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trlProps/ctrlProp8.xml" ContentType="application/vnd.ms-excel.controlproperti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dolfoOlenchuk\Dropbox (Personal)\PROYECTOS WG 2025\01 - VOYENBUS\Presentacion TRAVELIER\"/>
    </mc:Choice>
  </mc:AlternateContent>
  <xr:revisionPtr revIDLastSave="0" documentId="13_ncr:1_{AA4C5C96-3304-47F8-9E67-997527363012}" xr6:coauthVersionLast="47" xr6:coauthVersionMax="47" xr10:uidLastSave="{00000000-0000-0000-0000-000000000000}"/>
  <bookViews>
    <workbookView xWindow="-120" yWindow="-120" windowWidth="29040" windowHeight="15720" xr2:uid="{C834FCF7-15EB-4619-8EE3-8C8A540F2759}"/>
  </bookViews>
  <sheets>
    <sheet name="Valuation Dashboard" sheetId="10" r:id="rId1"/>
    <sheet name="Sheet1" sheetId="13" state="hidden" r:id="rId2"/>
    <sheet name="Timeline" sheetId="1" r:id="rId3"/>
    <sheet name="Engine" sheetId="9" r:id="rId4"/>
    <sheet name="WACC" sheetId="12" r:id="rId5"/>
    <sheet name="Benchmark Projections" sheetId="11" r:id="rId6"/>
    <sheet name="Curva Dolar Blue" sheetId="7" r:id="rId7"/>
    <sheet name="RESULTADO_CON_AND" sheetId="2" r:id="rId8"/>
    <sheet name="2024" sheetId="3" r:id="rId9"/>
    <sheet name="2023" sheetId="4" r:id="rId10"/>
    <sheet name="Project" sheetId="5" state="hidden" r:id="rId11"/>
  </sheets>
  <definedNames>
    <definedName name="\" localSheetId="0" hidden="1">{#N/A,#N/A,TRUE,"Front";#N/A,#N/A,TRUE,"Simple Letter";#N/A,#N/A,TRUE,"Inside";#N/A,#N/A,TRUE,"Contents";#N/A,#N/A,TRUE,"Basis";#N/A,#N/A,TRUE,"Inclusions";#N/A,#N/A,TRUE,"Exclusions";#N/A,#N/A,TRUE,"Areas";#N/A,#N/A,TRUE,"Summary";#N/A,#N/A,TRUE,"Detail"}</definedName>
    <definedName name="\" hidden="1">{#N/A,#N/A,TRUE,"Front";#N/A,#N/A,TRUE,"Simple Letter";#N/A,#N/A,TRUE,"Inside";#N/A,#N/A,TRUE,"Contents";#N/A,#N/A,TRUE,"Basis";#N/A,#N/A,TRUE,"Inclusions";#N/A,#N/A,TRUE,"Exclusions";#N/A,#N/A,TRUE,"Areas";#N/A,#N/A,TRUE,"Summary";#N/A,#N/A,TRUE,"Detail"}</definedName>
    <definedName name="___________________________________________________ccr1" localSheetId="0" hidden="1">{#N/A,#N/A,TRUE,"Cover";#N/A,#N/A,TRUE,"Conts";#N/A,#N/A,TRUE,"VOS";#N/A,#N/A,TRUE,"Warrington";#N/A,#N/A,TRUE,"Widnes"}</definedName>
    <definedName name="___________________________________________________ccr1" hidden="1">{#N/A,#N/A,TRUE,"Cover";#N/A,#N/A,TRUE,"Conts";#N/A,#N/A,TRUE,"VOS";#N/A,#N/A,TRUE,"Warrington";#N/A,#N/A,TRUE,"Widnes"}</definedName>
    <definedName name="_______________________________________ccr1" localSheetId="0" hidden="1">{#N/A,#N/A,TRUE,"Cover";#N/A,#N/A,TRUE,"Conts";#N/A,#N/A,TRUE,"VOS";#N/A,#N/A,TRUE,"Warrington";#N/A,#N/A,TRUE,"Widnes"}</definedName>
    <definedName name="_______________________________________ccr1" hidden="1">{#N/A,#N/A,TRUE,"Cover";#N/A,#N/A,TRUE,"Conts";#N/A,#N/A,TRUE,"VOS";#N/A,#N/A,TRUE,"Warrington";#N/A,#N/A,TRUE,"Widnes"}</definedName>
    <definedName name="______________________________________ccr1" localSheetId="0" hidden="1">{#N/A,#N/A,TRUE,"Cover";#N/A,#N/A,TRUE,"Conts";#N/A,#N/A,TRUE,"VOS";#N/A,#N/A,TRUE,"Warrington";#N/A,#N/A,TRUE,"Widnes"}</definedName>
    <definedName name="______________________________________ccr1" hidden="1">{#N/A,#N/A,TRUE,"Cover";#N/A,#N/A,TRUE,"Conts";#N/A,#N/A,TRUE,"VOS";#N/A,#N/A,TRUE,"Warrington";#N/A,#N/A,TRUE,"Widnes"}</definedName>
    <definedName name="____________________________________ccr1" localSheetId="0" hidden="1">{#N/A,#N/A,TRUE,"Cover";#N/A,#N/A,TRUE,"Conts";#N/A,#N/A,TRUE,"VOS";#N/A,#N/A,TRUE,"Warrington";#N/A,#N/A,TRUE,"Widnes"}</definedName>
    <definedName name="____________________________________ccr1" hidden="1">{#N/A,#N/A,TRUE,"Cover";#N/A,#N/A,TRUE,"Conts";#N/A,#N/A,TRUE,"VOS";#N/A,#N/A,TRUE,"Warrington";#N/A,#N/A,TRUE,"Widnes"}</definedName>
    <definedName name="___________________________________ccr1" localSheetId="0" hidden="1">{#N/A,#N/A,TRUE,"Cover";#N/A,#N/A,TRUE,"Conts";#N/A,#N/A,TRUE,"VOS";#N/A,#N/A,TRUE,"Warrington";#N/A,#N/A,TRUE,"Widnes"}</definedName>
    <definedName name="___________________________________ccr1" hidden="1">{#N/A,#N/A,TRUE,"Cover";#N/A,#N/A,TRUE,"Conts";#N/A,#N/A,TRUE,"VOS";#N/A,#N/A,TRUE,"Warrington";#N/A,#N/A,TRUE,"Widnes"}</definedName>
    <definedName name="_________________________________ccr1" localSheetId="0" hidden="1">{#N/A,#N/A,TRUE,"Cover";#N/A,#N/A,TRUE,"Conts";#N/A,#N/A,TRUE,"VOS";#N/A,#N/A,TRUE,"Warrington";#N/A,#N/A,TRUE,"Widnes"}</definedName>
    <definedName name="_________________________________ccr1" hidden="1">{#N/A,#N/A,TRUE,"Cover";#N/A,#N/A,TRUE,"Conts";#N/A,#N/A,TRUE,"VOS";#N/A,#N/A,TRUE,"Warrington";#N/A,#N/A,TRUE,"Widnes"}</definedName>
    <definedName name="_______________________________ccr1" localSheetId="0" hidden="1">{#N/A,#N/A,TRUE,"Cover";#N/A,#N/A,TRUE,"Conts";#N/A,#N/A,TRUE,"VOS";#N/A,#N/A,TRUE,"Warrington";#N/A,#N/A,TRUE,"Widnes"}</definedName>
    <definedName name="_______________________________ccr1" hidden="1">{#N/A,#N/A,TRUE,"Cover";#N/A,#N/A,TRUE,"Conts";#N/A,#N/A,TRUE,"VOS";#N/A,#N/A,TRUE,"Warrington";#N/A,#N/A,TRUE,"Widnes"}</definedName>
    <definedName name="_____________________________ccr1" localSheetId="0" hidden="1">{#N/A,#N/A,TRUE,"Cover";#N/A,#N/A,TRUE,"Conts";#N/A,#N/A,TRUE,"VOS";#N/A,#N/A,TRUE,"Warrington";#N/A,#N/A,TRUE,"Widnes"}</definedName>
    <definedName name="_____________________________ccr1" hidden="1">{#N/A,#N/A,TRUE,"Cover";#N/A,#N/A,TRUE,"Conts";#N/A,#N/A,TRUE,"VOS";#N/A,#N/A,TRUE,"Warrington";#N/A,#N/A,TRUE,"Widnes"}</definedName>
    <definedName name="___________________________ccr1" localSheetId="0" hidden="1">{#N/A,#N/A,TRUE,"Cover";#N/A,#N/A,TRUE,"Conts";#N/A,#N/A,TRUE,"VOS";#N/A,#N/A,TRUE,"Warrington";#N/A,#N/A,TRUE,"Widnes"}</definedName>
    <definedName name="___________________________ccr1" hidden="1">{#N/A,#N/A,TRUE,"Cover";#N/A,#N/A,TRUE,"Conts";#N/A,#N/A,TRUE,"VOS";#N/A,#N/A,TRUE,"Warrington";#N/A,#N/A,TRUE,"Widnes"}</definedName>
    <definedName name="__________________________ccr1" localSheetId="0" hidden="1">{#N/A,#N/A,TRUE,"Cover";#N/A,#N/A,TRUE,"Conts";#N/A,#N/A,TRUE,"VOS";#N/A,#N/A,TRUE,"Warrington";#N/A,#N/A,TRUE,"Widnes"}</definedName>
    <definedName name="__________________________ccr1" hidden="1">{#N/A,#N/A,TRUE,"Cover";#N/A,#N/A,TRUE,"Conts";#N/A,#N/A,TRUE,"VOS";#N/A,#N/A,TRUE,"Warrington";#N/A,#N/A,TRUE,"Widnes"}</definedName>
    <definedName name="_________________________ccr1" localSheetId="0" hidden="1">{#N/A,#N/A,TRUE,"Cover";#N/A,#N/A,TRUE,"Conts";#N/A,#N/A,TRUE,"VOS";#N/A,#N/A,TRUE,"Warrington";#N/A,#N/A,TRUE,"Widnes"}</definedName>
    <definedName name="_________________________ccr1" hidden="1">{#N/A,#N/A,TRUE,"Cover";#N/A,#N/A,TRUE,"Conts";#N/A,#N/A,TRUE,"VOS";#N/A,#N/A,TRUE,"Warrington";#N/A,#N/A,TRUE,"Widnes"}</definedName>
    <definedName name="________________________ccr1" localSheetId="0" hidden="1">{#N/A,#N/A,TRUE,"Cover";#N/A,#N/A,TRUE,"Conts";#N/A,#N/A,TRUE,"VOS";#N/A,#N/A,TRUE,"Warrington";#N/A,#N/A,TRUE,"Widnes"}</definedName>
    <definedName name="________________________ccr1" hidden="1">{#N/A,#N/A,TRUE,"Cover";#N/A,#N/A,TRUE,"Conts";#N/A,#N/A,TRUE,"VOS";#N/A,#N/A,TRUE,"Warrington";#N/A,#N/A,TRUE,"Widnes"}</definedName>
    <definedName name="_______________________ccr1" localSheetId="0" hidden="1">{#N/A,#N/A,TRUE,"Cover";#N/A,#N/A,TRUE,"Conts";#N/A,#N/A,TRUE,"VOS";#N/A,#N/A,TRUE,"Warrington";#N/A,#N/A,TRUE,"Widnes"}</definedName>
    <definedName name="_______________________ccr1" hidden="1">{#N/A,#N/A,TRUE,"Cover";#N/A,#N/A,TRUE,"Conts";#N/A,#N/A,TRUE,"VOS";#N/A,#N/A,TRUE,"Warrington";#N/A,#N/A,TRUE,"Widnes"}</definedName>
    <definedName name="______________________ccr1" localSheetId="0" hidden="1">{#N/A,#N/A,TRUE,"Cover";#N/A,#N/A,TRUE,"Conts";#N/A,#N/A,TRUE,"VOS";#N/A,#N/A,TRUE,"Warrington";#N/A,#N/A,TRUE,"Widnes"}</definedName>
    <definedName name="______________________ccr1" hidden="1">{#N/A,#N/A,TRUE,"Cover";#N/A,#N/A,TRUE,"Conts";#N/A,#N/A,TRUE,"VOS";#N/A,#N/A,TRUE,"Warrington";#N/A,#N/A,TRUE,"Widnes"}</definedName>
    <definedName name="____________________ccr1" localSheetId="0" hidden="1">{#N/A,#N/A,TRUE,"Cover";#N/A,#N/A,TRUE,"Conts";#N/A,#N/A,TRUE,"VOS";#N/A,#N/A,TRUE,"Warrington";#N/A,#N/A,TRUE,"Widnes"}</definedName>
    <definedName name="____________________ccr1" hidden="1">{#N/A,#N/A,TRUE,"Cover";#N/A,#N/A,TRUE,"Conts";#N/A,#N/A,TRUE,"VOS";#N/A,#N/A,TRUE,"Warrington";#N/A,#N/A,TRUE,"Widnes"}</definedName>
    <definedName name="___________________ccr1" localSheetId="0" hidden="1">{#N/A,#N/A,TRUE,"Cover";#N/A,#N/A,TRUE,"Conts";#N/A,#N/A,TRUE,"VOS";#N/A,#N/A,TRUE,"Warrington";#N/A,#N/A,TRUE,"Widnes"}</definedName>
    <definedName name="___________________ccr1" hidden="1">{#N/A,#N/A,TRUE,"Cover";#N/A,#N/A,TRUE,"Conts";#N/A,#N/A,TRUE,"VOS";#N/A,#N/A,TRUE,"Warrington";#N/A,#N/A,TRUE,"Widnes"}</definedName>
    <definedName name="__________________ccr1" localSheetId="0" hidden="1">{#N/A,#N/A,TRUE,"Cover";#N/A,#N/A,TRUE,"Conts";#N/A,#N/A,TRUE,"VOS";#N/A,#N/A,TRUE,"Warrington";#N/A,#N/A,TRUE,"Widnes"}</definedName>
    <definedName name="__________________ccr1" hidden="1">{#N/A,#N/A,TRUE,"Cover";#N/A,#N/A,TRUE,"Conts";#N/A,#N/A,TRUE,"VOS";#N/A,#N/A,TRUE,"Warrington";#N/A,#N/A,TRUE,"Widnes"}</definedName>
    <definedName name="________________ccr1" localSheetId="0" hidden="1">{#N/A,#N/A,TRUE,"Cover";#N/A,#N/A,TRUE,"Conts";#N/A,#N/A,TRUE,"VOS";#N/A,#N/A,TRUE,"Warrington";#N/A,#N/A,TRUE,"Widnes"}</definedName>
    <definedName name="________________ccr1" hidden="1">{#N/A,#N/A,TRUE,"Cover";#N/A,#N/A,TRUE,"Conts";#N/A,#N/A,TRUE,"VOS";#N/A,#N/A,TRUE,"Warrington";#N/A,#N/A,TRUE,"Widnes"}</definedName>
    <definedName name="_______________ccr1" localSheetId="0" hidden="1">{#N/A,#N/A,TRUE,"Cover";#N/A,#N/A,TRUE,"Conts";#N/A,#N/A,TRUE,"VOS";#N/A,#N/A,TRUE,"Warrington";#N/A,#N/A,TRUE,"Widnes"}</definedName>
    <definedName name="_______________ccr1" hidden="1">{#N/A,#N/A,TRUE,"Cover";#N/A,#N/A,TRUE,"Conts";#N/A,#N/A,TRUE,"VOS";#N/A,#N/A,TRUE,"Warrington";#N/A,#N/A,TRUE,"Widnes"}</definedName>
    <definedName name="______________ccr1" localSheetId="0" hidden="1">{#N/A,#N/A,TRUE,"Cover";#N/A,#N/A,TRUE,"Conts";#N/A,#N/A,TRUE,"VOS";#N/A,#N/A,TRUE,"Warrington";#N/A,#N/A,TRUE,"Widnes"}</definedName>
    <definedName name="______________ccr1" hidden="1">{#N/A,#N/A,TRUE,"Cover";#N/A,#N/A,TRUE,"Conts";#N/A,#N/A,TRUE,"VOS";#N/A,#N/A,TRUE,"Warrington";#N/A,#N/A,TRUE,"Widnes"}</definedName>
    <definedName name="_____________ccr1" localSheetId="0" hidden="1">{#N/A,#N/A,TRUE,"Cover";#N/A,#N/A,TRUE,"Conts";#N/A,#N/A,TRUE,"VOS";#N/A,#N/A,TRUE,"Warrington";#N/A,#N/A,TRUE,"Widnes"}</definedName>
    <definedName name="_____________ccr1" hidden="1">{#N/A,#N/A,TRUE,"Cover";#N/A,#N/A,TRUE,"Conts";#N/A,#N/A,TRUE,"VOS";#N/A,#N/A,TRUE,"Warrington";#N/A,#N/A,TRUE,"Widnes"}</definedName>
    <definedName name="____________ccr1" localSheetId="0" hidden="1">{#N/A,#N/A,TRUE,"Cover";#N/A,#N/A,TRUE,"Conts";#N/A,#N/A,TRUE,"VOS";#N/A,#N/A,TRUE,"Warrington";#N/A,#N/A,TRUE,"Widnes"}</definedName>
    <definedName name="____________ccr1" hidden="1">{#N/A,#N/A,TRUE,"Cover";#N/A,#N/A,TRUE,"Conts";#N/A,#N/A,TRUE,"VOS";#N/A,#N/A,TRUE,"Warrington";#N/A,#N/A,TRUE,"Widnes"}</definedName>
    <definedName name="___________ccr1" localSheetId="0" hidden="1">{#N/A,#N/A,TRUE,"Cover";#N/A,#N/A,TRUE,"Conts";#N/A,#N/A,TRUE,"VOS";#N/A,#N/A,TRUE,"Warrington";#N/A,#N/A,TRUE,"Widnes"}</definedName>
    <definedName name="___________ccr1" hidden="1">{#N/A,#N/A,TRUE,"Cover";#N/A,#N/A,TRUE,"Conts";#N/A,#N/A,TRUE,"VOS";#N/A,#N/A,TRUE,"Warrington";#N/A,#N/A,TRUE,"Widnes"}</definedName>
    <definedName name="__________ccr1" localSheetId="0" hidden="1">{#N/A,#N/A,TRUE,"Cover";#N/A,#N/A,TRUE,"Conts";#N/A,#N/A,TRUE,"VOS";#N/A,#N/A,TRUE,"Warrington";#N/A,#N/A,TRUE,"Widnes"}</definedName>
    <definedName name="__________ccr1" hidden="1">{#N/A,#N/A,TRUE,"Cover";#N/A,#N/A,TRUE,"Conts";#N/A,#N/A,TRUE,"VOS";#N/A,#N/A,TRUE,"Warrington";#N/A,#N/A,TRUE,"Widnes"}</definedName>
    <definedName name="_________ccr1" localSheetId="0" hidden="1">{#N/A,#N/A,TRUE,"Cover";#N/A,#N/A,TRUE,"Conts";#N/A,#N/A,TRUE,"VOS";#N/A,#N/A,TRUE,"Warrington";#N/A,#N/A,TRUE,"Widnes"}</definedName>
    <definedName name="_________ccr1" hidden="1">{#N/A,#N/A,TRUE,"Cover";#N/A,#N/A,TRUE,"Conts";#N/A,#N/A,TRUE,"VOS";#N/A,#N/A,TRUE,"Warrington";#N/A,#N/A,TRUE,"Widnes"}</definedName>
    <definedName name="________ccr1" localSheetId="0" hidden="1">{#N/A,#N/A,TRUE,"Cover";#N/A,#N/A,TRUE,"Conts";#N/A,#N/A,TRUE,"VOS";#N/A,#N/A,TRUE,"Warrington";#N/A,#N/A,TRUE,"Widnes"}</definedName>
    <definedName name="________ccr1" hidden="1">{#N/A,#N/A,TRUE,"Cover";#N/A,#N/A,TRUE,"Conts";#N/A,#N/A,TRUE,"VOS";#N/A,#N/A,TRUE,"Warrington";#N/A,#N/A,TRUE,"Widnes"}</definedName>
    <definedName name="_______ccr1" localSheetId="0" hidden="1">{#N/A,#N/A,TRUE,"Cover";#N/A,#N/A,TRUE,"Conts";#N/A,#N/A,TRUE,"VOS";#N/A,#N/A,TRUE,"Warrington";#N/A,#N/A,TRUE,"Widnes"}</definedName>
    <definedName name="_______ccr1" hidden="1">{#N/A,#N/A,TRUE,"Cover";#N/A,#N/A,TRUE,"Conts";#N/A,#N/A,TRUE,"VOS";#N/A,#N/A,TRUE,"Warrington";#N/A,#N/A,TRUE,"Widnes"}</definedName>
    <definedName name="______cat12" localSheetId="0"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ccr1" localSheetId="0" hidden="1">{#N/A,#N/A,TRUE,"Cover";#N/A,#N/A,TRUE,"Conts";#N/A,#N/A,TRUE,"VOS";#N/A,#N/A,TRUE,"Warrington";#N/A,#N/A,TRUE,"Widnes"}</definedName>
    <definedName name="______ccr1" hidden="1">{#N/A,#N/A,TRUE,"Cover";#N/A,#N/A,TRUE,"Conts";#N/A,#N/A,TRUE,"VOS";#N/A,#N/A,TRUE,"Warrington";#N/A,#N/A,TRUE,"Widnes"}</definedName>
    <definedName name="_____cat12" localSheetId="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ccr1" localSheetId="0" hidden="1">{#N/A,#N/A,TRUE,"Cover";#N/A,#N/A,TRUE,"Conts";#N/A,#N/A,TRUE,"VOS";#N/A,#N/A,TRUE,"Warrington";#N/A,#N/A,TRUE,"Widnes"}</definedName>
    <definedName name="_____ccr1" hidden="1">{#N/A,#N/A,TRUE,"Cover";#N/A,#N/A,TRUE,"Conts";#N/A,#N/A,TRUE,"VOS";#N/A,#N/A,TRUE,"Warrington";#N/A,#N/A,TRUE,"Widnes"}</definedName>
    <definedName name="____cat12" localSheetId="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cr1" localSheetId="0" hidden="1">{#N/A,#N/A,TRUE,"Cover";#N/A,#N/A,TRUE,"Conts";#N/A,#N/A,TRUE,"VOS";#N/A,#N/A,TRUE,"Warrington";#N/A,#N/A,TRUE,"Widnes"}</definedName>
    <definedName name="____ccr1" hidden="1">{#N/A,#N/A,TRUE,"Cover";#N/A,#N/A,TRUE,"Conts";#N/A,#N/A,TRUE,"VOS";#N/A,#N/A,TRUE,"Warrington";#N/A,#N/A,TRUE,"Widnes"}</definedName>
    <definedName name="____xlfn.BAHTTEXT" hidden="1">#NAME?</definedName>
    <definedName name="___ab1" localSheetId="0"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0"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t12" localSheetId="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cr1" localSheetId="0" hidden="1">{#N/A,#N/A,TRUE,"Cover";#N/A,#N/A,TRUE,"Conts";#N/A,#N/A,TRUE,"VOS";#N/A,#N/A,TRUE,"Warrington";#N/A,#N/A,TRUE,"Widnes"}</definedName>
    <definedName name="___ccr1" hidden="1">{#N/A,#N/A,TRUE,"Cover";#N/A,#N/A,TRUE,"Conts";#N/A,#N/A,TRUE,"VOS";#N/A,#N/A,TRUE,"Warrington";#N/A,#N/A,TRUE,"Widnes"}</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old3" localSheetId="0"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0"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0"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xlfn.BAHTTEXT" hidden="1">#NAME?</definedName>
    <definedName name="___xlfn.SUMIFS" hidden="1">#NAME?</definedName>
    <definedName name="__123Graph_A" hidden="1">#REF!</definedName>
    <definedName name="__123Graph_ACURRENT" hidden="1">#REF!</definedName>
    <definedName name="__123Graph_ACURVE" hidden="1">#REF!</definedName>
    <definedName name="__123Graph_AMODPRICE9904" hidden="1">#REF!</definedName>
    <definedName name="__123Graph_APAY" hidden="1">#REF!</definedName>
    <definedName name="__123Graph_ASBOPRICE" hidden="1">#REF!</definedName>
    <definedName name="__123Graph_ASTOCKSV2" hidden="1">#REF!</definedName>
    <definedName name="__123Graph_ASTOCKSV5" hidden="1">#REF!</definedName>
    <definedName name="__123Graph_B" hidden="1">#REF!</definedName>
    <definedName name="__123Graph_BCRP" hidden="1">#REF!</definedName>
    <definedName name="__123Graph_C" hidden="1">#REF!</definedName>
    <definedName name="__123Graph_CPRICE" hidden="1">#REF!</definedName>
    <definedName name="__123Graph_D" hidden="1">#REF!</definedName>
    <definedName name="__123Graph_E" hidden="1">#REF!</definedName>
    <definedName name="__123Graph_F" hidden="1">#REF!</definedName>
    <definedName name="__123Graph_X" hidden="1">#REF!</definedName>
    <definedName name="__123Graph_XCURVE" hidden="1">#REF!</definedName>
    <definedName name="__123Graph_XPAY" hidden="1">#REF!</definedName>
    <definedName name="__ab1" localSheetId="0"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0"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t12" localSheetId="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cr1" localSheetId="0" hidden="1">{#N/A,#N/A,TRUE,"Cover";#N/A,#N/A,TRUE,"Conts";#N/A,#N/A,TRUE,"VOS";#N/A,#N/A,TRUE,"Warrington";#N/A,#N/A,TRUE,"Widnes"}</definedName>
    <definedName name="__ccr1" hidden="1">{#N/A,#N/A,TRUE,"Cover";#N/A,#N/A,TRUE,"Conts";#N/A,#N/A,TRUE,"VOS";#N/A,#N/A,TRUE,"Warrington";#N/A,#N/A,TRUE,"Widnes"}</definedName>
    <definedName name="__FDS_HYPERLINK_TOGGLE_STATE__" hidden="1">"ON"</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old3" localSheetId="0"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0"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0"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xlfn.BAHTTEXT" hidden="1">#NAME?</definedName>
    <definedName name="__xlfn.SUMIFS" hidden="1">#NAME?</definedName>
    <definedName name="_1__123Graph_ACHART_1" hidden="1">#REF!</definedName>
    <definedName name="_1__xlchart.v1.0" hidden="1">#REF!</definedName>
    <definedName name="_123" localSheetId="0" hidden="1">{#N/A,#N/A,TRUE,"Cover";#N/A,#N/A,TRUE,"Conts";#N/A,#N/A,TRUE,"VOS";#N/A,#N/A,TRUE,"Warrington";#N/A,#N/A,TRUE,"Widnes"}</definedName>
    <definedName name="_123" hidden="1">{#N/A,#N/A,TRUE,"Cover";#N/A,#N/A,TRUE,"Conts";#N/A,#N/A,TRUE,"VOS";#N/A,#N/A,TRUE,"Warrington";#N/A,#N/A,TRUE,"Widnes"}</definedName>
    <definedName name="_2__123Graph_ACHART_2" hidden="1">#REF!</definedName>
    <definedName name="_2__xlchart.v1.1" hidden="1">#REF!</definedName>
    <definedName name="_3__123Graph_BCHART_2" hidden="1">#REF!</definedName>
    <definedName name="_3__xlchart.v1.2" hidden="1">#REF!</definedName>
    <definedName name="_4__123Graph_CCHART_1" hidden="1">#REF!</definedName>
    <definedName name="_5__123Graph_DCHART_1" hidden="1">#REF!</definedName>
    <definedName name="_ab1" localSheetId="0"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cat12" localSheetId="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cr1" localSheetId="0" hidden="1">{#N/A,#N/A,TRUE,"Cover";#N/A,#N/A,TRUE,"Conts";#N/A,#N/A,TRUE,"VOS";#N/A,#N/A,TRUE,"Warrington";#N/A,#N/A,TRUE,"Widnes"}</definedName>
    <definedName name="_ccr1" hidden="1">{#N/A,#N/A,TRUE,"Cover";#N/A,#N/A,TRUE,"Conts";#N/A,#N/A,TRUE,"VOS";#N/A,#N/A,TRUE,"Warrington";#N/A,#N/A,TRUE,"Widnes"}</definedName>
    <definedName name="_Fill" hidden="1">#REF!</definedName>
    <definedName name="_xlnm._FilterDatabase" localSheetId="2" hidden="1">Timeline!$C$322:$E$322</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Key1" hidden="1">#REF!</definedName>
    <definedName name="_Key2" hidden="1">#REF!</definedName>
    <definedName name="_le3" localSheetId="0" hidden="1">{"'Break down'!$A$4"}</definedName>
    <definedName name="_le3" hidden="1">{"'Break down'!$A$4"}</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0</definedName>
    <definedName name="_Order2" hidden="1">255</definedName>
    <definedName name="_Parse_In" hidden="1">#REF!</definedName>
    <definedName name="_Parse_Out" hidden="1">#REF!</definedName>
    <definedName name="_RAB002" localSheetId="0"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le2_Out" hidden="1">#REF!</definedName>
    <definedName name="a\FGg" localSheetId="0" hidden="1">{#N/A,#N/A,TRUE,"Cover";#N/A,#N/A,TRUE,"Conts";#N/A,#N/A,TRUE,"VOS";#N/A,#N/A,TRUE,"Warrington";#N/A,#N/A,TRUE,"Widnes"}</definedName>
    <definedName name="a\FGg" hidden="1">{#N/A,#N/A,TRUE,"Cover";#N/A,#N/A,TRUE,"Conts";#N/A,#N/A,TRUE,"VOS";#N/A,#N/A,TRUE,"Warrington";#N/A,#N/A,TRUE,"Widnes"}</definedName>
    <definedName name="AAAA" localSheetId="0" hidden="1">{"ten year ratios",#N/A,TRUE,"PROFIT_LOSS";"ten year ratios",#N/A,TRUE,"Ratios";"ten yr opex and capex",#N/A,TRUE,"1996 budget";"ten year revenues",#N/A,TRUE,"Revenue_1996-2004";"ten year payroll",#N/A,TRUE,"Payroll"}</definedName>
    <definedName name="AAAA" hidden="1">{"ten year ratios",#N/A,TRUE,"PROFIT_LOSS";"ten year ratios",#N/A,TRUE,"Ratios";"ten yr opex and capex",#N/A,TRUE,"1996 budget";"ten year revenues",#N/A,TRUE,"Revenue_1996-2004";"ten year payroll",#N/A,TRUE,"Payroll"}</definedName>
    <definedName name="aaaaa" localSheetId="0"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0"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aaaaa" localSheetId="0" hidden="1">{"'Break down'!$A$4"}</definedName>
    <definedName name="aaaaaaaa" hidden="1">{"'Break down'!$A$4"}</definedName>
    <definedName name="ab" localSheetId="0"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D" hidden="1">#REF!</definedName>
    <definedName name="abcde" localSheetId="0"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0" hidden="1">{"'Break down'!$A$4"}</definedName>
    <definedName name="abcdef" hidden="1">{"'Break down'!$A$4"}</definedName>
    <definedName name="abcs" localSheetId="0" hidden="1">{"'Break down'!$A$4"}</definedName>
    <definedName name="abcs" hidden="1">{"'Break down'!$A$4"}</definedName>
    <definedName name="abstractEB" localSheetId="0"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c"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ccc" localSheetId="0" hidden="1">{"'Break down'!$A$4"}</definedName>
    <definedName name="accc" hidden="1">{"'Break down'!$A$4"}</definedName>
    <definedName name="AccessCode" hidden="1">""""</definedName>
    <definedName name="AccessDatabase" hidden="1">"C:\Due Diligence\Takeover.mdb"</definedName>
    <definedName name="adadad" localSheetId="0" hidden="1">{#N/A,#N/A,TRUE,"Cover";#N/A,#N/A,TRUE,"Conts";#N/A,#N/A,TRUE,"VOS";#N/A,#N/A,TRUE,"Warrington";#N/A,#N/A,TRUE,"Widnes"}</definedName>
    <definedName name="adadad" hidden="1">{#N/A,#N/A,TRUE,"Cover";#N/A,#N/A,TRUE,"Conts";#N/A,#N/A,TRUE,"VOS";#N/A,#N/A,TRUE,"Warrington";#N/A,#N/A,TRUE,"Widnes"}</definedName>
    <definedName name="addad" localSheetId="0" hidden="1">{#N/A,#N/A,TRUE,"Cover";#N/A,#N/A,TRUE,"Conts";#N/A,#N/A,TRUE,"VOS";#N/A,#N/A,TRUE,"Warrington";#N/A,#N/A,TRUE,"Widnes"}</definedName>
    <definedName name="addad" hidden="1">{#N/A,#N/A,TRUE,"Cover";#N/A,#N/A,TRUE,"Conts";#N/A,#N/A,TRUE,"VOS";#N/A,#N/A,TRUE,"Warrington";#N/A,#N/A,TRUE,"Widnes"}</definedName>
    <definedName name="aegrgas" localSheetId="0" hidden="1">{#N/A,#N/A,TRUE,"Cover";#N/A,#N/A,TRUE,"Conts";#N/A,#N/A,TRUE,"VOS";#N/A,#N/A,TRUE,"Warrington";#N/A,#N/A,TRUE,"Widnes"}</definedName>
    <definedName name="aegrgas" hidden="1">{#N/A,#N/A,TRUE,"Cover";#N/A,#N/A,TRUE,"Conts";#N/A,#N/A,TRUE,"VOS";#N/A,#N/A,TRUE,"Warrington";#N/A,#N/A,TRUE,"Widnes"}</definedName>
    <definedName name="AERAFG" localSheetId="0" hidden="1">{#N/A,#N/A,TRUE,"Cover";#N/A,#N/A,TRUE,"Conts";#N/A,#N/A,TRUE,"VOS";#N/A,#N/A,TRUE,"Warrington";#N/A,#N/A,TRUE,"Widnes"}</definedName>
    <definedName name="AERAFG" hidden="1">{#N/A,#N/A,TRUE,"Cover";#N/A,#N/A,TRUE,"Conts";#N/A,#N/A,TRUE,"VOS";#N/A,#N/A,TRUE,"Warrington";#N/A,#N/A,TRUE,"Widnes"}</definedName>
    <definedName name="aertes" localSheetId="0" hidden="1">{#N/A,#N/A,TRUE,"Cover";#N/A,#N/A,TRUE,"Conts";#N/A,#N/A,TRUE,"VOS";#N/A,#N/A,TRUE,"Warrington";#N/A,#N/A,TRUE,"Widnes"}</definedName>
    <definedName name="aertes" hidden="1">{#N/A,#N/A,TRUE,"Cover";#N/A,#N/A,TRUE,"Conts";#N/A,#N/A,TRUE,"VOS";#N/A,#N/A,TRUE,"Warrington";#N/A,#N/A,TRUE,"Widnes"}</definedName>
    <definedName name="aetertryh" localSheetId="0" hidden="1">{#N/A,#N/A,TRUE,"Cover";#N/A,#N/A,TRUE,"Conts";#N/A,#N/A,TRUE,"VOS";#N/A,#N/A,TRUE,"Warrington";#N/A,#N/A,TRUE,"Widnes"}</definedName>
    <definedName name="aetertryh" hidden="1">{#N/A,#N/A,TRUE,"Cover";#N/A,#N/A,TRUE,"Conts";#N/A,#N/A,TRUE,"VOS";#N/A,#N/A,TRUE,"Warrington";#N/A,#N/A,TRUE,"Widnes"}</definedName>
    <definedName name="AHUFan" hidden="1">#REF!</definedName>
    <definedName name="AK_1972" localSheetId="0" hidden="1">{#N/A,#N/A,TRUE,"Front";#N/A,#N/A,TRUE,"Simple Letter";#N/A,#N/A,TRUE,"Inside";#N/A,#N/A,TRUE,"Contents";#N/A,#N/A,TRUE,"Basis";#N/A,#N/A,TRUE,"Inclusions";#N/A,#N/A,TRUE,"Exclusions";#N/A,#N/A,TRUE,"Areas";#N/A,#N/A,TRUE,"Summary";#N/A,#N/A,TRUE,"Detail"}</definedName>
    <definedName name="AK_1972" hidden="1">{#N/A,#N/A,TRUE,"Front";#N/A,#N/A,TRUE,"Simple Letter";#N/A,#N/A,TRUE,"Inside";#N/A,#N/A,TRUE,"Contents";#N/A,#N/A,TRUE,"Basis";#N/A,#N/A,TRUE,"Inclusions";#N/A,#N/A,TRUE,"Exclusions";#N/A,#N/A,TRUE,"Areas";#N/A,#N/A,TRUE,"Summary";#N/A,#N/A,TRUE,"Detail"}</definedName>
    <definedName name="All" localSheetId="0"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nscount" hidden="1">1</definedName>
    <definedName name="anuj101" localSheetId="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aisal" localSheetId="0" hidden="1">{#N/A,#N/A,TRUE,"Cover";#N/A,#N/A,TRUE,"Conts";#N/A,#N/A,TRUE,"VOS";#N/A,#N/A,TRUE,"Warrington";#N/A,#N/A,TRUE,"Widnes"}</definedName>
    <definedName name="appraisal" hidden="1">{#N/A,#N/A,TRUE,"Cover";#N/A,#N/A,TRUE,"Conts";#N/A,#N/A,TRUE,"VOS";#N/A,#N/A,TRUE,"Warrington";#N/A,#N/A,TRUE,"Widnes"}</definedName>
    <definedName name="AQWER" localSheetId="0" hidden="1">{#N/A,#N/A,TRUE,"Cover";#N/A,#N/A,TRUE,"Conts";#N/A,#N/A,TRUE,"VOS";#N/A,#N/A,TRUE,"Warrington";#N/A,#N/A,TRUE,"Widnes"}</definedName>
    <definedName name="AQWER" hidden="1">{#N/A,#N/A,TRUE,"Cover";#N/A,#N/A,TRUE,"Conts";#N/A,#N/A,TRUE,"VOS";#N/A,#N/A,TRUE,"Warrington";#N/A,#N/A,TRUE,"Widnes"}</definedName>
    <definedName name="arl"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rl"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AS2DocOpenMode" hidden="1">"AS2DocumentEdit"</definedName>
    <definedName name="AS2HasNoAutoHeaderFooter" hidden="1">" "</definedName>
    <definedName name="asadad" localSheetId="0" hidden="1">{#N/A,#N/A,TRUE,"Cover";#N/A,#N/A,TRUE,"Conts";#N/A,#N/A,TRUE,"VOS";#N/A,#N/A,TRUE,"Warrington";#N/A,#N/A,TRUE,"Widnes"}</definedName>
    <definedName name="asadad" hidden="1">{#N/A,#N/A,TRUE,"Cover";#N/A,#N/A,TRUE,"Conts";#N/A,#N/A,TRUE,"VOS";#N/A,#N/A,TRUE,"Warrington";#N/A,#N/A,TRUE,"Widnes"}</definedName>
    <definedName name="asdf" localSheetId="0" hidden="1">{"by departments",#N/A,TRUE,"FORECAST";"cap_headcount",#N/A,TRUE,"FORECAST";"summary",#N/A,TRUE,"FORECAST"}</definedName>
    <definedName name="asdf" hidden="1">{"by departments",#N/A,TRUE,"FORECAST";"cap_headcount",#N/A,TRUE,"FORECAST";"summary",#N/A,TRUE,"FORECAST"}</definedName>
    <definedName name="asdfasdfasdf" localSheetId="0"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gseg" localSheetId="0" hidden="1">{#N/A,#N/A,TRUE,"Cover";#N/A,#N/A,TRUE,"Conts";#N/A,#N/A,TRUE,"VOS";#N/A,#N/A,TRUE,"Warrington";#N/A,#N/A,TRUE,"Widnes"}</definedName>
    <definedName name="asgseg" hidden="1">{#N/A,#N/A,TRUE,"Cover";#N/A,#N/A,TRUE,"Conts";#N/A,#N/A,TRUE,"VOS";#N/A,#N/A,TRUE,"Warrington";#N/A,#N/A,TRUE,"Widnes"}</definedName>
    <definedName name="asrasnrjutu" localSheetId="0" hidden="1">{#N/A,#N/A,TRUE,"Cover";#N/A,#N/A,TRUE,"Conts";#N/A,#N/A,TRUE,"VOS";#N/A,#N/A,TRUE,"Warrington";#N/A,#N/A,TRUE,"Widnes"}</definedName>
    <definedName name="asrasnrjutu" hidden="1">{#N/A,#N/A,TRUE,"Cover";#N/A,#N/A,TRUE,"Conts";#N/A,#N/A,TRUE,"VOS";#N/A,#N/A,TRUE,"Warrington";#N/A,#N/A,TRUE,"Widnes"}</definedName>
    <definedName name="ASSA" localSheetId="0" hidden="1">{#N/A,#N/A,TRUE,"Cover";#N/A,#N/A,TRUE,"Conts";#N/A,#N/A,TRUE,"VOS";#N/A,#N/A,TRUE,"Warrington";#N/A,#N/A,TRUE,"Widnes"}</definedName>
    <definedName name="ASSA" hidden="1">{#N/A,#N/A,TRUE,"Cover";#N/A,#N/A,TRUE,"Conts";#N/A,#N/A,TRUE,"VOS";#N/A,#N/A,TRUE,"Warrington";#N/A,#N/A,TRUE,"Widnes"}</definedName>
    <definedName name="asss" localSheetId="0" hidden="1">{#N/A,#N/A,TRUE,"Cover";#N/A,#N/A,TRUE,"Conts";#N/A,#N/A,TRUE,"VOS";#N/A,#N/A,TRUE,"Warrington";#N/A,#N/A,TRUE,"Widnes"}</definedName>
    <definedName name="asss" hidden="1">{#N/A,#N/A,TRUE,"Cover";#N/A,#N/A,TRUE,"Conts";#N/A,#N/A,TRUE,"VOS";#N/A,#N/A,TRUE,"Warrington";#N/A,#N/A,TRUE,"Widnes"}</definedName>
    <definedName name="ASWWER" localSheetId="0" hidden="1">{#N/A,#N/A,TRUE,"Cover";#N/A,#N/A,TRUE,"Conts";#N/A,#N/A,TRUE,"VOS";#N/A,#N/A,TRUE,"Warrington";#N/A,#N/A,TRUE,"Widnes"}</definedName>
    <definedName name="ASWWER" hidden="1">{#N/A,#N/A,TRUE,"Cover";#N/A,#N/A,TRUE,"Conts";#N/A,#N/A,TRUE,"VOS";#N/A,#N/A,TRUE,"Warrington";#N/A,#N/A,TRUE,"Widnes"}</definedName>
    <definedName name="asxd" hidden="1">#REF!</definedName>
    <definedName name="awt" localSheetId="0" hidden="1">{#N/A,#N/A,TRUE,"Cover";#N/A,#N/A,TRUE,"Conts";#N/A,#N/A,TRUE,"VOS";#N/A,#N/A,TRUE,"Warrington";#N/A,#N/A,TRUE,"Widnes"}</definedName>
    <definedName name="awt" hidden="1">{#N/A,#N/A,TRUE,"Cover";#N/A,#N/A,TRUE,"Conts";#N/A,#N/A,TRUE,"VOS";#N/A,#N/A,TRUE,"Warrington";#N/A,#N/A,TRUE,"Widnes"}</definedName>
    <definedName name="awyawghh" localSheetId="0" hidden="1">{#N/A,#N/A,TRUE,"Cover";#N/A,#N/A,TRUE,"Conts";#N/A,#N/A,TRUE,"VOS";#N/A,#N/A,TRUE,"Warrington";#N/A,#N/A,TRUE,"Widnes"}</definedName>
    <definedName name="awyawghh" hidden="1">{#N/A,#N/A,TRUE,"Cover";#N/A,#N/A,TRUE,"Conts";#N/A,#N/A,TRUE,"VOS";#N/A,#N/A,TRUE,"Warrington";#N/A,#N/A,TRUE,"Widnes"}</definedName>
    <definedName name="bbbb" localSheetId="0"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bbbbbbbbb" hidden="1">#REF!</definedName>
    <definedName name="BCGHCF" localSheetId="0" hidden="1">{#N/A,#N/A,TRUE,"Cover";#N/A,#N/A,TRUE,"Conts";#N/A,#N/A,TRUE,"VOS";#N/A,#N/A,TRUE,"Warrington";#N/A,#N/A,TRUE,"Widnes"}</definedName>
    <definedName name="BCGHCF" hidden="1">{#N/A,#N/A,TRUE,"Cover";#N/A,#N/A,TRUE,"Conts";#N/A,#N/A,TRUE,"VOS";#N/A,#N/A,TRUE,"Warrington";#N/A,#N/A,TRUE,"Widnes"}</definedName>
    <definedName name="be" localSheetId="0" hidden="1">{"'Break down'!$A$4"}</definedName>
    <definedName name="be" hidden="1">{"'Break down'!$A$4"}</definedName>
    <definedName name="bghjh" localSheetId="0" hidden="1">{#N/A,#N/A,TRUE,"Cover";#N/A,#N/A,TRUE,"Conts";#N/A,#N/A,TRUE,"VOS";#N/A,#N/A,TRUE,"Warrington";#N/A,#N/A,TRUE,"Widnes"}</definedName>
    <definedName name="bghjh" hidden="1">{#N/A,#N/A,TRUE,"Cover";#N/A,#N/A,TRUE,"Conts";#N/A,#N/A,TRUE,"VOS";#N/A,#N/A,TRUE,"Warrington";#N/A,#N/A,TRUE,"Widnes"}</definedName>
    <definedName name="biiiiiiiiii" localSheetId="0"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u" localSheetId="0"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orrar" hidden="1">#REF!</definedName>
    <definedName name="BQ" localSheetId="0" hidden="1">{"'Break down'!$A$4"}</definedName>
    <definedName name="BQ" hidden="1">{"'Break down'!$A$4"}</definedName>
    <definedName name="capitalized" localSheetId="0"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shfl" localSheetId="0" hidden="1">{#N/A,#N/A,TRUE,"Cover";#N/A,#N/A,TRUE,"Conts";#N/A,#N/A,TRUE,"VOS";#N/A,#N/A,TRUE,"Warrington";#N/A,#N/A,TRUE,"Widnes"}</definedName>
    <definedName name="cashfl" hidden="1">{#N/A,#N/A,TRUE,"Cover";#N/A,#N/A,TRUE,"Conts";#N/A,#N/A,TRUE,"VOS";#N/A,#N/A,TRUE,"Warrington";#N/A,#N/A,TRUE,"Widnes"}</definedName>
    <definedName name="ccv" localSheetId="0" hidden="1">{#N/A,#N/A,TRUE,"Front";#N/A,#N/A,TRUE,"Simple Letter";#N/A,#N/A,TRUE,"Inside";#N/A,#N/A,TRUE,"Contents";#N/A,#N/A,TRUE,"Basis";#N/A,#N/A,TRUE,"Inclusions";#N/A,#N/A,TRUE,"Exclusions";#N/A,#N/A,TRUE,"Areas";#N/A,#N/A,TRUE,"Summary";#N/A,#N/A,TRUE,"Detail"}</definedName>
    <definedName name="ccv" hidden="1">{#N/A,#N/A,TRUE,"Front";#N/A,#N/A,TRUE,"Simple Letter";#N/A,#N/A,TRUE,"Inside";#N/A,#N/A,TRUE,"Contents";#N/A,#N/A,TRUE,"Basis";#N/A,#N/A,TRUE,"Inclusions";#N/A,#N/A,TRUE,"Exclusions";#N/A,#N/A,TRUE,"Areas";#N/A,#N/A,TRUE,"Summary";#N/A,#N/A,TRUE,"Detail"}</definedName>
    <definedName name="CD" hidden="1">#REF!</definedName>
    <definedName name="CDEDRTG" localSheetId="0" hidden="1">{#N/A,#N/A,TRUE,"Cover";#N/A,#N/A,TRUE,"Conts";#N/A,#N/A,TRUE,"VOS";#N/A,#N/A,TRUE,"Warrington";#N/A,#N/A,TRUE,"Widnes"}</definedName>
    <definedName name="CDEDRTG" hidden="1">{#N/A,#N/A,TRUE,"Cover";#N/A,#N/A,TRUE,"Conts";#N/A,#N/A,TRUE,"VOS";#N/A,#N/A,TRUE,"Warrington";#N/A,#N/A,TRUE,"Widnes"}</definedName>
    <definedName name="cdfg" localSheetId="0" hidden="1">{#N/A,#N/A,TRUE,"Cover";#N/A,#N/A,TRUE,"Conts";#N/A,#N/A,TRUE,"VOS";#N/A,#N/A,TRUE,"Warrington";#N/A,#N/A,TRUE,"Widnes"}</definedName>
    <definedName name="cdfg" hidden="1">{#N/A,#N/A,TRUE,"Cover";#N/A,#N/A,TRUE,"Conts";#N/A,#N/A,TRUE,"VOS";#N/A,#N/A,TRUE,"Warrington";#N/A,#N/A,TRUE,"Widnes"}</definedName>
    <definedName name="chen" hidden="1">#REF!</definedName>
    <definedName name="CIQWBGuid" hidden="1">"8c644519-9c95-44fb-9f7c-9d116d2a8892"</definedName>
    <definedName name="civil" localSheetId="0"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NCN" localSheetId="0" hidden="1">{#N/A,#N/A,TRUE,"Cover";#N/A,#N/A,TRUE,"Conts";#N/A,#N/A,TRUE,"VOS";#N/A,#N/A,TRUE,"Warrington";#N/A,#N/A,TRUE,"Widnes"}</definedName>
    <definedName name="CNCN" hidden="1">{#N/A,#N/A,TRUE,"Cover";#N/A,#N/A,TRUE,"Conts";#N/A,#N/A,TRUE,"VOS";#N/A,#N/A,TRUE,"Warrington";#N/A,#N/A,TRUE,"Widnes"}</definedName>
    <definedName name="CompanyName" hidden="1">#REF!</definedName>
    <definedName name="CONCOURSE" localSheetId="0" hidden="1">{#N/A,#N/A,TRUE,"Cover";#N/A,#N/A,TRUE,"Conts";#N/A,#N/A,TRUE,"VOS";#N/A,#N/A,TRUE,"Warrington";#N/A,#N/A,TRUE,"Widnes"}</definedName>
    <definedName name="CONCOURSE" hidden="1">{#N/A,#N/A,TRUE,"Cover";#N/A,#N/A,TRUE,"Conts";#N/A,#N/A,TRUE,"VOS";#N/A,#N/A,TRUE,"Warrington";#N/A,#N/A,TRUE,"Widnes"}</definedName>
    <definedName name="Contra" localSheetId="0" hidden="1">{#N/A,#N/A,TRUE,"Front";#N/A,#N/A,TRUE,"Simple Letter";#N/A,#N/A,TRUE,"Inside";#N/A,#N/A,TRUE,"Contents";#N/A,#N/A,TRUE,"Basis";#N/A,#N/A,TRUE,"Inclusions";#N/A,#N/A,TRUE,"Exclusions";#N/A,#N/A,TRUE,"Areas";#N/A,#N/A,TRUE,"Summary";#N/A,#N/A,TRUE,"Detail"}</definedName>
    <definedName name="Contra" hidden="1">{#N/A,#N/A,TRUE,"Front";#N/A,#N/A,TRUE,"Simple Letter";#N/A,#N/A,TRUE,"Inside";#N/A,#N/A,TRUE,"Contents";#N/A,#N/A,TRUE,"Basis";#N/A,#N/A,TRUE,"Inclusions";#N/A,#N/A,TRUE,"Exclusions";#N/A,#N/A,TRUE,"Areas";#N/A,#N/A,TRUE,"Summary";#N/A,#N/A,TRUE,"Detail"}</definedName>
    <definedName name="Contractdetors" localSheetId="0"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st" localSheetId="0" hidden="1">{#N/A,#N/A,TRUE,"Front";#N/A,#N/A,TRUE,"Simple Letter";#N/A,#N/A,TRUE,"Inside";#N/A,#N/A,TRUE,"Contents";#N/A,#N/A,TRUE,"Basis";#N/A,#N/A,TRUE,"Inclusions";#N/A,#N/A,TRUE,"Exclusions";#N/A,#N/A,TRUE,"Areas";#N/A,#N/A,TRUE,"Summary";#N/A,#N/A,TRUE,"Detail"}</definedName>
    <definedName name="cost" hidden="1">{#N/A,#N/A,TRUE,"Front";#N/A,#N/A,TRUE,"Simple Letter";#N/A,#N/A,TRUE,"Inside";#N/A,#N/A,TRUE,"Contents";#N/A,#N/A,TRUE,"Basis";#N/A,#N/A,TRUE,"Inclusions";#N/A,#N/A,TRUE,"Exclusions";#N/A,#N/A,TRUE,"Areas";#N/A,#N/A,TRUE,"Summary";#N/A,#N/A,TRUE,"Detail"}</definedName>
    <definedName name="CSB" localSheetId="0" hidden="1">{#N/A,#N/A,TRUE,"Cover";#N/A,#N/A,TRUE,"Conts";#N/A,#N/A,TRUE,"VOS";#N/A,#N/A,TRUE,"Warrington";#N/A,#N/A,TRUE,"Widnes"}</definedName>
    <definedName name="CSB" hidden="1">{#N/A,#N/A,TRUE,"Cover";#N/A,#N/A,TRUE,"Conts";#N/A,#N/A,TRUE,"VOS";#N/A,#N/A,TRUE,"Warrington";#N/A,#N/A,TRUE,"Widnes"}</definedName>
    <definedName name="cvb" localSheetId="0" hidden="1">{#N/A,#N/A,TRUE,"Cover";#N/A,#N/A,TRUE,"Conts";#N/A,#N/A,TRUE,"VOS";#N/A,#N/A,TRUE,"Warrington";#N/A,#N/A,TRUE,"Widnes"}</definedName>
    <definedName name="cvb" hidden="1">{#N/A,#N/A,TRUE,"Cover";#N/A,#N/A,TRUE,"Conts";#N/A,#N/A,TRUE,"VOS";#N/A,#N/A,TRUE,"Warrington";#N/A,#N/A,TRUE,"Widnes"}</definedName>
    <definedName name="CVGYU" localSheetId="0" hidden="1">{#N/A,#N/A,TRUE,"Cover";#N/A,#N/A,TRUE,"Conts";#N/A,#N/A,TRUE,"VOS";#N/A,#N/A,TRUE,"Warrington";#N/A,#N/A,TRUE,"Widnes"}</definedName>
    <definedName name="CVGYU" hidden="1">{#N/A,#N/A,TRUE,"Cover";#N/A,#N/A,TRUE,"Conts";#N/A,#N/A,TRUE,"VOS";#N/A,#N/A,TRUE,"Warrington";#N/A,#N/A,TRUE,"Widnes"}</definedName>
    <definedName name="DAD" hidden="1">#REF!</definedName>
    <definedName name="dada" localSheetId="0" hidden="1">{#N/A,#N/A,FALSE,"FINBILD";#N/A,#N/A,FALSE,"BALANSR";#N/A,#N/A,FALSE,"FINANSIERING";#N/A,#N/A,FALSE,"VERKAO13";#N/A,#N/A,FALSE,"VERKAO12";#N/A,#N/A,FALSE,"VERKAO11";#N/A,#N/A,FALSE,"INTLEVER";#N/A,#N/A,FALSE,"RESAFFO";#N/A,#N/A,FALSE,"PERKVART";#N/A,#N/A,FALSE,"RESKONC"}</definedName>
    <definedName name="dada" hidden="1">{#N/A,#N/A,FALSE,"FINBILD";#N/A,#N/A,FALSE,"BALANSR";#N/A,#N/A,FALSE,"FINANSIERING";#N/A,#N/A,FALSE,"VERKAO13";#N/A,#N/A,FALSE,"VERKAO12";#N/A,#N/A,FALSE,"VERKAO11";#N/A,#N/A,FALSE,"INTLEVER";#N/A,#N/A,FALSE,"RESAFFO";#N/A,#N/A,FALSE,"PERKVART";#N/A,#N/A,FALSE,"RESKONC"}</definedName>
    <definedName name="DATA_01" hidden="1">#REF!</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ddt" localSheetId="0" hidden="1">{"'Break down'!$A$4"}</definedName>
    <definedName name="dddt" hidden="1">{"'Break down'!$A$4"}</definedName>
    <definedName name="ddf" localSheetId="0" hidden="1">{#N/A,#N/A,TRUE,"Cover";#N/A,#N/A,TRUE,"Conts";#N/A,#N/A,TRUE,"VOS";#N/A,#N/A,TRUE,"Warrington";#N/A,#N/A,TRUE,"Widnes"}</definedName>
    <definedName name="ddf" hidden="1">{#N/A,#N/A,TRUE,"Cover";#N/A,#N/A,TRUE,"Conts";#N/A,#N/A,TRUE,"VOS";#N/A,#N/A,TRUE,"Warrington";#N/A,#N/A,TRUE,"Widnes"}</definedName>
    <definedName name="ddsa" localSheetId="0" hidden="1">{#N/A,#N/A,TRUE,"Cover";#N/A,#N/A,TRUE,"Conts";#N/A,#N/A,TRUE,"VOS";#N/A,#N/A,TRUE,"Warrington";#N/A,#N/A,TRUE,"Widnes"}</definedName>
    <definedName name="ddsa" hidden="1">{#N/A,#N/A,TRUE,"Cover";#N/A,#N/A,TRUE,"Conts";#N/A,#N/A,TRUE,"VOS";#N/A,#N/A,TRUE,"Warrington";#N/A,#N/A,TRUE,"Widnes"}</definedName>
    <definedName name="DDSD" localSheetId="0" hidden="1">{#N/A,#N/A,TRUE,"Cover";#N/A,#N/A,TRUE,"Conts";#N/A,#N/A,TRUE,"VOS";#N/A,#N/A,TRUE,"Warrington";#N/A,#N/A,TRUE,"Widnes"}</definedName>
    <definedName name="DDSD" hidden="1">{#N/A,#N/A,TRUE,"Cover";#N/A,#N/A,TRUE,"Conts";#N/A,#N/A,TRUE,"VOS";#N/A,#N/A,TRUE,"Warrington";#N/A,#N/A,TRUE,"Widnes"}</definedName>
    <definedName name="dede" localSheetId="0" hidden="1">{#N/A,#N/A,FALSE,"FINBILD";#N/A,#N/A,FALSE,"BALANSR";#N/A,#N/A,FALSE,"FINANSIERING";#N/A,#N/A,FALSE,"VERKAO13";#N/A,#N/A,FALSE,"VERKAO12";#N/A,#N/A,FALSE,"VERKAO11";#N/A,#N/A,FALSE,"INTLEVER";#N/A,#N/A,FALSE,"RESAFFO";#N/A,#N/A,FALSE,"PERKVART";#N/A,#N/A,FALSE,"RESKONC"}</definedName>
    <definedName name="dede" hidden="1">{#N/A,#N/A,FALSE,"FINBILD";#N/A,#N/A,FALSE,"BALANSR";#N/A,#N/A,FALSE,"FINANSIERING";#N/A,#N/A,FALSE,"VERKAO13";#N/A,#N/A,FALSE,"VERKAO12";#N/A,#N/A,FALSE,"VERKAO11";#N/A,#N/A,FALSE,"INTLEVER";#N/A,#N/A,FALSE,"RESAFFO";#N/A,#N/A,FALSE,"PERKVART";#N/A,#N/A,FALSE,"RESKONC"}</definedName>
    <definedName name="DELfeb09" hidden="1">#REF!</definedName>
    <definedName name="Delshan" localSheetId="0" hidden="1">{#N/A,#N/A,FALSE,"VCR"}</definedName>
    <definedName name="Delshan" hidden="1">{#N/A,#N/A,FALSE,"VCR"}</definedName>
    <definedName name="dfdfd" localSheetId="0" hidden="1">{#N/A,#N/A,TRUE,"Cover";#N/A,#N/A,TRUE,"Conts";#N/A,#N/A,TRUE,"VOS";#N/A,#N/A,TRUE,"Warrington";#N/A,#N/A,TRUE,"Widnes"}</definedName>
    <definedName name="dfdfd" hidden="1">{#N/A,#N/A,TRUE,"Cover";#N/A,#N/A,TRUE,"Conts";#N/A,#N/A,TRUE,"VOS";#N/A,#N/A,TRUE,"Warrington";#N/A,#N/A,TRUE,"Widnes"}</definedName>
    <definedName name="dffddf" localSheetId="0" hidden="1">{"'Break down'!$A$4"}</definedName>
    <definedName name="dffddf" hidden="1">{"'Break down'!$A$4"}</definedName>
    <definedName name="dffds" localSheetId="0"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0" hidden="1">{"'Export Unit Values'!$A$585:$AQ$875"}</definedName>
    <definedName name="dfg" hidden="1">{"'Export Unit Values'!$A$585:$AQ$875"}</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idi" localSheetId="0" hidden="1">{#N/A,#N/A,FALSE,"FINBILD";#N/A,#N/A,FALSE,"BALANSR";#N/A,#N/A,FALSE,"FINANSIERING";#N/A,#N/A,FALSE,"VERKAO13";#N/A,#N/A,FALSE,"VERKAO12";#N/A,#N/A,FALSE,"VERKAO11";#N/A,#N/A,FALSE,"INTLEVER";#N/A,#N/A,FALSE,"RESAFFO";#N/A,#N/A,FALSE,"PERKVART";#N/A,#N/A,FALSE,"RESKONC"}</definedName>
    <definedName name="didi" hidden="1">{#N/A,#N/A,FALSE,"FINBILD";#N/A,#N/A,FALSE,"BALANSR";#N/A,#N/A,FALSE,"FINANSIERING";#N/A,#N/A,FALSE,"VERKAO13";#N/A,#N/A,FALSE,"VERKAO12";#N/A,#N/A,FALSE,"VERKAO11";#N/A,#N/A,FALSE,"INTLEVER";#N/A,#N/A,FALSE,"RESAFFO";#N/A,#N/A,FALSE,"PERKVART";#N/A,#N/A,FALSE,"RESKONC"}</definedName>
    <definedName name="Discount" hidden="1">#REF!</definedName>
    <definedName name="display_area_2" hidden="1">#REF!</definedName>
    <definedName name="djjii" localSheetId="0" hidden="1">{#N/A,#N/A,TRUE,"Cover";#N/A,#N/A,TRUE,"Conts";#N/A,#N/A,TRUE,"VOS";#N/A,#N/A,TRUE,"Warrington";#N/A,#N/A,TRUE,"Widnes"}</definedName>
    <definedName name="djjii" hidden="1">{#N/A,#N/A,TRUE,"Cover";#N/A,#N/A,TRUE,"Conts";#N/A,#N/A,TRUE,"VOS";#N/A,#N/A,TRUE,"Warrington";#N/A,#N/A,TRUE,"Widnes"}</definedName>
    <definedName name="drytytuyu" localSheetId="0" hidden="1">{#N/A,#N/A,TRUE,"Cover";#N/A,#N/A,TRUE,"Conts";#N/A,#N/A,TRUE,"VOS";#N/A,#N/A,TRUE,"Warrington";#N/A,#N/A,TRUE,"Widnes"}</definedName>
    <definedName name="drytytuyu" hidden="1">{#N/A,#N/A,TRUE,"Cover";#N/A,#N/A,TRUE,"Conts";#N/A,#N/A,TRUE,"VOS";#N/A,#N/A,TRUE,"Warrington";#N/A,#N/A,TRUE,"Widnes"}</definedName>
    <definedName name="dtdry" localSheetId="0" hidden="1">{#N/A,#N/A,TRUE,"Cover";#N/A,#N/A,TRUE,"Conts";#N/A,#N/A,TRUE,"VOS";#N/A,#N/A,TRUE,"Warrington";#N/A,#N/A,TRUE,"Widnes"}</definedName>
    <definedName name="dtdry" hidden="1">{#N/A,#N/A,TRUE,"Cover";#N/A,#N/A,TRUE,"Conts";#N/A,#N/A,TRUE,"VOS";#N/A,#N/A,TRUE,"Warrington";#N/A,#N/A,TRUE,"Widnes"}</definedName>
    <definedName name="dturuthju" localSheetId="0" hidden="1">{#N/A,#N/A,TRUE,"Cover";#N/A,#N/A,TRUE,"Conts";#N/A,#N/A,TRUE,"VOS";#N/A,#N/A,TRUE,"Warrington";#N/A,#N/A,TRUE,"Widnes"}</definedName>
    <definedName name="dturuthju" hidden="1">{#N/A,#N/A,TRUE,"Cover";#N/A,#N/A,TRUE,"Conts";#N/A,#N/A,TRUE,"VOS";#N/A,#N/A,TRUE,"Warrington";#N/A,#N/A,TRUE,"Widnes"}</definedName>
    <definedName name="dueuuiyj" localSheetId="0" hidden="1">{#N/A,#N/A,TRUE,"Cover";#N/A,#N/A,TRUE,"Conts";#N/A,#N/A,TRUE,"VOS";#N/A,#N/A,TRUE,"Warrington";#N/A,#N/A,TRUE,"Widnes"}</definedName>
    <definedName name="dueuuiyj" hidden="1">{#N/A,#N/A,TRUE,"Cover";#N/A,#N/A,TRUE,"Conts";#N/A,#N/A,TRUE,"VOS";#N/A,#N/A,TRUE,"Warrington";#N/A,#N/A,TRUE,"Widnes"}</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gdg" hidden="1">#REF!</definedName>
    <definedName name="dwgyg" localSheetId="0"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ydfugfuj" localSheetId="0" hidden="1">{#N/A,#N/A,TRUE,"Cover";#N/A,#N/A,TRUE,"Conts";#N/A,#N/A,TRUE,"VOS";#N/A,#N/A,TRUE,"Warrington";#N/A,#N/A,TRUE,"Widnes"}</definedName>
    <definedName name="dydfugfuj" hidden="1">{#N/A,#N/A,TRUE,"Cover";#N/A,#N/A,TRUE,"Conts";#N/A,#N/A,TRUE,"VOS";#N/A,#N/A,TRUE,"Warrington";#N/A,#N/A,TRUE,"Widnes"}</definedName>
    <definedName name="dyuiuouo" localSheetId="0" hidden="1">{#N/A,#N/A,TRUE,"Cover";#N/A,#N/A,TRUE,"Conts";#N/A,#N/A,TRUE,"VOS";#N/A,#N/A,TRUE,"Warrington";#N/A,#N/A,TRUE,"Widnes"}</definedName>
    <definedName name="dyuiuouo" hidden="1">{#N/A,#N/A,TRUE,"Cover";#N/A,#N/A,TRUE,"Conts";#N/A,#N/A,TRUE,"VOS";#N/A,#N/A,TRUE,"Warrington";#N/A,#N/A,TRUE,"Widnes"}</definedName>
    <definedName name="eagrga" localSheetId="0" hidden="1">{#N/A,#N/A,TRUE,"Cover";#N/A,#N/A,TRUE,"Conts";#N/A,#N/A,TRUE,"VOS";#N/A,#N/A,TRUE,"Warrington";#N/A,#N/A,TRUE,"Widnes"}</definedName>
    <definedName name="eagrga" hidden="1">{#N/A,#N/A,TRUE,"Cover";#N/A,#N/A,TRUE,"Conts";#N/A,#N/A,TRUE,"VOS";#N/A,#N/A,TRUE,"Warrington";#N/A,#N/A,TRUE,"Widnes"}</definedName>
    <definedName name="eeett" localSheetId="0" hidden="1">{#N/A,#N/A,TRUE,"Cover";#N/A,#N/A,TRUE,"Conts";#N/A,#N/A,TRUE,"VOS";#N/A,#N/A,TRUE,"Warrington";#N/A,#N/A,TRUE,"Widnes"}</definedName>
    <definedName name="eeett" hidden="1">{#N/A,#N/A,TRUE,"Cover";#N/A,#N/A,TRUE,"Conts";#N/A,#N/A,TRUE,"VOS";#N/A,#N/A,TRUE,"Warrington";#N/A,#N/A,TRUE,"Widnes"}</definedName>
    <definedName name="egag" localSheetId="0" hidden="1">{#N/A,#N/A,TRUE,"Cover";#N/A,#N/A,TRUE,"Conts";#N/A,#N/A,TRUE,"VOS";#N/A,#N/A,TRUE,"Warrington";#N/A,#N/A,TRUE,"Widnes"}</definedName>
    <definedName name="egag" hidden="1">{#N/A,#N/A,TRUE,"Cover";#N/A,#N/A,TRUE,"Conts";#N/A,#N/A,TRUE,"VOS";#N/A,#N/A,TRUE,"Warrington";#N/A,#N/A,TRUE,"Widnes"}</definedName>
    <definedName name="Ele" localSheetId="0" hidden="1">{"'Break down'!$A$4"}</definedName>
    <definedName name="Ele" hidden="1">{"'Break down'!$A$4"}</definedName>
    <definedName name="ELEE" localSheetId="0" hidden="1">{"'Break down'!$A$4"}</definedName>
    <definedName name="ELEE" hidden="1">{"'Break down'!$A$4"}</definedName>
    <definedName name="engl" localSheetId="0" hidden="1">{#N/A,#N/A,FALSE,"FINBILD";#N/A,#N/A,FALSE,"BALANSR";#N/A,#N/A,FALSE,"FINANSIERING";#N/A,#N/A,FALSE,"VERKAO13";#N/A,#N/A,FALSE,"VERKAO12";#N/A,#N/A,FALSE,"VERKAO11";#N/A,#N/A,FALSE,"INTLEVER";#N/A,#N/A,FALSE,"RESAFFO";#N/A,#N/A,FALSE,"PERKVART";#N/A,#N/A,FALSE,"RESKONC"}</definedName>
    <definedName name="engl" hidden="1">{#N/A,#N/A,FALSE,"FINBILD";#N/A,#N/A,FALSE,"BALANSR";#N/A,#N/A,FALSE,"FINANSIERING";#N/A,#N/A,FALSE,"VERKAO13";#N/A,#N/A,FALSE,"VERKAO12";#N/A,#N/A,FALSE,"VERKAO11";#N/A,#N/A,FALSE,"INTLEVER";#N/A,#N/A,FALSE,"RESAFFO";#N/A,#N/A,FALSE,"PERKVART";#N/A,#N/A,FALSE,"RESKONC"}</definedName>
    <definedName name="er" localSheetId="0"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er"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gaghag" localSheetId="0" hidden="1">{#N/A,#N/A,TRUE,"Cover";#N/A,#N/A,TRUE,"Conts";#N/A,#N/A,TRUE,"VOS";#N/A,#N/A,TRUE,"Warrington";#N/A,#N/A,TRUE,"Widnes"}</definedName>
    <definedName name="ergaghag" hidden="1">{#N/A,#N/A,TRUE,"Cover";#N/A,#N/A,TRUE,"Conts";#N/A,#N/A,TRUE,"VOS";#N/A,#N/A,TRUE,"Warrington";#N/A,#N/A,TRUE,"Widnes"}</definedName>
    <definedName name="ergega" localSheetId="0" hidden="1">{#N/A,#N/A,TRUE,"Cover";#N/A,#N/A,TRUE,"Conts";#N/A,#N/A,TRUE,"VOS";#N/A,#N/A,TRUE,"Warrington";#N/A,#N/A,TRUE,"Widnes"}</definedName>
    <definedName name="ergega" hidden="1">{#N/A,#N/A,TRUE,"Cover";#N/A,#N/A,TRUE,"Conts";#N/A,#N/A,TRUE,"VOS";#N/A,#N/A,TRUE,"Warrington";#N/A,#N/A,TRUE,"Widnes"}</definedName>
    <definedName name="ergtaeg" localSheetId="0" hidden="1">{#N/A,#N/A,TRUE,"Cover";#N/A,#N/A,TRUE,"Conts";#N/A,#N/A,TRUE,"VOS";#N/A,#N/A,TRUE,"Warrington";#N/A,#N/A,TRUE,"Widnes"}</definedName>
    <definedName name="ergtaeg" hidden="1">{#N/A,#N/A,TRUE,"Cover";#N/A,#N/A,TRUE,"Conts";#N/A,#N/A,TRUE,"VOS";#N/A,#N/A,TRUE,"Warrington";#N/A,#N/A,TRUE,"Widnes"}</definedName>
    <definedName name="ersyy" localSheetId="0" hidden="1">{#N/A,#N/A,TRUE,"Cover";#N/A,#N/A,TRUE,"Conts";#N/A,#N/A,TRUE,"VOS";#N/A,#N/A,TRUE,"Warrington";#N/A,#N/A,TRUE,"Widnes"}</definedName>
    <definedName name="ersyy" hidden="1">{#N/A,#N/A,TRUE,"Cover";#N/A,#N/A,TRUE,"Conts";#N/A,#N/A,TRUE,"VOS";#N/A,#N/A,TRUE,"Warrington";#N/A,#N/A,TRUE,"Widnes"}</definedName>
    <definedName name="ert" localSheetId="0" hidden="1">{#N/A,#N/A,TRUE,"Cover";#N/A,#N/A,TRUE,"Conts";#N/A,#N/A,TRUE,"VOS";#N/A,#N/A,TRUE,"Warrington";#N/A,#N/A,TRUE,"Widnes"}</definedName>
    <definedName name="ert" hidden="1">{#N/A,#N/A,TRUE,"Cover";#N/A,#N/A,TRUE,"Conts";#N/A,#N/A,TRUE,"VOS";#N/A,#N/A,TRUE,"Warrington";#N/A,#N/A,TRUE,"Widnes"}</definedName>
    <definedName name="ertertyry" localSheetId="0" hidden="1">{#N/A,#N/A,TRUE,"Cover";#N/A,#N/A,TRUE,"Conts";#N/A,#N/A,TRUE,"VOS";#N/A,#N/A,TRUE,"Warrington";#N/A,#N/A,TRUE,"Widnes"}</definedName>
    <definedName name="ertertyry" hidden="1">{#N/A,#N/A,TRUE,"Cover";#N/A,#N/A,TRUE,"Conts";#N/A,#N/A,TRUE,"VOS";#N/A,#N/A,TRUE,"Warrington";#N/A,#N/A,TRUE,"Widnes"}</definedName>
    <definedName name="erterydrutru" localSheetId="0" hidden="1">{#N/A,#N/A,TRUE,"Cover";#N/A,#N/A,TRUE,"Conts";#N/A,#N/A,TRUE,"VOS";#N/A,#N/A,TRUE,"Warrington";#N/A,#N/A,TRUE,"Widnes"}</definedName>
    <definedName name="erterydrutru" hidden="1">{#N/A,#N/A,TRUE,"Cover";#N/A,#N/A,TRUE,"Conts";#N/A,#N/A,TRUE,"VOS";#N/A,#N/A,TRUE,"Warrington";#N/A,#N/A,TRUE,"Widnes"}</definedName>
    <definedName name="erteysry" localSheetId="0" hidden="1">{#N/A,#N/A,TRUE,"Cover";#N/A,#N/A,TRUE,"Conts";#N/A,#N/A,TRUE,"VOS";#N/A,#N/A,TRUE,"Warrington";#N/A,#N/A,TRUE,"Widnes"}</definedName>
    <definedName name="erteysry" hidden="1">{#N/A,#N/A,TRUE,"Cover";#N/A,#N/A,TRUE,"Conts";#N/A,#N/A,TRUE,"VOS";#N/A,#N/A,TRUE,"Warrington";#N/A,#N/A,TRUE,"Widnes"}</definedName>
    <definedName name="ertyu" localSheetId="0" hidden="1">{#N/A,#N/A,TRUE,"Cover";#N/A,#N/A,TRUE,"Conts";#N/A,#N/A,TRUE,"VOS";#N/A,#N/A,TRUE,"Warrington";#N/A,#N/A,TRUE,"Widnes"}</definedName>
    <definedName name="ertyu" hidden="1">{#N/A,#N/A,TRUE,"Cover";#N/A,#N/A,TRUE,"Conts";#N/A,#N/A,TRUE,"VOS";#N/A,#N/A,TRUE,"Warrington";#N/A,#N/A,TRUE,"Widnes"}</definedName>
    <definedName name="ertyui" localSheetId="0" hidden="1">{#N/A,#N/A,TRUE,"Cover";#N/A,#N/A,TRUE,"Conts";#N/A,#N/A,TRUE,"VOS";#N/A,#N/A,TRUE,"Warrington";#N/A,#N/A,TRUE,"Widnes"}</definedName>
    <definedName name="ertyui" hidden="1">{#N/A,#N/A,TRUE,"Cover";#N/A,#N/A,TRUE,"Conts";#N/A,#N/A,TRUE,"VOS";#N/A,#N/A,TRUE,"Warrington";#N/A,#N/A,TRUE,"Widnes"}</definedName>
    <definedName name="eryr" localSheetId="0" hidden="1">{#N/A,#N/A,TRUE,"Cover";#N/A,#N/A,TRUE,"Conts";#N/A,#N/A,TRUE,"VOS";#N/A,#N/A,TRUE,"Warrington";#N/A,#N/A,TRUE,"Widnes"}</definedName>
    <definedName name="eryr" hidden="1">{#N/A,#N/A,TRUE,"Cover";#N/A,#N/A,TRUE,"Conts";#N/A,#N/A,TRUE,"VOS";#N/A,#N/A,TRUE,"Warrington";#N/A,#N/A,TRUE,"Widnes"}</definedName>
    <definedName name="eryrutru" localSheetId="0" hidden="1">{#N/A,#N/A,TRUE,"Cover";#N/A,#N/A,TRUE,"Conts";#N/A,#N/A,TRUE,"VOS";#N/A,#N/A,TRUE,"Warrington";#N/A,#N/A,TRUE,"Widnes"}</definedName>
    <definedName name="eryrutru" hidden="1">{#N/A,#N/A,TRUE,"Cover";#N/A,#N/A,TRUE,"Conts";#N/A,#N/A,TRUE,"VOS";#N/A,#N/A,TRUE,"Warrington";#N/A,#N/A,TRUE,"Widnes"}</definedName>
    <definedName name="erytrh" localSheetId="0" hidden="1">{#N/A,#N/A,TRUE,"Cover";#N/A,#N/A,TRUE,"Conts";#N/A,#N/A,TRUE,"VOS";#N/A,#N/A,TRUE,"Warrington";#N/A,#N/A,TRUE,"Widnes"}</definedName>
    <definedName name="erytrh" hidden="1">{#N/A,#N/A,TRUE,"Cover";#N/A,#N/A,TRUE,"Conts";#N/A,#N/A,TRUE,"VOS";#N/A,#N/A,TRUE,"Warrington";#N/A,#N/A,TRUE,"Widnes"}</definedName>
    <definedName name="erytuui" localSheetId="0" hidden="1">{#N/A,#N/A,TRUE,"Cover";#N/A,#N/A,TRUE,"Conts";#N/A,#N/A,TRUE,"VOS";#N/A,#N/A,TRUE,"Warrington";#N/A,#N/A,TRUE,"Widnes"}</definedName>
    <definedName name="erytuui" hidden="1">{#N/A,#N/A,TRUE,"Cover";#N/A,#N/A,TRUE,"Conts";#N/A,#N/A,TRUE,"VOS";#N/A,#N/A,TRUE,"Warrington";#N/A,#N/A,TRUE,"Widnes"}</definedName>
    <definedName name="eryytrysy" localSheetId="0" hidden="1">{#N/A,#N/A,TRUE,"Cover";#N/A,#N/A,TRUE,"Conts";#N/A,#N/A,TRUE,"VOS";#N/A,#N/A,TRUE,"Warrington";#N/A,#N/A,TRUE,"Widnes"}</definedName>
    <definedName name="eryytrysy" hidden="1">{#N/A,#N/A,TRUE,"Cover";#N/A,#N/A,TRUE,"Conts";#N/A,#N/A,TRUE,"VOS";#N/A,#N/A,TRUE,"Warrington";#N/A,#N/A,TRUE,"Widnes"}</definedName>
    <definedName name="estetystry" localSheetId="0" hidden="1">{#N/A,#N/A,TRUE,"Cover";#N/A,#N/A,TRUE,"Conts";#N/A,#N/A,TRUE,"VOS";#N/A,#N/A,TRUE,"Warrington";#N/A,#N/A,TRUE,"Widnes"}</definedName>
    <definedName name="estetystry"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t" localSheetId="0" hidden="1">{#N/A,#N/A,TRUE,"Cover";#N/A,#N/A,TRUE,"Conts";#N/A,#N/A,TRUE,"VOS";#N/A,#N/A,TRUE,"Warrington";#N/A,#N/A,TRUE,"Widnes"}</definedName>
    <definedName name="et" hidden="1">{#N/A,#N/A,TRUE,"Cover";#N/A,#N/A,TRUE,"Conts";#N/A,#N/A,TRUE,"VOS";#N/A,#N/A,TRUE,"Warrington";#N/A,#N/A,TRUE,"Widnes"}</definedName>
    <definedName name="etertyr" localSheetId="0" hidden="1">{#N/A,#N/A,TRUE,"Cover";#N/A,#N/A,TRUE,"Conts";#N/A,#N/A,TRUE,"VOS";#N/A,#N/A,TRUE,"Warrington";#N/A,#N/A,TRUE,"Widnes"}</definedName>
    <definedName name="etertyr" hidden="1">{#N/A,#N/A,TRUE,"Cover";#N/A,#N/A,TRUE,"Conts";#N/A,#N/A,TRUE,"VOS";#N/A,#N/A,TRUE,"Warrington";#N/A,#N/A,TRUE,"Widnes"}</definedName>
    <definedName name="etetert" localSheetId="0" hidden="1">{#N/A,#N/A,TRUE,"Cover";#N/A,#N/A,TRUE,"Conts";#N/A,#N/A,TRUE,"VOS";#N/A,#N/A,TRUE,"Warrington";#N/A,#N/A,TRUE,"Widnes"}</definedName>
    <definedName name="etetert" hidden="1">{#N/A,#N/A,TRUE,"Cover";#N/A,#N/A,TRUE,"Conts";#N/A,#N/A,TRUE,"VOS";#N/A,#N/A,TRUE,"Warrington";#N/A,#N/A,TRUE,"Widnes"}</definedName>
    <definedName name="etr6str7tuiuo" localSheetId="0" hidden="1">{#N/A,#N/A,TRUE,"Cover";#N/A,#N/A,TRUE,"Conts";#N/A,#N/A,TRUE,"VOS";#N/A,#N/A,TRUE,"Warrington";#N/A,#N/A,TRUE,"Widnes"}</definedName>
    <definedName name="etr6str7tuiuo" hidden="1">{#N/A,#N/A,TRUE,"Cover";#N/A,#N/A,TRUE,"Conts";#N/A,#N/A,TRUE,"VOS";#N/A,#N/A,TRUE,"Warrington";#N/A,#N/A,TRUE,"Widnes"}</definedName>
    <definedName name="etretyer" localSheetId="0" hidden="1">{#N/A,#N/A,TRUE,"Cover";#N/A,#N/A,TRUE,"Conts";#N/A,#N/A,TRUE,"VOS";#N/A,#N/A,TRUE,"Warrington";#N/A,#N/A,TRUE,"Widnes"}</definedName>
    <definedName name="etretyer" hidden="1">{#N/A,#N/A,TRUE,"Cover";#N/A,#N/A,TRUE,"Conts";#N/A,#N/A,TRUE,"VOS";#N/A,#N/A,TRUE,"Warrington";#N/A,#N/A,TRUE,"Widnes"}</definedName>
    <definedName name="etyegf" localSheetId="0" hidden="1">{#N/A,#N/A,TRUE,"Cover";#N/A,#N/A,TRUE,"Conts";#N/A,#N/A,TRUE,"VOS";#N/A,#N/A,TRUE,"Warrington";#N/A,#N/A,TRUE,"Widnes"}</definedName>
    <definedName name="etyegf" hidden="1">{#N/A,#N/A,TRUE,"Cover";#N/A,#N/A,TRUE,"Conts";#N/A,#N/A,TRUE,"VOS";#N/A,#N/A,TRUE,"Warrington";#N/A,#N/A,TRUE,"Widnes"}</definedName>
    <definedName name="etyytr" localSheetId="0" hidden="1">{#N/A,#N/A,TRUE,"Cover";#N/A,#N/A,TRUE,"Conts";#N/A,#N/A,TRUE,"VOS";#N/A,#N/A,TRUE,"Warrington";#N/A,#N/A,TRUE,"Widnes"}</definedName>
    <definedName name="etyytr" hidden="1">{#N/A,#N/A,TRUE,"Cover";#N/A,#N/A,TRUE,"Conts";#N/A,#N/A,TRUE,"VOS";#N/A,#N/A,TRUE,"Warrington";#N/A,#N/A,TRUE,"Widnes"}</definedName>
    <definedName name="ev.Calculation" hidden="1">-4135</definedName>
    <definedName name="ev.Initialized" hidden="1">FALSE</definedName>
    <definedName name="EV__LASTREFTIME__" hidden="1">40238.699525463</definedName>
    <definedName name="ewdsd" localSheetId="0" hidden="1">{"'Break down'!$A$4"}</definedName>
    <definedName name="ewdsd" hidden="1">{"'Break down'!$A$4"}</definedName>
    <definedName name="ewqasd" localSheetId="0" hidden="1">{#N/A,#N/A,TRUE,"Cover";#N/A,#N/A,TRUE,"Conts";#N/A,#N/A,TRUE,"VOS";#N/A,#N/A,TRUE,"Warrington";#N/A,#N/A,TRUE,"Widnes"}</definedName>
    <definedName name="ewqasd" hidden="1">{#N/A,#N/A,TRUE,"Cover";#N/A,#N/A,TRUE,"Conts";#N/A,#N/A,TRUE,"VOS";#N/A,#N/A,TRUE,"Warrington";#N/A,#N/A,TRUE,"Widnes"}</definedName>
    <definedName name="ewt" localSheetId="0" hidden="1">{#N/A,#N/A,TRUE,"Cover";#N/A,#N/A,TRUE,"Conts";#N/A,#N/A,TRUE,"VOS";#N/A,#N/A,TRUE,"Warrington";#N/A,#N/A,TRUE,"Widnes"}</definedName>
    <definedName name="ewt" hidden="1">{#N/A,#N/A,TRUE,"Cover";#N/A,#N/A,TRUE,"Conts";#N/A,#N/A,TRUE,"VOS";#N/A,#N/A,TRUE,"Warrington";#N/A,#N/A,TRUE,"Widnes"}</definedName>
    <definedName name="ewtateryry" localSheetId="0" hidden="1">{#N/A,#N/A,TRUE,"Cover";#N/A,#N/A,TRUE,"Conts";#N/A,#N/A,TRUE,"VOS";#N/A,#N/A,TRUE,"Warrington";#N/A,#N/A,TRUE,"Widnes"}</definedName>
    <definedName name="ewtateryry" hidden="1">{#N/A,#N/A,TRUE,"Cover";#N/A,#N/A,TRUE,"Conts";#N/A,#N/A,TRUE,"VOS";#N/A,#N/A,TRUE,"Warrington";#N/A,#N/A,TRUE,"Widnes"}</definedName>
    <definedName name="eXCLUSIONS" localSheetId="0" hidden="1">{#N/A,#N/A,TRUE,"Cover";#N/A,#N/A,TRUE,"Conts";#N/A,#N/A,TRUE,"VOS";#N/A,#N/A,TRUE,"Warrington";#N/A,#N/A,TRUE,"Widnes"}</definedName>
    <definedName name="eXCLUSIONS" hidden="1">{#N/A,#N/A,TRUE,"Cover";#N/A,#N/A,TRUE,"Conts";#N/A,#N/A,TRUE,"VOS";#N/A,#N/A,TRUE,"Warrington";#N/A,#N/A,TRUE,"Widnes"}</definedName>
    <definedName name="eyy" localSheetId="0" hidden="1">{#N/A,#N/A,TRUE,"Cover";#N/A,#N/A,TRUE,"Conts";#N/A,#N/A,TRUE,"VOS";#N/A,#N/A,TRUE,"Warrington";#N/A,#N/A,TRUE,"Widnes"}</definedName>
    <definedName name="eyy" hidden="1">{#N/A,#N/A,TRUE,"Cover";#N/A,#N/A,TRUE,"Conts";#N/A,#N/A,TRUE,"VOS";#N/A,#N/A,TRUE,"Warrington";#N/A,#N/A,TRUE,"Widnes"}</definedName>
    <definedName name="FCode" hidden="1">#REF!</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0" hidden="1">{#N/A,#N/A,TRUE,"Cover";#N/A,#N/A,TRUE,"Conts";#N/A,#N/A,TRUE,"VOS";#N/A,#N/A,TRUE,"Warrington";#N/A,#N/A,TRUE,"Widnes"}</definedName>
    <definedName name="Fees.1" hidden="1">{#N/A,#N/A,TRUE,"Cover";#N/A,#N/A,TRUE,"Conts";#N/A,#N/A,TRUE,"VOS";#N/A,#N/A,TRUE,"Warrington";#N/A,#N/A,TRUE,"Widnes"}</definedName>
    <definedName name="fefe" localSheetId="0" hidden="1">{#N/A,#N/A,FALSE,"FINBILD";#N/A,#N/A,FALSE,"BALANSR";#N/A,#N/A,FALSE,"FINANSIERING";#N/A,#N/A,FALSE,"VERKAO13";#N/A,#N/A,FALSE,"VERKAO12";#N/A,#N/A,FALSE,"VERKAO11";#N/A,#N/A,FALSE,"INTLEVER";#N/A,#N/A,FALSE,"RESAFFO";#N/A,#N/A,FALSE,"PERKVART";#N/A,#N/A,FALSE,"RESKONC"}</definedName>
    <definedName name="fefe" hidden="1">{#N/A,#N/A,FALSE,"FINBILD";#N/A,#N/A,FALSE,"BALANSR";#N/A,#N/A,FALSE,"FINANSIERING";#N/A,#N/A,FALSE,"VERKAO13";#N/A,#N/A,FALSE,"VERKAO12";#N/A,#N/A,FALSE,"VERKAO11";#N/A,#N/A,FALSE,"INTLEVER";#N/A,#N/A,FALSE,"RESAFFO";#N/A,#N/A,FALSE,"PERKVART";#N/A,#N/A,FALSE,"RESKONC"}</definedName>
    <definedName name="fff" localSheetId="0" hidden="1">{#N/A,#N/A,TRUE,"Cover";#N/A,#N/A,TRUE,"Conts";#N/A,#N/A,TRUE,"VOS";#N/A,#N/A,TRUE,"Warrington";#N/A,#N/A,TRUE,"Widnes"}</definedName>
    <definedName name="fff" hidden="1">{#N/A,#N/A,TRUE,"Cover";#N/A,#N/A,TRUE,"Conts";#N/A,#N/A,TRUE,"VOS";#N/A,#N/A,TRUE,"Warrington";#N/A,#N/A,TRUE,"Widnes"}</definedName>
    <definedName name="fffuu" localSheetId="0" hidden="1">{"'Break down'!$A$4"}</definedName>
    <definedName name="fffuu" hidden="1">{"'Break down'!$A$4"}</definedName>
    <definedName name="fg" localSheetId="0" hidden="1">{#N/A,#N/A,TRUE,"Cover";#N/A,#N/A,TRUE,"Conts";#N/A,#N/A,TRUE,"VOS";#N/A,#N/A,TRUE,"Warrington";#N/A,#N/A,TRUE,"Widnes"}</definedName>
    <definedName name="fg" hidden="1">{#N/A,#N/A,TRUE,"Cover";#N/A,#N/A,TRUE,"Conts";#N/A,#N/A,TRUE,"VOS";#N/A,#N/A,TRUE,"Warrington";#N/A,#N/A,TRUE,"Widnes"}</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0" hidden="1">{#N/A,#N/A,TRUE,"Cover";#N/A,#N/A,TRUE,"Conts";#N/A,#N/A,TRUE,"VOS";#N/A,#N/A,TRUE,"Warrington";#N/A,#N/A,TRUE,"Widnes"}</definedName>
    <definedName name="fgjjjkyg" hidden="1">{#N/A,#N/A,TRUE,"Cover";#N/A,#N/A,TRUE,"Conts";#N/A,#N/A,TRUE,"VOS";#N/A,#N/A,TRUE,"Warrington";#N/A,#N/A,TRUE,"Widnes"}</definedName>
    <definedName name="FHFGHFG" localSheetId="0" hidden="1">{#N/A,#N/A,TRUE,"Cover";#N/A,#N/A,TRUE,"Conts";#N/A,#N/A,TRUE,"VOS";#N/A,#N/A,TRUE,"Warrington";#N/A,#N/A,TRUE,"Widnes"}</definedName>
    <definedName name="FHFGHFG" hidden="1">{#N/A,#N/A,TRUE,"Cover";#N/A,#N/A,TRUE,"Conts";#N/A,#N/A,TRUE,"VOS";#N/A,#N/A,TRUE,"Warrington";#N/A,#N/A,TRUE,"Widnes"}</definedName>
    <definedName name="fhgujguthi" localSheetId="0" hidden="1">{#N/A,#N/A,TRUE,"Cover";#N/A,#N/A,TRUE,"Conts";#N/A,#N/A,TRUE,"VOS";#N/A,#N/A,TRUE,"Warrington";#N/A,#N/A,TRUE,"Widnes"}</definedName>
    <definedName name="fhgujguthi" hidden="1">{#N/A,#N/A,TRUE,"Cover";#N/A,#N/A,TRUE,"Conts";#N/A,#N/A,TRUE,"VOS";#N/A,#N/A,TRUE,"Warrington";#N/A,#N/A,TRUE,"Widnes"}</definedName>
    <definedName name="fhjsjs" localSheetId="0" hidden="1">{#N/A,#N/A,TRUE,"Cover";#N/A,#N/A,TRUE,"Conts";#N/A,#N/A,TRUE,"VOS";#N/A,#N/A,TRUE,"Warrington";#N/A,#N/A,TRUE,"Widnes"}</definedName>
    <definedName name="fhjsjs" hidden="1">{#N/A,#N/A,TRUE,"Cover";#N/A,#N/A,TRUE,"Conts";#N/A,#N/A,TRUE,"VOS";#N/A,#N/A,TRUE,"Warrington";#N/A,#N/A,TRUE,"Widnes"}</definedName>
    <definedName name="fkfkvhikkhju" localSheetId="0" hidden="1">{#N/A,#N/A,TRUE,"Cover";#N/A,#N/A,TRUE,"Conts";#N/A,#N/A,TRUE,"VOS";#N/A,#N/A,TRUE,"Warrington";#N/A,#N/A,TRUE,"Widnes"}</definedName>
    <definedName name="fkfkvhikkhju" hidden="1">{#N/A,#N/A,TRUE,"Cover";#N/A,#N/A,TRUE,"Conts";#N/A,#N/A,TRUE,"VOS";#N/A,#N/A,TRUE,"Warrington";#N/A,#N/A,TRUE,"Widnes"}</definedName>
    <definedName name="flkdjfksl" localSheetId="0" hidden="1">{"'Export Unit Values'!$A$585:$AQ$875"}</definedName>
    <definedName name="flkdjfksl" hidden="1">{"'Export Unit Values'!$A$585:$AQ$875"}</definedName>
    <definedName name="ForecastPeriod" hidden="1">#REF!</definedName>
    <definedName name="frjj" localSheetId="0" hidden="1">{#N/A,#N/A,TRUE,"Cover";#N/A,#N/A,TRUE,"Conts";#N/A,#N/A,TRUE,"VOS";#N/A,#N/A,TRUE,"Warrington";#N/A,#N/A,TRUE,"Widnes"}</definedName>
    <definedName name="frjj" hidden="1">{#N/A,#N/A,TRUE,"Cover";#N/A,#N/A,TRUE,"Conts";#N/A,#N/A,TRUE,"VOS";#N/A,#N/A,TRUE,"Warrington";#N/A,#N/A,TRUE,"Widnes"}</definedName>
    <definedName name="FRTHJJG" localSheetId="0" hidden="1">{#N/A,#N/A,TRUE,"Cover";#N/A,#N/A,TRUE,"Conts";#N/A,#N/A,TRUE,"VOS";#N/A,#N/A,TRUE,"Warrington";#N/A,#N/A,TRUE,"Widnes"}</definedName>
    <definedName name="FRTHJJG" hidden="1">{#N/A,#N/A,TRUE,"Cover";#N/A,#N/A,TRUE,"Conts";#N/A,#N/A,TRUE,"VOS";#N/A,#N/A,TRUE,"Warrington";#N/A,#N/A,TRUE,"Widnes"}</definedName>
    <definedName name="fsfsd" hidden="1">#REF!</definedName>
    <definedName name="gaeg" localSheetId="0" hidden="1">{#N/A,#N/A,TRUE,"Cover";#N/A,#N/A,TRUE,"Conts";#N/A,#N/A,TRUE,"VOS";#N/A,#N/A,TRUE,"Warrington";#N/A,#N/A,TRUE,"Widnes"}</definedName>
    <definedName name="gaeg" hidden="1">{#N/A,#N/A,TRUE,"Cover";#N/A,#N/A,TRUE,"Conts";#N/A,#N/A,TRUE,"VOS";#N/A,#N/A,TRUE,"Warrington";#N/A,#N/A,TRUE,"Widnes"}</definedName>
    <definedName name="gaegg" localSheetId="0" hidden="1">{#N/A,#N/A,TRUE,"Cover";#N/A,#N/A,TRUE,"Conts";#N/A,#N/A,TRUE,"VOS";#N/A,#N/A,TRUE,"Warrington";#N/A,#N/A,TRUE,"Widnes"}</definedName>
    <definedName name="gaegg" hidden="1">{#N/A,#N/A,TRUE,"Cover";#N/A,#N/A,TRUE,"Conts";#N/A,#N/A,TRUE,"VOS";#N/A,#N/A,TRUE,"Warrington";#N/A,#N/A,TRUE,"Widnes"}</definedName>
    <definedName name="gdg" localSheetId="0" hidden="1">{#N/A,#N/A,TRUE,"Cover";#N/A,#N/A,TRUE,"Conts";#N/A,#N/A,TRUE,"VOS";#N/A,#N/A,TRUE,"Warrington";#N/A,#N/A,TRUE,"Widnes"}</definedName>
    <definedName name="gdg" hidden="1">{#N/A,#N/A,TRUE,"Cover";#N/A,#N/A,TRUE,"Conts";#N/A,#N/A,TRUE,"VOS";#N/A,#N/A,TRUE,"Warrington";#N/A,#N/A,TRUE,"Widnes"}</definedName>
    <definedName name="geag" localSheetId="0" hidden="1">{#N/A,#N/A,TRUE,"Cover";#N/A,#N/A,TRUE,"Conts";#N/A,#N/A,TRUE,"VOS";#N/A,#N/A,TRUE,"Warrington";#N/A,#N/A,TRUE,"Widnes"}</definedName>
    <definedName name="geag" hidden="1">{#N/A,#N/A,TRUE,"Cover";#N/A,#N/A,TRUE,"Conts";#N/A,#N/A,TRUE,"VOS";#N/A,#N/A,TRUE,"Warrington";#N/A,#N/A,TRUE,"Widnes"}</definedName>
    <definedName name="gerger" localSheetId="0" hidden="1">{#N/A,#N/A,TRUE,"Cover";#N/A,#N/A,TRUE,"Conts";#N/A,#N/A,TRUE,"VOS";#N/A,#N/A,TRUE,"Warrington";#N/A,#N/A,TRUE,"Widnes"}</definedName>
    <definedName name="gerger" hidden="1">{#N/A,#N/A,TRUE,"Cover";#N/A,#N/A,TRUE,"Conts";#N/A,#N/A,TRUE,"VOS";#N/A,#N/A,TRUE,"Warrington";#N/A,#N/A,TRUE,"Widnes"}</definedName>
    <definedName name="gf" localSheetId="0" hidden="1">{#N/A,#N/A,TRUE,"Cover";#N/A,#N/A,TRUE,"Conts";#N/A,#N/A,TRUE,"VOS";#N/A,#N/A,TRUE,"Warrington";#N/A,#N/A,TRUE,"Widnes"}</definedName>
    <definedName name="gf" hidden="1">{#N/A,#N/A,TRUE,"Cover";#N/A,#N/A,TRUE,"Conts";#N/A,#N/A,TRUE,"VOS";#N/A,#N/A,TRUE,"Warrington";#N/A,#N/A,TRUE,"Widnes"}</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 localSheetId="0" hidden="1">{#N/A,#N/A,TRUE,"Cover";#N/A,#N/A,TRUE,"Conts";#N/A,#N/A,TRUE,"VOS";#N/A,#N/A,TRUE,"Warrington";#N/A,#N/A,TRUE,"Widnes"}</definedName>
    <definedName name="gfg" hidden="1">{#N/A,#N/A,TRUE,"Cover";#N/A,#N/A,TRUE,"Conts";#N/A,#N/A,TRUE,"VOS";#N/A,#N/A,TRUE,"Warrington";#N/A,#N/A,TRUE,"Widnes"}</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drgdfhyyj" localSheetId="0" hidden="1">{#N/A,#N/A,TRUE,"Cover";#N/A,#N/A,TRUE,"Conts";#N/A,#N/A,TRUE,"VOS";#N/A,#N/A,TRUE,"Warrington";#N/A,#N/A,TRUE,"Widnes"}</definedName>
    <definedName name="ggdrgdfhyyj" hidden="1">{#N/A,#N/A,TRUE,"Cover";#N/A,#N/A,TRUE,"Conts";#N/A,#N/A,TRUE,"VOS";#N/A,#N/A,TRUE,"Warrington";#N/A,#N/A,TRUE,"Widnes"}</definedName>
    <definedName name="ggfgdgd" localSheetId="0" hidden="1">{#N/A,#N/A,TRUE,"Cover";#N/A,#N/A,TRUE,"Conts";#N/A,#N/A,TRUE,"VOS";#N/A,#N/A,TRUE,"Warrington";#N/A,#N/A,TRUE,"Widnes"}</definedName>
    <definedName name="ggfgdgd" hidden="1">{#N/A,#N/A,TRUE,"Cover";#N/A,#N/A,TRUE,"Conts";#N/A,#N/A,TRUE,"VOS";#N/A,#N/A,TRUE,"Warrington";#N/A,#N/A,TRUE,"Widnes"}</definedName>
    <definedName name="ggg" localSheetId="0" hidden="1">{#N/A,#N/A,TRUE,"Front";#N/A,#N/A,TRUE,"Simple Letter";#N/A,#N/A,TRUE,"Inside";#N/A,#N/A,TRUE,"Contents";#N/A,#N/A,TRUE,"Basis";#N/A,#N/A,TRUE,"Inclusions";#N/A,#N/A,TRUE,"Exclusions";#N/A,#N/A,TRUE,"Areas";#N/A,#N/A,TRUE,"Summary";#N/A,#N/A,TRUE,"Detail"}</definedName>
    <definedName name="ggg" hidden="1">{#N/A,#N/A,TRUE,"Front";#N/A,#N/A,TRUE,"Simple Letter";#N/A,#N/A,TRUE,"Inside";#N/A,#N/A,TRUE,"Contents";#N/A,#N/A,TRUE,"Basis";#N/A,#N/A,TRUE,"Inclusions";#N/A,#N/A,TRUE,"Exclusions";#N/A,#N/A,TRUE,"Areas";#N/A,#N/A,TRUE,"Summary";#N/A,#N/A,TRUE,"Detail"}</definedName>
    <definedName name="gggg" localSheetId="0"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 localSheetId="0" hidden="1">{#N/A,#N/A,TRUE,"Cover";#N/A,#N/A,TRUE,"Conts";#N/A,#N/A,TRUE,"VOS";#N/A,#N/A,TRUE,"Warrington";#N/A,#N/A,TRUE,"Widnes"}</definedName>
    <definedName name="ghgh" hidden="1">{#N/A,#N/A,TRUE,"Cover";#N/A,#N/A,TRUE,"Conts";#N/A,#N/A,TRUE,"VOS";#N/A,#N/A,TRUE,"Warrington";#N/A,#N/A,TRUE,"Widnes"}</definedName>
    <definedName name="ghlgljh" localSheetId="0" hidden="1">{"'Export Unit Values'!$A$585:$AQ$875"}</definedName>
    <definedName name="ghlgljh" hidden="1">{"'Export Unit Values'!$A$585:$AQ$875"}</definedName>
    <definedName name="ghsdhth" localSheetId="0" hidden="1">{#N/A,#N/A,TRUE,"Cover";#N/A,#N/A,TRUE,"Conts";#N/A,#N/A,TRUE,"VOS";#N/A,#N/A,TRUE,"Warrington";#N/A,#N/A,TRUE,"Widnes"}</definedName>
    <definedName name="ghsdhth" hidden="1">{#N/A,#N/A,TRUE,"Cover";#N/A,#N/A,TRUE,"Conts";#N/A,#N/A,TRUE,"VOS";#N/A,#N/A,TRUE,"Warrington";#N/A,#N/A,TRUE,"Widnes"}</definedName>
    <definedName name="ghsg" localSheetId="0" hidden="1">{#N/A,#N/A,TRUE,"Cover";#N/A,#N/A,TRUE,"Conts";#N/A,#N/A,TRUE,"VOS";#N/A,#N/A,TRUE,"Warrington";#N/A,#N/A,TRUE,"Widnes"}</definedName>
    <definedName name="ghsg" hidden="1">{#N/A,#N/A,TRUE,"Cover";#N/A,#N/A,TRUE,"Conts";#N/A,#N/A,TRUE,"VOS";#N/A,#N/A,TRUE,"Warrington";#N/A,#N/A,TRUE,"Widnes"}</definedName>
    <definedName name="gjahgkj" localSheetId="0" hidden="1">{#N/A,#N/A,TRUE,"Cover";#N/A,#N/A,TRUE,"Conts";#N/A,#N/A,TRUE,"VOS";#N/A,#N/A,TRUE,"Warrington";#N/A,#N/A,TRUE,"Widnes"}</definedName>
    <definedName name="gjahgkj" hidden="1">{#N/A,#N/A,TRUE,"Cover";#N/A,#N/A,TRUE,"Conts";#N/A,#N/A,TRUE,"VOS";#N/A,#N/A,TRUE,"Warrington";#N/A,#N/A,TRUE,"Widnes"}</definedName>
    <definedName name="gjkkl" localSheetId="0" hidden="1">{#N/A,#N/A,TRUE,"Cover";#N/A,#N/A,TRUE,"Conts";#N/A,#N/A,TRUE,"VOS";#N/A,#N/A,TRUE,"Warrington";#N/A,#N/A,TRUE,"Widnes"}</definedName>
    <definedName name="gjkkl" hidden="1">{#N/A,#N/A,TRUE,"Cover";#N/A,#N/A,TRUE,"Conts";#N/A,#N/A,TRUE,"VOS";#N/A,#N/A,TRUE,"Warrington";#N/A,#N/A,TRUE,"Widnes"}</definedName>
    <definedName name="group"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g" localSheetId="0" hidden="1">{#N/A,#N/A,TRUE,"Cover";#N/A,#N/A,TRUE,"Conts";#N/A,#N/A,TRUE,"VOS";#N/A,#N/A,TRUE,"Warrington";#N/A,#N/A,TRUE,"Widnes"}</definedName>
    <definedName name="gsg" hidden="1">{#N/A,#N/A,TRUE,"Cover";#N/A,#N/A,TRUE,"Conts";#N/A,#N/A,TRUE,"VOS";#N/A,#N/A,TRUE,"Warrington";#N/A,#N/A,TRUE,"Widnes"}</definedName>
    <definedName name="gtgt" localSheetId="0" hidden="1">{#N/A,#N/A,FALSE,"FINBILD";#N/A,#N/A,FALSE,"BALANSR";#N/A,#N/A,FALSE,"FINANSIERING";#N/A,#N/A,FALSE,"VERKAO13";#N/A,#N/A,FALSE,"VERKAO12";#N/A,#N/A,FALSE,"VERKAO11";#N/A,#N/A,FALSE,"INTLEVER";#N/A,#N/A,FALSE,"RESAFFO";#N/A,#N/A,FALSE,"PERKVART";#N/A,#N/A,FALSE,"RESKONC"}</definedName>
    <definedName name="gtgt" hidden="1">{#N/A,#N/A,FALSE,"FINBILD";#N/A,#N/A,FALSE,"BALANSR";#N/A,#N/A,FALSE,"FINANSIERING";#N/A,#N/A,FALSE,"VERKAO13";#N/A,#N/A,FALSE,"VERKAO12";#N/A,#N/A,FALSE,"VERKAO11";#N/A,#N/A,FALSE,"INTLEVER";#N/A,#N/A,FALSE,"RESAFFO";#N/A,#N/A,FALSE,"PERKVART";#N/A,#N/A,FALSE,"RESKONC"}</definedName>
    <definedName name="gtrghr" localSheetId="0" hidden="1">{#N/A,#N/A,TRUE,"Cover";#N/A,#N/A,TRUE,"Conts";#N/A,#N/A,TRUE,"VOS";#N/A,#N/A,TRUE,"Warrington";#N/A,#N/A,TRUE,"Widnes"}</definedName>
    <definedName name="gtrghr" hidden="1">{#N/A,#N/A,TRUE,"Cover";#N/A,#N/A,TRUE,"Conts";#N/A,#N/A,TRUE,"VOS";#N/A,#N/A,TRUE,"Warrington";#N/A,#N/A,TRUE,"Widnes"}</definedName>
    <definedName name="gWEG" localSheetId="0" hidden="1">{#N/A,#N/A,TRUE,"Cover";#N/A,#N/A,TRUE,"Conts";#N/A,#N/A,TRUE,"VOS";#N/A,#N/A,TRUE,"Warrington";#N/A,#N/A,TRUE,"Widnes"}</definedName>
    <definedName name="gWEG" hidden="1">{#N/A,#N/A,TRUE,"Cover";#N/A,#N/A,TRUE,"Conts";#N/A,#N/A,TRUE,"VOS";#N/A,#N/A,TRUE,"Warrington";#N/A,#N/A,TRUE,"Widnes"}</definedName>
    <definedName name="GWEGTew" localSheetId="0" hidden="1">{#N/A,#N/A,TRUE,"Cover";#N/A,#N/A,TRUE,"Conts";#N/A,#N/A,TRUE,"VOS";#N/A,#N/A,TRUE,"Warrington";#N/A,#N/A,TRUE,"Widnes"}</definedName>
    <definedName name="GWEGTew" hidden="1">{#N/A,#N/A,TRUE,"Cover";#N/A,#N/A,TRUE,"Conts";#N/A,#N/A,TRUE,"VOS";#N/A,#N/A,TRUE,"Warrington";#N/A,#N/A,TRUE,"Widnes"}</definedName>
    <definedName name="gwgtergyr" localSheetId="0" hidden="1">{#N/A,#N/A,TRUE,"Cover";#N/A,#N/A,TRUE,"Conts";#N/A,#N/A,TRUE,"VOS";#N/A,#N/A,TRUE,"Warrington";#N/A,#N/A,TRUE,"Widnes"}</definedName>
    <definedName name="gwgtergyr" hidden="1">{#N/A,#N/A,TRUE,"Cover";#N/A,#N/A,TRUE,"Conts";#N/A,#N/A,TRUE,"VOS";#N/A,#N/A,TRUE,"Warrington";#N/A,#N/A,TRUE,"Widnes"}</definedName>
    <definedName name="GYKV" localSheetId="0" hidden="1">{#N/A,#N/A,TRUE,"Cover";#N/A,#N/A,TRUE,"Conts";#N/A,#N/A,TRUE,"VOS";#N/A,#N/A,TRUE,"Warrington";#N/A,#N/A,TRUE,"Widnes"}</definedName>
    <definedName name="GYKV" hidden="1">{#N/A,#N/A,TRUE,"Cover";#N/A,#N/A,TRUE,"Conts";#N/A,#N/A,TRUE,"VOS";#N/A,#N/A,TRUE,"Warrington";#N/A,#N/A,TRUE,"Widnes"}</definedName>
    <definedName name="hbn" localSheetId="0" hidden="1">{#N/A,#N/A,TRUE,"Cover";#N/A,#N/A,TRUE,"Conts";#N/A,#N/A,TRUE,"VOS";#N/A,#N/A,TRUE,"Warrington";#N/A,#N/A,TRUE,"Widnes"}</definedName>
    <definedName name="hbn" hidden="1">{#N/A,#N/A,TRUE,"Cover";#N/A,#N/A,TRUE,"Conts";#N/A,#N/A,TRUE,"VOS";#N/A,#N/A,TRUE,"Warrington";#N/A,#N/A,TRUE,"Widnes"}</definedName>
    <definedName name="hfgh" localSheetId="0" hidden="1">{#N/A,#N/A,TRUE,"Cover";#N/A,#N/A,TRUE,"Conts";#N/A,#N/A,TRUE,"VOS";#N/A,#N/A,TRUE,"Warrington";#N/A,#N/A,TRUE,"Widnes"}</definedName>
    <definedName name="hfgh" hidden="1">{#N/A,#N/A,TRUE,"Cover";#N/A,#N/A,TRUE,"Conts";#N/A,#N/A,TRUE,"VOS";#N/A,#N/A,TRUE,"Warrington";#N/A,#N/A,TRUE,"Widnes"}</definedName>
    <definedName name="hfhgf" localSheetId="0" hidden="1">{#N/A,#N/A,TRUE,"Cover";#N/A,#N/A,TRUE,"Conts";#N/A,#N/A,TRUE,"VOS";#N/A,#N/A,TRUE,"Warrington";#N/A,#N/A,TRUE,"Widnes"}</definedName>
    <definedName name="hfhgf" hidden="1">{#N/A,#N/A,TRUE,"Cover";#N/A,#N/A,TRUE,"Conts";#N/A,#N/A,TRUE,"VOS";#N/A,#N/A,TRUE,"Warrington";#N/A,#N/A,TRUE,"Widnes"}</definedName>
    <definedName name="hgfhfghgh" localSheetId="0" hidden="1">{#N/A,#N/A,TRUE,"Cover";#N/A,#N/A,TRUE,"Conts";#N/A,#N/A,TRUE,"VOS";#N/A,#N/A,TRUE,"Warrington";#N/A,#N/A,TRUE,"Widnes"}</definedName>
    <definedName name="hgfhfghgh" hidden="1">{#N/A,#N/A,TRUE,"Cover";#N/A,#N/A,TRUE,"Conts";#N/A,#N/A,TRUE,"VOS";#N/A,#N/A,TRUE,"Warrington";#N/A,#N/A,TRUE,"Widnes"}</definedName>
    <definedName name="hhfgh" localSheetId="0" hidden="1">{#N/A,#N/A,TRUE,"Cover";#N/A,#N/A,TRUE,"Conts";#N/A,#N/A,TRUE,"VOS";#N/A,#N/A,TRUE,"Warrington";#N/A,#N/A,TRUE,"Widnes"}</definedName>
    <definedName name="hhfgh" hidden="1">{#N/A,#N/A,TRUE,"Cover";#N/A,#N/A,TRUE,"Conts";#N/A,#N/A,TRUE,"VOS";#N/A,#N/A,TRUE,"Warrington";#N/A,#N/A,TRUE,"Widnes"}</definedName>
    <definedName name="hhh" hidden="1">#REF!</definedName>
    <definedName name="hhhh" hidden="1">#REF!</definedName>
    <definedName name="HHHJ" localSheetId="0" hidden="1">{#N/A,#N/A,TRUE,"Cover";#N/A,#N/A,TRUE,"Conts";#N/A,#N/A,TRUE,"VOS";#N/A,#N/A,TRUE,"Warrington";#N/A,#N/A,TRUE,"Widnes"}</definedName>
    <definedName name="HHHJ" hidden="1">{#N/A,#N/A,TRUE,"Cover";#N/A,#N/A,TRUE,"Conts";#N/A,#N/A,TRUE,"VOS";#N/A,#N/A,TRUE,"Warrington";#N/A,#N/A,TRUE,"Widnes"}</definedName>
    <definedName name="HiddenRows" hidden="1">#REF!</definedName>
    <definedName name="hjdj" localSheetId="0" hidden="1">{#N/A,#N/A,TRUE,"Cover";#N/A,#N/A,TRUE,"Conts";#N/A,#N/A,TRUE,"VOS";#N/A,#N/A,TRUE,"Warrington";#N/A,#N/A,TRUE,"Widnes"}</definedName>
    <definedName name="hjdj" hidden="1">{#N/A,#N/A,TRUE,"Cover";#N/A,#N/A,TRUE,"Conts";#N/A,#N/A,TRUE,"VOS";#N/A,#N/A,TRUE,"Warrington";#N/A,#N/A,TRUE,"Widnes"}</definedName>
    <definedName name="hjy" localSheetId="0" hidden="1">{"'Break down'!$A$4"}</definedName>
    <definedName name="hjy" hidden="1">{"'Break down'!$A$4"}</definedName>
    <definedName name="hkjjhkhkhk" localSheetId="0"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ola" hidden="1">#REF!</definedName>
    <definedName name="HR_BUDGET" localSheetId="0" hidden="1">{#N/A,#N/A,FALSE,"Cover";#N/A,#N/A,FALSE,"Index";#N/A,#N/A,FALSE,"Spec";#N/A,#N/A,FALSE,"Breakdown";#N/A,#N/A,FALSE,"Cost Plan"}</definedName>
    <definedName name="HR_BUDGET" hidden="1">{#N/A,#N/A,FALSE,"Cover";#N/A,#N/A,FALSE,"Index";#N/A,#N/A,FALSE,"Spec";#N/A,#N/A,FALSE,"Breakdown";#N/A,#N/A,FALSE,"Cost Plan"}</definedName>
    <definedName name="hshjy" localSheetId="0" hidden="1">{#N/A,#N/A,TRUE,"Cover";#N/A,#N/A,TRUE,"Conts";#N/A,#N/A,TRUE,"VOS";#N/A,#N/A,TRUE,"Warrington";#N/A,#N/A,TRUE,"Widnes"}</definedName>
    <definedName name="hshjy" hidden="1">{#N/A,#N/A,TRUE,"Cover";#N/A,#N/A,TRUE,"Conts";#N/A,#N/A,TRUE,"VOS";#N/A,#N/A,TRUE,"Warrington";#N/A,#N/A,TRUE,"Widnes"}</definedName>
    <definedName name="hshxdht" localSheetId="0" hidden="1">{#N/A,#N/A,TRUE,"Cover";#N/A,#N/A,TRUE,"Conts";#N/A,#N/A,TRUE,"VOS";#N/A,#N/A,TRUE,"Warrington";#N/A,#N/A,TRUE,"Widnes"}</definedName>
    <definedName name="hshxdht" hidden="1">{#N/A,#N/A,TRUE,"Cover";#N/A,#N/A,TRUE,"Conts";#N/A,#N/A,TRUE,"VOS";#N/A,#N/A,TRUE,"Warrington";#N/A,#N/A,TRUE,"Widnes"}</definedName>
    <definedName name="hsyhjtyhj" localSheetId="0" hidden="1">{#N/A,#N/A,TRUE,"Cover";#N/A,#N/A,TRUE,"Conts";#N/A,#N/A,TRUE,"VOS";#N/A,#N/A,TRUE,"Warrington";#N/A,#N/A,TRUE,"Widnes"}</definedName>
    <definedName name="hsyhjtyhj" hidden="1">{#N/A,#N/A,TRUE,"Cover";#N/A,#N/A,TRUE,"Conts";#N/A,#N/A,TRUE,"VOS";#N/A,#N/A,TRUE,"Warrington";#N/A,#N/A,TRUE,"Widnes"}</definedName>
    <definedName name="ht" localSheetId="0" hidden="1">{"'Break down'!$A$4"}</definedName>
    <definedName name="ht" hidden="1">{"'Break down'!$A$4"}</definedName>
    <definedName name="HTML_CodePage" hidden="1">1252</definedName>
    <definedName name="HTML_Control" localSheetId="0" hidden="1">{"'NWC03'!$C$81"}</definedName>
    <definedName name="HTML_Control" hidden="1">{"'NWC03'!$C$81"}</definedName>
    <definedName name="HTML_Description" hidden="1">""</definedName>
    <definedName name="HTML_Email" hidden="1">""</definedName>
    <definedName name="HTML_Header" hidden="1">"NWC03"</definedName>
    <definedName name="HTML_LastUpdate" hidden="1">"05/06/2001"</definedName>
    <definedName name="HTML_LineAfter" hidden="1">FALSE</definedName>
    <definedName name="HTML_LineBefore" hidden="1">FALSE</definedName>
    <definedName name="HTML_Name" hidden="1">"admin"</definedName>
    <definedName name="HTML_OBDlg2" hidden="1">TRUE</definedName>
    <definedName name="HTML_OBDlg4" hidden="1">TRUE</definedName>
    <definedName name="HTML_OS" hidden="1">0</definedName>
    <definedName name="HTML_PathFile" hidden="1">"F:\Accounts\Unique Broadcasting\Management Accounts\MyHTML.htm"</definedName>
    <definedName name="HTML_Title" hidden="1">"Workings 01-02 May"</definedName>
    <definedName name="htr" localSheetId="0" hidden="1">{"'Break down'!$A$4"}</definedName>
    <definedName name="htr" hidden="1">{"'Break down'!$A$4"}</definedName>
    <definedName name="htrhrsth" localSheetId="0" hidden="1">{#N/A,#N/A,TRUE,"Cover";#N/A,#N/A,TRUE,"Conts";#N/A,#N/A,TRUE,"VOS";#N/A,#N/A,TRUE,"Warrington";#N/A,#N/A,TRUE,"Widnes"}</definedName>
    <definedName name="htrhrsth" hidden="1">{#N/A,#N/A,TRUE,"Cover";#N/A,#N/A,TRUE,"Conts";#N/A,#N/A,TRUE,"VOS";#N/A,#N/A,TRUE,"Warrington";#N/A,#N/A,TRUE,"Widnes"}</definedName>
    <definedName name="hutgfru" localSheetId="0" hidden="1">{#N/A,#N/A,TRUE,"Cover";#N/A,#N/A,TRUE,"Conts";#N/A,#N/A,TRUE,"VOS";#N/A,#N/A,TRUE,"Warrington";#N/A,#N/A,TRUE,"Widnes"}</definedName>
    <definedName name="hutgfru" hidden="1">{#N/A,#N/A,TRUE,"Cover";#N/A,#N/A,TRUE,"Conts";#N/A,#N/A,TRUE,"VOS";#N/A,#N/A,TRUE,"Warrington";#N/A,#N/A,TRUE,"Widnes"}</definedName>
    <definedName name="hy" localSheetId="0"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DBN" localSheetId="0" hidden="1">{#N/A,#N/A,TRUE,"Cover";#N/A,#N/A,TRUE,"Conts";#N/A,#N/A,TRUE,"VOS";#N/A,#N/A,TRUE,"Warrington";#N/A,#N/A,TRUE,"Widnes"}</definedName>
    <definedName name="HYDBN" hidden="1">{#N/A,#N/A,TRUE,"Cover";#N/A,#N/A,TRUE,"Conts";#N/A,#N/A,TRUE,"VOS";#N/A,#N/A,TRUE,"Warrington";#N/A,#N/A,TRUE,"Widnes"}</definedName>
    <definedName name="i8uiuyi" localSheetId="0" hidden="1">{#N/A,#N/A,TRUE,"Cover";#N/A,#N/A,TRUE,"Conts";#N/A,#N/A,TRUE,"VOS";#N/A,#N/A,TRUE,"Warrington";#N/A,#N/A,TRUE,"Widnes"}</definedName>
    <definedName name="i8uiuyi" hidden="1">{#N/A,#N/A,TRUE,"Cover";#N/A,#N/A,TRUE,"Conts";#N/A,#N/A,TRUE,"VOS";#N/A,#N/A,TRUE,"Warrington";#N/A,#N/A,TRUE,"Widnes"}</definedName>
    <definedName name="iiip" localSheetId="0" hidden="1">{"'Break down'!$A$4"}</definedName>
    <definedName name="iiip" hidden="1">{"'Break down'!$A$4"}</definedName>
    <definedName name="iiy" localSheetId="0" hidden="1">{"'Break down'!$A$4"}</definedName>
    <definedName name="iiy" hidden="1">{"'Break down'!$A$4"}</definedName>
    <definedName name="inh" localSheetId="0" hidden="1">{#N/A,#N/A,TRUE,"Cover";#N/A,#N/A,TRUE,"Conts";#N/A,#N/A,TRUE,"VOS";#N/A,#N/A,TRUE,"Warrington";#N/A,#N/A,TRUE,"Widnes"}</definedName>
    <definedName name="inh" hidden="1">{#N/A,#N/A,TRUE,"Cover";#N/A,#N/A,TRUE,"Conts";#N/A,#N/A,TRUE,"VOS";#N/A,#N/A,TRUE,"Warrington";#N/A,#N/A,TRUE,"Widnes"}</definedName>
    <definedName name="IntroPrintArea" hidden="1">#REF!</definedName>
    <definedName name="io" localSheetId="0" hidden="1">{#N/A,#N/A,TRUE,"Front";#N/A,#N/A,TRUE,"Simple Letter";#N/A,#N/A,TRUE,"Inside";#N/A,#N/A,TRUE,"Contents";#N/A,#N/A,TRUE,"Basis";#N/A,#N/A,TRUE,"Inclusions";#N/A,#N/A,TRUE,"Exclusions";#N/A,#N/A,TRUE,"Areas";#N/A,#N/A,TRUE,"Summary";#N/A,#N/A,TRUE,"Detail"}</definedName>
    <definedName name="io" hidden="1">{#N/A,#N/A,TRUE,"Front";#N/A,#N/A,TRUE,"Simple Letter";#N/A,#N/A,TRUE,"Inside";#N/A,#N/A,TRUE,"Contents";#N/A,#N/A,TRUE,"Basis";#N/A,#N/A,TRUE,"Inclusions";#N/A,#N/A,TRUE,"Exclusions";#N/A,#N/A,TRUE,"Areas";#N/A,#N/A,TRUE,"Summary";#N/A,#N/A,TRUE,"Detail"}</definedName>
    <definedName name="io8yuou8y" localSheetId="0" hidden="1">{#N/A,#N/A,TRUE,"Cover";#N/A,#N/A,TRUE,"Conts";#N/A,#N/A,TRUE,"VOS";#N/A,#N/A,TRUE,"Warrington";#N/A,#N/A,TRUE,"Widnes"}</definedName>
    <definedName name="io8yuou8y" hidden="1">{#N/A,#N/A,TRUE,"Cover";#N/A,#N/A,TRUE,"Conts";#N/A,#N/A,TRUE,"VOS";#N/A,#N/A,TRUE,"Warrington";#N/A,#N/A,TRUE,"Widnes"}</definedName>
    <definedName name="ioik" localSheetId="0" hidden="1">{#N/A,#N/A,TRUE,"Cover";#N/A,#N/A,TRUE,"Conts";#N/A,#N/A,TRUE,"VOS";#N/A,#N/A,TRUE,"Warrington";#N/A,#N/A,TRUE,"Widnes"}</definedName>
    <definedName name="ioik" hidden="1">{#N/A,#N/A,TRUE,"Cover";#N/A,#N/A,TRUE,"Conts";#N/A,#N/A,TRUE,"VOS";#N/A,#N/A,TRUE,"Warrington";#N/A,#N/A,TRUE,"Widnes"}</definedName>
    <definedName name="iol" localSheetId="0" hidden="1">{#N/A,#N/A,TRUE,"Cover";#N/A,#N/A,TRUE,"Conts";#N/A,#N/A,TRUE,"VOS";#N/A,#N/A,TRUE,"Warrington";#N/A,#N/A,TRUE,"Widnes"}</definedName>
    <definedName name="iol" hidden="1">{#N/A,#N/A,TRUE,"Cover";#N/A,#N/A,TRUE,"Conts";#N/A,#N/A,TRUE,"VOS";#N/A,#N/A,TRUE,"Warrington";#N/A,#N/A,TRUE,"Widnes"}</definedName>
    <definedName name="ioykyoyu" localSheetId="0" hidden="1">{#N/A,#N/A,TRUE,"Cover";#N/A,#N/A,TRUE,"Conts";#N/A,#N/A,TRUE,"VOS";#N/A,#N/A,TRUE,"Warrington";#N/A,#N/A,TRUE,"Widnes"}</definedName>
    <definedName name="ioykyoyu" hidden="1">{#N/A,#N/A,TRUE,"Cover";#N/A,#N/A,TRUE,"Conts";#N/A,#N/A,TRUE,"VOS";#N/A,#N/A,TRUE,"Warrington";#N/A,#N/A,TRUE,"Widnes"}</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P" hidden="1">"c8880"</definedName>
    <definedName name="IQ_EPS_AP_ABS" hidden="1">"c8899"</definedName>
    <definedName name="IQ_EPS_EST" hidden="1">"c399"</definedName>
    <definedName name="IQ_EPS_EST_CIQ" hidden="1">"c4994"</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CIQ" hidden="1">"c4992"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PRIMARY"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CIQ" hidden="1">"c3628"</definedName>
    <definedName name="IQ_EST_EPS_GROWTH_2YR" hidden="1">"c1637"</definedName>
    <definedName name="IQ_EST_EPS_GROWTH_5YR" hidden="1">"c1655"</definedName>
    <definedName name="IQ_EST_EPS_GROWTH_5YR_CIQ" hidden="1">"c3615"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ROWTH_Q_1YR_CIQ" hidden="1">"c4744"</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OOTNOTE" hidden="1">"c4540"</definedName>
    <definedName name="IQ_EST_FOOTNOTE_CIQ" hidden="1">"c12022"</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PER_SHARE_BASIC" hidden="1">"c8867"</definedName>
    <definedName name="IQ_FFO_PER_SHARE_DILUTED" hidden="1">"c8868"</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40346.5921875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39931.8576967593</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DATE" hidden="1">"c2172"</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ui" localSheetId="0" hidden="1">{#N/A,#N/A,TRUE,"Cover";#N/A,#N/A,TRUE,"Conts";#N/A,#N/A,TRUE,"VOS";#N/A,#N/A,TRUE,"Warrington";#N/A,#N/A,TRUE,"Widnes"}</definedName>
    <definedName name="iui" hidden="1">{#N/A,#N/A,TRUE,"Cover";#N/A,#N/A,TRUE,"Conts";#N/A,#N/A,TRUE,"VOS";#N/A,#N/A,TRUE,"Warrington";#N/A,#N/A,TRUE,"Widnes"}</definedName>
    <definedName name="iuk" localSheetId="0" hidden="1">{#N/A,#N/A,TRUE,"Cover";#N/A,#N/A,TRUE,"Conts";#N/A,#N/A,TRUE,"VOS";#N/A,#N/A,TRUE,"Warrington";#N/A,#N/A,TRUE,"Widnes"}</definedName>
    <definedName name="iuk" hidden="1">{#N/A,#N/A,TRUE,"Cover";#N/A,#N/A,TRUE,"Conts";#N/A,#N/A,TRUE,"VOS";#N/A,#N/A,TRUE,"Warrington";#N/A,#N/A,TRUE,"Widnes"}</definedName>
    <definedName name="iulouy" localSheetId="0" hidden="1">{#N/A,#N/A,TRUE,"Cover";#N/A,#N/A,TRUE,"Conts";#N/A,#N/A,TRUE,"VOS";#N/A,#N/A,TRUE,"Warrington";#N/A,#N/A,TRUE,"Widnes"}</definedName>
    <definedName name="iulouy" hidden="1">{#N/A,#N/A,TRUE,"Cover";#N/A,#N/A,TRUE,"Conts";#N/A,#N/A,TRUE,"VOS";#N/A,#N/A,TRUE,"Warrington";#N/A,#N/A,TRUE,"Widnes"}</definedName>
    <definedName name="j" localSheetId="0" hidden="1">{"'Export Unit Values'!$A$585:$AQ$875"}</definedName>
    <definedName name="j" hidden="1">{"'Export Unit Values'!$A$585:$AQ$875"}</definedName>
    <definedName name="jfkflf" localSheetId="0" hidden="1">{#N/A,#N/A,TRUE,"Cover";#N/A,#N/A,TRUE,"Conts";#N/A,#N/A,TRUE,"VOS";#N/A,#N/A,TRUE,"Warrington";#N/A,#N/A,TRUE,"Widnes"}</definedName>
    <definedName name="jfkflf" hidden="1">{#N/A,#N/A,TRUE,"Cover";#N/A,#N/A,TRUE,"Conts";#N/A,#N/A,TRUE,"VOS";#N/A,#N/A,TRUE,"Warrington";#N/A,#N/A,TRUE,"Widnes"}</definedName>
    <definedName name="jgt" localSheetId="0" hidden="1">{"'Break down'!$A$4"}</definedName>
    <definedName name="jgt" hidden="1">{"'Break down'!$A$4"}</definedName>
    <definedName name="jh" localSheetId="0"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uu" localSheetId="0" hidden="1">{#N/A,#N/A,TRUE,"Cover";#N/A,#N/A,TRUE,"Conts";#N/A,#N/A,TRUE,"VOS";#N/A,#N/A,TRUE,"Warrington";#N/A,#N/A,TRUE,"Widnes"}</definedName>
    <definedName name="jjuu" hidden="1">{#N/A,#N/A,TRUE,"Cover";#N/A,#N/A,TRUE,"Conts";#N/A,#N/A,TRUE,"VOS";#N/A,#N/A,TRUE,"Warrington";#N/A,#N/A,TRUE,"Widnes"}</definedName>
    <definedName name="jjy" localSheetId="0" hidden="1">{"'Break down'!$A$4"}</definedName>
    <definedName name="jjy" hidden="1">{"'Break down'!$A$4"}</definedName>
    <definedName name="JK" localSheetId="0"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j.oi" localSheetId="0" hidden="1">{#N/A,#N/A,TRUE,"Cover";#N/A,#N/A,TRUE,"Conts";#N/A,#N/A,TRUE,"VOS";#N/A,#N/A,TRUE,"Warrington";#N/A,#N/A,TRUE,"Widnes"}</definedName>
    <definedName name="jk.j.oi" hidden="1">{#N/A,#N/A,TRUE,"Cover";#N/A,#N/A,TRUE,"Conts";#N/A,#N/A,TRUE,"VOS";#N/A,#N/A,TRUE,"Warrington";#N/A,#N/A,TRUE,"Widnes"}</definedName>
    <definedName name="JKGHJ" localSheetId="0" hidden="1">{#N/A,#N/A,TRUE,"Cover";#N/A,#N/A,TRUE,"Conts";#N/A,#N/A,TRUE,"VOS";#N/A,#N/A,TRUE,"Warrington";#N/A,#N/A,TRUE,"Widnes"}</definedName>
    <definedName name="JKGHJ" hidden="1">{#N/A,#N/A,TRUE,"Cover";#N/A,#N/A,TRUE,"Conts";#N/A,#N/A,TRUE,"VOS";#N/A,#N/A,TRUE,"Warrington";#N/A,#N/A,TRUE,"Widnes"}</definedName>
    <definedName name="JKGKJHK" localSheetId="0" hidden="1">{#N/A,#N/A,TRUE,"Cover";#N/A,#N/A,TRUE,"Conts";#N/A,#N/A,TRUE,"VOS";#N/A,#N/A,TRUE,"Warrington";#N/A,#N/A,TRUE,"Widnes"}</definedName>
    <definedName name="JKGKJHK" hidden="1">{#N/A,#N/A,TRUE,"Cover";#N/A,#N/A,TRUE,"Conts";#N/A,#N/A,TRUE,"VOS";#N/A,#N/A,TRUE,"Warrington";#N/A,#N/A,TRUE,"Widnes"}</definedName>
    <definedName name="jkljljkl" localSheetId="0" hidden="1">{#N/A,#N/A,TRUE,"Cover";#N/A,#N/A,TRUE,"Conts";#N/A,#N/A,TRUE,"VOS";#N/A,#N/A,TRUE,"Warrington";#N/A,#N/A,TRUE,"Widnes"}</definedName>
    <definedName name="jkljljkl" hidden="1">{#N/A,#N/A,TRUE,"Cover";#N/A,#N/A,TRUE,"Conts";#N/A,#N/A,TRUE,"VOS";#N/A,#N/A,TRUE,"Warrington";#N/A,#N/A,TRUE,"Widnes"}</definedName>
    <definedName name="jktrujij" localSheetId="0" hidden="1">{#N/A,#N/A,TRUE,"Cover";#N/A,#N/A,TRUE,"Conts";#N/A,#N/A,TRUE,"VOS";#N/A,#N/A,TRUE,"Warrington";#N/A,#N/A,TRUE,"Widnes"}</definedName>
    <definedName name="jktrujij" hidden="1">{#N/A,#N/A,TRUE,"Cover";#N/A,#N/A,TRUE,"Conts";#N/A,#N/A,TRUE,"VOS";#N/A,#N/A,TRUE,"Warrington";#N/A,#N/A,TRUE,"Widnes"}</definedName>
    <definedName name="jktukk" localSheetId="0" hidden="1">{#N/A,#N/A,TRUE,"Cover";#N/A,#N/A,TRUE,"Conts";#N/A,#N/A,TRUE,"VOS";#N/A,#N/A,TRUE,"Warrington";#N/A,#N/A,TRUE,"Widnes"}</definedName>
    <definedName name="jktukk" hidden="1">{#N/A,#N/A,TRUE,"Cover";#N/A,#N/A,TRUE,"Conts";#N/A,#N/A,TRUE,"VOS";#N/A,#N/A,TRUE,"Warrington";#N/A,#N/A,TRUE,"Widnes"}</definedName>
    <definedName name="jky" localSheetId="0" hidden="1">{#N/A,#N/A,TRUE,"Cover";#N/A,#N/A,TRUE,"Conts";#N/A,#N/A,TRUE,"VOS";#N/A,#N/A,TRUE,"Warrington";#N/A,#N/A,TRUE,"Widnes"}</definedName>
    <definedName name="jky" hidden="1">{#N/A,#N/A,TRUE,"Cover";#N/A,#N/A,TRUE,"Conts";#N/A,#N/A,TRUE,"VOS";#N/A,#N/A,TRUE,"Warrington";#N/A,#N/A,TRUE,"Widnes"}</definedName>
    <definedName name="jmjkjk" localSheetId="0" hidden="1">{"'Break down'!$A$4"}</definedName>
    <definedName name="jmjkjk" hidden="1">{"'Break down'!$A$4"}</definedName>
    <definedName name="JMVJMV" localSheetId="0" hidden="1">{#N/A,#N/A,TRUE,"Cover";#N/A,#N/A,TRUE,"Conts";#N/A,#N/A,TRUE,"VOS";#N/A,#N/A,TRUE,"Warrington";#N/A,#N/A,TRUE,"Widnes"}</definedName>
    <definedName name="JMVJMV" hidden="1">{#N/A,#N/A,TRUE,"Cover";#N/A,#N/A,TRUE,"Conts";#N/A,#N/A,TRUE,"VOS";#N/A,#N/A,TRUE,"Warrington";#N/A,#N/A,TRUE,"Widnes"}</definedName>
    <definedName name="jtyhjswjy" localSheetId="0" hidden="1">{#N/A,#N/A,TRUE,"Cover";#N/A,#N/A,TRUE,"Conts";#N/A,#N/A,TRUE,"VOS";#N/A,#N/A,TRUE,"Warrington";#N/A,#N/A,TRUE,"Widnes"}</definedName>
    <definedName name="jtyhjswjy" hidden="1">{#N/A,#N/A,TRUE,"Cover";#N/A,#N/A,TRUE,"Conts";#N/A,#N/A,TRUE,"VOS";#N/A,#N/A,TRUE,"Warrington";#N/A,#N/A,TRUE,"Widnes"}</definedName>
    <definedName name="KGHJF" localSheetId="0" hidden="1">{#N/A,#N/A,TRUE,"Cover";#N/A,#N/A,TRUE,"Conts";#N/A,#N/A,TRUE,"VOS";#N/A,#N/A,TRUE,"Warrington";#N/A,#N/A,TRUE,"Widnes"}</definedName>
    <definedName name="KGHJF" hidden="1">{#N/A,#N/A,TRUE,"Cover";#N/A,#N/A,TRUE,"Conts";#N/A,#N/A,TRUE,"VOS";#N/A,#N/A,TRUE,"Warrington";#N/A,#N/A,TRUE,"Widnes"}</definedName>
    <definedName name="kgjfgjgj" localSheetId="0" hidden="1">{#N/A,#N/A,TRUE,"Cover";#N/A,#N/A,TRUE,"Conts";#N/A,#N/A,TRUE,"VOS";#N/A,#N/A,TRUE,"Warrington";#N/A,#N/A,TRUE,"Widnes"}</definedName>
    <definedName name="kgjfgjgj" hidden="1">{#N/A,#N/A,TRUE,"Cover";#N/A,#N/A,TRUE,"Conts";#N/A,#N/A,TRUE,"VOS";#N/A,#N/A,TRUE,"Warrington";#N/A,#N/A,TRUE,"Widnes"}</definedName>
    <definedName name="KILOPL" localSheetId="0" hidden="1">{#N/A,#N/A,TRUE,"Cover";#N/A,#N/A,TRUE,"Conts";#N/A,#N/A,TRUE,"VOS";#N/A,#N/A,TRUE,"Warrington";#N/A,#N/A,TRUE,"Widnes"}</definedName>
    <definedName name="KILOPL" hidden="1">{#N/A,#N/A,TRUE,"Cover";#N/A,#N/A,TRUE,"Conts";#N/A,#N/A,TRUE,"VOS";#N/A,#N/A,TRUE,"Warrington";#N/A,#N/A,TRUE,"Widnes"}</definedName>
    <definedName name="kiop" localSheetId="0" hidden="1">{#N/A,#N/A,TRUE,"Cover";#N/A,#N/A,TRUE,"Conts";#N/A,#N/A,TRUE,"VOS";#N/A,#N/A,TRUE,"Warrington";#N/A,#N/A,TRUE,"Widnes"}</definedName>
    <definedName name="kiop" hidden="1">{#N/A,#N/A,TRUE,"Cover";#N/A,#N/A,TRUE,"Conts";#N/A,#N/A,TRUE,"VOS";#N/A,#N/A,TRUE,"Warrington";#N/A,#N/A,TRUE,"Widnes"}</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UIOL" localSheetId="0" hidden="1">{#N/A,#N/A,TRUE,"Cover";#N/A,#N/A,TRUE,"Conts";#N/A,#N/A,TRUE,"VOS";#N/A,#N/A,TRUE,"Warrington";#N/A,#N/A,TRUE,"Widnes"}</definedName>
    <definedName name="KJUIOL" hidden="1">{#N/A,#N/A,TRUE,"Cover";#N/A,#N/A,TRUE,"Conts";#N/A,#N/A,TRUE,"VOS";#N/A,#N/A,TRUE,"Warrington";#N/A,#N/A,TRUE,"Widnes"}</definedName>
    <definedName name="kkk"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kkk"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klo" localSheetId="0" hidden="1">{#N/A,#N/A,TRUE,"Cover";#N/A,#N/A,TRUE,"Conts";#N/A,#N/A,TRUE,"VOS";#N/A,#N/A,TRUE,"Warrington";#N/A,#N/A,TRUE,"Widnes"}</definedName>
    <definedName name="klo" hidden="1">{#N/A,#N/A,TRUE,"Cover";#N/A,#N/A,TRUE,"Conts";#N/A,#N/A,TRUE,"VOS";#N/A,#N/A,TRUE,"Warrington";#N/A,#N/A,TRUE,"Widnes"}</definedName>
    <definedName name="KLOP" localSheetId="0" hidden="1">{#N/A,#N/A,TRUE,"Cover";#N/A,#N/A,TRUE,"Conts";#N/A,#N/A,TRUE,"VOS";#N/A,#N/A,TRUE,"Warrington";#N/A,#N/A,TRUE,"Widnes"}</definedName>
    <definedName name="KLOP" hidden="1">{#N/A,#N/A,TRUE,"Cover";#N/A,#N/A,TRUE,"Conts";#N/A,#N/A,TRUE,"VOS";#N/A,#N/A,TRUE,"Warrington";#N/A,#N/A,TRUE,"Widnes"}</definedName>
    <definedName name="KNVHDF" localSheetId="0" hidden="1">{#N/A,#N/A,TRUE,"Cover";#N/A,#N/A,TRUE,"Conts";#N/A,#N/A,TRUE,"VOS";#N/A,#N/A,TRUE,"Warrington";#N/A,#N/A,TRUE,"Widnes"}</definedName>
    <definedName name="KNVHDF" hidden="1">{#N/A,#N/A,TRUE,"Cover";#N/A,#N/A,TRUE,"Conts";#N/A,#N/A,TRUE,"VOS";#N/A,#N/A,TRUE,"Warrington";#N/A,#N/A,TRUE,"Widnes"}</definedName>
    <definedName name="kp" localSheetId="0"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yk" localSheetId="0" hidden="1">{#N/A,#N/A,TRUE,"Cover";#N/A,#N/A,TRUE,"Conts";#N/A,#N/A,TRUE,"VOS";#N/A,#N/A,TRUE,"Warrington";#N/A,#N/A,TRUE,"Widnes"}</definedName>
    <definedName name="kryk" hidden="1">{#N/A,#N/A,TRUE,"Cover";#N/A,#N/A,TRUE,"Conts";#N/A,#N/A,TRUE,"VOS";#N/A,#N/A,TRUE,"Warrington";#N/A,#N/A,TRUE,"Widnes"}</definedName>
    <definedName name="KYFC" localSheetId="0" hidden="1">{#N/A,#N/A,TRUE,"Cover";#N/A,#N/A,TRUE,"Conts";#N/A,#N/A,TRUE,"VOS";#N/A,#N/A,TRUE,"Warrington";#N/A,#N/A,TRUE,"Widnes"}</definedName>
    <definedName name="KYFC" hidden="1">{#N/A,#N/A,TRUE,"Cover";#N/A,#N/A,TRUE,"Conts";#N/A,#N/A,TRUE,"VOS";#N/A,#N/A,TRUE,"Warrington";#N/A,#N/A,TRUE,"Widnes"}</definedName>
    <definedName name="KYSTH" localSheetId="0" hidden="1">{#N/A,#N/A,TRUE,"Cover";#N/A,#N/A,TRUE,"Conts";#N/A,#N/A,TRUE,"VOS";#N/A,#N/A,TRUE,"Warrington";#N/A,#N/A,TRUE,"Widnes"}</definedName>
    <definedName name="KYSTH" hidden="1">{#N/A,#N/A,TRUE,"Cover";#N/A,#N/A,TRUE,"Conts";#N/A,#N/A,TRUE,"VOS";#N/A,#N/A,TRUE,"Warrington";#N/A,#N/A,TRUE,"Widnes"}</definedName>
    <definedName name="level" localSheetId="0" hidden="1">{#N/A,#N/A,TRUE,"Cover";#N/A,#N/A,TRUE,"Conts";#N/A,#N/A,TRUE,"VOS";#N/A,#N/A,TRUE,"Warrington";#N/A,#N/A,TRUE,"Widnes"}</definedName>
    <definedName name="level" hidden="1">{#N/A,#N/A,TRUE,"Cover";#N/A,#N/A,TRUE,"Conts";#N/A,#N/A,TRUE,"VOS";#N/A,#N/A,TRUE,"Warrington";#N/A,#N/A,TRUE,"Widnes"}</definedName>
    <definedName name="level3" localSheetId="0" hidden="1">{#N/A,#N/A,TRUE,"Cover";#N/A,#N/A,TRUE,"Conts";#N/A,#N/A,TRUE,"VOS";#N/A,#N/A,TRUE,"Warrington";#N/A,#N/A,TRUE,"Widnes"}</definedName>
    <definedName name="level3" hidden="1">{#N/A,#N/A,TRUE,"Cover";#N/A,#N/A,TRUE,"Conts";#N/A,#N/A,TRUE,"VOS";#N/A,#N/A,TRUE,"Warrington";#N/A,#N/A,TRUE,"Widnes"}</definedName>
    <definedName name="lgoguliu" localSheetId="0" hidden="1">{#N/A,#N/A,TRUE,"Cover";#N/A,#N/A,TRUE,"Conts";#N/A,#N/A,TRUE,"VOS";#N/A,#N/A,TRUE,"Warrington";#N/A,#N/A,TRUE,"Widnes"}</definedName>
    <definedName name="lgoguliu" hidden="1">{#N/A,#N/A,TRUE,"Cover";#N/A,#N/A,TRUE,"Conts";#N/A,#N/A,TRUE,"VOS";#N/A,#N/A,TRUE,"Warrington";#N/A,#N/A,TRUE,"Widnes"}</definedName>
    <definedName name="LHHC" localSheetId="0" hidden="1">{#N/A,#N/A,TRUE,"Cover";#N/A,#N/A,TRUE,"Conts";#N/A,#N/A,TRUE,"VOS";#N/A,#N/A,TRUE,"Warrington";#N/A,#N/A,TRUE,"Widnes"}</definedName>
    <definedName name="LHHC" hidden="1">{#N/A,#N/A,TRUE,"Cover";#N/A,#N/A,TRUE,"Conts";#N/A,#N/A,TRUE,"VOS";#N/A,#N/A,TRUE,"Warrington";#N/A,#N/A,TRUE,"Widnes"}</definedName>
    <definedName name="limcount" hidden="1">1</definedName>
    <definedName name="liop" localSheetId="0" hidden="1">{"'Break down'!$A$4"}</definedName>
    <definedName name="liop" hidden="1">{"'Break down'!$A$4"}</definedName>
    <definedName name="ListOffset" hidden="1">1</definedName>
    <definedName name="LK"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ii" localSheetId="0" hidden="1">{#N/A,#N/A,TRUE,"Cover";#N/A,#N/A,TRUE,"Conts";#N/A,#N/A,TRUE,"VOS";#N/A,#N/A,TRUE,"Warrington";#N/A,#N/A,TRUE,"Widnes"}</definedName>
    <definedName name="lkii" hidden="1">{#N/A,#N/A,TRUE,"Cover";#N/A,#N/A,TRUE,"Conts";#N/A,#N/A,TRUE,"VOS";#N/A,#N/A,TRUE,"Warrington";#N/A,#N/A,TRUE,"Widnes"}</definedName>
    <definedName name="LKIO" localSheetId="0" hidden="1">{#N/A,#N/A,TRUE,"Cover";#N/A,#N/A,TRUE,"Conts";#N/A,#N/A,TRUE,"VOS";#N/A,#N/A,TRUE,"Warrington";#N/A,#N/A,TRUE,"Widnes"}</definedName>
    <definedName name="LKIO" hidden="1">{#N/A,#N/A,TRUE,"Cover";#N/A,#N/A,TRUE,"Conts";#N/A,#N/A,TRUE,"VOS";#N/A,#N/A,TRUE,"Warrington";#N/A,#N/A,TRUE,"Widnes"}</definedName>
    <definedName name="LKIOJK" localSheetId="0" hidden="1">{#N/A,#N/A,TRUE,"Cover";#N/A,#N/A,TRUE,"Conts";#N/A,#N/A,TRUE,"VOS";#N/A,#N/A,TRUE,"Warrington";#N/A,#N/A,TRUE,"Widnes"}</definedName>
    <definedName name="LKIOJK" hidden="1">{#N/A,#N/A,TRUE,"Cover";#N/A,#N/A,TRUE,"Conts";#N/A,#N/A,TRUE,"VOS";#N/A,#N/A,TRUE,"Warrington";#N/A,#N/A,TRUE,"Widnes"}</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0"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l" localSheetId="0" hidden="1">{"'Break down'!$A$4"}</definedName>
    <definedName name="llll" hidden="1">{"'Break down'!$A$4"}</definedName>
    <definedName name="lllll" localSheetId="0"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iy" localSheetId="0" hidden="1">{#N/A,#N/A,TRUE,"Cover";#N/A,#N/A,TRUE,"Conts";#N/A,#N/A,TRUE,"VOS";#N/A,#N/A,TRUE,"Warrington";#N/A,#N/A,TRUE,"Widnes"}</definedName>
    <definedName name="loiy" hidden="1">{#N/A,#N/A,TRUE,"Cover";#N/A,#N/A,TRUE,"Conts";#N/A,#N/A,TRUE,"VOS";#N/A,#N/A,TRUE,"Warrington";#N/A,#N/A,TRUE,"Widnes"}</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ma" localSheetId="0" hidden="1">{#N/A,#N/A,TRUE,"Cover";#N/A,#N/A,TRUE,"Conts";#N/A,#N/A,TRUE,"VOS";#N/A,#N/A,TRUE,"Warrington";#N/A,#N/A,TRUE,"Widnes"}</definedName>
    <definedName name="ma" hidden="1">{#N/A,#N/A,TRUE,"Cover";#N/A,#N/A,TRUE,"Conts";#N/A,#N/A,TRUE,"VOS";#N/A,#N/A,TRUE,"Warrington";#N/A,#N/A,TRUE,"Widnes"}</definedName>
    <definedName name="mapa" hidden="1">#REF!</definedName>
    <definedName name="mat" localSheetId="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CS" hidden="1">#REF!</definedName>
    <definedName name="measur" localSheetId="0"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l" hidden="1">#REF!</definedName>
    <definedName name="Miss" localSheetId="0" hidden="1">{#N/A,#N/A,TRUE,"Front";#N/A,#N/A,TRUE,"Simple Letter";#N/A,#N/A,TRUE,"Inside";#N/A,#N/A,TRUE,"Contents";#N/A,#N/A,TRUE,"Basis";#N/A,#N/A,TRUE,"Inclusions";#N/A,#N/A,TRUE,"Exclusions";#N/A,#N/A,TRUE,"Areas";#N/A,#N/A,TRUE,"Summary";#N/A,#N/A,TRUE,"Detail"}</definedName>
    <definedName name="Miss" hidden="1">{#N/A,#N/A,TRUE,"Front";#N/A,#N/A,TRUE,"Simple Letter";#N/A,#N/A,TRUE,"Inside";#N/A,#N/A,TRUE,"Contents";#N/A,#N/A,TRUE,"Basis";#N/A,#N/A,TRUE,"Inclusions";#N/A,#N/A,TRUE,"Exclusions";#N/A,#N/A,TRUE,"Areas";#N/A,#N/A,TRUE,"Summary";#N/A,#N/A,TRUE,"Detail"}</definedName>
    <definedName name="MJKILO" localSheetId="0" hidden="1">{#N/A,#N/A,TRUE,"Cover";#N/A,#N/A,TRUE,"Conts";#N/A,#N/A,TRUE,"VOS";#N/A,#N/A,TRUE,"Warrington";#N/A,#N/A,TRUE,"Widnes"}</definedName>
    <definedName name="MJKILO" hidden="1">{#N/A,#N/A,TRUE,"Cover";#N/A,#N/A,TRUE,"Conts";#N/A,#N/A,TRUE,"VOS";#N/A,#N/A,TRUE,"Warrington";#N/A,#N/A,TRUE,"Widnes"}</definedName>
    <definedName name="MJKL" localSheetId="0" hidden="1">{#N/A,#N/A,TRUE,"Cover";#N/A,#N/A,TRUE,"Conts";#N/A,#N/A,TRUE,"VOS";#N/A,#N/A,TRUE,"Warrington";#N/A,#N/A,TRUE,"Widnes"}</definedName>
    <definedName name="MJKL" hidden="1">{#N/A,#N/A,TRUE,"Cover";#N/A,#N/A,TRUE,"Conts";#N/A,#N/A,TRUE,"VOS";#N/A,#N/A,TRUE,"Warrington";#N/A,#N/A,TRUE,"Widnes"}</definedName>
    <definedName name="mkkll" localSheetId="0" hidden="1">{#N/A,#N/A,TRUE,"Cover";#N/A,#N/A,TRUE,"Conts";#N/A,#N/A,TRUE,"VOS";#N/A,#N/A,TRUE,"Warrington";#N/A,#N/A,TRUE,"Widnes"}</definedName>
    <definedName name="mkkll" hidden="1">{#N/A,#N/A,TRUE,"Cover";#N/A,#N/A,TRUE,"Conts";#N/A,#N/A,TRUE,"VOS";#N/A,#N/A,TRUE,"Warrington";#N/A,#N/A,TRUE,"Widnes"}</definedName>
    <definedName name="MNKKLOLO" localSheetId="0" hidden="1">{#N/A,#N/A,TRUE,"Cover";#N/A,#N/A,TRUE,"Conts";#N/A,#N/A,TRUE,"VOS";#N/A,#N/A,TRUE,"Warrington";#N/A,#N/A,TRUE,"Widnes"}</definedName>
    <definedName name="MNKKLOLO" hidden="1">{#N/A,#N/A,TRUE,"Cover";#N/A,#N/A,TRUE,"Conts";#N/A,#N/A,TRUE,"VOS";#N/A,#N/A,TRUE,"Warrington";#N/A,#N/A,TRUE,"Widnes"}</definedName>
    <definedName name="mta" localSheetId="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NHG" localSheetId="0" hidden="1">{#N/A,#N/A,TRUE,"Cover";#N/A,#N/A,TRUE,"Conts";#N/A,#N/A,TRUE,"VOS";#N/A,#N/A,TRUE,"Warrington";#N/A,#N/A,TRUE,"Widnes"}</definedName>
    <definedName name="NHG" hidden="1">{#N/A,#N/A,TRUE,"Cover";#N/A,#N/A,TRUE,"Conts";#N/A,#N/A,TRUE,"VOS";#N/A,#N/A,TRUE,"Warrington";#N/A,#N/A,TRUE,"Widnes"}</definedName>
    <definedName name="NMKL" localSheetId="0" hidden="1">{#N/A,#N/A,TRUE,"Cover";#N/A,#N/A,TRUE,"Conts";#N/A,#N/A,TRUE,"VOS";#N/A,#N/A,TRUE,"Warrington";#N/A,#N/A,TRUE,"Widnes"}</definedName>
    <definedName name="NMKL" hidden="1">{#N/A,#N/A,TRUE,"Cover";#N/A,#N/A,TRUE,"Conts";#N/A,#N/A,TRUE,"VOS";#N/A,#N/A,TRUE,"Warrington";#N/A,#N/A,TRUE,"Widnes"}</definedName>
    <definedName name="nnn" localSheetId="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0"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o9u0piupi" localSheetId="0" hidden="1">{#N/A,#N/A,TRUE,"Cover";#N/A,#N/A,TRUE,"Conts";#N/A,#N/A,TRUE,"VOS";#N/A,#N/A,TRUE,"Warrington";#N/A,#N/A,TRUE,"Widnes"}</definedName>
    <definedName name="o9u0piupi" hidden="1">{#N/A,#N/A,TRUE,"Cover";#N/A,#N/A,TRUE,"Conts";#N/A,#N/A,TRUE,"VOS";#N/A,#N/A,TRUE,"Warrington";#N/A,#N/A,TRUE,"Widnes"}</definedName>
    <definedName name="oa" hidden="1">#REF!</definedName>
    <definedName name="oooo" localSheetId="0" hidden="1">{#N/A,#N/A,TRUE,"Cover";#N/A,#N/A,TRUE,"Conts";#N/A,#N/A,TRUE,"VOS";#N/A,#N/A,TRUE,"Warrington";#N/A,#N/A,TRUE,"Widnes"}</definedName>
    <definedName name="oooo" hidden="1">{#N/A,#N/A,TRUE,"Cover";#N/A,#N/A,TRUE,"Conts";#N/A,#N/A,TRUE,"VOS";#N/A,#N/A,TRUE,"Warrington";#N/A,#N/A,TRUE,"Widnes"}</definedName>
    <definedName name="OPLKUI" localSheetId="0" hidden="1">{#N/A,#N/A,TRUE,"Cover";#N/A,#N/A,TRUE,"Conts";#N/A,#N/A,TRUE,"VOS";#N/A,#N/A,TRUE,"Warrington";#N/A,#N/A,TRUE,"Widnes"}</definedName>
    <definedName name="OPLKUI" hidden="1">{#N/A,#N/A,TRUE,"Cover";#N/A,#N/A,TRUE,"Conts";#N/A,#N/A,TRUE,"VOS";#N/A,#N/A,TRUE,"Warrington";#N/A,#N/A,TRUE,"Widnes"}</definedName>
    <definedName name="OrderTable" hidden="1">#REF!</definedName>
    <definedName name="p7y" localSheetId="0" hidden="1">{#N/A,#N/A,TRUE,"Cover";#N/A,#N/A,TRUE,"Conts";#N/A,#N/A,TRUE,"VOS";#N/A,#N/A,TRUE,"Warrington";#N/A,#N/A,TRUE,"Widnes"}</definedName>
    <definedName name="p7y" hidden="1">{#N/A,#N/A,TRUE,"Cover";#N/A,#N/A,TRUE,"Conts";#N/A,#N/A,TRUE,"VOS";#N/A,#N/A,TRUE,"Warrington";#N/A,#N/A,TRUE,"Widnes"}</definedName>
    <definedName name="pafegseg" localSheetId="0" hidden="1">{#N/A,#N/A,TRUE,"Cover";#N/A,#N/A,TRUE,"Conts";#N/A,#N/A,TRUE,"VOS";#N/A,#N/A,TRUE,"Warrington";#N/A,#N/A,TRUE,"Widnes"}</definedName>
    <definedName name="pafegseg" hidden="1">{#N/A,#N/A,TRUE,"Cover";#N/A,#N/A,TRUE,"Conts";#N/A,#N/A,TRUE,"VOS";#N/A,#N/A,TRUE,"Warrington";#N/A,#N/A,TRUE,"Widnes"}</definedName>
    <definedName name="PLAT" localSheetId="0" hidden="1">{#N/A,#N/A,TRUE,"Cover";#N/A,#N/A,TRUE,"Conts";#N/A,#N/A,TRUE,"VOS";#N/A,#N/A,TRUE,"Warrington";#N/A,#N/A,TRUE,"Widnes"}</definedName>
    <definedName name="PLAT" hidden="1">{#N/A,#N/A,TRUE,"Cover";#N/A,#N/A,TRUE,"Conts";#N/A,#N/A,TRUE,"VOS";#N/A,#N/A,TRUE,"Warrington";#N/A,#N/A,TRUE,"Widnes"}</definedName>
    <definedName name="PLATFORM" localSheetId="0" hidden="1">{#N/A,#N/A,TRUE,"Cover";#N/A,#N/A,TRUE,"Conts";#N/A,#N/A,TRUE,"VOS";#N/A,#N/A,TRUE,"Warrington";#N/A,#N/A,TRUE,"Widnes"}</definedName>
    <definedName name="PLATFORM" hidden="1">{#N/A,#N/A,TRUE,"Cover";#N/A,#N/A,TRUE,"Conts";#N/A,#N/A,TRUE,"VOS";#N/A,#N/A,TRUE,"Warrington";#N/A,#N/A,TRUE,"Widnes"}</definedName>
    <definedName name="plo" localSheetId="0" hidden="1">{#N/A,#N/A,TRUE,"Cover";#N/A,#N/A,TRUE,"Conts";#N/A,#N/A,TRUE,"VOS";#N/A,#N/A,TRUE,"Warrington";#N/A,#N/A,TRUE,"Widnes"}</definedName>
    <definedName name="plo" hidden="1">{#N/A,#N/A,TRUE,"Cover";#N/A,#N/A,TRUE,"Conts";#N/A,#N/A,TRUE,"VOS";#N/A,#N/A,TRUE,"Warrington";#N/A,#N/A,TRUE,"Widnes"}</definedName>
    <definedName name="POIU" localSheetId="0" hidden="1">{#N/A,#N/A,TRUE,"Cover";#N/A,#N/A,TRUE,"Conts";#N/A,#N/A,TRUE,"VOS";#N/A,#N/A,TRUE,"Warrington";#N/A,#N/A,TRUE,"Widnes"}</definedName>
    <definedName name="POIU" hidden="1">{#N/A,#N/A,TRUE,"Cover";#N/A,#N/A,TRUE,"Conts";#N/A,#N/A,TRUE,"VOS";#N/A,#N/A,TRUE,"Warrington";#N/A,#N/A,TRUE,"Widnes"}</definedName>
    <definedName name="poiujn" localSheetId="0" hidden="1">{#N/A,#N/A,TRUE,"Cover";#N/A,#N/A,TRUE,"Conts";#N/A,#N/A,TRUE,"VOS";#N/A,#N/A,TRUE,"Warrington";#N/A,#N/A,TRUE,"Widnes"}</definedName>
    <definedName name="poiujn" hidden="1">{#N/A,#N/A,TRUE,"Cover";#N/A,#N/A,TRUE,"Conts";#N/A,#N/A,TRUE,"VOS";#N/A,#N/A,TRUE,"Warrington";#N/A,#N/A,TRUE,"Widnes"}</definedName>
    <definedName name="ppp" localSheetId="0" hidden="1">{#N/A,#N/A,TRUE,"Cover";#N/A,#N/A,TRUE,"Conts";#N/A,#N/A,TRUE,"VOS";#N/A,#N/A,TRUE,"Warrington";#N/A,#N/A,TRUE,"Widnes"}</definedName>
    <definedName name="ppp" hidden="1">{#N/A,#N/A,TRUE,"Cover";#N/A,#N/A,TRUE,"Conts";#N/A,#N/A,TRUE,"VOS";#N/A,#N/A,TRUE,"Warrington";#N/A,#N/A,TRUE,"Widnes"}</definedName>
    <definedName name="PPPPP"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ress2" localSheetId="0" hidden="1">{#N/A,#N/A,FALSE,"Producao";#N/A,#N/A,FALSE,"Prov Oper";#N/A,#N/A,FALSE,"Cons e Mg Br";#N/A,#N/A,FALSE,"G Gerais";#N/A,#N/A,FALSE,"Plano_Invest.";#N/A,#N/A,FALSE,"Mapa FM";#N/A,#N/A,FALSE,"DR";#N/A,#N/A,FALSE,"Balanço";#N/A,#N/A,FALSE,"Valor"}</definedName>
    <definedName name="Press2" hidden="1">{#N/A,#N/A,FALSE,"Producao";#N/A,#N/A,FALSE,"Prov Oper";#N/A,#N/A,FALSE,"Cons e Mg Br";#N/A,#N/A,FALSE,"G Gerais";#N/A,#N/A,FALSE,"Plano_Invest.";#N/A,#N/A,FALSE,"Mapa FM";#N/A,#N/A,FALSE,"DR";#N/A,#N/A,FALSE,"Balanço";#N/A,#N/A,FALSE,"Valor"}</definedName>
    <definedName name="press3" localSheetId="0" hidden="1">{#N/A,#N/A,FALSE,"Producao";#N/A,#N/A,FALSE,"Prov Oper";#N/A,#N/A,FALSE,"Cons e Mg Br";#N/A,#N/A,FALSE,"G Gerais";#N/A,#N/A,FALSE,"Plano_Invest.";#N/A,#N/A,FALSE,"Mapa FM";#N/A,#N/A,FALSE,"DR";#N/A,#N/A,FALSE,"Balanço";#N/A,#N/A,FALSE,"Valor"}</definedName>
    <definedName name="press3" hidden="1">{#N/A,#N/A,FALSE,"Producao";#N/A,#N/A,FALSE,"Prov Oper";#N/A,#N/A,FALSE,"Cons e Mg Br";#N/A,#N/A,FALSE,"G Gerais";#N/A,#N/A,FALSE,"Plano_Invest.";#N/A,#N/A,FALSE,"Mapa FM";#N/A,#N/A,FALSE,"DR";#N/A,#N/A,FALSE,"Balanço";#N/A,#N/A,FALSE,"Valor"}</definedName>
    <definedName name="_xlnm.Print_Area" localSheetId="0">'Valuation Dashboard'!$C$1:$CK$71</definedName>
    <definedName name="ProdForm" hidden="1">#REF!</definedName>
    <definedName name="program" localSheetId="0" hidden="1">{#N/A,#N/A,TRUE,"Front";#N/A,#N/A,TRUE,"Simple Letter";#N/A,#N/A,TRUE,"Inside";#N/A,#N/A,TRUE,"Contents";#N/A,#N/A,TRUE,"Basis";#N/A,#N/A,TRUE,"Inclusions";#N/A,#N/A,TRUE,"Exclusions";#N/A,#N/A,TRUE,"Areas";#N/A,#N/A,TRUE,"Summary";#N/A,#N/A,TRUE,"Detail"}</definedName>
    <definedName name="program" hidden="1">{#N/A,#N/A,TRUE,"Front";#N/A,#N/A,TRUE,"Simple Letter";#N/A,#N/A,TRUE,"Inside";#N/A,#N/A,TRUE,"Contents";#N/A,#N/A,TRUE,"Basis";#N/A,#N/A,TRUE,"Inclusions";#N/A,#N/A,TRUE,"Exclusions";#N/A,#N/A,TRUE,"Areas";#N/A,#N/A,TRUE,"Summary";#N/A,#N/A,TRUE,"Detail"}</definedName>
    <definedName name="pswyry" localSheetId="0" hidden="1">{#N/A,#N/A,TRUE,"Cover";#N/A,#N/A,TRUE,"Conts";#N/A,#N/A,TRUE,"VOS";#N/A,#N/A,TRUE,"Warrington";#N/A,#N/A,TRUE,"Widnes"}</definedName>
    <definedName name="pswyry" hidden="1">{#N/A,#N/A,TRUE,"Cover";#N/A,#N/A,TRUE,"Conts";#N/A,#N/A,TRUE,"VOS";#N/A,#N/A,TRUE,"Warrington";#N/A,#N/A,TRUE,"Widnes"}</definedName>
    <definedName name="q3tqtq" localSheetId="0" hidden="1">{#N/A,#N/A,TRUE,"Cover";#N/A,#N/A,TRUE,"Conts";#N/A,#N/A,TRUE,"VOS";#N/A,#N/A,TRUE,"Warrington";#N/A,#N/A,TRUE,"Widnes"}</definedName>
    <definedName name="q3tqtq" hidden="1">{#N/A,#N/A,TRUE,"Cover";#N/A,#N/A,TRUE,"Conts";#N/A,#N/A,TRUE,"VOS";#N/A,#N/A,TRUE,"Warrington";#N/A,#N/A,TRUE,"Widnes"}</definedName>
    <definedName name="q5ttyr" localSheetId="0" hidden="1">{#N/A,#N/A,TRUE,"Cover";#N/A,#N/A,TRUE,"Conts";#N/A,#N/A,TRUE,"VOS";#N/A,#N/A,TRUE,"Warrington";#N/A,#N/A,TRUE,"Widnes"}</definedName>
    <definedName name="q5ttyr" hidden="1">{#N/A,#N/A,TRUE,"Cover";#N/A,#N/A,TRUE,"Conts";#N/A,#N/A,TRUE,"VOS";#N/A,#N/A,TRUE,"Warrington";#N/A,#N/A,TRUE,"Widnes"}</definedName>
    <definedName name="qe" localSheetId="0" hidden="1">{"'Break down'!$A$4"}</definedName>
    <definedName name="qe" hidden="1">{"'Break down'!$A$4"}</definedName>
    <definedName name="qmi" localSheetId="0" hidden="1">{#N/A,#N/A,TRUE,"Cover";#N/A,#N/A,TRUE,"Conts";#N/A,#N/A,TRUE,"VOS";#N/A,#N/A,TRUE,"Warrington";#N/A,#N/A,TRUE,"Widnes"}</definedName>
    <definedName name="qmi" hidden="1">{#N/A,#N/A,TRUE,"Cover";#N/A,#N/A,TRUE,"Conts";#N/A,#N/A,TRUE,"VOS";#N/A,#N/A,TRUE,"Warrington";#N/A,#N/A,TRUE,"Widnes"}</definedName>
    <definedName name="qqq"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r" localSheetId="0" hidden="1">{#N/A,#N/A,TRUE,"Cover";#N/A,#N/A,TRUE,"Conts";#N/A,#N/A,TRUE,"VOS";#N/A,#N/A,TRUE,"Warrington";#N/A,#N/A,TRUE,"Widnes"}</definedName>
    <definedName name="qr" hidden="1">{#N/A,#N/A,TRUE,"Cover";#N/A,#N/A,TRUE,"Conts";#N/A,#N/A,TRUE,"VOS";#N/A,#N/A,TRUE,"Warrington";#N/A,#N/A,TRUE,"Widnes"}</definedName>
    <definedName name="qrt" localSheetId="0" hidden="1">{#N/A,#N/A,TRUE,"Cover";#N/A,#N/A,TRUE,"Conts";#N/A,#N/A,TRUE,"VOS";#N/A,#N/A,TRUE,"Warrington";#N/A,#N/A,TRUE,"Widnes"}</definedName>
    <definedName name="qrt" hidden="1">{#N/A,#N/A,TRUE,"Cover";#N/A,#N/A,TRUE,"Conts";#N/A,#N/A,TRUE,"VOS";#N/A,#N/A,TRUE,"Warrington";#N/A,#N/A,TRUE,"Widnes"}</definedName>
    <definedName name="qttyry" localSheetId="0" hidden="1">{#N/A,#N/A,TRUE,"Cover";#N/A,#N/A,TRUE,"Conts";#N/A,#N/A,TRUE,"VOS";#N/A,#N/A,TRUE,"Warrington";#N/A,#N/A,TRUE,"Widnes"}</definedName>
    <definedName name="qttyry" hidden="1">{#N/A,#N/A,TRUE,"Cover";#N/A,#N/A,TRUE,"Conts";#N/A,#N/A,TRUE,"VOS";#N/A,#N/A,TRUE,"Warrington";#N/A,#N/A,TRUE,"Widnes"}</definedName>
    <definedName name="qtyhytrh" localSheetId="0" hidden="1">{#N/A,#N/A,TRUE,"Cover";#N/A,#N/A,TRUE,"Conts";#N/A,#N/A,TRUE,"VOS";#N/A,#N/A,TRUE,"Warrington";#N/A,#N/A,TRUE,"Widnes"}</definedName>
    <definedName name="qtyhytrh" hidden="1">{#N/A,#N/A,TRUE,"Cover";#N/A,#N/A,TRUE,"Conts";#N/A,#N/A,TRUE,"VOS";#N/A,#N/A,TRUE,"Warrington";#N/A,#N/A,TRUE,"Widnes"}</definedName>
    <definedName name="qtyu" localSheetId="0" hidden="1">{#N/A,#N/A,TRUE,"Cover";#N/A,#N/A,TRUE,"Conts";#N/A,#N/A,TRUE,"VOS";#N/A,#N/A,TRUE,"Warrington";#N/A,#N/A,TRUE,"Widnes"}</definedName>
    <definedName name="qtyu" hidden="1">{#N/A,#N/A,TRUE,"Cover";#N/A,#N/A,TRUE,"Conts";#N/A,#N/A,TRUE,"VOS";#N/A,#N/A,TRUE,"Warrington";#N/A,#N/A,TRUE,"Widnes"}</definedName>
    <definedName name="qtyyut" localSheetId="0" hidden="1">{#N/A,#N/A,TRUE,"Cover";#N/A,#N/A,TRUE,"Conts";#N/A,#N/A,TRUE,"VOS";#N/A,#N/A,TRUE,"Warrington";#N/A,#N/A,TRUE,"Widnes"}</definedName>
    <definedName name="qtyyut" hidden="1">{#N/A,#N/A,TRUE,"Cover";#N/A,#N/A,TRUE,"Conts";#N/A,#N/A,TRUE,"VOS";#N/A,#N/A,TRUE,"Warrington";#N/A,#N/A,TRUE,"Widnes"}</definedName>
    <definedName name="qtyyyhh" localSheetId="0" hidden="1">{#N/A,#N/A,TRUE,"Cover";#N/A,#N/A,TRUE,"Conts";#N/A,#N/A,TRUE,"VOS";#N/A,#N/A,TRUE,"Warrington";#N/A,#N/A,TRUE,"Widnes"}</definedName>
    <definedName name="qtyyyhh" hidden="1">{#N/A,#N/A,TRUE,"Cover";#N/A,#N/A,TRUE,"Conts";#N/A,#N/A,TRUE,"VOS";#N/A,#N/A,TRUE,"Warrington";#N/A,#N/A,TRUE,"Widnes"}</definedName>
    <definedName name="QWVM" localSheetId="0" hidden="1">{#N/A,#N/A,TRUE,"Cover";#N/A,#N/A,TRUE,"Conts";#N/A,#N/A,TRUE,"VOS";#N/A,#N/A,TRUE,"Warrington";#N/A,#N/A,TRUE,"Widnes"}</definedName>
    <definedName name="QWVM" hidden="1">{#N/A,#N/A,TRUE,"Cover";#N/A,#N/A,TRUE,"Conts";#N/A,#N/A,TRUE,"VOS";#N/A,#N/A,TRUE,"Warrington";#N/A,#N/A,TRUE,"Widnes"}</definedName>
    <definedName name="qxcn" localSheetId="0" hidden="1">{#N/A,#N/A,TRUE,"Cover";#N/A,#N/A,TRUE,"Conts";#N/A,#N/A,TRUE,"VOS";#N/A,#N/A,TRUE,"Warrington";#N/A,#N/A,TRUE,"Widnes"}</definedName>
    <definedName name="qxcn" hidden="1">{#N/A,#N/A,TRUE,"Cover";#N/A,#N/A,TRUE,"Conts";#N/A,#N/A,TRUE,"VOS";#N/A,#N/A,TRUE,"Warrington";#N/A,#N/A,TRUE,"Widnes"}</definedName>
    <definedName name="rasgg" localSheetId="0" hidden="1">{#N/A,#N/A,TRUE,"Cover";#N/A,#N/A,TRUE,"Conts";#N/A,#N/A,TRUE,"VOS";#N/A,#N/A,TRUE,"Warrington";#N/A,#N/A,TRUE,"Widnes"}</definedName>
    <definedName name="rasgg" hidden="1">{#N/A,#N/A,TRUE,"Cover";#N/A,#N/A,TRUE,"Conts";#N/A,#N/A,TRUE,"VOS";#N/A,#N/A,TRUE,"Warrington";#N/A,#N/A,TRUE,"Widnes"}</definedName>
    <definedName name="ravi" localSheetId="0"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bw" localSheetId="0" hidden="1">{#N/A,#N/A,TRUE,"Cover";#N/A,#N/A,TRUE,"Conts";#N/A,#N/A,TRUE,"VOS";#N/A,#N/A,TRUE,"Warrington";#N/A,#N/A,TRUE,"Widnes"}</definedName>
    <definedName name="rbw" hidden="1">{#N/A,#N/A,TRUE,"Cover";#N/A,#N/A,TRUE,"Conts";#N/A,#N/A,TRUE,"VOS";#N/A,#N/A,TRUE,"Warrington";#N/A,#N/A,TRUE,"Widnes"}</definedName>
    <definedName name="RCArea" hidden="1">#REF!</definedName>
    <definedName name="rdegsegrg" localSheetId="0" hidden="1">{#N/A,#N/A,TRUE,"Cover";#N/A,#N/A,TRUE,"Conts";#N/A,#N/A,TRUE,"VOS";#N/A,#N/A,TRUE,"Warrington";#N/A,#N/A,TRUE,"Widnes"}</definedName>
    <definedName name="rdegsegrg" hidden="1">{#N/A,#N/A,TRUE,"Cover";#N/A,#N/A,TRUE,"Conts";#N/A,#N/A,TRUE,"VOS";#N/A,#N/A,TRUE,"Warrington";#N/A,#N/A,TRUE,"Widnes"}</definedName>
    <definedName name="rer" localSheetId="0" hidden="1">{#N/A,#N/A,TRUE,"Cover";#N/A,#N/A,TRUE,"Conts";#N/A,#N/A,TRUE,"VOS";#N/A,#N/A,TRUE,"Warrington";#N/A,#N/A,TRUE,"Widnes"}</definedName>
    <definedName name="rer" hidden="1">{#N/A,#N/A,TRUE,"Cover";#N/A,#N/A,TRUE,"Conts";#N/A,#N/A,TRUE,"VOS";#N/A,#N/A,TRUE,"Warrington";#N/A,#N/A,TRUE,"Widnes"}</definedName>
    <definedName name="rerererrerere" localSheetId="0" hidden="1">{#N/A,#N/A,FALSE,"Pro-forma claim";#N/A,#N/A,FALSE,"Summary sheet";#N/A,#N/A,FALSE,"SITE INSTRUCTIONS";#N/A,#N/A,FALSE,"DAY WORKS CIVILS";#N/A,#N/A,FALSE,"DAY WORKS STEEL"}</definedName>
    <definedName name="rerererrerere" hidden="1">{#N/A,#N/A,FALSE,"Pro-forma claim";#N/A,#N/A,FALSE,"Summary sheet";#N/A,#N/A,FALSE,"SITE INSTRUCTIONS";#N/A,#N/A,FALSE,"DAY WORKS CIVILS";#N/A,#N/A,FALSE,"DAY WORKS STEEL"}</definedName>
    <definedName name="rghhythy" localSheetId="0" hidden="1">{#N/A,#N/A,TRUE,"Cover";#N/A,#N/A,TRUE,"Conts";#N/A,#N/A,TRUE,"VOS";#N/A,#N/A,TRUE,"Warrington";#N/A,#N/A,TRUE,"Widnes"}</definedName>
    <definedName name="rghhythy" hidden="1">{#N/A,#N/A,TRUE,"Cover";#N/A,#N/A,TRUE,"Conts";#N/A,#N/A,TRUE,"VOS";#N/A,#N/A,TRUE,"Warrington";#N/A,#N/A,TRUE,"Widnes"}</definedName>
    <definedName name="rhyuyi" localSheetId="0" hidden="1">{#N/A,#N/A,TRUE,"Cover";#N/A,#N/A,TRUE,"Conts";#N/A,#N/A,TRUE,"VOS";#N/A,#N/A,TRUE,"Warrington";#N/A,#N/A,TRUE,"Widnes"}</definedName>
    <definedName name="rhyuyi" hidden="1">{#N/A,#N/A,TRUE,"Cover";#N/A,#N/A,TRUE,"Conts";#N/A,#N/A,TRUE,"VOS";#N/A,#N/A,TRUE,"Warrington";#N/A,#N/A,TRUE,"Widnes"}</definedName>
    <definedName name="rr" localSheetId="0"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rr" localSheetId="0" hidden="1">{#N/A,#N/A,TRUE,"Cover";#N/A,#N/A,TRUE,"Conts";#N/A,#N/A,TRUE,"VOS";#N/A,#N/A,TRUE,"Warrington";#N/A,#N/A,TRUE,"Widnes"}</definedName>
    <definedName name="rrrrrrr" hidden="1">{#N/A,#N/A,TRUE,"Cover";#N/A,#N/A,TRUE,"Conts";#N/A,#N/A,TRUE,"VOS";#N/A,#N/A,TRUE,"Warrington";#N/A,#N/A,TRUE,"Widnes"}</definedName>
    <definedName name="rthsrhs" localSheetId="0" hidden="1">{#N/A,#N/A,TRUE,"Cover";#N/A,#N/A,TRUE,"Conts";#N/A,#N/A,TRUE,"VOS";#N/A,#N/A,TRUE,"Warrington";#N/A,#N/A,TRUE,"Widnes"}</definedName>
    <definedName name="rthsrhs" hidden="1">{#N/A,#N/A,TRUE,"Cover";#N/A,#N/A,TRUE,"Conts";#N/A,#N/A,TRUE,"VOS";#N/A,#N/A,TRUE,"Warrington";#N/A,#N/A,TRUE,"Widnes"}</definedName>
    <definedName name="rtr" localSheetId="0" hidden="1">{"'Break down'!$A$4"}</definedName>
    <definedName name="rtr" hidden="1">{"'Break down'!$A$4"}</definedName>
    <definedName name="RTRGJHJ" localSheetId="0" hidden="1">{#N/A,#N/A,TRUE,"Cover";#N/A,#N/A,TRUE,"Conts";#N/A,#N/A,TRUE,"VOS";#N/A,#N/A,TRUE,"Warrington";#N/A,#N/A,TRUE,"Widnes"}</definedName>
    <definedName name="RTRGJHJ" hidden="1">{#N/A,#N/A,TRUE,"Cover";#N/A,#N/A,TRUE,"Conts";#N/A,#N/A,TRUE,"VOS";#N/A,#N/A,TRUE,"Warrington";#N/A,#N/A,TRUE,"Widnes"}</definedName>
    <definedName name="rtryj" localSheetId="0" hidden="1">{#N/A,#N/A,TRUE,"Cover";#N/A,#N/A,TRUE,"Conts";#N/A,#N/A,TRUE,"VOS";#N/A,#N/A,TRUE,"Warrington";#N/A,#N/A,TRUE,"Widnes"}</definedName>
    <definedName name="rtryj" hidden="1">{#N/A,#N/A,TRUE,"Cover";#N/A,#N/A,TRUE,"Conts";#N/A,#N/A,TRUE,"VOS";#N/A,#N/A,TRUE,"Warrington";#N/A,#N/A,TRUE,"Widnes"}</definedName>
    <definedName name="rturudu" localSheetId="0" hidden="1">{#N/A,#N/A,TRUE,"Cover";#N/A,#N/A,TRUE,"Conts";#N/A,#N/A,TRUE,"VOS";#N/A,#N/A,TRUE,"Warrington";#N/A,#N/A,TRUE,"Widnes"}</definedName>
    <definedName name="rturudu" hidden="1">{#N/A,#N/A,TRUE,"Cover";#N/A,#N/A,TRUE,"Conts";#N/A,#N/A,TRUE,"VOS";#N/A,#N/A,TRUE,"Warrington";#N/A,#N/A,TRUE,"Widnes"}</definedName>
    <definedName name="rtysh" localSheetId="0" hidden="1">{#N/A,#N/A,TRUE,"Cover";#N/A,#N/A,TRUE,"Conts";#N/A,#N/A,TRUE,"VOS";#N/A,#N/A,TRUE,"Warrington";#N/A,#N/A,TRUE,"Widnes"}</definedName>
    <definedName name="rtysh" hidden="1">{#N/A,#N/A,TRUE,"Cover";#N/A,#N/A,TRUE,"Conts";#N/A,#N/A,TRUE,"VOS";#N/A,#N/A,TRUE,"Warrington";#N/A,#N/A,TRUE,"Widnes"}</definedName>
    <definedName name="rtyujn" localSheetId="0" hidden="1">{#N/A,#N/A,TRUE,"Cover";#N/A,#N/A,TRUE,"Conts";#N/A,#N/A,TRUE,"VOS";#N/A,#N/A,TRUE,"Warrington";#N/A,#N/A,TRUE,"Widnes"}</definedName>
    <definedName name="rtyujn" hidden="1">{#N/A,#N/A,TRUE,"Cover";#N/A,#N/A,TRUE,"Conts";#N/A,#N/A,TRUE,"VOS";#N/A,#N/A,TRUE,"Warrington";#N/A,#N/A,TRUE,"Widnes"}</definedName>
    <definedName name="rwt" localSheetId="0" hidden="1">{#N/A,#N/A,TRUE,"Cover";#N/A,#N/A,TRUE,"Conts";#N/A,#N/A,TRUE,"VOS";#N/A,#N/A,TRUE,"Warrington";#N/A,#N/A,TRUE,"Widnes"}</definedName>
    <definedName name="rwt" hidden="1">{#N/A,#N/A,TRUE,"Cover";#N/A,#N/A,TRUE,"Conts";#N/A,#N/A,TRUE,"VOS";#N/A,#N/A,TRUE,"Warrington";#N/A,#N/A,TRUE,"Widnes"}</definedName>
    <definedName name="ryeru" localSheetId="0" hidden="1">{#N/A,#N/A,TRUE,"Cover";#N/A,#N/A,TRUE,"Conts";#N/A,#N/A,TRUE,"VOS";#N/A,#N/A,TRUE,"Warrington";#N/A,#N/A,TRUE,"Widnes"}</definedName>
    <definedName name="ryeru" hidden="1">{#N/A,#N/A,TRUE,"Cover";#N/A,#N/A,TRUE,"Conts";#N/A,#N/A,TRUE,"VOS";#N/A,#N/A,TRUE,"Warrington";#N/A,#N/A,TRUE,"Widnes"}</definedName>
    <definedName name="rysrtryftry" localSheetId="0" hidden="1">{#N/A,#N/A,TRUE,"Cover";#N/A,#N/A,TRUE,"Conts";#N/A,#N/A,TRUE,"VOS";#N/A,#N/A,TRUE,"Warrington";#N/A,#N/A,TRUE,"Widnes"}</definedName>
    <definedName name="rysrtryftry" hidden="1">{#N/A,#N/A,TRUE,"Cover";#N/A,#N/A,TRUE,"Conts";#N/A,#N/A,TRUE,"VOS";#N/A,#N/A,TRUE,"Warrington";#N/A,#N/A,TRUE,"Widnes"}</definedName>
    <definedName name="sa" localSheetId="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t" localSheetId="0"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c" localSheetId="0" hidden="1">{"'Break down'!$A$4"}</definedName>
    <definedName name="sc" hidden="1">{"'Break down'!$A$4"}</definedName>
    <definedName name="Scaffolding" localSheetId="0" hidden="1">{"'Break down'!$A$4"}</definedName>
    <definedName name="Scaffolding" hidden="1">{"'Break down'!$A$4"}</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REED" localSheetId="0"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x" localSheetId="0" hidden="1">{"'Break down'!$A$4"}</definedName>
    <definedName name="scx" hidden="1">{"'Break down'!$A$4"}</definedName>
    <definedName name="sdafdsa" localSheetId="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dsd" localSheetId="0" hidden="1">{"'Break down'!$A$4"}</definedName>
    <definedName name="sddsd" hidden="1">{"'Break down'!$A$4"}</definedName>
    <definedName name="sdefegdeg" localSheetId="0" hidden="1">{#N/A,#N/A,TRUE,"Cover";#N/A,#N/A,TRUE,"Conts";#N/A,#N/A,TRUE,"VOS";#N/A,#N/A,TRUE,"Warrington";#N/A,#N/A,TRUE,"Widnes"}</definedName>
    <definedName name="sdefegdeg" hidden="1">{#N/A,#N/A,TRUE,"Cover";#N/A,#N/A,TRUE,"Conts";#N/A,#N/A,TRUE,"VOS";#N/A,#N/A,TRUE,"Warrington";#N/A,#N/A,TRUE,"Widnes"}</definedName>
    <definedName name="sdf" localSheetId="0" hidden="1">{#N/A,#N/A,TRUE,"Cover";#N/A,#N/A,TRUE,"Conts";#N/A,#N/A,TRUE,"VOS";#N/A,#N/A,TRUE,"Warrington";#N/A,#N/A,TRUE,"Widnes"}</definedName>
    <definedName name="sdf" hidden="1">{#N/A,#N/A,TRUE,"Cover";#N/A,#N/A,TRUE,"Conts";#N/A,#N/A,TRUE,"VOS";#N/A,#N/A,TRUE,"Warrington";#N/A,#N/A,TRUE,"Widnes"}</definedName>
    <definedName name="sdfds" localSheetId="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F" localSheetId="0" hidden="1">{#N/A,#N/A,TRUE,"Cover";#N/A,#N/A,TRUE,"Conts";#N/A,#N/A,TRUE,"VOS";#N/A,#N/A,TRUE,"Warrington";#N/A,#N/A,TRUE,"Widnes"}</definedName>
    <definedName name="SDFF" hidden="1">{#N/A,#N/A,TRUE,"Cover";#N/A,#N/A,TRUE,"Conts";#N/A,#N/A,TRUE,"VOS";#N/A,#N/A,TRUE,"Warrington";#N/A,#N/A,TRUE,"Widnes"}</definedName>
    <definedName name="SDFGTH" localSheetId="0" hidden="1">{#N/A,#N/A,TRUE,"Cover";#N/A,#N/A,TRUE,"Conts";#N/A,#N/A,TRUE,"VOS";#N/A,#N/A,TRUE,"Warrington";#N/A,#N/A,TRUE,"Widnes"}</definedName>
    <definedName name="SDFGTH" hidden="1">{#N/A,#N/A,TRUE,"Cover";#N/A,#N/A,TRUE,"Conts";#N/A,#N/A,TRUE,"VOS";#N/A,#N/A,TRUE,"Warrington";#N/A,#N/A,TRUE,"Widnes"}</definedName>
    <definedName name="SDFRTG" localSheetId="0" hidden="1">{#N/A,#N/A,TRUE,"Cover";#N/A,#N/A,TRUE,"Conts";#N/A,#N/A,TRUE,"VOS";#N/A,#N/A,TRUE,"Warrington";#N/A,#N/A,TRUE,"Widnes"}</definedName>
    <definedName name="SDFRTG" hidden="1">{#N/A,#N/A,TRUE,"Cover";#N/A,#N/A,TRUE,"Conts";#N/A,#N/A,TRUE,"VOS";#N/A,#N/A,TRUE,"Warrington";#N/A,#N/A,TRUE,"Widnes"}</definedName>
    <definedName name="sdfsd" localSheetId="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hydfyftuu" localSheetId="0" hidden="1">{#N/A,#N/A,TRUE,"Cover";#N/A,#N/A,TRUE,"Conts";#N/A,#N/A,TRUE,"VOS";#N/A,#N/A,TRUE,"Warrington";#N/A,#N/A,TRUE,"Widnes"}</definedName>
    <definedName name="sdhydfyftuu" hidden="1">{#N/A,#N/A,TRUE,"Cover";#N/A,#N/A,TRUE,"Conts";#N/A,#N/A,TRUE,"VOS";#N/A,#N/A,TRUE,"Warrington";#N/A,#N/A,TRUE,"Widnes"}</definedName>
    <definedName name="sencount" hidden="1">1</definedName>
    <definedName name="seo" localSheetId="0" hidden="1">{#N/A,#N/A,TRUE,"Cover";#N/A,#N/A,TRUE,"Conts";#N/A,#N/A,TRUE,"VOS";#N/A,#N/A,TRUE,"Warrington";#N/A,#N/A,TRUE,"Widnes"}</definedName>
    <definedName name="seo" hidden="1">{#N/A,#N/A,TRUE,"Cover";#N/A,#N/A,TRUE,"Conts";#N/A,#N/A,TRUE,"VOS";#N/A,#N/A,TRUE,"Warrington";#N/A,#N/A,TRUE,"Widnes"}</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0" hidden="1">{#N/A,#N/A,TRUE,"Cover";#N/A,#N/A,TRUE,"Conts";#N/A,#N/A,TRUE,"VOS";#N/A,#N/A,TRUE,"Warrington";#N/A,#N/A,TRUE,"Widnes"}</definedName>
    <definedName name="setdydy" hidden="1">{#N/A,#N/A,TRUE,"Cover";#N/A,#N/A,TRUE,"Conts";#N/A,#N/A,TRUE,"VOS";#N/A,#N/A,TRUE,"Warrington";#N/A,#N/A,TRUE,"Widnes"}</definedName>
    <definedName name="Setubal2" localSheetId="0" hidden="1">{#N/A,#N/A,FALSE,"Producao";#N/A,#N/A,FALSE,"Prov Oper";#N/A,#N/A,FALSE,"Cons e Mg Br";#N/A,#N/A,FALSE,"G Gerais";#N/A,#N/A,FALSE,"Plano_Invest.";#N/A,#N/A,FALSE,"Mapa FM";#N/A,#N/A,FALSE,"DR";#N/A,#N/A,FALSE,"Balanço";#N/A,#N/A,FALSE,"Valor"}</definedName>
    <definedName name="Setubal2" hidden="1">{#N/A,#N/A,FALSE,"Producao";#N/A,#N/A,FALSE,"Prov Oper";#N/A,#N/A,FALSE,"Cons e Mg Br";#N/A,#N/A,FALSE,"G Gerais";#N/A,#N/A,FALSE,"Plano_Invest.";#N/A,#N/A,FALSE,"Mapa FM";#N/A,#N/A,FALSE,"DR";#N/A,#N/A,FALSE,"Balanço";#N/A,#N/A,FALSE,"Valor"}</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0" hidden="1">{#N/A,#N/A,TRUE,"Cover";#N/A,#N/A,TRUE,"Conts";#N/A,#N/A,TRUE,"VOS";#N/A,#N/A,TRUE,"Warrington";#N/A,#N/A,TRUE,"Widnes"}</definedName>
    <definedName name="sfhdfj" hidden="1">{#N/A,#N/A,TRUE,"Cover";#N/A,#N/A,TRUE,"Conts";#N/A,#N/A,TRUE,"VOS";#N/A,#N/A,TRUE,"Warrington";#N/A,#N/A,TRUE,"Widnes"}</definedName>
    <definedName name="sfvdafv" localSheetId="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segegrt" localSheetId="0" hidden="1">{#N/A,#N/A,TRUE,"Cover";#N/A,#N/A,TRUE,"Conts";#N/A,#N/A,TRUE,"VOS";#N/A,#N/A,TRUE,"Warrington";#N/A,#N/A,TRUE,"Widnes"}</definedName>
    <definedName name="sgsegegrt" hidden="1">{#N/A,#N/A,TRUE,"Cover";#N/A,#N/A,TRUE,"Conts";#N/A,#N/A,TRUE,"VOS";#N/A,#N/A,TRUE,"Warrington";#N/A,#N/A,TRUE,"Widnes"}</definedName>
    <definedName name="sgsghju" localSheetId="0" hidden="1">{#N/A,#N/A,TRUE,"Cover";#N/A,#N/A,TRUE,"Conts";#N/A,#N/A,TRUE,"VOS";#N/A,#N/A,TRUE,"Warrington";#N/A,#N/A,TRUE,"Widnes"}</definedName>
    <definedName name="sgsghju" hidden="1">{#N/A,#N/A,TRUE,"Cover";#N/A,#N/A,TRUE,"Conts";#N/A,#N/A,TRUE,"VOS";#N/A,#N/A,TRUE,"Warrington";#N/A,#N/A,TRUE,"Widnes"}</definedName>
    <definedName name="sgsgr" localSheetId="0" hidden="1">{#N/A,#N/A,TRUE,"Cover";#N/A,#N/A,TRUE,"Conts";#N/A,#N/A,TRUE,"VOS";#N/A,#N/A,TRUE,"Warrington";#N/A,#N/A,TRUE,"Widnes"}</definedName>
    <definedName name="sgsgr" hidden="1">{#N/A,#N/A,TRUE,"Cover";#N/A,#N/A,TRUE,"Conts";#N/A,#N/A,TRUE,"VOS";#N/A,#N/A,TRUE,"Warrington";#N/A,#N/A,TRUE,"Widnes"}</definedName>
    <definedName name="shs" localSheetId="0" hidden="1">{#N/A,#N/A,TRUE,"Cover";#N/A,#N/A,TRUE,"Conts";#N/A,#N/A,TRUE,"VOS";#N/A,#N/A,TRUE,"Warrington";#N/A,#N/A,TRUE,"Widnes"}</definedName>
    <definedName name="shs" hidden="1">{#N/A,#N/A,TRUE,"Cover";#N/A,#N/A,TRUE,"Conts";#N/A,#N/A,TRUE,"VOS";#N/A,#N/A,TRUE,"Warrington";#N/A,#N/A,TRUE,"Widnes"}</definedName>
    <definedName name="shshgtr" localSheetId="0" hidden="1">{#N/A,#N/A,TRUE,"Cover";#N/A,#N/A,TRUE,"Conts";#N/A,#N/A,TRUE,"VOS";#N/A,#N/A,TRUE,"Warrington";#N/A,#N/A,TRUE,"Widnes"}</definedName>
    <definedName name="shshgtr" hidden="1">{#N/A,#N/A,TRUE,"Cover";#N/A,#N/A,TRUE,"Conts";#N/A,#N/A,TRUE,"VOS";#N/A,#N/A,TRUE,"Warrington";#N/A,#N/A,TRUE,"Widnes"}</definedName>
    <definedName name="sma" localSheetId="0" hidden="1">{"'Break down'!$A$4"}</definedName>
    <definedName name="sma" hidden="1">{"'Break down'!$A$4"}</definedName>
    <definedName name="smo" localSheetId="0" hidden="1">{"'Break down'!$A$4"}</definedName>
    <definedName name="smo" hidden="1">{"'Break down'!$A$4"}</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lin" hidden="1">0</definedName>
    <definedName name="solver_nsim" hidden="1">1</definedName>
    <definedName name="solver_ntri" hidden="1">1000</definedName>
    <definedName name="solver_num" hidden="1">0</definedName>
    <definedName name="solver_rsmp" hidden="1">2</definedName>
    <definedName name="solver_seed" hidden="1">0</definedName>
    <definedName name="solver_sthr" hidden="1">0</definedName>
    <definedName name="solver_typ" hidden="1">3</definedName>
    <definedName name="solver_ucens" hidden="1">1E+30</definedName>
    <definedName name="solver_ucut" hidden="1">1E+30</definedName>
    <definedName name="solver_val" hidden="1">399732</definedName>
    <definedName name="SpecialPrice" hidden="1">#REF!</definedName>
    <definedName name="srhrh" localSheetId="0" hidden="1">{#N/A,#N/A,TRUE,"Cover";#N/A,#N/A,TRUE,"Conts";#N/A,#N/A,TRUE,"VOS";#N/A,#N/A,TRUE,"Warrington";#N/A,#N/A,TRUE,"Widnes"}</definedName>
    <definedName name="srhrh" hidden="1">{#N/A,#N/A,TRUE,"Cover";#N/A,#N/A,TRUE,"Conts";#N/A,#N/A,TRUE,"VOS";#N/A,#N/A,TRUE,"Warrington";#N/A,#N/A,TRUE,"Widnes"}</definedName>
    <definedName name="srsetrthgfh" localSheetId="0" hidden="1">{#N/A,#N/A,TRUE,"Cover";#N/A,#N/A,TRUE,"Conts";#N/A,#N/A,TRUE,"VOS";#N/A,#N/A,TRUE,"Warrington";#N/A,#N/A,TRUE,"Widnes"}</definedName>
    <definedName name="srsetrthgfh" hidden="1">{#N/A,#N/A,TRUE,"Cover";#N/A,#N/A,TRUE,"Conts";#N/A,#N/A,TRUE,"VOS";#N/A,#N/A,TRUE,"Warrington";#N/A,#N/A,TRUE,"Widnes"}</definedName>
    <definedName name="srsretr" localSheetId="0" hidden="1">{#N/A,#N/A,TRUE,"Cover";#N/A,#N/A,TRUE,"Conts";#N/A,#N/A,TRUE,"VOS";#N/A,#N/A,TRUE,"Warrington";#N/A,#N/A,TRUE,"Widnes"}</definedName>
    <definedName name="srsretr" hidden="1">{#N/A,#N/A,TRUE,"Cover";#N/A,#N/A,TRUE,"Conts";#N/A,#N/A,TRUE,"VOS";#N/A,#N/A,TRUE,"Warrington";#N/A,#N/A,TRUE,"Widnes"}</definedName>
    <definedName name="srthsrthsrth" localSheetId="0" hidden="1">{#N/A,#N/A,FALSE,"Producao";#N/A,#N/A,FALSE,"Prov Oper";#N/A,#N/A,FALSE,"Cons e Mg Br";#N/A,#N/A,FALSE,"G Gerais";#N/A,#N/A,FALSE,"Plano_Invest.";#N/A,#N/A,FALSE,"Mapa FM";#N/A,#N/A,FALSE,"DR";#N/A,#N/A,FALSE,"Balanço";#N/A,#N/A,FALSE,"Valor"}</definedName>
    <definedName name="srthsrthsrth" hidden="1">{#N/A,#N/A,FALSE,"Producao";#N/A,#N/A,FALSE,"Prov Oper";#N/A,#N/A,FALSE,"Cons e Mg Br";#N/A,#N/A,FALSE,"G Gerais";#N/A,#N/A,FALSE,"Plano_Invest.";#N/A,#N/A,FALSE,"Mapa FM";#N/A,#N/A,FALSE,"DR";#N/A,#N/A,FALSE,"Balanço";#N/A,#N/A,FALSE,"Valor"}</definedName>
    <definedName name="srtthyrt" localSheetId="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yeysr" localSheetId="0" hidden="1">{#N/A,#N/A,TRUE,"Cover";#N/A,#N/A,TRUE,"Conts";#N/A,#N/A,TRUE,"VOS";#N/A,#N/A,TRUE,"Warrington";#N/A,#N/A,TRUE,"Widnes"}</definedName>
    <definedName name="sryeysr" hidden="1">{#N/A,#N/A,TRUE,"Cover";#N/A,#N/A,TRUE,"Conts";#N/A,#N/A,TRUE,"VOS";#N/A,#N/A,TRUE,"Warrington";#N/A,#N/A,TRUE,"Widnes"}</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0"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tructures" localSheetId="0"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0" hidden="1">{#N/A,#N/A,TRUE,"Cover";#N/A,#N/A,TRUE,"Conts";#N/A,#N/A,TRUE,"VOS";#N/A,#N/A,TRUE,"Warrington";#N/A,#N/A,TRUE,"Widnes"}</definedName>
    <definedName name="stryt5u8h87" hidden="1">{#N/A,#N/A,TRUE,"Cover";#N/A,#N/A,TRUE,"Conts";#N/A,#N/A,TRUE,"VOS";#N/A,#N/A,TRUE,"Warrington";#N/A,#N/A,TRUE,"Widnes"}</definedName>
    <definedName name="suresh" localSheetId="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yu" localSheetId="0" hidden="1">{#N/A,#N/A,TRUE,"Cover";#N/A,#N/A,TRUE,"Conts";#N/A,#N/A,TRUE,"VOS";#N/A,#N/A,TRUE,"Warrington";#N/A,#N/A,TRUE,"Widnes"}</definedName>
    <definedName name="syu" hidden="1">{#N/A,#N/A,TRUE,"Cover";#N/A,#N/A,TRUE,"Conts";#N/A,#N/A,TRUE,"VOS";#N/A,#N/A,TRUE,"Warrington";#N/A,#N/A,TRUE,"Widnes"}</definedName>
    <definedName name="targets3" localSheetId="0" hidden="1">{"'NWC03'!$C$81"}</definedName>
    <definedName name="targets3" hidden="1">{"'NWC03'!$C$81"}</definedName>
    <definedName name="tbl_ProdInfo" hidden="1">#REF!</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lateVersion" hidden="1">#REF!</definedName>
    <definedName name="tempo" localSheetId="0" hidden="1">{"'Break down'!$A$4"}</definedName>
    <definedName name="tempo" hidden="1">{"'Break down'!$A$4"}</definedName>
    <definedName name="test" localSheetId="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TER" localSheetId="0" hidden="1">{#N/A,#N/A,TRUE,"Cover";#N/A,#N/A,TRUE,"Conts";#N/A,#N/A,TRUE,"VOS";#N/A,#N/A,TRUE,"Warrington";#N/A,#N/A,TRUE,"Widnes"}</definedName>
    <definedName name="TETER" hidden="1">{#N/A,#N/A,TRUE,"Cover";#N/A,#N/A,TRUE,"Conts";#N/A,#N/A,TRUE,"VOS";#N/A,#N/A,TRUE,"Warrington";#N/A,#N/A,TRUE,"Widnes"}</definedName>
    <definedName name="TextRefCopyRangeCount" hidden="1">27</definedName>
    <definedName name="tghy" localSheetId="0" hidden="1">{"'Break down'!$A$4"}</definedName>
    <definedName name="tghy" hidden="1">{"'Break down'!$A$4"}</definedName>
    <definedName name="thwghrt" localSheetId="0" hidden="1">{#N/A,#N/A,TRUE,"Cover";#N/A,#N/A,TRUE,"Conts";#N/A,#N/A,TRUE,"VOS";#N/A,#N/A,TRUE,"Warrington";#N/A,#N/A,TRUE,"Widnes"}</definedName>
    <definedName name="thwghrt" hidden="1">{#N/A,#N/A,TRUE,"Cover";#N/A,#N/A,TRUE,"Conts";#N/A,#N/A,TRUE,"VOS";#N/A,#N/A,TRUE,"Warrington";#N/A,#N/A,TRUE,"Widnes"}</definedName>
    <definedName name="tm" localSheetId="0" hidden="1">{"'Break down'!$A$4"}</definedName>
    <definedName name="tm" hidden="1">{"'Break down'!$A$4"}</definedName>
    <definedName name="tmp" localSheetId="0" hidden="1">{"'Break down'!$A$4"}</definedName>
    <definedName name="tmp" hidden="1">{"'Break down'!$A$4"}</definedName>
    <definedName name="tno" localSheetId="0" hidden="1">{"'Break down'!$A$4"}</definedName>
    <definedName name="tno" hidden="1">{"'Break down'!$A$4"}</definedName>
    <definedName name="trbnuomi" localSheetId="0" hidden="1">{#N/A,#N/A,TRUE,"Cover";#N/A,#N/A,TRUE,"Conts";#N/A,#N/A,TRUE,"VOS";#N/A,#N/A,TRUE,"Warrington";#N/A,#N/A,TRUE,"Widnes"}</definedName>
    <definedName name="trbnuomi" hidden="1">{#N/A,#N/A,TRUE,"Cover";#N/A,#N/A,TRUE,"Conts";#N/A,#N/A,TRUE,"VOS";#N/A,#N/A,TRUE,"Warrington";#N/A,#N/A,TRUE,"Widnes"}</definedName>
    <definedName name="trgr" localSheetId="0" hidden="1">{#N/A,#N/A,TRUE,"Cover";#N/A,#N/A,TRUE,"Conts";#N/A,#N/A,TRUE,"VOS";#N/A,#N/A,TRUE,"Warrington";#N/A,#N/A,TRUE,"Widnes"}</definedName>
    <definedName name="trgr" hidden="1">{#N/A,#N/A,TRUE,"Cover";#N/A,#N/A,TRUE,"Conts";#N/A,#N/A,TRUE,"VOS";#N/A,#N/A,TRUE,"Warrington";#N/A,#N/A,TRUE,"Widnes"}</definedName>
    <definedName name="trhe" localSheetId="0" hidden="1">{#N/A,#N/A,TRUE,"Cover";#N/A,#N/A,TRUE,"Conts";#N/A,#N/A,TRUE,"VOS";#N/A,#N/A,TRUE,"Warrington";#N/A,#N/A,TRUE,"Widnes"}</definedName>
    <definedName name="trhe" hidden="1">{#N/A,#N/A,TRUE,"Cover";#N/A,#N/A,TRUE,"Conts";#N/A,#N/A,TRUE,"VOS";#N/A,#N/A,TRUE,"Warrington";#N/A,#N/A,TRUE,"Widnes"}</definedName>
    <definedName name="trhsh" localSheetId="0" hidden="1">{#N/A,#N/A,TRUE,"Cover";#N/A,#N/A,TRUE,"Conts";#N/A,#N/A,TRUE,"VOS";#N/A,#N/A,TRUE,"Warrington";#N/A,#N/A,TRUE,"Widnes"}</definedName>
    <definedName name="trhsh" hidden="1">{#N/A,#N/A,TRUE,"Cover";#N/A,#N/A,TRUE,"Conts";#N/A,#N/A,TRUE,"VOS";#N/A,#N/A,TRUE,"Warrington";#N/A,#N/A,TRUE,"Widnes"}</definedName>
    <definedName name="trhsw" localSheetId="0" hidden="1">{#N/A,#N/A,TRUE,"Cover";#N/A,#N/A,TRUE,"Conts";#N/A,#N/A,TRUE,"VOS";#N/A,#N/A,TRUE,"Warrington";#N/A,#N/A,TRUE,"Widnes"}</definedName>
    <definedName name="trhsw" hidden="1">{#N/A,#N/A,TRUE,"Cover";#N/A,#N/A,TRUE,"Conts";#N/A,#N/A,TRUE,"VOS";#N/A,#N/A,TRUE,"Warrington";#N/A,#N/A,TRUE,"Widnes"}</definedName>
    <definedName name="tttt" localSheetId="0" hidden="1">{#N/A,#N/A,TRUE,"Front";#N/A,#N/A,TRUE,"Simple Letter";#N/A,#N/A,TRUE,"Inside";#N/A,#N/A,TRUE,"Contents";#N/A,#N/A,TRUE,"Basis";#N/A,#N/A,TRUE,"Inclusions";#N/A,#N/A,TRUE,"Exclusions";#N/A,#N/A,TRUE,"Areas";#N/A,#N/A,TRUE,"Summary";#N/A,#N/A,TRUE,"Detail"}</definedName>
    <definedName name="tttt" hidden="1">{#N/A,#N/A,TRUE,"Front";#N/A,#N/A,TRUE,"Simple Letter";#N/A,#N/A,TRUE,"Inside";#N/A,#N/A,TRUE,"Contents";#N/A,#N/A,TRUE,"Basis";#N/A,#N/A,TRUE,"Inclusions";#N/A,#N/A,TRUE,"Exclusions";#N/A,#N/A,TRUE,"Areas";#N/A,#N/A,TRUE,"Summary";#N/A,#N/A,TRUE,"Detail"}</definedName>
    <definedName name="tui" localSheetId="0" hidden="1">{#N/A,#N/A,TRUE,"Cover";#N/A,#N/A,TRUE,"Conts";#N/A,#N/A,TRUE,"VOS";#N/A,#N/A,TRUE,"Warrington";#N/A,#N/A,TRUE,"Widnes"}</definedName>
    <definedName name="tui" hidden="1">{#N/A,#N/A,TRUE,"Cover";#N/A,#N/A,TRUE,"Conts";#N/A,#N/A,TRUE,"VOS";#N/A,#N/A,TRUE,"Warrington";#N/A,#N/A,TRUE,"Widnes"}</definedName>
    <definedName name="tuite" localSheetId="0" hidden="1">{#N/A,#N/A,TRUE,"Cover";#N/A,#N/A,TRUE,"Conts";#N/A,#N/A,TRUE,"VOS";#N/A,#N/A,TRUE,"Warrington";#N/A,#N/A,TRUE,"Widnes"}</definedName>
    <definedName name="tuite" hidden="1">{#N/A,#N/A,TRUE,"Cover";#N/A,#N/A,TRUE,"Conts";#N/A,#N/A,TRUE,"VOS";#N/A,#N/A,TRUE,"Warrington";#N/A,#N/A,TRUE,"Widnes"}</definedName>
    <definedName name="tvtyiuoujl" localSheetId="0" hidden="1">{#N/A,#N/A,TRUE,"Cover";#N/A,#N/A,TRUE,"Conts";#N/A,#N/A,TRUE,"VOS";#N/A,#N/A,TRUE,"Warrington";#N/A,#N/A,TRUE,"Widnes"}</definedName>
    <definedName name="tvtyiuoujl" hidden="1">{#N/A,#N/A,TRUE,"Cover";#N/A,#N/A,TRUE,"Conts";#N/A,#N/A,TRUE,"VOS";#N/A,#N/A,TRUE,"Warrington";#N/A,#N/A,TRUE,"Widnes"}</definedName>
    <definedName name="ty" localSheetId="0" hidden="1">{#N/A,#N/A,TRUE,"Cover";#N/A,#N/A,TRUE,"Conts";#N/A,#N/A,TRUE,"VOS";#N/A,#N/A,TRUE,"Warrington";#N/A,#N/A,TRUE,"Widnes"}</definedName>
    <definedName name="ty" hidden="1">{#N/A,#N/A,TRUE,"Cover";#N/A,#N/A,TRUE,"Conts";#N/A,#N/A,TRUE,"VOS";#N/A,#N/A,TRUE,"Warrington";#N/A,#N/A,TRUE,"Widnes"}</definedName>
    <definedName name="tyui" localSheetId="0" hidden="1">{#N/A,#N/A,TRUE,"Cover";#N/A,#N/A,TRUE,"Conts";#N/A,#N/A,TRUE,"VOS";#N/A,#N/A,TRUE,"Warrington";#N/A,#N/A,TRUE,"Widnes"}</definedName>
    <definedName name="tyui" hidden="1">{#N/A,#N/A,TRUE,"Cover";#N/A,#N/A,TRUE,"Conts";#N/A,#N/A,TRUE,"VOS";#N/A,#N/A,TRUE,"Warrington";#N/A,#N/A,TRUE,"Widnes"}</definedName>
    <definedName name="TYUIOPLK" localSheetId="0" hidden="1">{#N/A,#N/A,TRUE,"Cover";#N/A,#N/A,TRUE,"Conts";#N/A,#N/A,TRUE,"VOS";#N/A,#N/A,TRUE,"Warrington";#N/A,#N/A,TRUE,"Widnes"}</definedName>
    <definedName name="TYUIOPLK" hidden="1">{#N/A,#N/A,TRUE,"Cover";#N/A,#N/A,TRUE,"Conts";#N/A,#N/A,TRUE,"VOS";#N/A,#N/A,TRUE,"Warrington";#N/A,#N/A,TRUE,"Widnes"}</definedName>
    <definedName name="tyunhg" localSheetId="0" hidden="1">{#N/A,#N/A,TRUE,"Cover";#N/A,#N/A,TRUE,"Conts";#N/A,#N/A,TRUE,"VOS";#N/A,#N/A,TRUE,"Warrington";#N/A,#N/A,TRUE,"Widnes"}</definedName>
    <definedName name="tyunhg" hidden="1">{#N/A,#N/A,TRUE,"Cover";#N/A,#N/A,TRUE,"Conts";#N/A,#N/A,TRUE,"VOS";#N/A,#N/A,TRUE,"Warrington";#N/A,#N/A,TRUE,"Widnes"}</definedName>
    <definedName name="tyutri" localSheetId="0" hidden="1">{#N/A,#N/A,TRUE,"Cover";#N/A,#N/A,TRUE,"Conts";#N/A,#N/A,TRUE,"VOS";#N/A,#N/A,TRUE,"Warrington";#N/A,#N/A,TRUE,"Widnes"}</definedName>
    <definedName name="tyutri" hidden="1">{#N/A,#N/A,TRUE,"Cover";#N/A,#N/A,TRUE,"Conts";#N/A,#N/A,TRUE,"VOS";#N/A,#N/A,TRUE,"Warrington";#N/A,#N/A,TRUE,"Widnes"}</definedName>
    <definedName name="ubaid" localSheetId="0" hidden="1">{#N/A,#N/A,FALSE,"VCR"}</definedName>
    <definedName name="ubaid" hidden="1">{#N/A,#N/A,FALSE,"VCR"}</definedName>
    <definedName name="Ubaide" localSheetId="0" hidden="1">{#N/A,#N/A,FALSE,"VCR"}</definedName>
    <definedName name="Ubaide" hidden="1">{#N/A,#N/A,FALSE,"VCR"}</definedName>
    <definedName name="uert" localSheetId="0" hidden="1">{#N/A,#N/A,TRUE,"Cover";#N/A,#N/A,TRUE,"Conts";#N/A,#N/A,TRUE,"VOS";#N/A,#N/A,TRUE,"Warrington";#N/A,#N/A,TRUE,"Widnes"}</definedName>
    <definedName name="uert" hidden="1">{#N/A,#N/A,TRUE,"Cover";#N/A,#N/A,TRUE,"Conts";#N/A,#N/A,TRUE,"VOS";#N/A,#N/A,TRUE,"Warrington";#N/A,#N/A,TRUE,"Widnes"}</definedName>
    <definedName name="uhhtrytrs" localSheetId="0" hidden="1">{#N/A,#N/A,TRUE,"Cover";#N/A,#N/A,TRUE,"Conts";#N/A,#N/A,TRUE,"VOS";#N/A,#N/A,TRUE,"Warrington";#N/A,#N/A,TRUE,"Widnes"}</definedName>
    <definedName name="uhhtrytrs" hidden="1">{#N/A,#N/A,TRUE,"Cover";#N/A,#N/A,TRUE,"Conts";#N/A,#N/A,TRUE,"VOS";#N/A,#N/A,TRUE,"Warrington";#N/A,#N/A,TRUE,"Widnes"}</definedName>
    <definedName name="uic" localSheetId="0" hidden="1">{#N/A,#N/A,TRUE,"Cover";#N/A,#N/A,TRUE,"Conts";#N/A,#N/A,TRUE,"VOS";#N/A,#N/A,TRUE,"Warrington";#N/A,#N/A,TRUE,"Widnes"}</definedName>
    <definedName name="uic" hidden="1">{#N/A,#N/A,TRUE,"Cover";#N/A,#N/A,TRUE,"Conts";#N/A,#N/A,TRUE,"VOS";#N/A,#N/A,TRUE,"Warrington";#N/A,#N/A,TRUE,"Widnes"}</definedName>
    <definedName name="uio" localSheetId="0" hidden="1">{#N/A,#N/A,TRUE,"Cover";#N/A,#N/A,TRUE,"Conts";#N/A,#N/A,TRUE,"VOS";#N/A,#N/A,TRUE,"Warrington";#N/A,#N/A,TRUE,"Widnes"}</definedName>
    <definedName name="uio" hidden="1">{#N/A,#N/A,TRUE,"Cover";#N/A,#N/A,TRUE,"Conts";#N/A,#N/A,TRUE,"VOS";#N/A,#N/A,TRUE,"Warrington";#N/A,#N/A,TRUE,"Widnes"}</definedName>
    <definedName name="uit" localSheetId="0" hidden="1">{#N/A,#N/A,TRUE,"Cover";#N/A,#N/A,TRUE,"Conts";#N/A,#N/A,TRUE,"VOS";#N/A,#N/A,TRUE,"Warrington";#N/A,#N/A,TRUE,"Widnes"}</definedName>
    <definedName name="uit" hidden="1">{#N/A,#N/A,TRUE,"Cover";#N/A,#N/A,TRUE,"Conts";#N/A,#N/A,TRUE,"VOS";#N/A,#N/A,TRUE,"Warrington";#N/A,#N/A,TRUE,"Widnes"}</definedName>
    <definedName name="uiuif" localSheetId="0" hidden="1">{#N/A,#N/A,TRUE,"Cover";#N/A,#N/A,TRUE,"Conts";#N/A,#N/A,TRUE,"VOS";#N/A,#N/A,TRUE,"Warrington";#N/A,#N/A,TRUE,"Widnes"}</definedName>
    <definedName name="uiuif" hidden="1">{#N/A,#N/A,TRUE,"Cover";#N/A,#N/A,TRUE,"Conts";#N/A,#N/A,TRUE,"VOS";#N/A,#N/A,TRUE,"Warrington";#N/A,#N/A,TRUE,"Widnes"}</definedName>
    <definedName name="uiyuitii" localSheetId="0" hidden="1">{#N/A,#N/A,TRUE,"Cover";#N/A,#N/A,TRUE,"Conts";#N/A,#N/A,TRUE,"VOS";#N/A,#N/A,TRUE,"Warrington";#N/A,#N/A,TRUE,"Widnes"}</definedName>
    <definedName name="uiyuitii" hidden="1">{#N/A,#N/A,TRUE,"Cover";#N/A,#N/A,TRUE,"Conts";#N/A,#N/A,TRUE,"VOS";#N/A,#N/A,TRUE,"Warrington";#N/A,#N/A,TRUE,"Widnes"}</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i" localSheetId="0" hidden="1">{#N/A,#N/A,TRUE,"Cover";#N/A,#N/A,TRUE,"Conts";#N/A,#N/A,TRUE,"VOS";#N/A,#N/A,TRUE,"Warrington";#N/A,#N/A,TRUE,"Widnes"}</definedName>
    <definedName name="uji" hidden="1">{#N/A,#N/A,TRUE,"Cover";#N/A,#N/A,TRUE,"Conts";#N/A,#N/A,TRUE,"VOS";#N/A,#N/A,TRUE,"Warrington";#N/A,#N/A,TRUE,"Widnes"}</definedName>
    <definedName name="ujn" localSheetId="0" hidden="1">{#N/A,#N/A,TRUE,"Cover";#N/A,#N/A,TRUE,"Conts";#N/A,#N/A,TRUE,"VOS";#N/A,#N/A,TRUE,"Warrington";#N/A,#N/A,TRUE,"Widnes"}</definedName>
    <definedName name="ujn" hidden="1">{#N/A,#N/A,TRUE,"Cover";#N/A,#N/A,TRUE,"Conts";#N/A,#N/A,TRUE,"VOS";#N/A,#N/A,TRUE,"Warrington";#N/A,#N/A,TRUE,"Widnes"}</definedName>
    <definedName name="ukl" localSheetId="0" hidden="1">{#N/A,#N/A,TRUE,"Cover";#N/A,#N/A,TRUE,"Conts";#N/A,#N/A,TRUE,"VOS";#N/A,#N/A,TRUE,"Warrington";#N/A,#N/A,TRUE,"Widnes"}</definedName>
    <definedName name="ukl" hidden="1">{#N/A,#N/A,TRUE,"Cover";#N/A,#N/A,TRUE,"Conts";#N/A,#N/A,TRUE,"VOS";#N/A,#N/A,TRUE,"Warrington";#N/A,#N/A,TRUE,"Widnes"}</definedName>
    <definedName name="ulppuipui" localSheetId="0" hidden="1">{#N/A,#N/A,TRUE,"Cover";#N/A,#N/A,TRUE,"Conts";#N/A,#N/A,TRUE,"VOS";#N/A,#N/A,TRUE,"Warrington";#N/A,#N/A,TRUE,"Widnes"}</definedName>
    <definedName name="ulppuipui" hidden="1">{#N/A,#N/A,TRUE,"Cover";#N/A,#N/A,TRUE,"Conts";#N/A,#N/A,TRUE,"VOS";#N/A,#N/A,TRUE,"Warrington";#N/A,#N/A,TRUE,"Widnes"}</definedName>
    <definedName name="undo" localSheetId="0" hidden="1">{#N/A,#N/A,TRUE,"Cover";#N/A,#N/A,TRUE,"Conts";#N/A,#N/A,TRUE,"VOS";#N/A,#N/A,TRUE,"Warrington";#N/A,#N/A,TRUE,"Widnes"}</definedName>
    <definedName name="undo" hidden="1">{#N/A,#N/A,TRUE,"Cover";#N/A,#N/A,TRUE,"Conts";#N/A,#N/A,TRUE,"VOS";#N/A,#N/A,TRUE,"Warrington";#N/A,#N/A,TRUE,"Widnes"}</definedName>
    <definedName name="ung" localSheetId="0" hidden="1">{#N/A,#N/A,TRUE,"Cover";#N/A,#N/A,TRUE,"Conts";#N/A,#N/A,TRUE,"VOS";#N/A,#N/A,TRUE,"Warrington";#N/A,#N/A,TRUE,"Widnes"}</definedName>
    <definedName name="ung" hidden="1">{#N/A,#N/A,TRUE,"Cover";#N/A,#N/A,TRUE,"Conts";#N/A,#N/A,TRUE,"VOS";#N/A,#N/A,TRUE,"Warrington";#N/A,#N/A,TRUE,"Widnes"}</definedName>
    <definedName name="uolougouio" localSheetId="0" hidden="1">{#N/A,#N/A,TRUE,"Cover";#N/A,#N/A,TRUE,"Conts";#N/A,#N/A,TRUE,"VOS";#N/A,#N/A,TRUE,"Warrington";#N/A,#N/A,TRUE,"Widnes"}</definedName>
    <definedName name="uolougouio" hidden="1">{#N/A,#N/A,TRUE,"Cover";#N/A,#N/A,TRUE,"Conts";#N/A,#N/A,TRUE,"VOS";#N/A,#N/A,TRUE,"Warrington";#N/A,#N/A,TRUE,"Widnes"}</definedName>
    <definedName name="urrt" localSheetId="0" hidden="1">{#N/A,#N/A,TRUE,"Cover";#N/A,#N/A,TRUE,"Conts";#N/A,#N/A,TRUE,"VOS";#N/A,#N/A,TRUE,"Warrington";#N/A,#N/A,TRUE,"Widnes"}</definedName>
    <definedName name="urrt" hidden="1">{#N/A,#N/A,TRUE,"Cover";#N/A,#N/A,TRUE,"Conts";#N/A,#N/A,TRUE,"VOS";#N/A,#N/A,TRUE,"Warrington";#N/A,#N/A,TRUE,"Widnes"}</definedName>
    <definedName name="utb" localSheetId="0" hidden="1">{#N/A,#N/A,TRUE,"Cover";#N/A,#N/A,TRUE,"Conts";#N/A,#N/A,TRUE,"VOS";#N/A,#N/A,TRUE,"Warrington";#N/A,#N/A,TRUE,"Widnes"}</definedName>
    <definedName name="utb" hidden="1">{#N/A,#N/A,TRUE,"Cover";#N/A,#N/A,TRUE,"Conts";#N/A,#N/A,TRUE,"VOS";#N/A,#N/A,TRUE,"Warrington";#N/A,#N/A,TRUE,"Widnes"}</definedName>
    <definedName name="UUIKH" localSheetId="0" hidden="1">{#N/A,#N/A,TRUE,"Cover";#N/A,#N/A,TRUE,"Conts";#N/A,#N/A,TRUE,"VOS";#N/A,#N/A,TRUE,"Warrington";#N/A,#N/A,TRUE,"Widnes"}</definedName>
    <definedName name="UUIKH" hidden="1">{#N/A,#N/A,TRUE,"Cover";#N/A,#N/A,TRUE,"Conts";#N/A,#N/A,TRUE,"VOS";#N/A,#N/A,TRUE,"Warrington";#N/A,#N/A,TRUE,"Widnes"}</definedName>
    <definedName name="uuuu" localSheetId="0" hidden="1">{"'Break down'!$A$4"}</definedName>
    <definedName name="uuuu" hidden="1">{"'Break down'!$A$4"}</definedName>
    <definedName name="uuuyi" localSheetId="0" hidden="1">{"'Break down'!$A$4"}</definedName>
    <definedName name="uuuyi" hidden="1">{"'Break down'!$A$4"}</definedName>
    <definedName name="uwed" localSheetId="0" hidden="1">{#N/A,#N/A,TRUE,"Cover";#N/A,#N/A,TRUE,"Conts";#N/A,#N/A,TRUE,"VOS";#N/A,#N/A,TRUE,"Warrington";#N/A,#N/A,TRUE,"Widnes"}</definedName>
    <definedName name="uwed" hidden="1">{#N/A,#N/A,TRUE,"Cover";#N/A,#N/A,TRUE,"Conts";#N/A,#N/A,TRUE,"VOS";#N/A,#N/A,TRUE,"Warrington";#N/A,#N/A,TRUE,"Widnes"}</definedName>
    <definedName name="uyt" localSheetId="0" hidden="1">{#N/A,#N/A,TRUE,"Cover";#N/A,#N/A,TRUE,"Conts";#N/A,#N/A,TRUE,"VOS";#N/A,#N/A,TRUE,"Warrington";#N/A,#N/A,TRUE,"Widnes"}</definedName>
    <definedName name="uyt" hidden="1">{#N/A,#N/A,TRUE,"Cover";#N/A,#N/A,TRUE,"Conts";#N/A,#N/A,TRUE,"VOS";#N/A,#N/A,TRUE,"Warrington";#N/A,#N/A,TRUE,"Widnes"}</definedName>
    <definedName name="uyuii" localSheetId="0" hidden="1">{#N/A,#N/A,TRUE,"Cover";#N/A,#N/A,TRUE,"Conts";#N/A,#N/A,TRUE,"VOS";#N/A,#N/A,TRUE,"Warrington";#N/A,#N/A,TRUE,"Widnes"}</definedName>
    <definedName name="uyuii" hidden="1">{#N/A,#N/A,TRUE,"Cover";#N/A,#N/A,TRUE,"Conts";#N/A,#N/A,TRUE,"VOS";#N/A,#N/A,TRUE,"Warrington";#N/A,#N/A,TRUE,"Widnes"}</definedName>
    <definedName name="uyuuyuy" localSheetId="0" hidden="1">{#N/A,#N/A,TRUE,"Cover";#N/A,#N/A,TRUE,"Conts";#N/A,#N/A,TRUE,"VOS";#N/A,#N/A,TRUE,"Warrington";#N/A,#N/A,TRUE,"Widnes"}</definedName>
    <definedName name="uyuuyuy" hidden="1">{#N/A,#N/A,TRUE,"Cover";#N/A,#N/A,TRUE,"Conts";#N/A,#N/A,TRUE,"VOS";#N/A,#N/A,TRUE,"Warrington";#N/A,#N/A,TRUE,"Widnes"}</definedName>
    <definedName name="v" localSheetId="0" hidden="1">{#N/A,#N/A,TRUE,"Cover";#N/A,#N/A,TRUE,"Conts";#N/A,#N/A,TRUE,"VOS";#N/A,#N/A,TRUE,"Warrington";#N/A,#N/A,TRUE,"Widnes"}</definedName>
    <definedName name="v" hidden="1">{#N/A,#N/A,TRUE,"Cover";#N/A,#N/A,TRUE,"Conts";#N/A,#N/A,TRUE,"VOS";#N/A,#N/A,TRUE,"Warrington";#N/A,#N/A,TRUE,"Widnes"}</definedName>
    <definedName name="Variation" localSheetId="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BG" localSheetId="0" hidden="1">{#N/A,#N/A,TRUE,"Cover";#N/A,#N/A,TRUE,"Conts";#N/A,#N/A,TRUE,"VOS";#N/A,#N/A,TRUE,"Warrington";#N/A,#N/A,TRUE,"Widnes"}</definedName>
    <definedName name="VBG" hidden="1">{#N/A,#N/A,TRUE,"Cover";#N/A,#N/A,TRUE,"Conts";#N/A,#N/A,TRUE,"VOS";#N/A,#N/A,TRUE,"Warrington";#N/A,#N/A,TRUE,"Widnes"}</definedName>
    <definedName name="VBMKL" localSheetId="0" hidden="1">{#N/A,#N/A,TRUE,"Cover";#N/A,#N/A,TRUE,"Conts";#N/A,#N/A,TRUE,"VOS";#N/A,#N/A,TRUE,"Warrington";#N/A,#N/A,TRUE,"Widnes"}</definedName>
    <definedName name="VBMKL" hidden="1">{#N/A,#N/A,TRUE,"Cover";#N/A,#N/A,TRUE,"Conts";#N/A,#N/A,TRUE,"VOS";#N/A,#N/A,TRUE,"Warrington";#N/A,#N/A,TRUE,"Widnes"}</definedName>
    <definedName name="VBNMJK" localSheetId="0" hidden="1">{#N/A,#N/A,TRUE,"Cover";#N/A,#N/A,TRUE,"Conts";#N/A,#N/A,TRUE,"VOS";#N/A,#N/A,TRUE,"Warrington";#N/A,#N/A,TRUE,"Widnes"}</definedName>
    <definedName name="VBNMJK" hidden="1">{#N/A,#N/A,TRUE,"Cover";#N/A,#N/A,TRUE,"Conts";#N/A,#N/A,TRUE,"VOS";#N/A,#N/A,TRUE,"Warrington";#N/A,#N/A,TRUE,"Widnes"}</definedName>
    <definedName name="vbvbvb" localSheetId="0"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0"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ENT" localSheetId="0" hidden="1">{#N/A,#N/A,TRUE,"Cover";#N/A,#N/A,TRUE,"Conts";#N/A,#N/A,TRUE,"VOS";#N/A,#N/A,TRUE,"Warrington";#N/A,#N/A,TRUE,"Widnes"}</definedName>
    <definedName name="VENT" hidden="1">{#N/A,#N/A,TRUE,"Cover";#N/A,#N/A,TRUE,"Conts";#N/A,#N/A,TRUE,"VOS";#N/A,#N/A,TRUE,"Warrington";#N/A,#N/A,TRUE,"Widnes"}</definedName>
    <definedName name="vertex42_copyright" hidden="1">"© 2008-2017 Vertex42 LLC"</definedName>
    <definedName name="vertex42_id" hidden="1">"loan-amortization-schedule_L.xlsx"</definedName>
    <definedName name="vertex42_title" hidden="1">"Loan Amortization Schedule"</definedName>
    <definedName name="VFD" localSheetId="0" hidden="1">{#N/A,#N/A,TRUE,"Cover";#N/A,#N/A,TRUE,"Conts";#N/A,#N/A,TRUE,"VOS";#N/A,#N/A,TRUE,"Warrington";#N/A,#N/A,TRUE,"Widnes"}</definedName>
    <definedName name="VFD" hidden="1">{#N/A,#N/A,TRUE,"Cover";#N/A,#N/A,TRUE,"Conts";#N/A,#N/A,TRUE,"VOS";#N/A,#N/A,TRUE,"Warrington";#N/A,#N/A,TRUE,"Widnes"}</definedName>
    <definedName name="vffy" localSheetId="0" hidden="1">{#N/A,#N/A,TRUE,"Cover";#N/A,#N/A,TRUE,"Conts";#N/A,#N/A,TRUE,"VOS";#N/A,#N/A,TRUE,"Warrington";#N/A,#N/A,TRUE,"Widnes"}</definedName>
    <definedName name="vffy" hidden="1">{#N/A,#N/A,TRUE,"Cover";#N/A,#N/A,TRUE,"Conts";#N/A,#N/A,TRUE,"VOS";#N/A,#N/A,TRUE,"Warrington";#N/A,#N/A,TRUE,"Widnes"}</definedName>
    <definedName name="VFRET" localSheetId="0" hidden="1">{#N/A,#N/A,TRUE,"Cover";#N/A,#N/A,TRUE,"Conts";#N/A,#N/A,TRUE,"VOS";#N/A,#N/A,TRUE,"Warrington";#N/A,#N/A,TRUE,"Widnes"}</definedName>
    <definedName name="VFRET" hidden="1">{#N/A,#N/A,TRUE,"Cover";#N/A,#N/A,TRUE,"Conts";#N/A,#N/A,TRUE,"VOS";#N/A,#N/A,TRUE,"Warrington";#N/A,#N/A,TRUE,"Widnes"}</definedName>
    <definedName name="vj" localSheetId="0" hidden="1">{#N/A,#N/A,TRUE,"Cover";#N/A,#N/A,TRUE,"Conts";#N/A,#N/A,TRUE,"VOS";#N/A,#N/A,TRUE,"Warrington";#N/A,#N/A,TRUE,"Widnes"}</definedName>
    <definedName name="vj" hidden="1">{#N/A,#N/A,TRUE,"Cover";#N/A,#N/A,TRUE,"Conts";#N/A,#N/A,TRUE,"VOS";#N/A,#N/A,TRUE,"Warrington";#N/A,#N/A,TRUE,"Widnes"}</definedName>
    <definedName name="VNM" localSheetId="0" hidden="1">{#N/A,#N/A,TRUE,"Cover";#N/A,#N/A,TRUE,"Conts";#N/A,#N/A,TRUE,"VOS";#N/A,#N/A,TRUE,"Warrington";#N/A,#N/A,TRUE,"Widnes"}</definedName>
    <definedName name="VNM" hidden="1">{#N/A,#N/A,TRUE,"Cover";#N/A,#N/A,TRUE,"Conts";#N/A,#N/A,TRUE,"VOS";#N/A,#N/A,TRUE,"Warrington";#N/A,#N/A,TRUE,"Widnes"}</definedName>
    <definedName name="VSD" localSheetId="0" hidden="1">{#N/A,#N/A,TRUE,"Cover";#N/A,#N/A,TRUE,"Conts";#N/A,#N/A,TRUE,"VOS";#N/A,#N/A,TRUE,"Warrington";#N/A,#N/A,TRUE,"Widnes"}</definedName>
    <definedName name="VSD" hidden="1">{#N/A,#N/A,TRUE,"Cover";#N/A,#N/A,TRUE,"Conts";#N/A,#N/A,TRUE,"VOS";#N/A,#N/A,TRUE,"Warrington";#N/A,#N/A,TRUE,"Widnes"}</definedName>
    <definedName name="vv" localSheetId="0"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w"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26te" localSheetId="0" hidden="1">{#N/A,#N/A,TRUE,"Cover";#N/A,#N/A,TRUE,"Conts";#N/A,#N/A,TRUE,"VOS";#N/A,#N/A,TRUE,"Warrington";#N/A,#N/A,TRUE,"Widnes"}</definedName>
    <definedName name="w26te" hidden="1">{#N/A,#N/A,TRUE,"Cover";#N/A,#N/A,TRUE,"Conts";#N/A,#N/A,TRUE,"VOS";#N/A,#N/A,TRUE,"Warrington";#N/A,#N/A,TRUE,"Widnes"}</definedName>
    <definedName name="w6y" localSheetId="0" hidden="1">{#N/A,#N/A,TRUE,"Cover";#N/A,#N/A,TRUE,"Conts";#N/A,#N/A,TRUE,"VOS";#N/A,#N/A,TRUE,"Warrington";#N/A,#N/A,TRUE,"Widnes"}</definedName>
    <definedName name="w6y" hidden="1">{#N/A,#N/A,TRUE,"Cover";#N/A,#N/A,TRUE,"Conts";#N/A,#N/A,TRUE,"VOS";#N/A,#N/A,TRUE,"Warrington";#N/A,#N/A,TRUE,"Widnes"}</definedName>
    <definedName name="waff" localSheetId="0" hidden="1">{#N/A,#N/A,TRUE,"Cover";#N/A,#N/A,TRUE,"Conts";#N/A,#N/A,TRUE,"VOS";#N/A,#N/A,TRUE,"Warrington";#N/A,#N/A,TRUE,"Widnes"}</definedName>
    <definedName name="waff" hidden="1">{#N/A,#N/A,TRUE,"Cover";#N/A,#N/A,TRUE,"Conts";#N/A,#N/A,TRUE,"VOS";#N/A,#N/A,TRUE,"Warrington";#N/A,#N/A,TRUE,"Widnes"}</definedName>
    <definedName name="warergtrjyiu" localSheetId="0" hidden="1">{#N/A,#N/A,TRUE,"Cover";#N/A,#N/A,TRUE,"Conts";#N/A,#N/A,TRUE,"VOS";#N/A,#N/A,TRUE,"Warrington";#N/A,#N/A,TRUE,"Widnes"}</definedName>
    <definedName name="warergtrjyiu" hidden="1">{#N/A,#N/A,TRUE,"Cover";#N/A,#N/A,TRUE,"Conts";#N/A,#N/A,TRUE,"VOS";#N/A,#N/A,TRUE,"Warrington";#N/A,#N/A,TRUE,"Widnes"}</definedName>
    <definedName name="wawst" localSheetId="0" hidden="1">{#N/A,#N/A,TRUE,"Cover";#N/A,#N/A,TRUE,"Conts";#N/A,#N/A,TRUE,"VOS";#N/A,#N/A,TRUE,"Warrington";#N/A,#N/A,TRUE,"Widnes"}</definedName>
    <definedName name="wawst" hidden="1">{#N/A,#N/A,TRUE,"Cover";#N/A,#N/A,TRUE,"Conts";#N/A,#N/A,TRUE,"VOS";#N/A,#N/A,TRUE,"Warrington";#N/A,#N/A,TRUE,"Widnes"}</definedName>
    <definedName name="weefwe" localSheetId="0" hidden="1">{#N/A,#N/A,TRUE,"Cover";#N/A,#N/A,TRUE,"Conts";#N/A,#N/A,TRUE,"VOS";#N/A,#N/A,TRUE,"Warrington";#N/A,#N/A,TRUE,"Widnes"}</definedName>
    <definedName name="weefwe" hidden="1">{#N/A,#N/A,TRUE,"Cover";#N/A,#N/A,TRUE,"Conts";#N/A,#N/A,TRUE,"VOS";#N/A,#N/A,TRUE,"Warrington";#N/A,#N/A,TRUE,"Widnes"}</definedName>
    <definedName name="wegWE" localSheetId="0" hidden="1">{#N/A,#N/A,TRUE,"Cover";#N/A,#N/A,TRUE,"Conts";#N/A,#N/A,TRUE,"VOS";#N/A,#N/A,TRUE,"Warrington";#N/A,#N/A,TRUE,"Widnes"}</definedName>
    <definedName name="wegWE" hidden="1">{#N/A,#N/A,TRUE,"Cover";#N/A,#N/A,TRUE,"Conts";#N/A,#N/A,TRUE,"VOS";#N/A,#N/A,TRUE,"Warrington";#N/A,#N/A,TRUE,"Widnes"}</definedName>
    <definedName name="wegywegt" localSheetId="0" hidden="1">{#N/A,#N/A,TRUE,"Cover";#N/A,#N/A,TRUE,"Conts";#N/A,#N/A,TRUE,"VOS";#N/A,#N/A,TRUE,"Warrington";#N/A,#N/A,TRUE,"Widnes"}</definedName>
    <definedName name="wegywegt" hidden="1">{#N/A,#N/A,TRUE,"Cover";#N/A,#N/A,TRUE,"Conts";#N/A,#N/A,TRUE,"VOS";#N/A,#N/A,TRUE,"Warrington";#N/A,#N/A,TRUE,"Widnes"}</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 hidden="1">#REF!</definedName>
    <definedName name="werfg" localSheetId="0" hidden="1">{#N/A,#N/A,TRUE,"Cover";#N/A,#N/A,TRUE,"Conts";#N/A,#N/A,TRUE,"VOS";#N/A,#N/A,TRUE,"Warrington";#N/A,#N/A,TRUE,"Widnes"}</definedName>
    <definedName name="werfg" hidden="1">{#N/A,#N/A,TRUE,"Cover";#N/A,#N/A,TRUE,"Conts";#N/A,#N/A,TRUE,"VOS";#N/A,#N/A,TRUE,"Warrington";#N/A,#N/A,TRUE,"Widnes"}</definedName>
    <definedName name="wert" localSheetId="0" hidden="1">{#N/A,#N/A,TRUE,"Cover";#N/A,#N/A,TRUE,"Conts";#N/A,#N/A,TRUE,"VOS";#N/A,#N/A,TRUE,"Warrington";#N/A,#N/A,TRUE,"Widnes"}</definedName>
    <definedName name="wert" hidden="1">{#N/A,#N/A,TRUE,"Cover";#N/A,#N/A,TRUE,"Conts";#N/A,#N/A,TRUE,"VOS";#N/A,#N/A,TRUE,"Warrington";#N/A,#N/A,TRUE,"Widnes"}</definedName>
    <definedName name="WERTGH" localSheetId="0" hidden="1">{#N/A,#N/A,TRUE,"Cover";#N/A,#N/A,TRUE,"Conts";#N/A,#N/A,TRUE,"VOS";#N/A,#N/A,TRUE,"Warrington";#N/A,#N/A,TRUE,"Widnes"}</definedName>
    <definedName name="WERTGH" hidden="1">{#N/A,#N/A,TRUE,"Cover";#N/A,#N/A,TRUE,"Conts";#N/A,#N/A,TRUE,"VOS";#N/A,#N/A,TRUE,"Warrington";#N/A,#N/A,TRUE,"Widnes"}</definedName>
    <definedName name="wetjy" localSheetId="0" hidden="1">{#N/A,#N/A,TRUE,"Cover";#N/A,#N/A,TRUE,"Conts";#N/A,#N/A,TRUE,"VOS";#N/A,#N/A,TRUE,"Warrington";#N/A,#N/A,TRUE,"Widnes"}</definedName>
    <definedName name="wetjy" hidden="1">{#N/A,#N/A,TRUE,"Cover";#N/A,#N/A,TRUE,"Conts";#N/A,#N/A,TRUE,"VOS";#N/A,#N/A,TRUE,"Warrington";#N/A,#N/A,TRUE,"Widnes"}</definedName>
    <definedName name="wetwe" localSheetId="0" hidden="1">{#N/A,#N/A,TRUE,"Cover";#N/A,#N/A,TRUE,"Conts";#N/A,#N/A,TRUE,"VOS";#N/A,#N/A,TRUE,"Warrington";#N/A,#N/A,TRUE,"Widnes"}</definedName>
    <definedName name="wetwe" hidden="1">{#N/A,#N/A,TRUE,"Cover";#N/A,#N/A,TRUE,"Conts";#N/A,#N/A,TRUE,"VOS";#N/A,#N/A,TRUE,"Warrington";#N/A,#N/A,TRUE,"Widnes"}</definedName>
    <definedName name="wetyrutu" localSheetId="0" hidden="1">{#N/A,#N/A,TRUE,"Cover";#N/A,#N/A,TRUE,"Conts";#N/A,#N/A,TRUE,"VOS";#N/A,#N/A,TRUE,"Warrington";#N/A,#N/A,TRUE,"Widnes"}</definedName>
    <definedName name="wetyrutu" hidden="1">{#N/A,#N/A,TRUE,"Cover";#N/A,#N/A,TRUE,"Conts";#N/A,#N/A,TRUE,"VOS";#N/A,#N/A,TRUE,"Warrington";#N/A,#N/A,TRUE,"Widnes"}</definedName>
    <definedName name="WGEW" localSheetId="0" hidden="1">{#N/A,#N/A,TRUE,"Cover";#N/A,#N/A,TRUE,"Conts";#N/A,#N/A,TRUE,"VOS";#N/A,#N/A,TRUE,"Warrington";#N/A,#N/A,TRUE,"Widnes"}</definedName>
    <definedName name="WGEW" hidden="1">{#N/A,#N/A,TRUE,"Cover";#N/A,#N/A,TRUE,"Conts";#N/A,#N/A,TRUE,"VOS";#N/A,#N/A,TRUE,"Warrington";#N/A,#N/A,TRUE,"Widnes"}</definedName>
    <definedName name="wgWE" localSheetId="0" hidden="1">{#N/A,#N/A,TRUE,"Cover";#N/A,#N/A,TRUE,"Conts";#N/A,#N/A,TRUE,"VOS";#N/A,#N/A,TRUE,"Warrington";#N/A,#N/A,TRUE,"Widnes"}</definedName>
    <definedName name="wgWE" hidden="1">{#N/A,#N/A,TRUE,"Cover";#N/A,#N/A,TRUE,"Conts";#N/A,#N/A,TRUE,"VOS";#N/A,#N/A,TRUE,"Warrington";#N/A,#N/A,TRUE,"Widnes"}</definedName>
    <definedName name="wqer" localSheetId="0" hidden="1">{#N/A,#N/A,TRUE,"Cover";#N/A,#N/A,TRUE,"Conts";#N/A,#N/A,TRUE,"VOS";#N/A,#N/A,TRUE,"Warrington";#N/A,#N/A,TRUE,"Widnes"}</definedName>
    <definedName name="wqer" hidden="1">{#N/A,#N/A,TRUE,"Cover";#N/A,#N/A,TRUE,"Conts";#N/A,#N/A,TRUE,"VOS";#N/A,#N/A,TRUE,"Warrington";#N/A,#N/A,TRUE,"Widnes"}</definedName>
    <definedName name="wrn.1996._.BUDGET." localSheetId="0"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0"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0"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NALISIS._.SENSIBILIDAD." localSheetId="0" hidden="1">{#N/A,#N/A,FALSE,"BALANCE";#N/A,#N/A,FALSE,"CUENTA DE PYG";#N/A,#N/A,FALSE,"RATIOS"}</definedName>
    <definedName name="wrn.ANALISIS._.SENSIBILIDAD." hidden="1">{#N/A,#N/A,FALSE,"BALANCE";#N/A,#N/A,FALSE,"CUENTA DE PYG";#N/A,#N/A,FALSE,"RATIOS"}</definedName>
    <definedName name="wrn.Appendix." localSheetId="0"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udit._.Measured._.Works." localSheetId="0" hidden="1">{#N/A,#N/A,FALSE,"Measured Works"}</definedName>
    <definedName name="wrn.Audit._.Measured._.Works." hidden="1">{#N/A,#N/A,FALSE,"Measured Works"}</definedName>
    <definedName name="wrn.Barbara._.Modular._.Indirects." localSheetId="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0" hidden="1">{"Base Year Demand",#N/A,FALSE,"Demand-Base Year"}</definedName>
    <definedName name="wrn.BaseYearDemand." hidden="1">{"Base Year Demand",#N/A,FALSE,"Demand-Base Year"}</definedName>
    <definedName name="wrn.Basic._.Forecast." localSheetId="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oth._.Outputs." localSheetId="0" hidden="1">{"LTV Output",#N/A,FALSE,"Output";"DCR Output",#N/A,FALSE,"Output"}</definedName>
    <definedName name="wrn.Both._.Outputs." hidden="1">{"LTV Output",#N/A,FALSE,"Output";"DCR Output",#N/A,FALSE,"Output"}</definedName>
    <definedName name="wrn.Chandana." localSheetId="0" hidden="1">{#N/A,#N/A,FALSE,"VCR"}</definedName>
    <definedName name="wrn.Chandana." hidden="1">{#N/A,#N/A,FALSE,"VCR"}</definedName>
    <definedName name="wrn.CHIEF._.REVIEW." localSheetId="0"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0" hidden="1">{"DBANK",#N/A,FALSE,"PriceE";"CKTS",#N/A,FALSE,"PriceE"}</definedName>
    <definedName name="wrn.CIRCUITS." hidden="1">{"DBANK",#N/A,FALSE,"PriceE";"CKTS",#N/A,FALSE,"PriceE"}</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_.Report." localSheetId="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ST_SHEETS." localSheetId="0" hidden="1">{#N/A,#N/A,FALSE,"WBS 1.06";#N/A,#N/A,FALSE,"WBS 1.14";#N/A,#N/A,FALSE,"WBS 1.17";#N/A,#N/A,FALSE,"WBS 1.18"}</definedName>
    <definedName name="wrn.COST_SHEETS." hidden="1">{#N/A,#N/A,FALSE,"WBS 1.06";#N/A,#N/A,FALSE,"WBS 1.14";#N/A,#N/A,FALSE,"WBS 1.17";#N/A,#N/A,FALSE,"WBS 1.18"}</definedName>
    <definedName name="wrn.DCF." localSheetId="0" hidden="1">{#N/A,#N/A,FALSE,"DCF EBITDA Multiple";#N/A,#N/A,FALSE,"DCF Perpetual Growth"}</definedName>
    <definedName name="wrn.DCF." hidden="1">{#N/A,#N/A,FALSE,"DCF EBITDA Multiple";#N/A,#N/A,FALSE,"DCF Perpetual Growth"}</definedName>
    <definedName name="wrn.DCR._.Output." localSheetId="0" hidden="1">{"DCR Output",#N/A,FALSE,"Output"}</definedName>
    <definedName name="wrn.DCR._.Output." hidden="1">{"DCR Output",#N/A,FALSE,"Output"}</definedName>
    <definedName name="wrn.Demand._.Calcs." localSheetId="0" hidden="1">{#N/A,#N/A,FALSE,"Demand Calcs"}</definedName>
    <definedName name="wrn.Demand._.Calcs." hidden="1">{#N/A,#N/A,FALSE,"Demand Calcs"}</definedName>
    <definedName name="wrn.Demand._.Inputs." localSheetId="0" hidden="1">{#N/A,#N/A,FALSE,"Demand Inputs"}</definedName>
    <definedName name="wrn.Demand._.Inputs." hidden="1">{#N/A,#N/A,FALSE,"Demand Inputs"}</definedName>
    <definedName name="wrn.este." localSheetId="0" hidden="1">{#N/A,#N/A,FALSE,"DATOS";#N/A,#N/A,FALSE,"RESUMEN";#N/A,#N/A,FALSE,"INVERS"}</definedName>
    <definedName name="wrn.este." hidden="1">{#N/A,#N/A,FALSE,"DATOS";#N/A,#N/A,FALSE,"RESUMEN";#N/A,#N/A,FALSE,"INVERS"}</definedName>
    <definedName name="wrn.Fair._.Share._.Calcs." localSheetId="0" hidden="1">{#N/A,#N/A,FALSE,"Fair Share"}</definedName>
    <definedName name="wrn.Fair._.Share._.Calcs." hidden="1">{#N/A,#N/A,FALSE,"Fair Share"}</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_.Account." localSheetId="0" hidden="1">{#N/A,#N/A,FALSE,"Header P";#N/A,#N/A,FALSE,"Summary";#N/A,#N/A,FALSE,"CONTRACT WORKS";#N/A,#N/A,FALSE,"Variations";#N/A,#N/A,FALSE,"Dwk"}</definedName>
    <definedName name="wrn.Final._.Account." hidden="1">{#N/A,#N/A,FALSE,"Header P";#N/A,#N/A,FALSE,"Summary";#N/A,#N/A,FALSE,"CONTRACT WORKS";#N/A,#N/A,FALSE,"Variations";#N/A,#N/A,FALSE,"Dwk"}</definedName>
    <definedName name="wrn.FINAL._.ACCOUNT._.ANALYSES." localSheetId="0" hidden="1">{#N/A,#N/A,FALSE,"Variations"}</definedName>
    <definedName name="wrn.FINAL._.ACCOUNT._.ANALYSES." hidden="1">{#N/A,#N/A,FALSE,"Variations"}</definedName>
    <definedName name="wrn.FINAL._.ESTIMATE." localSheetId="0"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0" hidden="1">{#N/A,#N/A,FALSE,"Final Output"}</definedName>
    <definedName name="wrn.Final._.Output." hidden="1">{#N/A,#N/A,FALSE,"Final Output"}</definedName>
    <definedName name="wrn.FIVE._.YEAR._.PROJECTION." localSheetId="0"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or._.TenneT." localSheetId="0"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 localSheetId="0" hidden="1">{#N/A,#N/A,FALSE,"model"}</definedName>
    <definedName name="wrn.forecast." hidden="1">{#N/A,#N/A,FALSE,"model"}</definedName>
    <definedName name="wrn.forecast2" localSheetId="0" hidden="1">{#N/A,#N/A,FALSE,"model"}</definedName>
    <definedName name="wrn.forecast2" hidden="1">{#N/A,#N/A,FALSE,"model"}</definedName>
    <definedName name="wrn.forecastassumptions." localSheetId="0" hidden="1">{#N/A,#N/A,FALSE,"model"}</definedName>
    <definedName name="wrn.forecastassumptions." hidden="1">{#N/A,#N/A,FALSE,"model"}</definedName>
    <definedName name="wrn.forecastassumptions2" localSheetId="0" hidden="1">{#N/A,#N/A,FALSE,"model"}</definedName>
    <definedName name="wrn.forecastassumptions2" hidden="1">{#N/A,#N/A,FALSE,"model"}</definedName>
    <definedName name="wrn.forecastROIC." localSheetId="0" hidden="1">{#N/A,#N/A,FALSE,"model"}</definedName>
    <definedName name="wrn.forecastROIC." hidden="1">{#N/A,#N/A,FALSE,"model"}</definedName>
    <definedName name="wrn.forecastROIC2" localSheetId="0" hidden="1">{#N/A,#N/A,FALSE,"model"}</definedName>
    <definedName name="wrn.forecastROIC2" hidden="1">{#N/A,#N/A,FALSE,"model"}</definedName>
    <definedName name="wrn.Fuel._.oil._.option." localSheetId="0" hidden="1">{"FUEL OIL",#N/A,FALSE,"Option"}</definedName>
    <definedName name="wrn.Fuel._.oil._.option." hidden="1">{"FUEL OIL",#N/A,FALSE,"Option"}</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without._.data." localSheetId="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Historical._.Cost._.PWC." localSheetId="0"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TenneT." localSheetId="0"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y." localSheetId="0" hidden="1">{#N/A,#N/A,FALSE,"model"}</definedName>
    <definedName name="wrn.history." hidden="1">{#N/A,#N/A,FALSE,"model"}</definedName>
    <definedName name="wrn.history2" localSheetId="0" hidden="1">{#N/A,#N/A,FALSE,"model"}</definedName>
    <definedName name="wrn.history2" hidden="1">{#N/A,#N/A,FALSE,"model"}</definedName>
    <definedName name="wrn.histROIC." localSheetId="0" hidden="1">{#N/A,#N/A,FALSE,"model"}</definedName>
    <definedName name="wrn.histROIC." hidden="1">{#N/A,#N/A,FALSE,"model"}</definedName>
    <definedName name="wrn.histROIC2" localSheetId="0" hidden="1">{#N/A,#N/A,FALSE,"model"}</definedName>
    <definedName name="wrn.histROIC2" hidden="1">{#N/A,#N/A,FALSE,"model"}</definedName>
    <definedName name="wrn.Impressao." localSheetId="0" hidden="1">{#N/A,#N/A,FALSE,"DR Evaristo";#N/A,#N/A,FALSE,"Balanço Evaristo";#N/A,#N/A,FALSE,"cash flow";#N/A,#N/A,FALSE,"FM";#N/A,#N/A,FALSE,"Vendas";#N/A,#N/A,FALSE,"Dívida total";#N/A,#N/A,FALSE,"Investimentos"}</definedName>
    <definedName name="wrn.Impressao." hidden="1">{#N/A,#N/A,FALSE,"DR Evaristo";#N/A,#N/A,FALSE,"Balanço Evaristo";#N/A,#N/A,FALSE,"cash flow";#N/A,#N/A,FALSE,"FM";#N/A,#N/A,FALSE,"Vendas";#N/A,#N/A,FALSE,"Dívida total";#N/A,#N/A,FALSE,"Investimentos"}</definedName>
    <definedName name="wrn.impressão." localSheetId="0" hidden="1">{#N/A,#N/A,FALSE,"Producao";#N/A,#N/A,FALSE,"Prov Oper";#N/A,#N/A,FALSE,"Cons e Mg Br";#N/A,#N/A,FALSE,"G Gerais";#N/A,#N/A,FALSE,"Plano_Invest.";#N/A,#N/A,FALSE,"Mapa FM";#N/A,#N/A,FALSE,"DR";#N/A,#N/A,FALSE,"Balanço";#N/A,#N/A,FALSE,"Valor"}</definedName>
    <definedName name="wrn.impressão." hidden="1">{#N/A,#N/A,FALSE,"Producao";#N/A,#N/A,FALSE,"Prov Oper";#N/A,#N/A,FALSE,"Cons e Mg Br";#N/A,#N/A,FALSE,"G Gerais";#N/A,#N/A,FALSE,"Plano_Invest.";#N/A,#N/A,FALSE,"Mapa FM";#N/A,#N/A,FALSE,"DR";#N/A,#N/A,FALSE,"Balanço";#N/A,#N/A,FALSE,"Valor"}</definedName>
    <definedName name="wrn.Informe._.Mensual." localSheetId="0"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0"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s." localSheetId="0" hidden="1">{#N/A,#N/A,FALSE,"Input"}</definedName>
    <definedName name="wrn.Inputs." hidden="1">{#N/A,#N/A,FALSE,"Input"}</definedName>
    <definedName name="wrn.Introduction." localSheetId="0"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ULY._.10._._short." localSheetId="0" hidden="1">{#N/A,#N/A,TRUE,"inflated RAB";#N/A,#N/A,TRUE,"nominal RAB";#N/A,#N/A,TRUE,"RAB Difference";#N/A,#N/A,TRUE,"Budget TenneT";#N/A,#N/A,TRUE,"Revenues";#N/A,#N/A,TRUE,"Period 1";#N/A,#N/A,TRUE,"Period 2";#N/A,#N/A,TRUE,"Period 3";#N/A,#N/A,TRUE,"Period 4";#N/A,#N/A,TRUE,"Operating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Capital";#N/A,#N/A,TRUE,"Cash";#N/A,#N/A,TRUE,"Equity";#N/A,#N/A,TRUE,"Provisions";#N/A,#N/A,TRUE,"Debt";#N/A,#N/A,TRUE,"BS";#N/A,#N/A,TRUE,"CF";#N/A,#N/A,TRUE,"DCF EBITDA Multiple";#N/A,#N/A,TRUE,"DCF Perpetual Growth"}</definedName>
    <definedName name="wrn.JULY._.10._._short." hidden="1">{#N/A,#N/A,TRUE,"inflated RAB";#N/A,#N/A,TRUE,"nominal RAB";#N/A,#N/A,TRUE,"RAB Difference";#N/A,#N/A,TRUE,"Budget TenneT";#N/A,#N/A,TRUE,"Revenues";#N/A,#N/A,TRUE,"Period 1";#N/A,#N/A,TRUE,"Period 2";#N/A,#N/A,TRUE,"Period 3";#N/A,#N/A,TRUE,"Period 4";#N/A,#N/A,TRUE,"Operating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Capital";#N/A,#N/A,TRUE,"Cash";#N/A,#N/A,TRUE,"Equity";#N/A,#N/A,TRUE,"Provisions";#N/A,#N/A,TRUE,"Debt";#N/A,#N/A,TRUE,"BS";#N/A,#N/A,TRUE,"CF";#N/A,#N/A,TRUE,"DCF EBITDA Multiple";#N/A,#N/A,TRUE,"DCF Perpetual Growth"}</definedName>
    <definedName name="wrn.June8." localSheetId="0" hidden="1">{#N/A,#N/A,FALSE,"Cover";#N/A,#N/A,FALSE,"Macro Assumptions";#N/A,#N/A,FALSE,"Tariffs DTe";#N/A,#N/A,FALSE,"2000 Revenues";#N/A,#N/A,FALSE,"Initial RAB";#N/A,#N/A,FALSE,"Budget TenneT";#N/A,#N/A,FALSE,"Revenues";#N/A,#N/A,FALSE,"Operating Expenses";#N/A,#N/A,FALSE,"Energy &amp; Power";#N/A,#N/A,FALSE,"Grid Costs";#N/A,#N/A,FALSE,"TPA";#N/A,#N/A,FALSE,"Maintenance";#N/A,#N/A,FALSE,"Personnel";#N/A,#N/A,FALSE,"General";#N/A,#N/A,FALSE,"Depr";#N/A,#N/A,FALSE,"P&amp;L";#N/A,#N/A,FALSE,"Fixed Assets_Sum";#N/A,#N/A,FALSE,"Assumptions";#N/A,#N/A,FALSE,"FA";#N/A,#N/A,FALSE,"CapEx";#N/A,#N/A,FALSE,"Work in Progress";#N/A,#N/A,FALSE,"Working Capital";#N/A,#N/A,FALSE,"Cash";#N/A,#N/A,FALSE,"Equity";#N/A,#N/A,FALSE,"Provisions";#N/A,#N/A,FALSE,"Debt";#N/A,#N/A,FALSE,"BS";#N/A,#N/A,FALSE,"CF";#N/A,#N/A,FALSE,"Lines";#N/A,#N/A,FALSE,"Stations";#N/A,#N/A,FALSE,"Cap. Expenses";#N/A,#N/A,FALSE,"Land";#N/A,#N/A,FALSE,"Cen Proces Sys";#N/A,#N/A,FALSE,"IT";#N/A,#N/A,FALSE,"telecom";#N/A,#N/A,FALSE,"Other";#N/A,#N/A,FALSE,"WACC_DTe_pre";#N/A,#N/A,FALSE,"WACC_DTe_post";#N/A,#N/A,FALSE,"Wacc";#N/A,#N/A,FALSE,"DCF EBITDA Multiple";#N/A,#N/A,FALSE,"DCF Perpetual Growth";#N/A,#N/A,FALSE,"RAB (DTe)";#N/A,#N/A,FALSE,"P&amp;L (2)";#N/A,#N/A,FALSE,"TComps"}</definedName>
    <definedName name="wrn.June8." hidden="1">{#N/A,#N/A,FALSE,"Cover";#N/A,#N/A,FALSE,"Macro Assumptions";#N/A,#N/A,FALSE,"Tariffs DTe";#N/A,#N/A,FALSE,"2000 Revenues";#N/A,#N/A,FALSE,"Initial RAB";#N/A,#N/A,FALSE,"Budget TenneT";#N/A,#N/A,FALSE,"Revenues";#N/A,#N/A,FALSE,"Operating Expenses";#N/A,#N/A,FALSE,"Energy &amp; Power";#N/A,#N/A,FALSE,"Grid Costs";#N/A,#N/A,FALSE,"TPA";#N/A,#N/A,FALSE,"Maintenance";#N/A,#N/A,FALSE,"Personnel";#N/A,#N/A,FALSE,"General";#N/A,#N/A,FALSE,"Depr";#N/A,#N/A,FALSE,"P&amp;L";#N/A,#N/A,FALSE,"Fixed Assets_Sum";#N/A,#N/A,FALSE,"Assumptions";#N/A,#N/A,FALSE,"FA";#N/A,#N/A,FALSE,"CapEx";#N/A,#N/A,FALSE,"Work in Progress";#N/A,#N/A,FALSE,"Working Capital";#N/A,#N/A,FALSE,"Cash";#N/A,#N/A,FALSE,"Equity";#N/A,#N/A,FALSE,"Provisions";#N/A,#N/A,FALSE,"Debt";#N/A,#N/A,FALSE,"BS";#N/A,#N/A,FALSE,"CF";#N/A,#N/A,FALSE,"Lines";#N/A,#N/A,FALSE,"Stations";#N/A,#N/A,FALSE,"Cap. Expenses";#N/A,#N/A,FALSE,"Land";#N/A,#N/A,FALSE,"Cen Proces Sys";#N/A,#N/A,FALSE,"IT";#N/A,#N/A,FALSE,"telecom";#N/A,#N/A,FALSE,"Other";#N/A,#N/A,FALSE,"WACC_DTe_pre";#N/A,#N/A,FALSE,"WACC_DTe_post";#N/A,#N/A,FALSE,"Wacc";#N/A,#N/A,FALSE,"DCF EBITDA Multiple";#N/A,#N/A,FALSE,"DCF Perpetual Growth";#N/A,#N/A,FALSE,"RAB (DTe)";#N/A,#N/A,FALSE,"P&amp;L (2)";#N/A,#N/A,FALSE,"TComps"}</definedName>
    <definedName name="wrn.koncblad." localSheetId="0" hidden="1">{#N/A,#N/A,FALSE,"FINBILD";#N/A,#N/A,FALSE,"BALANSR";#N/A,#N/A,FALSE,"FINANSIERING";#N/A,#N/A,FALSE,"VERKAO13";#N/A,#N/A,FALSE,"VERKAO12";#N/A,#N/A,FALSE,"VERKAO11";#N/A,#N/A,FALSE,"INTLEVER";#N/A,#N/A,FALSE,"RESAFFO";#N/A,#N/A,FALSE,"PERKVART";#N/A,#N/A,FALSE,"RESKONC"}</definedName>
    <definedName name="wrn.koncblad." hidden="1">{#N/A,#N/A,FALSE,"FINBILD";#N/A,#N/A,FALSE,"BALANSR";#N/A,#N/A,FALSE,"FINANSIERING";#N/A,#N/A,FALSE,"VERKAO13";#N/A,#N/A,FALSE,"VERKAO12";#N/A,#N/A,FALSE,"VERKAO11";#N/A,#N/A,FALSE,"INTLEVER";#N/A,#N/A,FALSE,"RESAFFO";#N/A,#N/A,FALSE,"PERKVART";#N/A,#N/A,FALSE,"RESKONC"}</definedName>
    <definedName name="wrn.Latent._.Demand._.Inputs." localSheetId="0" hidden="1">{#N/A,#N/A,FALSE,"Latent"}</definedName>
    <definedName name="wrn.Latent._.Demand._.Inputs." hidden="1">{#N/A,#N/A,FALSE,"Latent"}</definedName>
    <definedName name="wrn.LTV._.Output." localSheetId="0" hidden="1">{"LTV Output",#N/A,FALSE,"Output"}</definedName>
    <definedName name="wrn.LTV._.Output." hidden="1">{"LTV Output",#N/A,FALSE,"Output"}</definedName>
    <definedName name="wrn.May._.21." localSheetId="0" hidden="1">{#N/A,#N/A,TRUE,"Cover";#N/A,#N/A,TRUE,"Tariffs DTe";#N/A,#N/A,TRUE,"Revenues";#N/A,#N/A,TRUE,"Operating Expenses";#N/A,#N/A,TRUE,"Energy &amp; Power";#N/A,#N/A,TRUE,"Grid Costs";#N/A,#N/A,TRUE,"TPA";#N/A,#N/A,TRUE,"Maintenance";#N/A,#N/A,TRUE,"Personnel";#N/A,#N/A,TRUE,"General";#N/A,#N/A,TRUE,"P&amp;L";#N/A,#N/A,TRUE,"Assumptions";#N/A,#N/A,TRUE,"Working Capital";#N/A,#N/A,TRUE,"Cash";#N/A,#N/A,TRUE,"Equity";#N/A,#N/A,TRUE,"Deferred Income";#N/A,#N/A,TRUE,"Provisions";#N/A,#N/A,TRUE,"Debt";#N/A,#N/A,TRUE,"BS"}</definedName>
    <definedName name="wrn.May._.21." hidden="1">{#N/A,#N/A,TRUE,"Cover";#N/A,#N/A,TRUE,"Tariffs DTe";#N/A,#N/A,TRUE,"Revenues";#N/A,#N/A,TRUE,"Operating Expenses";#N/A,#N/A,TRUE,"Energy &amp; Power";#N/A,#N/A,TRUE,"Grid Costs";#N/A,#N/A,TRUE,"TPA";#N/A,#N/A,TRUE,"Maintenance";#N/A,#N/A,TRUE,"Personnel";#N/A,#N/A,TRUE,"General";#N/A,#N/A,TRUE,"P&amp;L";#N/A,#N/A,TRUE,"Assumptions";#N/A,#N/A,TRUE,"Working Capital";#N/A,#N/A,TRUE,"Cash";#N/A,#N/A,TRUE,"Equity";#N/A,#N/A,TRUE,"Deferred Income";#N/A,#N/A,TRUE,"Provisions";#N/A,#N/A,TRUE,"Debt";#N/A,#N/A,TRUE,"BS"}</definedName>
    <definedName name="wrn.Memoria97."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0"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ntfinance." localSheetId="0" hidden="1">{"Rate",#N/A,TRUE,"SUMMARY";"Ratios",#N/A,TRUE,"Ratios";"BUDGETREVENUE",#N/A,TRUE,"Revenue";"TOTALS",#N/A,TRUE,"DETAIL"}</definedName>
    <definedName name="wrn.ntfinance." hidden="1">{"Rate",#N/A,TRUE,"SUMMARY";"Ratios",#N/A,TRUE,"Ratios";"BUDGETREVENUE",#N/A,TRUE,"Revenue";"TOTALS",#N/A,TRUE,"DETAIL"}</definedName>
    <definedName name="wrn.Occupancy._.Calcs." localSheetId="0" hidden="1">{#N/A,#N/A,FALSE,"Occ. Calcs"}</definedName>
    <definedName name="wrn.Occupancy._.Calcs." hidden="1">{#N/A,#N/A,FALSE,"Occ. Calcs"}</definedName>
    <definedName name="wrn.OCS._.REPORT." localSheetId="0" hidden="1">{#N/A,#N/A,FALSE,"Cover";#N/A,#N/A,FALSE,"Index";#N/A,#N/A,FALSE,"Spec";#N/A,#N/A,FALSE,"Breakdown";#N/A,#N/A,FALSE,"Cost Plan"}</definedName>
    <definedName name="wrn.OCS._.REPORT." hidden="1">{#N/A,#N/A,FALSE,"Cover";#N/A,#N/A,FALSE,"Index";#N/A,#N/A,FALSE,"Spec";#N/A,#N/A,FALSE,"Breakdown";#N/A,#N/A,FALSE,"Cost Plan"}</definedName>
    <definedName name="wrn.Penetration." localSheetId="0" hidden="1">{#N/A,#N/A,FALSE,"Mkt Pen"}</definedName>
    <definedName name="wrn.Penetration." hidden="1">{#N/A,#N/A,FALSE,"Mkt Pen"}</definedName>
    <definedName name="wrn.Primary._.Competition." localSheetId="0" hidden="1">{#N/A,#N/A,FALSE,"Primary"}</definedName>
    <definedName name="wrn.Primary._.Competition." hidden="1">{#N/A,#N/A,FALSE,"Primary"}</definedName>
    <definedName name="wrn.print." localSheetId="0" hidden="1">{#N/A,#N/A,FALSE,"Japan 2003";#N/A,#N/A,FALSE,"Sheet2"}</definedName>
    <definedName name="wrn.print." hidden="1">{#N/A,#N/A,FALSE,"Japan 2003";#N/A,#N/A,FALSE,"Sheet2"}</definedName>
    <definedName name="wrn.Print._.All."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PL." localSheetId="0" hidden="1">{"ITA_1_PL",#N/A,FALSE,"Print - PL";"ITA_2_PL",#N/A,FALSE,"Print - PL";"ITA_Group_PL",#N/A,FALSE,"Print - PL"}</definedName>
    <definedName name="wrn.Print._.PL." hidden="1">{"ITA_1_PL",#N/A,FALSE,"Print - PL";"ITA_2_PL",#N/A,FALSE,"Print - PL";"ITA_Group_PL",#N/A,FALSE,"Print - PL"}</definedName>
    <definedName name="wrn.PRINT._.REPORT." localSheetId="0" hidden="1">{#N/A,#N/A,FALSE,"summary";#N/A,#N/A,FALSE,"preliminy";#N/A,#N/A,FALSE,"bill 3";#N/A,#N/A,FALSE,"bill 4"}</definedName>
    <definedName name="wrn.PRINT._.REPORT." hidden="1">{#N/A,#N/A,FALSE,"summary";#N/A,#N/A,FALSE,"preliminy";#N/A,#N/A,FALSE,"bill 3";#N/A,#N/A,FALSE,"bill 4"}</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ogress._.Account." localSheetId="0" hidden="1">{#N/A,#N/A,FALSE,"Variations"}</definedName>
    <definedName name="wrn.Progress._.Account." hidden="1">{#N/A,#N/A,FALSE,"Variations"}</definedName>
    <definedName name="wrn.Redundant._.Equipment._.Option." localSheetId="0" hidden="1">{"pumps",#N/A,FALSE,"Option"}</definedName>
    <definedName name="wrn.Redundant._.Equipment._.Option." hidden="1">{"pumps",#N/A,FALSE,"Option"}</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0"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lacement._.Cost." localSheetId="0"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SB_PRES." localSheetId="0" hidden="1">{#N/A,#N/A,TRUE,"Sheet16"}</definedName>
    <definedName name="wrn.SB_PRES." hidden="1">{#N/A,#N/A,TRUE,"Sheet16"}</definedName>
    <definedName name="wrn.Secondary._.Competition." localSheetId="0" hidden="1">{#N/A,#N/A,FALSE,"Secondary"}</definedName>
    <definedName name="wrn.Secondary._.Competition." hidden="1">{#N/A,#N/A,FALSE,"Secondary"}</definedName>
    <definedName name="wrn.STG._.BLDG._.ENCLOSURE." localSheetId="0" hidden="1">{"turbine",#N/A,FALSE,"Option"}</definedName>
    <definedName name="wrn.STG._.BLDG._.ENCLOSURE." hidden="1">{"turbine",#N/A,FALSE,"Option"}</definedName>
    <definedName name="wrn.struckgi." localSheetId="0" hidden="1">{#N/A,#N/A,TRUE,"arnitower";#N/A,#N/A,TRUE,"arnigarage "}</definedName>
    <definedName name="wrn.struckgi." hidden="1">{#N/A,#N/A,TRUE,"arnitower";#N/A,#N/A,TRUE,"arnigarage "}</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PP." localSheetId="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y._.Additions." localSheetId="0" hidden="1">{#N/A,#N/A,FALSE,"Supply Addn"}</definedName>
    <definedName name="wrn.Supply._.Additions." hidden="1">{#N/A,#N/A,FALSE,"Supply Addn"}</definedName>
    <definedName name="wrn.TOTAL." localSheetId="0"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Valuation._.Committee." localSheetId="0"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Worksheets." localSheetId="0"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WHOUSE._.CT." localSheetId="0" hidden="1">{"WESTINGHOUSE",#N/A,FALSE,"Option"}</definedName>
    <definedName name="wrn.WHOUSE._.CT." hidden="1">{"WESTINGHOUSE",#N/A,FALSE,"Option"}</definedName>
    <definedName name="wrn.WorkBook._.Print."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1.history" localSheetId="0" hidden="1">{#N/A,#N/A,FALSE,"model"}</definedName>
    <definedName name="wrn1.history" hidden="1">{#N/A,#N/A,FALSE,"model"}</definedName>
    <definedName name="wrn1.supp." localSheetId="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histroic" localSheetId="0" hidden="1">{#N/A,#N/A,FALSE,"model"}</definedName>
    <definedName name="wrn3.histroic" hidden="1">{#N/A,#N/A,FALSE,"model"}</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werwrew" localSheetId="0" hidden="1">{#N/A,#N/A,TRUE,"Cover";#N/A,#N/A,TRUE,"Conts";#N/A,#N/A,TRUE,"VOS";#N/A,#N/A,TRUE,"Warrington";#N/A,#N/A,TRUE,"Widnes"}</definedName>
    <definedName name="wrrwerwrew" hidden="1">{#N/A,#N/A,TRUE,"Cover";#N/A,#N/A,TRUE,"Conts";#N/A,#N/A,TRUE,"VOS";#N/A,#N/A,TRUE,"Warrington";#N/A,#N/A,TRUE,"Widnes"}</definedName>
    <definedName name="wryuwyrututwys" localSheetId="0" hidden="1">{#N/A,#N/A,TRUE,"Cover";#N/A,#N/A,TRUE,"Conts";#N/A,#N/A,TRUE,"VOS";#N/A,#N/A,TRUE,"Warrington";#N/A,#N/A,TRUE,"Widnes"}</definedName>
    <definedName name="wryuwyrututwys" hidden="1">{#N/A,#N/A,TRUE,"Cover";#N/A,#N/A,TRUE,"Conts";#N/A,#N/A,TRUE,"VOS";#N/A,#N/A,TRUE,"Warrington";#N/A,#N/A,TRUE,"Widnes"}</definedName>
    <definedName name="wtey" localSheetId="0" hidden="1">{#N/A,#N/A,TRUE,"Cover";#N/A,#N/A,TRUE,"Conts";#N/A,#N/A,TRUE,"VOS";#N/A,#N/A,TRUE,"Warrington";#N/A,#N/A,TRUE,"Widnes"}</definedName>
    <definedName name="wtey" hidden="1">{#N/A,#N/A,TRUE,"Cover";#N/A,#N/A,TRUE,"Conts";#N/A,#N/A,TRUE,"VOS";#N/A,#N/A,TRUE,"Warrington";#N/A,#N/A,TRUE,"Widnes"}</definedName>
    <definedName name="wtrwt" localSheetId="0" hidden="1">{#N/A,#N/A,TRUE,"Cover";#N/A,#N/A,TRUE,"Conts";#N/A,#N/A,TRUE,"VOS";#N/A,#N/A,TRUE,"Warrington";#N/A,#N/A,TRUE,"Widnes"}</definedName>
    <definedName name="wtrwt" hidden="1">{#N/A,#N/A,TRUE,"Cover";#N/A,#N/A,TRUE,"Conts";#N/A,#N/A,TRUE,"VOS";#N/A,#N/A,TRUE,"Warrington";#N/A,#N/A,TRUE,"Widnes"}</definedName>
    <definedName name="wtrywryt" localSheetId="0" hidden="1">{#N/A,#N/A,TRUE,"Cover";#N/A,#N/A,TRUE,"Conts";#N/A,#N/A,TRUE,"VOS";#N/A,#N/A,TRUE,"Warrington";#N/A,#N/A,TRUE,"Widnes"}</definedName>
    <definedName name="wtrywryt" hidden="1">{#N/A,#N/A,TRUE,"Cover";#N/A,#N/A,TRUE,"Conts";#N/A,#N/A,TRUE,"VOS";#N/A,#N/A,TRUE,"Warrington";#N/A,#N/A,TRUE,"Widnes"}</definedName>
    <definedName name="wtwt" localSheetId="0" hidden="1">{#N/A,#N/A,TRUE,"Cover";#N/A,#N/A,TRUE,"Conts";#N/A,#N/A,TRUE,"VOS";#N/A,#N/A,TRUE,"Warrington";#N/A,#N/A,TRUE,"Widnes"}</definedName>
    <definedName name="wtwt" hidden="1">{#N/A,#N/A,TRUE,"Cover";#N/A,#N/A,TRUE,"Conts";#N/A,#N/A,TRUE,"VOS";#N/A,#N/A,TRUE,"Warrington";#N/A,#N/A,TRUE,"Widnes"}</definedName>
    <definedName name="wtwy" localSheetId="0" hidden="1">{#N/A,#N/A,TRUE,"Cover";#N/A,#N/A,TRUE,"Conts";#N/A,#N/A,TRUE,"VOS";#N/A,#N/A,TRUE,"Warrington";#N/A,#N/A,TRUE,"Widnes"}</definedName>
    <definedName name="wtwy" hidden="1">{#N/A,#N/A,TRUE,"Cover";#N/A,#N/A,TRUE,"Conts";#N/A,#N/A,TRUE,"VOS";#N/A,#N/A,TRUE,"Warrington";#N/A,#N/A,TRUE,"Widnes"}</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r" localSheetId="0" hidden="1">{"'Break down'!$A$4"}</definedName>
    <definedName name="wwr" hidden="1">{"'Break down'!$A$4"}</definedName>
    <definedName name="wwwww" hidden="1">#REF!</definedName>
    <definedName name="wy7u7y" localSheetId="0" hidden="1">{#N/A,#N/A,TRUE,"Cover";#N/A,#N/A,TRUE,"Conts";#N/A,#N/A,TRUE,"VOS";#N/A,#N/A,TRUE,"Warrington";#N/A,#N/A,TRUE,"Widnes"}</definedName>
    <definedName name="wy7u7y" hidden="1">{#N/A,#N/A,TRUE,"Cover";#N/A,#N/A,TRUE,"Conts";#N/A,#N/A,TRUE,"VOS";#N/A,#N/A,TRUE,"Warrington";#N/A,#N/A,TRUE,"Widnes"}</definedName>
    <definedName name="xc" localSheetId="0"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FASF" localSheetId="0" hidden="1">{#N/A,#N/A,TRUE,"Cover";#N/A,#N/A,TRUE,"Conts";#N/A,#N/A,TRUE,"VOS";#N/A,#N/A,TRUE,"Warrington";#N/A,#N/A,TRUE,"Widnes"}</definedName>
    <definedName name="XDFASF" hidden="1">{#N/A,#N/A,TRUE,"Cover";#N/A,#N/A,TRUE,"Conts";#N/A,#N/A,TRUE,"VOS";#N/A,#N/A,TRUE,"Warrington";#N/A,#N/A,TRUE,"Widnes"}</definedName>
    <definedName name="xls." localSheetId="0" hidden="1">{"'Break down'!$A$4"}</definedName>
    <definedName name="xls." hidden="1">{"'Break down'!$A$4"}</definedName>
    <definedName name="XLSS" localSheetId="0" hidden="1">{"'Break down'!$A$4"}</definedName>
    <definedName name="XLSS" hidden="1">{"'Break down'!$A$4"}</definedName>
    <definedName name="xlst" localSheetId="0" hidden="1">{"'Break down'!$A$4"}</definedName>
    <definedName name="xlst" hidden="1">{"'Break down'!$A$4"}</definedName>
    <definedName name="XREF_COLUMN_1" hidden="1">#REF!</definedName>
    <definedName name="XREF_COLUMN_7" hidden="1">#REF!</definedName>
    <definedName name="XRefActiveRow" hidden="1">#REF!</definedName>
    <definedName name="XRefColumnsCount" hidden="1">12</definedName>
    <definedName name="XRefCopy1" hidden="1">#REF!</definedName>
    <definedName name="XRefCopy1Row" hidden="1">#REF!</definedName>
    <definedName name="XRefCopy2" hidden="1">#REF!</definedName>
    <definedName name="XRefCopy3" hidden="1">#REF!</definedName>
    <definedName name="XRefCopyRangeCount" hidden="1">7</definedName>
    <definedName name="XRefPaste1" hidden="1">#REF!</definedName>
    <definedName name="XRefPaste1Row" hidden="1">#REF!</definedName>
    <definedName name="XRefPasteRangeCount" hidden="1">142</definedName>
    <definedName name="xxxx" localSheetId="0" hidden="1">{#N/A,#N/A,TRUE,"Front";#N/A,#N/A,TRUE,"Simple Letter";#N/A,#N/A,TRUE,"Inside";#N/A,#N/A,TRUE,"Contents";#N/A,#N/A,TRUE,"Basis";#N/A,#N/A,TRUE,"Inclusions";#N/A,#N/A,TRUE,"Exclusions";#N/A,#N/A,TRUE,"Areas";#N/A,#N/A,TRUE,"Summary";#N/A,#N/A,TRUE,"Detail"}</definedName>
    <definedName name="xxxx" hidden="1">{#N/A,#N/A,TRUE,"Front";#N/A,#N/A,TRUE,"Simple Letter";#N/A,#N/A,TRUE,"Inside";#N/A,#N/A,TRUE,"Contents";#N/A,#N/A,TRUE,"Basis";#N/A,#N/A,TRUE,"Inclusions";#N/A,#N/A,TRUE,"Exclusions";#N/A,#N/A,TRUE,"Areas";#N/A,#N/A,TRUE,"Summary";#N/A,#N/A,TRUE,"Detail"}</definedName>
    <definedName name="xyz" localSheetId="0" hidden="1">{"'Break down'!$A$4"}</definedName>
    <definedName name="xyz" hidden="1">{"'Break down'!$A$4"}</definedName>
    <definedName name="Y" localSheetId="0" hidden="1">{#N/A,#N/A,TRUE,"Front";#N/A,#N/A,TRUE,"Simple Letter";#N/A,#N/A,TRUE,"Inside";#N/A,#N/A,TRUE,"Contents";#N/A,#N/A,TRUE,"Basis";#N/A,#N/A,TRUE,"Inclusions";#N/A,#N/A,TRUE,"Exclusions";#N/A,#N/A,TRUE,"Areas";#N/A,#N/A,TRUE,"Summary";#N/A,#N/A,TRUE,"Detail"}</definedName>
    <definedName name="Y" hidden="1">{#N/A,#N/A,TRUE,"Front";#N/A,#N/A,TRUE,"Simple Letter";#N/A,#N/A,TRUE,"Inside";#N/A,#N/A,TRUE,"Contents";#N/A,#N/A,TRUE,"Basis";#N/A,#N/A,TRUE,"Inclusions";#N/A,#N/A,TRUE,"Exclusions";#N/A,#N/A,TRUE,"Areas";#N/A,#N/A,TRUE,"Summary";#N/A,#N/A,TRUE,"Detail"}</definedName>
    <definedName name="yhrsh" localSheetId="0" hidden="1">{#N/A,#N/A,TRUE,"Cover";#N/A,#N/A,TRUE,"Conts";#N/A,#N/A,TRUE,"VOS";#N/A,#N/A,TRUE,"Warrington";#N/A,#N/A,TRUE,"Widnes"}</definedName>
    <definedName name="yhrsh" hidden="1">{#N/A,#N/A,TRUE,"Cover";#N/A,#N/A,TRUE,"Conts";#N/A,#N/A,TRUE,"VOS";#N/A,#N/A,TRUE,"Warrington";#N/A,#N/A,TRUE,"Widnes"}</definedName>
    <definedName name="ykhljkdggzsf" localSheetId="0" hidden="1">{#N/A,#N/A,TRUE,"Cover";#N/A,#N/A,TRUE,"Conts";#N/A,#N/A,TRUE,"VOS";#N/A,#N/A,TRUE,"Warrington";#N/A,#N/A,TRUE,"Widnes"}</definedName>
    <definedName name="ykhljkdggzsf" hidden="1">{#N/A,#N/A,TRUE,"Cover";#N/A,#N/A,TRUE,"Conts";#N/A,#N/A,TRUE,"VOS";#N/A,#N/A,TRUE,"Warrington";#N/A,#N/A,TRUE,"Widnes"}</definedName>
    <definedName name="ykkllylulf" localSheetId="0" hidden="1">{#N/A,#N/A,TRUE,"Cover";#N/A,#N/A,TRUE,"Conts";#N/A,#N/A,TRUE,"VOS";#N/A,#N/A,TRUE,"Warrington";#N/A,#N/A,TRUE,"Widnes"}</definedName>
    <definedName name="ykkllylulf" hidden="1">{#N/A,#N/A,TRUE,"Cover";#N/A,#N/A,TRUE,"Conts";#N/A,#N/A,TRUE,"VOS";#N/A,#N/A,TRUE,"Warrington";#N/A,#N/A,TRUE,"Widnes"}</definedName>
    <definedName name="yrtyet" localSheetId="0" hidden="1">{#N/A,#N/A,TRUE,"Cover";#N/A,#N/A,TRUE,"Conts";#N/A,#N/A,TRUE,"VOS";#N/A,#N/A,TRUE,"Warrington";#N/A,#N/A,TRUE,"Widnes"}</definedName>
    <definedName name="yrtyet" hidden="1">{#N/A,#N/A,TRUE,"Cover";#N/A,#N/A,TRUE,"Conts";#N/A,#N/A,TRUE,"VOS";#N/A,#N/A,TRUE,"Warrington";#N/A,#N/A,TRUE,"Widnes"}</definedName>
    <definedName name="yry" localSheetId="0" hidden="1">{#N/A,#N/A,TRUE,"Cover";#N/A,#N/A,TRUE,"Conts";#N/A,#N/A,TRUE,"VOS";#N/A,#N/A,TRUE,"Warrington";#N/A,#N/A,TRUE,"Widnes"}</definedName>
    <definedName name="yry" hidden="1">{#N/A,#N/A,TRUE,"Cover";#N/A,#N/A,TRUE,"Conts";#N/A,#N/A,TRUE,"VOS";#N/A,#N/A,TRUE,"Warrington";#N/A,#N/A,TRUE,"Widnes"}</definedName>
    <definedName name="ytjtyjre" localSheetId="0" hidden="1">{#N/A,#N/A,TRUE,"Cover";#N/A,#N/A,TRUE,"Conts";#N/A,#N/A,TRUE,"VOS";#N/A,#N/A,TRUE,"Warrington";#N/A,#N/A,TRUE,"Widnes"}</definedName>
    <definedName name="ytjtyjre" hidden="1">{#N/A,#N/A,TRUE,"Cover";#N/A,#N/A,TRUE,"Conts";#N/A,#N/A,TRUE,"VOS";#N/A,#N/A,TRUE,"Warrington";#N/A,#N/A,TRUE,"Widnes"}</definedName>
    <definedName name="ytr" localSheetId="0" hidden="1">{"'Break down'!$A$4"}</definedName>
    <definedName name="ytr" hidden="1">{"'Break down'!$A$4"}</definedName>
    <definedName name="ytuloioio" localSheetId="0" hidden="1">{#N/A,#N/A,TRUE,"Cover";#N/A,#N/A,TRUE,"Conts";#N/A,#N/A,TRUE,"VOS";#N/A,#N/A,TRUE,"Warrington";#N/A,#N/A,TRUE,"Widnes"}</definedName>
    <definedName name="ytuloioio" hidden="1">{#N/A,#N/A,TRUE,"Cover";#N/A,#N/A,TRUE,"Conts";#N/A,#N/A,TRUE,"VOS";#N/A,#N/A,TRUE,"Warrington";#N/A,#N/A,TRUE,"Widnes"}</definedName>
    <definedName name="YTYTY" localSheetId="0" hidden="1">{#N/A,#N/A,TRUE,"Cover";#N/A,#N/A,TRUE,"Conts";#N/A,#N/A,TRUE,"VOS";#N/A,#N/A,TRUE,"Warrington";#N/A,#N/A,TRUE,"Widnes"}</definedName>
    <definedName name="YTYTY" hidden="1">{#N/A,#N/A,TRUE,"Cover";#N/A,#N/A,TRUE,"Conts";#N/A,#N/A,TRUE,"VOS";#N/A,#N/A,TRUE,"Warrington";#N/A,#N/A,TRUE,"Widnes"}</definedName>
    <definedName name="yuti7i78o" localSheetId="0" hidden="1">{#N/A,#N/A,TRUE,"Cover";#N/A,#N/A,TRUE,"Conts";#N/A,#N/A,TRUE,"VOS";#N/A,#N/A,TRUE,"Warrington";#N/A,#N/A,TRUE,"Widnes"}</definedName>
    <definedName name="yuti7i78o" hidden="1">{#N/A,#N/A,TRUE,"Cover";#N/A,#N/A,TRUE,"Conts";#N/A,#N/A,TRUE,"VOS";#N/A,#N/A,TRUE,"Warrington";#N/A,#N/A,TRUE,"Widnes"}</definedName>
    <definedName name="yyyy" localSheetId="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localSheetId="0"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_8FCC9949_BB10_48DD_835F_9D6E68B3AE12_.wvu.PrintTitles" hidden="1">#REF!</definedName>
    <definedName name="zaed" localSheetId="0" hidden="1">{#N/A,#N/A,TRUE,"Cover";#N/A,#N/A,TRUE,"Conts";#N/A,#N/A,TRUE,"VOS";#N/A,#N/A,TRUE,"Warrington";#N/A,#N/A,TRUE,"Widnes"}</definedName>
    <definedName name="zaed" hidden="1">{#N/A,#N/A,TRUE,"Cover";#N/A,#N/A,TRUE,"Conts";#N/A,#N/A,TRUE,"VOS";#N/A,#N/A,TRUE,"Warrington";#N/A,#N/A,TRUE,"Widnes"}</definedName>
    <definedName name="ZBDZBDFB" localSheetId="0" hidden="1">{#N/A,#N/A,TRUE,"Cover";#N/A,#N/A,TRUE,"Conts";#N/A,#N/A,TRUE,"VOS";#N/A,#N/A,TRUE,"Warrington";#N/A,#N/A,TRUE,"Widnes"}</definedName>
    <definedName name="ZBDZBDFB" hidden="1">{#N/A,#N/A,TRUE,"Cover";#N/A,#N/A,TRUE,"Conts";#N/A,#N/A,TRUE,"VOS";#N/A,#N/A,TRUE,"Warrington";#N/A,#N/A,TRUE,"Widnes"}</definedName>
    <definedName name="zio" localSheetId="0" hidden="1">{#N/A,#N/A,TRUE,"Cover";#N/A,#N/A,TRUE,"Conts";#N/A,#N/A,TRUE,"VOS";#N/A,#N/A,TRUE,"Warrington";#N/A,#N/A,TRUE,"Widnes"}</definedName>
    <definedName name="zio" hidden="1">{#N/A,#N/A,TRUE,"Cover";#N/A,#N/A,TRUE,"Conts";#N/A,#N/A,TRUE,"VOS";#N/A,#N/A,TRUE,"Warrington";#N/A,#N/A,TRUE,"Widnes"}</definedName>
    <definedName name="znm" localSheetId="0" hidden="1">{#N/A,#N/A,TRUE,"Cover";#N/A,#N/A,TRUE,"Conts";#N/A,#N/A,TRUE,"VOS";#N/A,#N/A,TRUE,"Warrington";#N/A,#N/A,TRUE,"Widnes"}</definedName>
    <definedName name="znm" hidden="1">{#N/A,#N/A,TRUE,"Cover";#N/A,#N/A,TRUE,"Conts";#N/A,#N/A,TRUE,"VOS";#N/A,#N/A,TRUE,"Warrington";#N/A,#N/A,TRUE,"Widnes"}</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xc" localSheetId="0" hidden="1">{#N/A,#N/A,TRUE,"Cover";#N/A,#N/A,TRUE,"Conts";#N/A,#N/A,TRUE,"VOS";#N/A,#N/A,TRUE,"Warrington";#N/A,#N/A,TRUE,"Widnes"}</definedName>
    <definedName name="zsxc" hidden="1">{#N/A,#N/A,TRUE,"Cover";#N/A,#N/A,TRUE,"Conts";#N/A,#N/A,TRUE,"VOS";#N/A,#N/A,TRUE,"Warrington";#N/A,#N/A,TRUE,"Widnes"}</definedName>
    <definedName name="zwe" localSheetId="0" hidden="1">{#N/A,#N/A,TRUE,"Cover";#N/A,#N/A,TRUE,"Conts";#N/A,#N/A,TRUE,"VOS";#N/A,#N/A,TRUE,"Warrington";#N/A,#N/A,TRUE,"Widnes"}</definedName>
    <definedName name="zwe" hidden="1">{#N/A,#N/A,TRUE,"Cover";#N/A,#N/A,TRUE,"Conts";#N/A,#N/A,TRUE,"VOS";#N/A,#N/A,TRUE,"Warrington";#N/A,#N/A,TRUE,"Widnes"}</definedName>
    <definedName name="zxv" localSheetId="0" hidden="1">{#N/A,#N/A,TRUE,"Cover";#N/A,#N/A,TRUE,"Conts";#N/A,#N/A,TRUE,"VOS";#N/A,#N/A,TRUE,"Warrington";#N/A,#N/A,TRUE,"Widnes"}</definedName>
    <definedName name="zxv" hidden="1">{#N/A,#N/A,TRUE,"Cover";#N/A,#N/A,TRUE,"Conts";#N/A,#N/A,TRUE,"VOS";#N/A,#N/A,TRUE,"Warrington";#N/A,#N/A,TRUE,"Widnes"}</definedName>
    <definedName name="zz" localSheetId="0"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غفقف" localSheetId="0" hidden="1">{#N/A,#N/A,TRUE,"Cover";#N/A,#N/A,TRUE,"Conts";#N/A,#N/A,TRUE,"VOS";#N/A,#N/A,TRUE,"Warrington";#N/A,#N/A,TRUE,"Widnes"}</definedName>
    <definedName name="غفقف" hidden="1">{#N/A,#N/A,TRUE,"Cover";#N/A,#N/A,TRUE,"Conts";#N/A,#N/A,TRUE,"VOS";#N/A,#N/A,TRUE,"Warrington";#N/A,#N/A,TRUE,"Widnes"}</definedName>
    <definedName name="ففقف" localSheetId="0" hidden="1">{#N/A,#N/A,TRUE,"Cover";#N/A,#N/A,TRUE,"Conts";#N/A,#N/A,TRUE,"VOS";#N/A,#N/A,TRUE,"Warrington";#N/A,#N/A,TRUE,"Widnes"}</definedName>
    <definedName name="ففقف" hidden="1">{#N/A,#N/A,TRUE,"Cover";#N/A,#N/A,TRUE,"Conts";#N/A,#N/A,TRUE,"VOS";#N/A,#N/A,TRUE,"Warrington";#N/A,#N/A,TRUE,"Widnes"}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40" i="9" l="1" a="1"/>
  <c r="AI140" i="9" s="1"/>
  <c r="AE140" i="9" a="1"/>
  <c r="AE140" i="9" s="1"/>
  <c r="C7" i="12"/>
  <c r="C13" i="12" s="1"/>
  <c r="C19" i="12" s="1"/>
  <c r="S219" i="9" s="1"/>
  <c r="Q219" i="9" s="1"/>
  <c r="T221" i="9"/>
  <c r="T222" i="9"/>
  <c r="T223" i="9"/>
  <c r="T224" i="9"/>
  <c r="T225" i="9"/>
  <c r="T226" i="9"/>
  <c r="T227" i="9"/>
  <c r="T228" i="9"/>
  <c r="T220" i="9"/>
  <c r="C14" i="12"/>
  <c r="AP608" i="1"/>
  <c r="AQ608" i="1"/>
  <c r="AR608" i="1"/>
  <c r="AR642" i="1" s="1"/>
  <c r="AS608" i="1"/>
  <c r="AS642" i="1" s="1"/>
  <c r="AP609" i="1"/>
  <c r="AP646" i="1" s="1"/>
  <c r="AQ609" i="1"/>
  <c r="AQ611" i="1" s="1"/>
  <c r="AR609" i="1"/>
  <c r="AS609" i="1"/>
  <c r="AP610" i="1"/>
  <c r="AQ650" i="1" s="1"/>
  <c r="AQ610" i="1"/>
  <c r="AR610" i="1"/>
  <c r="AS610" i="1"/>
  <c r="AP611" i="1"/>
  <c r="AS611" i="1"/>
  <c r="AP624" i="1"/>
  <c r="AQ624" i="1"/>
  <c r="AR624" i="1"/>
  <c r="AS624" i="1"/>
  <c r="AQ626" i="1"/>
  <c r="AP629" i="1"/>
  <c r="AQ629" i="1"/>
  <c r="AR629" i="1"/>
  <c r="AS629" i="1"/>
  <c r="AQ630" i="1"/>
  <c r="AQ633" i="1"/>
  <c r="AQ635" i="1" s="1"/>
  <c r="AP634" i="1"/>
  <c r="AQ634" i="1"/>
  <c r="AR634" i="1"/>
  <c r="AS634" i="1"/>
  <c r="AR636" i="1"/>
  <c r="AR646" i="1"/>
  <c r="AP650" i="1"/>
  <c r="AR650" i="1"/>
  <c r="AS650" i="1"/>
  <c r="AP541" i="1"/>
  <c r="AQ541" i="1"/>
  <c r="AR541" i="1"/>
  <c r="AS541" i="1"/>
  <c r="AS546" i="1"/>
  <c r="AR546" i="1"/>
  <c r="AQ546" i="1"/>
  <c r="AP546" i="1"/>
  <c r="AP517" i="1"/>
  <c r="AQ517" i="1"/>
  <c r="AR517" i="1"/>
  <c r="AS517" i="1"/>
  <c r="AP396" i="1"/>
  <c r="AQ396" i="1"/>
  <c r="AR396" i="1"/>
  <c r="AR398" i="1" s="1"/>
  <c r="AS396" i="1"/>
  <c r="AP445" i="1"/>
  <c r="AQ445" i="1"/>
  <c r="AR445" i="1"/>
  <c r="AS445" i="1"/>
  <c r="AI445" i="1"/>
  <c r="AJ445" i="1"/>
  <c r="AK445" i="1"/>
  <c r="AL445" i="1"/>
  <c r="AM445" i="1"/>
  <c r="AN445" i="1"/>
  <c r="AO445" i="1"/>
  <c r="AP398" i="1"/>
  <c r="AP322" i="1"/>
  <c r="AQ322" i="1"/>
  <c r="AR322" i="1"/>
  <c r="AS322" i="1"/>
  <c r="AQ272" i="1"/>
  <c r="AR272" i="1"/>
  <c r="AS272" i="1"/>
  <c r="AQ273" i="1"/>
  <c r="AR273" i="1"/>
  <c r="AS273" i="1"/>
  <c r="AR274" i="1"/>
  <c r="AS274" i="1"/>
  <c r="AP274" i="1"/>
  <c r="AP273" i="1"/>
  <c r="AP272" i="1"/>
  <c r="AQ148" i="1"/>
  <c r="AR148" i="1"/>
  <c r="AS148" i="1"/>
  <c r="AQ190" i="1"/>
  <c r="AR190" i="1"/>
  <c r="AS190" i="1"/>
  <c r="AP190" i="1"/>
  <c r="AP148" i="1"/>
  <c r="AP131" i="1" s="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48" i="1"/>
  <c r="AQ131" i="1"/>
  <c r="AR131" i="1"/>
  <c r="AS131" i="1"/>
  <c r="W51" i="1"/>
  <c r="X51" i="1"/>
  <c r="Y51" i="1"/>
  <c r="Z51" i="1"/>
  <c r="AA51" i="1"/>
  <c r="AB51" i="1"/>
  <c r="AC51" i="1"/>
  <c r="AD51" i="1"/>
  <c r="AE51" i="1"/>
  <c r="AF51" i="1"/>
  <c r="AG51" i="1"/>
  <c r="AH51" i="1"/>
  <c r="AI51" i="1"/>
  <c r="AJ51" i="1"/>
  <c r="AK51" i="1"/>
  <c r="AL51" i="1"/>
  <c r="AM51" i="1"/>
  <c r="AN51" i="1"/>
  <c r="AO51" i="1"/>
  <c r="AP51" i="1"/>
  <c r="AQ51" i="1"/>
  <c r="AR51" i="1"/>
  <c r="AS51" i="1"/>
  <c r="W52" i="1"/>
  <c r="X52" i="1"/>
  <c r="Y52" i="1"/>
  <c r="Z52" i="1"/>
  <c r="AA52" i="1"/>
  <c r="AB52" i="1"/>
  <c r="AC52" i="1"/>
  <c r="AD52" i="1"/>
  <c r="AE52" i="1"/>
  <c r="AF52" i="1"/>
  <c r="AG52" i="1"/>
  <c r="AH52" i="1"/>
  <c r="AI52" i="1"/>
  <c r="AJ52" i="1"/>
  <c r="AK52" i="1"/>
  <c r="AL52" i="1"/>
  <c r="AM52" i="1"/>
  <c r="AN52" i="1"/>
  <c r="AO52" i="1"/>
  <c r="AP52" i="1"/>
  <c r="AQ52" i="1"/>
  <c r="AR52" i="1"/>
  <c r="AS52" i="1"/>
  <c r="W55" i="1"/>
  <c r="X55" i="1"/>
  <c r="Y55" i="1"/>
  <c r="Z55" i="1"/>
  <c r="AA55" i="1"/>
  <c r="AB55" i="1"/>
  <c r="AC55" i="1"/>
  <c r="AD55" i="1"/>
  <c r="AE55" i="1"/>
  <c r="AF55" i="1"/>
  <c r="AG55" i="1"/>
  <c r="AH55" i="1"/>
  <c r="AI55" i="1"/>
  <c r="AJ55" i="1"/>
  <c r="AK55" i="1"/>
  <c r="AL55" i="1"/>
  <c r="AM55" i="1"/>
  <c r="AN55" i="1"/>
  <c r="AO55" i="1"/>
  <c r="AP55" i="1"/>
  <c r="AQ55" i="1"/>
  <c r="W56" i="1"/>
  <c r="X56" i="1"/>
  <c r="Y56" i="1"/>
  <c r="Z56" i="1"/>
  <c r="AA56" i="1"/>
  <c r="AB56" i="1"/>
  <c r="AC56" i="1"/>
  <c r="AD56" i="1"/>
  <c r="AE56" i="1"/>
  <c r="AF56" i="1"/>
  <c r="AG56" i="1"/>
  <c r="AH56" i="1"/>
  <c r="AI56" i="1"/>
  <c r="AJ56" i="1"/>
  <c r="AK56" i="1"/>
  <c r="AL56" i="1"/>
  <c r="AM56" i="1"/>
  <c r="AN56" i="1"/>
  <c r="AO56" i="1"/>
  <c r="AP56" i="1"/>
  <c r="AQ56" i="1"/>
  <c r="AR56" i="1"/>
  <c r="AS56" i="1"/>
  <c r="W59" i="1"/>
  <c r="X59" i="1"/>
  <c r="Y59" i="1"/>
  <c r="Z59" i="1"/>
  <c r="AA59" i="1"/>
  <c r="AB59" i="1"/>
  <c r="AC59" i="1"/>
  <c r="AD59" i="1"/>
  <c r="AE59" i="1"/>
  <c r="AF59" i="1"/>
  <c r="AG59" i="1"/>
  <c r="AH59" i="1"/>
  <c r="AI59" i="1"/>
  <c r="AJ59" i="1"/>
  <c r="AK59" i="1"/>
  <c r="AL59" i="1"/>
  <c r="AM59" i="1"/>
  <c r="AN59" i="1"/>
  <c r="AO59" i="1"/>
  <c r="AP59" i="1"/>
  <c r="AQ59" i="1"/>
  <c r="AR59" i="1"/>
  <c r="AS59" i="1"/>
  <c r="W60" i="1"/>
  <c r="X60" i="1"/>
  <c r="Y60" i="1"/>
  <c r="Z60" i="1"/>
  <c r="AA60" i="1"/>
  <c r="AB60" i="1"/>
  <c r="AC60" i="1"/>
  <c r="AD60" i="1"/>
  <c r="AE60" i="1"/>
  <c r="AF60" i="1"/>
  <c r="AG60" i="1"/>
  <c r="AH60" i="1"/>
  <c r="AI60" i="1"/>
  <c r="AJ60" i="1"/>
  <c r="AK60" i="1"/>
  <c r="AL60" i="1"/>
  <c r="AM60" i="1"/>
  <c r="AN60" i="1"/>
  <c r="AO60" i="1"/>
  <c r="AP60" i="1"/>
  <c r="AQ60" i="1"/>
  <c r="AR60" i="1"/>
  <c r="AS60" i="1"/>
  <c r="AO63" i="1"/>
  <c r="AQ63" i="1"/>
  <c r="AR63" i="1"/>
  <c r="AS63" i="1"/>
  <c r="AQ45" i="1"/>
  <c r="AR45" i="1"/>
  <c r="AS45" i="1"/>
  <c r="AP42" i="1"/>
  <c r="AQ42" i="1"/>
  <c r="AQ44" i="1" s="1"/>
  <c r="AQ180" i="1" s="1"/>
  <c r="AR42" i="1"/>
  <c r="AR633" i="1" s="1"/>
  <c r="AR635" i="1" s="1"/>
  <c r="AS42" i="1"/>
  <c r="AS633" i="1" s="1"/>
  <c r="AP40" i="1"/>
  <c r="AP39" i="1"/>
  <c r="AQ39" i="1"/>
  <c r="AR39" i="1"/>
  <c r="AS39" i="1"/>
  <c r="AP37" i="1"/>
  <c r="AP628" i="1" s="1"/>
  <c r="AQ37" i="1"/>
  <c r="AQ628" i="1" s="1"/>
  <c r="AR37" i="1"/>
  <c r="AR628" i="1" s="1"/>
  <c r="AS37" i="1"/>
  <c r="AS628" i="1" s="1"/>
  <c r="AS630" i="1" s="1"/>
  <c r="AP32" i="1"/>
  <c r="AP34" i="1" s="1"/>
  <c r="AQ32" i="1"/>
  <c r="AQ623" i="1" s="1"/>
  <c r="AQ625" i="1" s="1"/>
  <c r="AR32" i="1"/>
  <c r="AR623" i="1" s="1"/>
  <c r="AR625" i="1" s="1"/>
  <c r="AS32" i="1"/>
  <c r="AP24" i="1"/>
  <c r="AQ24" i="1"/>
  <c r="AR24" i="1"/>
  <c r="AS24" i="1"/>
  <c r="AP20" i="1"/>
  <c r="AP26" i="1" s="1"/>
  <c r="AQ20" i="1"/>
  <c r="AQ26" i="1" s="1"/>
  <c r="AR20" i="1"/>
  <c r="AR26" i="1" s="1"/>
  <c r="AS20" i="1"/>
  <c r="AM517" i="1"/>
  <c r="AN517" i="1"/>
  <c r="AO517" i="1"/>
  <c r="AO546" i="1"/>
  <c r="AN546" i="1"/>
  <c r="AM546" i="1"/>
  <c r="AM541" i="1"/>
  <c r="AN541" i="1"/>
  <c r="AO541" i="1"/>
  <c r="AK517" i="1"/>
  <c r="AL517" i="1"/>
  <c r="AN623" i="1"/>
  <c r="AM624" i="1"/>
  <c r="AN624" i="1"/>
  <c r="AO624" i="1"/>
  <c r="AM629" i="1"/>
  <c r="AN629" i="1"/>
  <c r="AO629" i="1"/>
  <c r="AM634" i="1"/>
  <c r="AN634" i="1"/>
  <c r="AO634" i="1"/>
  <c r="AM608" i="1"/>
  <c r="AN608" i="1"/>
  <c r="AO608" i="1"/>
  <c r="AM609" i="1"/>
  <c r="AN609" i="1"/>
  <c r="AO609" i="1"/>
  <c r="AM610" i="1"/>
  <c r="AN610" i="1"/>
  <c r="AN650" i="1" s="1"/>
  <c r="AO610" i="1"/>
  <c r="AO650" i="1" s="1"/>
  <c r="G4" i="7"/>
  <c r="G5" i="7"/>
  <c r="G6" i="7"/>
  <c r="G7" i="7"/>
  <c r="G8" i="7" s="1"/>
  <c r="G9" i="7" s="1"/>
  <c r="G10" i="7"/>
  <c r="G11" i="7"/>
  <c r="G12" i="7"/>
  <c r="G13" i="7"/>
  <c r="G14" i="7"/>
  <c r="G15" i="7" s="1"/>
  <c r="G16" i="7" s="1"/>
  <c r="G17" i="7"/>
  <c r="G18" i="7"/>
  <c r="G19" i="7"/>
  <c r="G20" i="7"/>
  <c r="G21" i="7"/>
  <c r="G22" i="7"/>
  <c r="G23" i="7" s="1"/>
  <c r="G24" i="7"/>
  <c r="G25" i="7"/>
  <c r="G26" i="7"/>
  <c r="G27" i="7"/>
  <c r="G28" i="7"/>
  <c r="G29" i="7" s="1"/>
  <c r="G30" i="7" s="1"/>
  <c r="G31" i="7"/>
  <c r="G32" i="7"/>
  <c r="G33" i="7"/>
  <c r="G34" i="7"/>
  <c r="G35" i="7"/>
  <c r="G36" i="7"/>
  <c r="G37" i="7" s="1"/>
  <c r="G38" i="7"/>
  <c r="G39" i="7"/>
  <c r="G40" i="7"/>
  <c r="G41" i="7"/>
  <c r="G42" i="7"/>
  <c r="G43" i="7" s="1"/>
  <c r="G44" i="7" s="1"/>
  <c r="G45" i="7"/>
  <c r="G46" i="7"/>
  <c r="G47" i="7"/>
  <c r="G48" i="7"/>
  <c r="G49" i="7"/>
  <c r="G50" i="7" s="1"/>
  <c r="G51" i="7" s="1"/>
  <c r="G52" i="7"/>
  <c r="G53" i="7"/>
  <c r="G54" i="7"/>
  <c r="G55" i="7"/>
  <c r="G56" i="7"/>
  <c r="G57" i="7"/>
  <c r="G58" i="7"/>
  <c r="G59" i="7"/>
  <c r="G60" i="7"/>
  <c r="G61" i="7"/>
  <c r="G62" i="7"/>
  <c r="G63" i="7"/>
  <c r="G64" i="7"/>
  <c r="G65" i="7" s="1"/>
  <c r="G66" i="7"/>
  <c r="G67" i="7"/>
  <c r="G68" i="7"/>
  <c r="G69" i="7"/>
  <c r="G70" i="7"/>
  <c r="G71" i="7" s="1"/>
  <c r="G72" i="7" s="1"/>
  <c r="G73" i="7"/>
  <c r="G74" i="7"/>
  <c r="G75" i="7"/>
  <c r="G76" i="7"/>
  <c r="G77" i="7"/>
  <c r="G78" i="7"/>
  <c r="G79" i="7" s="1"/>
  <c r="G80" i="7"/>
  <c r="G81" i="7"/>
  <c r="G82" i="7"/>
  <c r="G83" i="7"/>
  <c r="G84" i="7"/>
  <c r="G85" i="7" s="1"/>
  <c r="G86" i="7" s="1"/>
  <c r="G87" i="7"/>
  <c r="G88" i="7"/>
  <c r="G89" i="7"/>
  <c r="G90" i="7"/>
  <c r="G91" i="7"/>
  <c r="G92" i="7" s="1"/>
  <c r="G93" i="7" s="1"/>
  <c r="G94" i="7"/>
  <c r="G95" i="7"/>
  <c r="G96" i="7"/>
  <c r="G97" i="7" s="1"/>
  <c r="G98" i="7" s="1"/>
  <c r="G99" i="7" s="1"/>
  <c r="G100" i="7" s="1"/>
  <c r="G101" i="7"/>
  <c r="G102" i="7"/>
  <c r="G103" i="7"/>
  <c r="G104" i="7"/>
  <c r="G105" i="7"/>
  <c r="G106" i="7"/>
  <c r="G107" i="7" s="1"/>
  <c r="G108" i="7"/>
  <c r="G109" i="7" s="1"/>
  <c r="G110" i="7"/>
  <c r="G111" i="7"/>
  <c r="G112" i="7"/>
  <c r="G113" i="7" s="1"/>
  <c r="G114" i="7" s="1"/>
  <c r="G115" i="7"/>
  <c r="G116" i="7"/>
  <c r="G117" i="7"/>
  <c r="G118" i="7"/>
  <c r="G119" i="7"/>
  <c r="G120" i="7"/>
  <c r="G121" i="7" s="1"/>
  <c r="G122" i="7"/>
  <c r="G123" i="7"/>
  <c r="G124" i="7"/>
  <c r="G125" i="7"/>
  <c r="G126" i="7"/>
  <c r="G127" i="7" s="1"/>
  <c r="G128" i="7" s="1"/>
  <c r="G129" i="7"/>
  <c r="G130" i="7"/>
  <c r="G131" i="7"/>
  <c r="G132" i="7"/>
  <c r="G133" i="7"/>
  <c r="G134" i="7" s="1"/>
  <c r="G135" i="7" s="1"/>
  <c r="G136" i="7"/>
  <c r="G137" i="7"/>
  <c r="G138" i="7"/>
  <c r="G139" i="7"/>
  <c r="G140" i="7"/>
  <c r="G141" i="7"/>
  <c r="G142" i="7"/>
  <c r="G143" i="7"/>
  <c r="G144" i="7"/>
  <c r="G145" i="7"/>
  <c r="G146" i="7"/>
  <c r="G147" i="7"/>
  <c r="G148" i="7"/>
  <c r="G149" i="7" s="1"/>
  <c r="G150" i="7"/>
  <c r="G151" i="7"/>
  <c r="G152" i="7"/>
  <c r="G153" i="7"/>
  <c r="G154" i="7"/>
  <c r="G155" i="7" s="1"/>
  <c r="G156" i="7" s="1"/>
  <c r="G157" i="7"/>
  <c r="G158" i="7"/>
  <c r="G159" i="7"/>
  <c r="G160" i="7"/>
  <c r="G161" i="7"/>
  <c r="G162" i="7"/>
  <c r="G163" i="7" s="1"/>
  <c r="G164" i="7"/>
  <c r="G165" i="7"/>
  <c r="G166" i="7"/>
  <c r="G167" i="7"/>
  <c r="G168" i="7"/>
  <c r="G169" i="7" s="1"/>
  <c r="G170" i="7" s="1"/>
  <c r="G171" i="7" s="1"/>
  <c r="G172" i="7" s="1"/>
  <c r="G173" i="7"/>
  <c r="G174" i="7"/>
  <c r="G175" i="7"/>
  <c r="G176" i="7" s="1"/>
  <c r="G177" i="7" s="1"/>
  <c r="G178" i="7"/>
  <c r="G179" i="7"/>
  <c r="G180" i="7"/>
  <c r="G181" i="7"/>
  <c r="G182" i="7"/>
  <c r="G183" i="7"/>
  <c r="G184" i="7"/>
  <c r="G185" i="7"/>
  <c r="G186" i="7"/>
  <c r="G187" i="7"/>
  <c r="G188" i="7"/>
  <c r="G189" i="7"/>
  <c r="G190" i="7"/>
  <c r="G191" i="7" s="1"/>
  <c r="G192" i="7"/>
  <c r="G193" i="7"/>
  <c r="G194" i="7"/>
  <c r="G195" i="7"/>
  <c r="G196" i="7"/>
  <c r="G197" i="7" s="1"/>
  <c r="G198" i="7" s="1"/>
  <c r="G199" i="7"/>
  <c r="G200" i="7"/>
  <c r="G201" i="7"/>
  <c r="G202" i="7"/>
  <c r="G203" i="7"/>
  <c r="G204" i="7"/>
  <c r="G205" i="7" s="1"/>
  <c r="G206" i="7"/>
  <c r="G207" i="7"/>
  <c r="G208" i="7"/>
  <c r="G209" i="7"/>
  <c r="G210" i="7"/>
  <c r="G211" i="7" s="1"/>
  <c r="G212" i="7" s="1"/>
  <c r="G213" i="7"/>
  <c r="G214" i="7"/>
  <c r="G215" i="7"/>
  <c r="G216" i="7"/>
  <c r="G217" i="7"/>
  <c r="G218" i="7" s="1"/>
  <c r="G219" i="7" s="1"/>
  <c r="G220" i="7"/>
  <c r="G221" i="7"/>
  <c r="G222" i="7"/>
  <c r="G223" i="7"/>
  <c r="G224" i="7"/>
  <c r="G225" i="7" s="1"/>
  <c r="G226" i="7" s="1"/>
  <c r="G227" i="7"/>
  <c r="G228" i="7"/>
  <c r="G229" i="7"/>
  <c r="G230" i="7"/>
  <c r="G231" i="7"/>
  <c r="G232" i="7"/>
  <c r="G233" i="7" s="1"/>
  <c r="G234" i="7" s="1"/>
  <c r="G235" i="7"/>
  <c r="G236" i="7"/>
  <c r="G237" i="7"/>
  <c r="G238" i="7"/>
  <c r="G239" i="7" s="1"/>
  <c r="G240" i="7" s="1"/>
  <c r="G241" i="7"/>
  <c r="G242" i="7"/>
  <c r="G243" i="7"/>
  <c r="G244" i="7"/>
  <c r="G245" i="7"/>
  <c r="G246" i="7"/>
  <c r="G247" i="7" s="1"/>
  <c r="G248" i="7"/>
  <c r="G249" i="7"/>
  <c r="G250" i="7"/>
  <c r="G251" i="7"/>
  <c r="G252" i="7"/>
  <c r="G253" i="7" s="1"/>
  <c r="G254" i="7" s="1"/>
  <c r="G255" i="7"/>
  <c r="G256" i="7"/>
  <c r="G257" i="7"/>
  <c r="G258" i="7"/>
  <c r="G259" i="7"/>
  <c r="G260" i="7" s="1"/>
  <c r="G261" i="7" s="1"/>
  <c r="G262" i="7"/>
  <c r="G263" i="7"/>
  <c r="G264" i="7"/>
  <c r="G265" i="7"/>
  <c r="G266" i="7"/>
  <c r="G267" i="7"/>
  <c r="G268" i="7"/>
  <c r="G269" i="7"/>
  <c r="G270" i="7"/>
  <c r="G271" i="7"/>
  <c r="G272" i="7"/>
  <c r="G273" i="7"/>
  <c r="G274" i="7"/>
  <c r="G275" i="7" s="1"/>
  <c r="G276" i="7"/>
  <c r="G277" i="7"/>
  <c r="G278" i="7"/>
  <c r="G279" i="7"/>
  <c r="G280" i="7"/>
  <c r="G281" i="7" s="1"/>
  <c r="G282" i="7" s="1"/>
  <c r="G283" i="7"/>
  <c r="G284" i="7"/>
  <c r="G285" i="7"/>
  <c r="G286" i="7"/>
  <c r="G287" i="7" s="1"/>
  <c r="G288" i="7" s="1"/>
  <c r="G289" i="7" s="1"/>
  <c r="G290" i="7" s="1"/>
  <c r="G291" i="7"/>
  <c r="G292" i="7"/>
  <c r="G293" i="7"/>
  <c r="G294" i="7"/>
  <c r="G295" i="7" s="1"/>
  <c r="G296" i="7" s="1"/>
  <c r="G297" i="7"/>
  <c r="G298" i="7"/>
  <c r="G299" i="7"/>
  <c r="G300" i="7"/>
  <c r="G301" i="7"/>
  <c r="G302" i="7" s="1"/>
  <c r="G303" i="7" s="1"/>
  <c r="G304" i="7"/>
  <c r="G305" i="7"/>
  <c r="G306" i="7"/>
  <c r="G307" i="7"/>
  <c r="G308" i="7"/>
  <c r="G309" i="7"/>
  <c r="G310" i="7"/>
  <c r="G311" i="7" s="1"/>
  <c r="G312" i="7"/>
  <c r="G313" i="7"/>
  <c r="G314" i="7"/>
  <c r="G315" i="7"/>
  <c r="G316" i="7"/>
  <c r="G317" i="7" s="1"/>
  <c r="G318" i="7"/>
  <c r="G319" i="7"/>
  <c r="G320" i="7"/>
  <c r="G321" i="7"/>
  <c r="G322" i="7"/>
  <c r="G323" i="7" s="1"/>
  <c r="G324" i="7" s="1"/>
  <c r="G325" i="7" s="1"/>
  <c r="G326" i="7"/>
  <c r="G327" i="7"/>
  <c r="G328" i="7"/>
  <c r="G329" i="7"/>
  <c r="G330" i="7"/>
  <c r="G331" i="7" s="1"/>
  <c r="G332" i="7"/>
  <c r="G333" i="7"/>
  <c r="G334" i="7"/>
  <c r="G335" i="7"/>
  <c r="G336" i="7"/>
  <c r="G337" i="7" s="1"/>
  <c r="G338" i="7" s="1"/>
  <c r="G339" i="7"/>
  <c r="G340" i="7"/>
  <c r="G341" i="7"/>
  <c r="G342" i="7"/>
  <c r="G343" i="7" s="1"/>
  <c r="G344" i="7" s="1"/>
  <c r="G345" i="7" s="1"/>
  <c r="G346" i="7"/>
  <c r="G347" i="7"/>
  <c r="G348" i="7"/>
  <c r="G349" i="7"/>
  <c r="G350" i="7"/>
  <c r="G351" i="7"/>
  <c r="G352" i="7"/>
  <c r="G353" i="7"/>
  <c r="G354" i="7"/>
  <c r="G355" i="7"/>
  <c r="G356" i="7"/>
  <c r="G357" i="7"/>
  <c r="G358" i="7"/>
  <c r="G359" i="7" s="1"/>
  <c r="G360" i="7" s="1"/>
  <c r="G361" i="7"/>
  <c r="G362" i="7"/>
  <c r="G363" i="7"/>
  <c r="G364" i="7"/>
  <c r="G365" i="7" s="1"/>
  <c r="G366" i="7" s="1"/>
  <c r="G367" i="7" s="1"/>
  <c r="G368" i="7"/>
  <c r="G369" i="7"/>
  <c r="G370" i="7"/>
  <c r="G371" i="7"/>
  <c r="G372" i="7"/>
  <c r="G373" i="7" s="1"/>
  <c r="G374" i="7"/>
  <c r="G375" i="7"/>
  <c r="G376" i="7"/>
  <c r="G377" i="7"/>
  <c r="G378" i="7"/>
  <c r="G379" i="7" s="1"/>
  <c r="G380" i="7" s="1"/>
  <c r="G381" i="7"/>
  <c r="G382" i="7"/>
  <c r="G383" i="7"/>
  <c r="G384" i="7"/>
  <c r="G385" i="7"/>
  <c r="G386" i="7" s="1"/>
  <c r="G387" i="7" s="1"/>
  <c r="G388" i="7"/>
  <c r="G389" i="7"/>
  <c r="G390" i="7"/>
  <c r="G391" i="7"/>
  <c r="G392" i="7"/>
  <c r="G393" i="7"/>
  <c r="G394" i="7"/>
  <c r="G395" i="7"/>
  <c r="G396" i="7"/>
  <c r="G397" i="7"/>
  <c r="G398" i="7"/>
  <c r="G399" i="7"/>
  <c r="G400" i="7"/>
  <c r="G401" i="7" s="1"/>
  <c r="G402" i="7"/>
  <c r="G403" i="7"/>
  <c r="G404" i="7"/>
  <c r="G405" i="7"/>
  <c r="G406" i="7"/>
  <c r="G407" i="7" s="1"/>
  <c r="G408" i="7" s="1"/>
  <c r="G409" i="7" s="1"/>
  <c r="G410" i="7" s="1"/>
  <c r="G411" i="7"/>
  <c r="G412" i="7"/>
  <c r="G413" i="7"/>
  <c r="G414" i="7"/>
  <c r="G415" i="7" s="1"/>
  <c r="G416" i="7"/>
  <c r="G417" i="7"/>
  <c r="G418" i="7"/>
  <c r="G419" i="7"/>
  <c r="G420" i="7"/>
  <c r="G421" i="7" s="1"/>
  <c r="G422" i="7" s="1"/>
  <c r="G423" i="7"/>
  <c r="G424" i="7"/>
  <c r="G425" i="7"/>
  <c r="G426" i="7"/>
  <c r="G427" i="7"/>
  <c r="G428" i="7" s="1"/>
  <c r="G429" i="7" s="1"/>
  <c r="G430" i="7"/>
  <c r="G431" i="7"/>
  <c r="G432" i="7"/>
  <c r="G433" i="7"/>
  <c r="G434" i="7"/>
  <c r="G435" i="7"/>
  <c r="G436" i="7"/>
  <c r="G437" i="7"/>
  <c r="G438" i="7"/>
  <c r="G439" i="7"/>
  <c r="G440" i="7"/>
  <c r="G441" i="7"/>
  <c r="G442" i="7"/>
  <c r="G443" i="7" s="1"/>
  <c r="G444" i="7"/>
  <c r="G445" i="7"/>
  <c r="G446" i="7"/>
  <c r="G447" i="7"/>
  <c r="G448" i="7"/>
  <c r="G449" i="7" s="1"/>
  <c r="G450" i="7" s="1"/>
  <c r="G451" i="7"/>
  <c r="G452" i="7"/>
  <c r="G453" i="7"/>
  <c r="G454" i="7"/>
  <c r="G455" i="7" s="1"/>
  <c r="G456" i="7" s="1"/>
  <c r="G457" i="7" s="1"/>
  <c r="G458" i="7" s="1"/>
  <c r="G459" i="7" s="1"/>
  <c r="G460" i="7"/>
  <c r="G461" i="7"/>
  <c r="G462" i="7"/>
  <c r="G463" i="7" s="1"/>
  <c r="G464" i="7" s="1"/>
  <c r="G465" i="7"/>
  <c r="G466" i="7"/>
  <c r="G467" i="7"/>
  <c r="G468" i="7"/>
  <c r="G469" i="7"/>
  <c r="G470" i="7" s="1"/>
  <c r="G471" i="7" s="1"/>
  <c r="G472" i="7"/>
  <c r="G473" i="7"/>
  <c r="G474" i="7"/>
  <c r="G475" i="7"/>
  <c r="G476" i="7"/>
  <c r="G477" i="7"/>
  <c r="G478" i="7"/>
  <c r="G479" i="7"/>
  <c r="G480" i="7"/>
  <c r="G481" i="7"/>
  <c r="G482" i="7"/>
  <c r="G483" i="7"/>
  <c r="G484" i="7"/>
  <c r="G485" i="7" s="1"/>
  <c r="G486" i="7"/>
  <c r="G487" i="7"/>
  <c r="G488" i="7" s="1"/>
  <c r="G489" i="7"/>
  <c r="G490" i="7"/>
  <c r="G491" i="7" s="1"/>
  <c r="G492" i="7" s="1"/>
  <c r="G493" i="7"/>
  <c r="G494" i="7"/>
  <c r="G495" i="7"/>
  <c r="G496" i="7"/>
  <c r="G497" i="7"/>
  <c r="G498" i="7"/>
  <c r="G499" i="7" s="1"/>
  <c r="G500" i="7"/>
  <c r="G501" i="7"/>
  <c r="G502" i="7"/>
  <c r="G503" i="7"/>
  <c r="G504" i="7"/>
  <c r="G505" i="7" s="1"/>
  <c r="G506" i="7" s="1"/>
  <c r="G507" i="7"/>
  <c r="G508" i="7"/>
  <c r="G509" i="7"/>
  <c r="G510" i="7"/>
  <c r="G511" i="7"/>
  <c r="G512" i="7" s="1"/>
  <c r="G513" i="7" s="1"/>
  <c r="G514" i="7"/>
  <c r="G515" i="7"/>
  <c r="G516" i="7"/>
  <c r="G517" i="7"/>
  <c r="G518" i="7"/>
  <c r="G519" i="7"/>
  <c r="G520" i="7"/>
  <c r="G521" i="7"/>
  <c r="G522" i="7"/>
  <c r="G523" i="7"/>
  <c r="G524" i="7"/>
  <c r="G525" i="7"/>
  <c r="G526" i="7"/>
  <c r="G527" i="7" s="1"/>
  <c r="G528" i="7"/>
  <c r="G529" i="7"/>
  <c r="G530" i="7"/>
  <c r="G531" i="7"/>
  <c r="G532" i="7"/>
  <c r="G533" i="7" s="1"/>
  <c r="G534" i="7" s="1"/>
  <c r="G535" i="7" s="1"/>
  <c r="G536" i="7"/>
  <c r="G537" i="7"/>
  <c r="G538" i="7"/>
  <c r="G539" i="7" s="1"/>
  <c r="G540" i="7" s="1"/>
  <c r="G541" i="7" s="1"/>
  <c r="G542" i="7"/>
  <c r="G543" i="7"/>
  <c r="G544" i="7"/>
  <c r="G545" i="7"/>
  <c r="G546" i="7"/>
  <c r="G547" i="7" s="1"/>
  <c r="G548" i="7" s="1"/>
  <c r="G549" i="7"/>
  <c r="G550" i="7"/>
  <c r="G551" i="7"/>
  <c r="G552" i="7"/>
  <c r="G553" i="7"/>
  <c r="G554" i="7" s="1"/>
  <c r="G555" i="7" s="1"/>
  <c r="G556" i="7"/>
  <c r="G557" i="7" s="1"/>
  <c r="G558" i="7"/>
  <c r="G559" i="7"/>
  <c r="G560" i="7"/>
  <c r="G561" i="7"/>
  <c r="G562" i="7"/>
  <c r="G563" i="7"/>
  <c r="G564" i="7"/>
  <c r="G565" i="7"/>
  <c r="G566" i="7"/>
  <c r="G567" i="7"/>
  <c r="G568" i="7"/>
  <c r="G569" i="7" s="1"/>
  <c r="G570" i="7"/>
  <c r="G571" i="7"/>
  <c r="G572" i="7"/>
  <c r="G573" i="7"/>
  <c r="G574" i="7"/>
  <c r="G575" i="7" s="1"/>
  <c r="G576" i="7" s="1"/>
  <c r="G577" i="7"/>
  <c r="G578" i="7"/>
  <c r="G579" i="7"/>
  <c r="G580" i="7"/>
  <c r="G581" i="7"/>
  <c r="G582" i="7"/>
  <c r="G583" i="7" s="1"/>
  <c r="G584" i="7"/>
  <c r="G585" i="7"/>
  <c r="G586" i="7"/>
  <c r="G587" i="7"/>
  <c r="G588" i="7"/>
  <c r="G589" i="7" s="1"/>
  <c r="G590" i="7" s="1"/>
  <c r="G591" i="7"/>
  <c r="G592" i="7"/>
  <c r="G593" i="7"/>
  <c r="G594" i="7"/>
  <c r="G595" i="7"/>
  <c r="G596" i="7" s="1"/>
  <c r="G597" i="7" s="1"/>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s="1"/>
  <c r="G1040" i="7" s="1"/>
  <c r="G1041" i="7" s="1"/>
  <c r="G1042" i="7" s="1"/>
  <c r="G1043" i="7" s="1"/>
  <c r="G1044" i="7" s="1"/>
  <c r="G1045" i="7" s="1"/>
  <c r="G1046" i="7" s="1"/>
  <c r="G1047" i="7" s="1"/>
  <c r="G1048" i="7" s="1"/>
  <c r="G1049" i="7" s="1"/>
  <c r="G1050" i="7" s="1"/>
  <c r="G1051" i="7" s="1"/>
  <c r="G1052" i="7" s="1"/>
  <c r="G1053" i="7" s="1"/>
  <c r="G1054" i="7" s="1"/>
  <c r="G1055" i="7" s="1"/>
  <c r="G1056" i="7" s="1"/>
  <c r="G1057" i="7" s="1"/>
  <c r="G1058" i="7" s="1"/>
  <c r="G1059" i="7" s="1"/>
  <c r="G1060" i="7" s="1"/>
  <c r="G1061" i="7" s="1"/>
  <c r="G1062" i="7" s="1"/>
  <c r="G1063" i="7" s="1"/>
  <c r="G1064" i="7" s="1"/>
  <c r="G1065" i="7" s="1"/>
  <c r="G1066" i="7" s="1"/>
  <c r="G1067" i="7" s="1"/>
  <c r="G1068" i="7" s="1"/>
  <c r="G1069" i="7" s="1"/>
  <c r="G1070" i="7" s="1"/>
  <c r="G1071" i="7" s="1"/>
  <c r="G1072" i="7" s="1"/>
  <c r="G1073" i="7" s="1"/>
  <c r="G1074" i="7" s="1"/>
  <c r="G1075" i="7" s="1"/>
  <c r="G1076" i="7" s="1"/>
  <c r="G1077" i="7" s="1"/>
  <c r="G1078" i="7" s="1"/>
  <c r="G1079" i="7" s="1"/>
  <c r="G1080" i="7" s="1"/>
  <c r="G1081" i="7" s="1"/>
  <c r="G1082" i="7" s="1"/>
  <c r="G1083" i="7" s="1"/>
  <c r="G1084" i="7" s="1"/>
  <c r="G1085" i="7" s="1"/>
  <c r="G1086" i="7" s="1"/>
  <c r="G1087" i="7" s="1"/>
  <c r="G1088" i="7" s="1"/>
  <c r="G1089" i="7" s="1"/>
  <c r="G1090" i="7" s="1"/>
  <c r="G1091" i="7" s="1"/>
  <c r="G1092" i="7" s="1"/>
  <c r="G1093" i="7" s="1"/>
  <c r="G1094" i="7" s="1"/>
  <c r="G1095" i="7" s="1"/>
  <c r="G1096" i="7" s="1"/>
  <c r="G1097" i="7" s="1"/>
  <c r="G1098" i="7" s="1"/>
  <c r="G1099" i="7" s="1"/>
  <c r="G1100" i="7" s="1"/>
  <c r="G1101" i="7" s="1"/>
  <c r="G1102" i="7" s="1"/>
  <c r="G1103" i="7" s="1"/>
  <c r="G1104" i="7" s="1"/>
  <c r="G1105" i="7" s="1"/>
  <c r="G1106" i="7" s="1"/>
  <c r="G1107" i="7" s="1"/>
  <c r="G1108" i="7" s="1"/>
  <c r="G1109" i="7" s="1"/>
  <c r="G1110" i="7" s="1"/>
  <c r="G1111" i="7" s="1"/>
  <c r="G1112" i="7" s="1"/>
  <c r="G1113" i="7" s="1"/>
  <c r="G1114" i="7" s="1"/>
  <c r="G1115" i="7" s="1"/>
  <c r="G1116" i="7" s="1"/>
  <c r="G1117" i="7" s="1"/>
  <c r="G1118" i="7" s="1"/>
  <c r="G1119" i="7" s="1"/>
  <c r="G1120" i="7" s="1"/>
  <c r="G1121" i="7" s="1"/>
  <c r="G1122" i="7" s="1"/>
  <c r="G1123" i="7" s="1"/>
  <c r="G1124" i="7" s="1"/>
  <c r="G1125" i="7" s="1"/>
  <c r="G1126" i="7" s="1"/>
  <c r="G1127" i="7" s="1"/>
  <c r="G1128" i="7" s="1"/>
  <c r="G1129" i="7" s="1"/>
  <c r="G1130" i="7" s="1"/>
  <c r="G1131" i="7" s="1"/>
  <c r="G1132" i="7" s="1"/>
  <c r="G1133" i="7" s="1"/>
  <c r="G1134" i="7" s="1"/>
  <c r="G1135" i="7" s="1"/>
  <c r="G1136" i="7" s="1"/>
  <c r="G1137" i="7" s="1"/>
  <c r="G1138" i="7" s="1"/>
  <c r="G1139" i="7" s="1"/>
  <c r="G1140" i="7" s="1"/>
  <c r="G1141" i="7" s="1"/>
  <c r="G1142" i="7" s="1"/>
  <c r="G1143" i="7" s="1"/>
  <c r="G1144" i="7" s="1"/>
  <c r="G1145" i="7" s="1"/>
  <c r="G1146" i="7" s="1"/>
  <c r="G1147" i="7" s="1"/>
  <c r="G1148" i="7" s="1"/>
  <c r="G1149" i="7" s="1"/>
  <c r="G1150" i="7" s="1"/>
  <c r="G1151" i="7" s="1"/>
  <c r="G1152" i="7" s="1"/>
  <c r="G1153" i="7" s="1"/>
  <c r="G1154" i="7" s="1"/>
  <c r="G1155" i="7" s="1"/>
  <c r="G1156" i="7" s="1"/>
  <c r="G1157" i="7" s="1"/>
  <c r="G1158" i="7" s="1"/>
  <c r="G1159" i="7" s="1"/>
  <c r="G3" i="7"/>
  <c r="A670" i="7"/>
  <c r="A671" i="7"/>
  <c r="A672" i="7"/>
  <c r="A673" i="7"/>
  <c r="A674" i="7"/>
  <c r="A675" i="7"/>
  <c r="A676" i="7"/>
  <c r="A677" i="7"/>
  <c r="A678" i="7" s="1"/>
  <c r="A679" i="7" s="1"/>
  <c r="A680" i="7" s="1"/>
  <c r="A681" i="7" s="1"/>
  <c r="A682" i="7" s="1"/>
  <c r="A683" i="7" s="1"/>
  <c r="A684" i="7" s="1"/>
  <c r="A685" i="7" s="1"/>
  <c r="A686" i="7" s="1"/>
  <c r="A687" i="7" s="1"/>
  <c r="A688" i="7" s="1"/>
  <c r="A689" i="7" s="1"/>
  <c r="A690" i="7" s="1"/>
  <c r="A691" i="7" s="1"/>
  <c r="A692" i="7" s="1"/>
  <c r="A693" i="7" s="1"/>
  <c r="A694" i="7" s="1"/>
  <c r="A695" i="7" s="1"/>
  <c r="A696" i="7" s="1"/>
  <c r="A697" i="7" s="1"/>
  <c r="A698" i="7" s="1"/>
  <c r="A699" i="7" s="1"/>
  <c r="A700" i="7" s="1"/>
  <c r="A701" i="7" s="1"/>
  <c r="A702" i="7" s="1"/>
  <c r="A703" i="7" s="1"/>
  <c r="A704" i="7" s="1"/>
  <c r="A705" i="7" s="1"/>
  <c r="A706" i="7" s="1"/>
  <c r="A707" i="7" s="1"/>
  <c r="A708" i="7" s="1"/>
  <c r="A709" i="7" s="1"/>
  <c r="A710" i="7" s="1"/>
  <c r="A711" i="7" s="1"/>
  <c r="A712" i="7" s="1"/>
  <c r="A713" i="7" s="1"/>
  <c r="A714" i="7" s="1"/>
  <c r="A715" i="7" s="1"/>
  <c r="A716" i="7" s="1"/>
  <c r="A717" i="7" s="1"/>
  <c r="A718" i="7" s="1"/>
  <c r="A719" i="7" s="1"/>
  <c r="A720" i="7" s="1"/>
  <c r="A721" i="7" s="1"/>
  <c r="A722" i="7" s="1"/>
  <c r="A723" i="7" s="1"/>
  <c r="A724" i="7" s="1"/>
  <c r="A725" i="7" s="1"/>
  <c r="A726" i="7" s="1"/>
  <c r="A727" i="7" s="1"/>
  <c r="A728" i="7" s="1"/>
  <c r="A729" i="7" s="1"/>
  <c r="A730" i="7" s="1"/>
  <c r="A731" i="7" s="1"/>
  <c r="A732" i="7" s="1"/>
  <c r="A733" i="7" s="1"/>
  <c r="A734" i="7" s="1"/>
  <c r="A735" i="7" s="1"/>
  <c r="A736" i="7" s="1"/>
  <c r="A737" i="7" s="1"/>
  <c r="A738" i="7" s="1"/>
  <c r="A739" i="7" s="1"/>
  <c r="A740" i="7" s="1"/>
  <c r="A741" i="7" s="1"/>
  <c r="A742" i="7" s="1"/>
  <c r="A743" i="7" s="1"/>
  <c r="A744" i="7" s="1"/>
  <c r="A745" i="7" s="1"/>
  <c r="A746" i="7" s="1"/>
  <c r="A747" i="7" s="1"/>
  <c r="A748" i="7" s="1"/>
  <c r="A749" i="7" s="1"/>
  <c r="A750" i="7" s="1"/>
  <c r="A751" i="7" s="1"/>
  <c r="A752" i="7" s="1"/>
  <c r="A753" i="7" s="1"/>
  <c r="A754" i="7" s="1"/>
  <c r="A755" i="7" s="1"/>
  <c r="A756" i="7" s="1"/>
  <c r="A757" i="7" s="1"/>
  <c r="A758" i="7" s="1"/>
  <c r="A759" i="7" s="1"/>
  <c r="A760" i="7" s="1"/>
  <c r="A761" i="7" s="1"/>
  <c r="A762" i="7" s="1"/>
  <c r="A763" i="7" s="1"/>
  <c r="A764" i="7" s="1"/>
  <c r="A765" i="7" s="1"/>
  <c r="A766" i="7" s="1"/>
  <c r="A767" i="7" s="1"/>
  <c r="A768" i="7" s="1"/>
  <c r="A769" i="7" s="1"/>
  <c r="A770" i="7" s="1"/>
  <c r="A771" i="7" s="1"/>
  <c r="A772" i="7" s="1"/>
  <c r="A773" i="7" s="1"/>
  <c r="A774" i="7" s="1"/>
  <c r="A775" i="7" s="1"/>
  <c r="A776" i="7" s="1"/>
  <c r="A777" i="7" s="1"/>
  <c r="A778" i="7" s="1"/>
  <c r="A779" i="7" s="1"/>
  <c r="A780" i="7" s="1"/>
  <c r="A781" i="7" s="1"/>
  <c r="A782" i="7" s="1"/>
  <c r="A783" i="7" s="1"/>
  <c r="A784" i="7" s="1"/>
  <c r="A785" i="7" s="1"/>
  <c r="A786" i="7" s="1"/>
  <c r="A787" i="7" s="1"/>
  <c r="A788" i="7" s="1"/>
  <c r="A789" i="7" s="1"/>
  <c r="A790" i="7" s="1"/>
  <c r="A791" i="7" s="1"/>
  <c r="A792" i="7" s="1"/>
  <c r="A793" i="7" s="1"/>
  <c r="A794" i="7" s="1"/>
  <c r="A795" i="7" s="1"/>
  <c r="A796" i="7" s="1"/>
  <c r="A797" i="7" s="1"/>
  <c r="A798" i="7" s="1"/>
  <c r="A799" i="7" s="1"/>
  <c r="A800" i="7" s="1"/>
  <c r="A801" i="7" s="1"/>
  <c r="A802" i="7" s="1"/>
  <c r="A803" i="7" s="1"/>
  <c r="A804" i="7" s="1"/>
  <c r="A805" i="7" s="1"/>
  <c r="A806" i="7" s="1"/>
  <c r="A807" i="7" s="1"/>
  <c r="A808" i="7" s="1"/>
  <c r="A809" i="7" s="1"/>
  <c r="A810" i="7" s="1"/>
  <c r="A811" i="7" s="1"/>
  <c r="A812" i="7" s="1"/>
  <c r="A813" i="7" s="1"/>
  <c r="A814" i="7" s="1"/>
  <c r="A815" i="7" s="1"/>
  <c r="A816" i="7" s="1"/>
  <c r="A817" i="7" s="1"/>
  <c r="A818" i="7" s="1"/>
  <c r="A819" i="7" s="1"/>
  <c r="A820" i="7" s="1"/>
  <c r="A821" i="7" s="1"/>
  <c r="A822" i="7" s="1"/>
  <c r="A823" i="7" s="1"/>
  <c r="A824" i="7" s="1"/>
  <c r="A825" i="7" s="1"/>
  <c r="A826" i="7" s="1"/>
  <c r="A827" i="7" s="1"/>
  <c r="A828" i="7" s="1"/>
  <c r="A829" i="7" s="1"/>
  <c r="A830" i="7" s="1"/>
  <c r="A831" i="7" s="1"/>
  <c r="A832" i="7" s="1"/>
  <c r="A833" i="7" s="1"/>
  <c r="A834" i="7" s="1"/>
  <c r="A835" i="7" s="1"/>
  <c r="A836" i="7" s="1"/>
  <c r="A837" i="7" s="1"/>
  <c r="A838" i="7" s="1"/>
  <c r="A669" i="7"/>
  <c r="L8" i="7"/>
  <c r="L9" i="7"/>
  <c r="L10" i="7"/>
  <c r="L11" i="7"/>
  <c r="L12" i="7"/>
  <c r="L13" i="7"/>
  <c r="L14" i="7" s="1"/>
  <c r="L15" i="7" s="1"/>
  <c r="L16" i="7"/>
  <c r="L17" i="7"/>
  <c r="L18" i="7"/>
  <c r="L19" i="7"/>
  <c r="L20" i="7"/>
  <c r="L21" i="7"/>
  <c r="L22" i="7"/>
  <c r="L23" i="7"/>
  <c r="L24" i="7"/>
  <c r="L25" i="7"/>
  <c r="L26" i="7"/>
  <c r="L27" i="7"/>
  <c r="L28" i="7"/>
  <c r="L29" i="7"/>
  <c r="L30" i="7"/>
  <c r="L31" i="7"/>
  <c r="L32" i="7"/>
  <c r="L33" i="7"/>
  <c r="L34" i="7"/>
  <c r="L35" i="7" s="1"/>
  <c r="L36" i="7" s="1"/>
  <c r="L37" i="7"/>
  <c r="L38" i="7"/>
  <c r="L39" i="7"/>
  <c r="L40" i="7"/>
  <c r="L41" i="7"/>
  <c r="L42" i="7" s="1"/>
  <c r="L43" i="7" s="1"/>
  <c r="L44" i="7"/>
  <c r="L45" i="7"/>
  <c r="L46" i="7"/>
  <c r="L47" i="7"/>
  <c r="L48" i="7"/>
  <c r="L49" i="7"/>
  <c r="L50" i="7" s="1"/>
  <c r="L51" i="7" s="1"/>
  <c r="L52" i="7" s="1"/>
  <c r="L53" i="7"/>
  <c r="L54" i="7"/>
  <c r="L55" i="7"/>
  <c r="L56" i="7" s="1"/>
  <c r="L57" i="7" s="1"/>
  <c r="L58" i="7"/>
  <c r="L59" i="7"/>
  <c r="L60" i="7"/>
  <c r="L61" i="7"/>
  <c r="L62" i="7"/>
  <c r="L63" i="7" s="1"/>
  <c r="L64" i="7" s="1"/>
  <c r="L65" i="7"/>
  <c r="L66" i="7"/>
  <c r="L67" i="7"/>
  <c r="L68" i="7"/>
  <c r="L69" i="7"/>
  <c r="L70" i="7"/>
  <c r="L71" i="7" s="1"/>
  <c r="L72" i="7"/>
  <c r="L73" i="7"/>
  <c r="L74" i="7"/>
  <c r="L75" i="7"/>
  <c r="L76" i="7"/>
  <c r="L77" i="7"/>
  <c r="L78" i="7" s="1"/>
  <c r="L79" i="7"/>
  <c r="L80" i="7"/>
  <c r="L81" i="7"/>
  <c r="L82" i="7"/>
  <c r="L83" i="7" s="1"/>
  <c r="L84" i="7" s="1"/>
  <c r="L85" i="7" s="1"/>
  <c r="L86" i="7"/>
  <c r="L87" i="7"/>
  <c r="L88" i="7"/>
  <c r="L89" i="7"/>
  <c r="L90" i="7"/>
  <c r="L91" i="7"/>
  <c r="L92" i="7" s="1"/>
  <c r="L93" i="7"/>
  <c r="L94" i="7"/>
  <c r="L95" i="7"/>
  <c r="L96" i="7"/>
  <c r="L97" i="7"/>
  <c r="L98" i="7" s="1"/>
  <c r="L99" i="7" s="1"/>
  <c r="L100" i="7"/>
  <c r="L101" i="7"/>
  <c r="L102" i="7"/>
  <c r="L103" i="7"/>
  <c r="L104" i="7"/>
  <c r="L105" i="7"/>
  <c r="L106" i="7"/>
  <c r="L107" i="7"/>
  <c r="L108" i="7"/>
  <c r="L109" i="7"/>
  <c r="L110" i="7"/>
  <c r="L111" i="7"/>
  <c r="L112" i="7"/>
  <c r="L113" i="7"/>
  <c r="L114" i="7"/>
  <c r="L115" i="7"/>
  <c r="L116" i="7"/>
  <c r="L117" i="7"/>
  <c r="L118" i="7"/>
  <c r="L119" i="7" s="1"/>
  <c r="L120" i="7" s="1"/>
  <c r="L121" i="7" s="1"/>
  <c r="L122" i="7"/>
  <c r="L123" i="7"/>
  <c r="L124" i="7"/>
  <c r="L125" i="7"/>
  <c r="L126" i="7" s="1"/>
  <c r="L127" i="7" s="1"/>
  <c r="L128" i="7"/>
  <c r="L129" i="7"/>
  <c r="L130" i="7"/>
  <c r="L131" i="7"/>
  <c r="L132" i="7"/>
  <c r="L133" i="7" s="1"/>
  <c r="L134" i="7" s="1"/>
  <c r="L135" i="7"/>
  <c r="L136" i="7"/>
  <c r="L137" i="7"/>
  <c r="L138" i="7"/>
  <c r="L139" i="7"/>
  <c r="L140" i="7" s="1"/>
  <c r="L141" i="7" s="1"/>
  <c r="L142" i="7"/>
  <c r="L143" i="7"/>
  <c r="L144" i="7"/>
  <c r="L145" i="7" s="1"/>
  <c r="L146" i="7" s="1"/>
  <c r="L147" i="7" s="1"/>
  <c r="L148" i="7" s="1"/>
  <c r="L149" i="7"/>
  <c r="L150" i="7"/>
  <c r="L151" i="7"/>
  <c r="L152" i="7"/>
  <c r="L153" i="7"/>
  <c r="L154" i="7"/>
  <c r="L155" i="7" s="1"/>
  <c r="L156" i="7"/>
  <c r="L157" i="7"/>
  <c r="L158" i="7"/>
  <c r="L159" i="7"/>
  <c r="L160" i="7"/>
  <c r="L161" i="7"/>
  <c r="L162" i="7" s="1"/>
  <c r="L163" i="7"/>
  <c r="L164" i="7"/>
  <c r="L165" i="7"/>
  <c r="L166" i="7"/>
  <c r="L167" i="7"/>
  <c r="L168" i="7"/>
  <c r="L169" i="7" s="1"/>
  <c r="L170" i="7" s="1"/>
  <c r="L171" i="7" s="1"/>
  <c r="L172" i="7"/>
  <c r="L173" i="7"/>
  <c r="L174" i="7"/>
  <c r="L175" i="7"/>
  <c r="L176" i="7" s="1"/>
  <c r="L177" i="7"/>
  <c r="L178" i="7"/>
  <c r="L179" i="7"/>
  <c r="L180" i="7"/>
  <c r="L181" i="7"/>
  <c r="L182" i="7" s="1"/>
  <c r="L183" i="7" s="1"/>
  <c r="L184" i="7"/>
  <c r="L185" i="7"/>
  <c r="L186" i="7"/>
  <c r="L187" i="7"/>
  <c r="L188" i="7"/>
  <c r="L189" i="7"/>
  <c r="L190" i="7"/>
  <c r="L191" i="7"/>
  <c r="L192" i="7"/>
  <c r="L193" i="7"/>
  <c r="L194" i="7"/>
  <c r="L195" i="7"/>
  <c r="L196" i="7"/>
  <c r="L197" i="7"/>
  <c r="L198" i="7"/>
  <c r="L199" i="7"/>
  <c r="L200" i="7"/>
  <c r="L201" i="7"/>
  <c r="L202" i="7"/>
  <c r="L203" i="7" s="1"/>
  <c r="L204" i="7" s="1"/>
  <c r="L205" i="7"/>
  <c r="L206" i="7"/>
  <c r="L207" i="7"/>
  <c r="L208" i="7"/>
  <c r="L209" i="7"/>
  <c r="L210" i="7" s="1"/>
  <c r="L211" i="7" s="1"/>
  <c r="L212" i="7"/>
  <c r="L213" i="7"/>
  <c r="L214" i="7"/>
  <c r="L215" i="7"/>
  <c r="L216" i="7"/>
  <c r="L217" i="7" s="1"/>
  <c r="L218" i="7" s="1"/>
  <c r="L219" i="7"/>
  <c r="L220" i="7"/>
  <c r="L221" i="7"/>
  <c r="L222" i="7"/>
  <c r="L223" i="7"/>
  <c r="L224" i="7" s="1"/>
  <c r="L225" i="7" s="1"/>
  <c r="L226" i="7"/>
  <c r="L227" i="7"/>
  <c r="L228" i="7"/>
  <c r="L229" i="7"/>
  <c r="L230" i="7"/>
  <c r="L231" i="7" s="1"/>
  <c r="L232" i="7" s="1"/>
  <c r="L233" i="7" s="1"/>
  <c r="L234" i="7"/>
  <c r="L235" i="7"/>
  <c r="L236" i="7"/>
  <c r="L237" i="7"/>
  <c r="L238" i="7"/>
  <c r="L239" i="7" s="1"/>
  <c r="L240" i="7"/>
  <c r="L241" i="7"/>
  <c r="L242" i="7"/>
  <c r="L243" i="7"/>
  <c r="L244" i="7"/>
  <c r="L245" i="7" s="1"/>
  <c r="L246" i="7" s="1"/>
  <c r="L247" i="7"/>
  <c r="L248" i="7"/>
  <c r="L249" i="7"/>
  <c r="L250" i="7"/>
  <c r="L251" i="7"/>
  <c r="L252" i="7"/>
  <c r="L253" i="7" s="1"/>
  <c r="L254" i="7"/>
  <c r="L255" i="7"/>
  <c r="L256" i="7"/>
  <c r="L257" i="7"/>
  <c r="L258" i="7"/>
  <c r="L259" i="7"/>
  <c r="L260" i="7" s="1"/>
  <c r="L261" i="7"/>
  <c r="L262" i="7"/>
  <c r="L263" i="7"/>
  <c r="L264" i="7"/>
  <c r="L265" i="7"/>
  <c r="L266" i="7" s="1"/>
  <c r="L267" i="7" s="1"/>
  <c r="L268" i="7"/>
  <c r="L269" i="7"/>
  <c r="L270" i="7"/>
  <c r="L271" i="7"/>
  <c r="L272" i="7"/>
  <c r="L273" i="7"/>
  <c r="L274" i="7"/>
  <c r="L275" i="7"/>
  <c r="L276" i="7"/>
  <c r="L277" i="7"/>
  <c r="L278" i="7"/>
  <c r="L279" i="7"/>
  <c r="L280" i="7"/>
  <c r="L281" i="7"/>
  <c r="L282" i="7"/>
  <c r="L283" i="7"/>
  <c r="L284" i="7"/>
  <c r="L285" i="7"/>
  <c r="L286" i="7"/>
  <c r="L287" i="7" s="1"/>
  <c r="L288" i="7" s="1"/>
  <c r="L289" i="7" s="1"/>
  <c r="L290" i="7"/>
  <c r="L291" i="7"/>
  <c r="L292" i="7"/>
  <c r="L293" i="7"/>
  <c r="L294" i="7" s="1"/>
  <c r="L295" i="7" s="1"/>
  <c r="L296" i="7"/>
  <c r="L297" i="7"/>
  <c r="L298" i="7"/>
  <c r="L299" i="7"/>
  <c r="L300" i="7"/>
  <c r="L301" i="7" s="1"/>
  <c r="L302" i="7" s="1"/>
  <c r="L303" i="7"/>
  <c r="L304" i="7"/>
  <c r="L305" i="7"/>
  <c r="L306" i="7"/>
  <c r="L307" i="7"/>
  <c r="L308" i="7" s="1"/>
  <c r="L309" i="7" s="1"/>
  <c r="L310" i="7" s="1"/>
  <c r="L311" i="7"/>
  <c r="L312" i="7"/>
  <c r="L313" i="7"/>
  <c r="L314" i="7"/>
  <c r="L315" i="7" s="1"/>
  <c r="L316" i="7" s="1"/>
  <c r="L317" i="7"/>
  <c r="L318" i="7"/>
  <c r="L319" i="7"/>
  <c r="L320" i="7"/>
  <c r="L321" i="7"/>
  <c r="L322" i="7"/>
  <c r="L323" i="7" s="1"/>
  <c r="L324" i="7" s="1"/>
  <c r="L325" i="7"/>
  <c r="L326" i="7"/>
  <c r="L327" i="7"/>
  <c r="L328" i="7"/>
  <c r="L329" i="7"/>
  <c r="L330" i="7" s="1"/>
  <c r="L331" i="7"/>
  <c r="L332" i="7"/>
  <c r="L333" i="7"/>
  <c r="L334" i="7"/>
  <c r="L335" i="7"/>
  <c r="L336" i="7"/>
  <c r="L337" i="7" s="1"/>
  <c r="L338" i="7"/>
  <c r="L339" i="7"/>
  <c r="L340" i="7"/>
  <c r="L341" i="7"/>
  <c r="L342" i="7" s="1"/>
  <c r="L343" i="7" s="1"/>
  <c r="L344" i="7" s="1"/>
  <c r="L345" i="7"/>
  <c r="L346" i="7"/>
  <c r="L347" i="7"/>
  <c r="L348" i="7"/>
  <c r="L349" i="7"/>
  <c r="L350" i="7" s="1"/>
  <c r="L351" i="7" s="1"/>
  <c r="L352" i="7"/>
  <c r="L353" i="7"/>
  <c r="L354" i="7"/>
  <c r="L355" i="7"/>
  <c r="L356" i="7"/>
  <c r="L357" i="7" s="1"/>
  <c r="L358" i="7" s="1"/>
  <c r="L359" i="7" s="1"/>
  <c r="L360" i="7"/>
  <c r="L361" i="7"/>
  <c r="L362" i="7"/>
  <c r="L363" i="7"/>
  <c r="L364" i="7"/>
  <c r="L365" i="7"/>
  <c r="L366" i="7" s="1"/>
  <c r="L367" i="7"/>
  <c r="L368" i="7"/>
  <c r="L369" i="7"/>
  <c r="L370" i="7"/>
  <c r="L371" i="7" s="1"/>
  <c r="L372" i="7" s="1"/>
  <c r="L373" i="7"/>
  <c r="L374" i="7"/>
  <c r="L375" i="7"/>
  <c r="L376" i="7"/>
  <c r="L377" i="7"/>
  <c r="L378" i="7" s="1"/>
  <c r="L379" i="7" s="1"/>
  <c r="L380" i="7"/>
  <c r="L381" i="7"/>
  <c r="L382" i="7"/>
  <c r="L383" i="7"/>
  <c r="L384" i="7"/>
  <c r="L385" i="7" s="1"/>
  <c r="L386" i="7" s="1"/>
  <c r="L387" i="7"/>
  <c r="L388" i="7"/>
  <c r="L389" i="7"/>
  <c r="L390" i="7"/>
  <c r="L391" i="7"/>
  <c r="L392" i="7" s="1"/>
  <c r="L393" i="7" s="1"/>
  <c r="L394" i="7"/>
  <c r="L395" i="7"/>
  <c r="L396" i="7"/>
  <c r="L397" i="7"/>
  <c r="L398" i="7"/>
  <c r="L399" i="7" s="1"/>
  <c r="L400" i="7" s="1"/>
  <c r="L401" i="7"/>
  <c r="L402" i="7"/>
  <c r="L403" i="7"/>
  <c r="L404" i="7"/>
  <c r="L405" i="7"/>
  <c r="L406" i="7"/>
  <c r="L407" i="7" s="1"/>
  <c r="L408" i="7" s="1"/>
  <c r="L409" i="7" s="1"/>
  <c r="L410" i="7"/>
  <c r="L411" i="7"/>
  <c r="L412" i="7"/>
  <c r="L413" i="7"/>
  <c r="L414" i="7" s="1"/>
  <c r="L415" i="7"/>
  <c r="L416" i="7"/>
  <c r="L417" i="7"/>
  <c r="L418" i="7"/>
  <c r="L419" i="7"/>
  <c r="L420" i="7"/>
  <c r="L421" i="7" s="1"/>
  <c r="L422" i="7"/>
  <c r="L423" i="7"/>
  <c r="L424" i="7"/>
  <c r="L425" i="7"/>
  <c r="L426" i="7"/>
  <c r="L427" i="7"/>
  <c r="L428" i="7" s="1"/>
  <c r="L429" i="7"/>
  <c r="L430" i="7"/>
  <c r="L431" i="7"/>
  <c r="L432" i="7"/>
  <c r="L433" i="7"/>
  <c r="L434" i="7" s="1"/>
  <c r="L435" i="7" s="1"/>
  <c r="L436" i="7"/>
  <c r="L437" i="7"/>
  <c r="L438" i="7"/>
  <c r="L439" i="7"/>
  <c r="L440" i="7"/>
  <c r="L441" i="7"/>
  <c r="L442" i="7"/>
  <c r="L443" i="7"/>
  <c r="L444" i="7"/>
  <c r="L445" i="7"/>
  <c r="L446" i="7"/>
  <c r="L447" i="7"/>
  <c r="L448" i="7"/>
  <c r="L449" i="7"/>
  <c r="L450" i="7"/>
  <c r="L451" i="7"/>
  <c r="L452" i="7"/>
  <c r="L453" i="7" s="1"/>
  <c r="L454" i="7" s="1"/>
  <c r="L455" i="7" s="1"/>
  <c r="L456" i="7" s="1"/>
  <c r="L457" i="7" s="1"/>
  <c r="L458" i="7" s="1"/>
  <c r="L459" i="7"/>
  <c r="L460" i="7"/>
  <c r="L461" i="7"/>
  <c r="L462" i="7" s="1"/>
  <c r="L463" i="7" s="1"/>
  <c r="L464" i="7"/>
  <c r="L465" i="7"/>
  <c r="L466" i="7"/>
  <c r="L467" i="7"/>
  <c r="L468" i="7"/>
  <c r="L469" i="7" s="1"/>
  <c r="L470" i="7" s="1"/>
  <c r="L471" i="7"/>
  <c r="L472" i="7"/>
  <c r="L473" i="7"/>
  <c r="L474" i="7"/>
  <c r="L475" i="7"/>
  <c r="L476" i="7" s="1"/>
  <c r="L477" i="7" s="1"/>
  <c r="L478" i="7"/>
  <c r="L479" i="7"/>
  <c r="L480" i="7"/>
  <c r="L481" i="7"/>
  <c r="L482" i="7"/>
  <c r="L483" i="7" s="1"/>
  <c r="L484" i="7" s="1"/>
  <c r="L485" i="7"/>
  <c r="L486" i="7"/>
  <c r="L487" i="7"/>
  <c r="L488" i="7"/>
  <c r="L489" i="7"/>
  <c r="L490" i="7"/>
  <c r="L491" i="7" s="1"/>
  <c r="L492" i="7"/>
  <c r="L493" i="7"/>
  <c r="L494" i="7"/>
  <c r="L495" i="7"/>
  <c r="L496" i="7"/>
  <c r="L497" i="7"/>
  <c r="L498" i="7" s="1"/>
  <c r="L499" i="7"/>
  <c r="L500" i="7"/>
  <c r="L501" i="7"/>
  <c r="L502" i="7"/>
  <c r="L503" i="7"/>
  <c r="L504" i="7"/>
  <c r="L505" i="7" s="1"/>
  <c r="L506" i="7"/>
  <c r="L507" i="7"/>
  <c r="L508" i="7"/>
  <c r="L509" i="7"/>
  <c r="L510" i="7"/>
  <c r="L511" i="7"/>
  <c r="L512" i="7" s="1"/>
  <c r="L513" i="7"/>
  <c r="L514" i="7"/>
  <c r="L515" i="7"/>
  <c r="L516" i="7"/>
  <c r="L517" i="7"/>
  <c r="L518" i="7" s="1"/>
  <c r="L519" i="7" s="1"/>
  <c r="L520" i="7"/>
  <c r="L521" i="7"/>
  <c r="L522" i="7"/>
  <c r="L523" i="7"/>
  <c r="L524" i="7"/>
  <c r="L525" i="7" s="1"/>
  <c r="L526" i="7" s="1"/>
  <c r="L527" i="7"/>
  <c r="L528" i="7"/>
  <c r="L529" i="7"/>
  <c r="L530" i="7"/>
  <c r="L531" i="7"/>
  <c r="L532" i="7"/>
  <c r="L533" i="7"/>
  <c r="L534" i="7" s="1"/>
  <c r="L535" i="7"/>
  <c r="L536" i="7"/>
  <c r="L537" i="7" s="1"/>
  <c r="L538" i="7" s="1"/>
  <c r="L539" i="7" s="1"/>
  <c r="L540" i="7" s="1"/>
  <c r="L541" i="7"/>
  <c r="L542" i="7"/>
  <c r="L543" i="7"/>
  <c r="L544" i="7"/>
  <c r="L545" i="7"/>
  <c r="L546" i="7" s="1"/>
  <c r="L547" i="7" s="1"/>
  <c r="L548" i="7"/>
  <c r="L549" i="7"/>
  <c r="L550" i="7"/>
  <c r="L551" i="7"/>
  <c r="L552" i="7"/>
  <c r="L553" i="7" s="1"/>
  <c r="L554" i="7" s="1"/>
  <c r="L555" i="7"/>
  <c r="L556" i="7"/>
  <c r="L557" i="7"/>
  <c r="L558" i="7"/>
  <c r="L559" i="7"/>
  <c r="L560" i="7" s="1"/>
  <c r="L561" i="7" s="1"/>
  <c r="L562" i="7"/>
  <c r="L563" i="7"/>
  <c r="L564" i="7"/>
  <c r="L565" i="7"/>
  <c r="L566" i="7"/>
  <c r="L567" i="7" s="1"/>
  <c r="L568" i="7" s="1"/>
  <c r="L569" i="7"/>
  <c r="L570" i="7"/>
  <c r="L571" i="7"/>
  <c r="L572" i="7"/>
  <c r="L573" i="7"/>
  <c r="L574" i="7"/>
  <c r="L575" i="7" s="1"/>
  <c r="L576" i="7"/>
  <c r="L577" i="7"/>
  <c r="L578" i="7"/>
  <c r="L579" i="7"/>
  <c r="L580" i="7"/>
  <c r="L581" i="7"/>
  <c r="L582" i="7" s="1"/>
  <c r="L583" i="7"/>
  <c r="L584" i="7"/>
  <c r="L585" i="7"/>
  <c r="L586" i="7"/>
  <c r="L587" i="7"/>
  <c r="L588" i="7"/>
  <c r="L589" i="7" s="1"/>
  <c r="L590" i="7"/>
  <c r="L591" i="7"/>
  <c r="L592" i="7"/>
  <c r="L593" i="7"/>
  <c r="L594" i="7"/>
  <c r="L595" i="7"/>
  <c r="L596" i="7" s="1"/>
  <c r="L597" i="7"/>
  <c r="L598" i="7"/>
  <c r="L599" i="7"/>
  <c r="L600" i="7"/>
  <c r="L601" i="7"/>
  <c r="L602" i="7" s="1"/>
  <c r="L603" i="7" s="1"/>
  <c r="L604" i="7"/>
  <c r="L605" i="7"/>
  <c r="L606" i="7"/>
  <c r="L607" i="7"/>
  <c r="L608" i="7"/>
  <c r="L609" i="7" s="1"/>
  <c r="L610" i="7" s="1"/>
  <c r="L611" i="7"/>
  <c r="L612" i="7"/>
  <c r="L613" i="7"/>
  <c r="L614" i="7"/>
  <c r="L615" i="7"/>
  <c r="L616" i="7"/>
  <c r="L617" i="7"/>
  <c r="L618" i="7"/>
  <c r="L619" i="7"/>
  <c r="L620" i="7"/>
  <c r="L621" i="7"/>
  <c r="L622" i="7"/>
  <c r="L623" i="7" s="1"/>
  <c r="L624" i="7" s="1"/>
  <c r="L625" i="7"/>
  <c r="L626" i="7"/>
  <c r="L627" i="7"/>
  <c r="L628" i="7"/>
  <c r="L629" i="7"/>
  <c r="L630" i="7" s="1"/>
  <c r="L631" i="7" s="1"/>
  <c r="L632" i="7"/>
  <c r="L633" i="7"/>
  <c r="L634" i="7"/>
  <c r="L635" i="7"/>
  <c r="L636" i="7"/>
  <c r="L637" i="7" s="1"/>
  <c r="L638" i="7" s="1"/>
  <c r="L639" i="7"/>
  <c r="L640" i="7"/>
  <c r="L641" i="7"/>
  <c r="L642" i="7"/>
  <c r="L643" i="7"/>
  <c r="L644" i="7" s="1"/>
  <c r="L645" i="7" s="1"/>
  <c r="L646" i="7"/>
  <c r="L647" i="7"/>
  <c r="L648" i="7"/>
  <c r="L649" i="7"/>
  <c r="L650" i="7" s="1"/>
  <c r="L651" i="7" s="1"/>
  <c r="L652" i="7" s="1"/>
  <c r="L653" i="7"/>
  <c r="L654" i="7"/>
  <c r="L655" i="7"/>
  <c r="L656" i="7"/>
  <c r="L657" i="7"/>
  <c r="L658" i="7"/>
  <c r="L659" i="7" s="1"/>
  <c r="L660" i="7"/>
  <c r="L661" i="7"/>
  <c r="L662" i="7"/>
  <c r="L663" i="7"/>
  <c r="L664" i="7"/>
  <c r="L665" i="7"/>
  <c r="L666" i="7" s="1"/>
  <c r="L667" i="7"/>
  <c r="L668" i="7"/>
  <c r="L669" i="7"/>
  <c r="L670" i="7"/>
  <c r="L671" i="7"/>
  <c r="L672" i="7"/>
  <c r="L673" i="7" s="1"/>
  <c r="L674" i="7"/>
  <c r="L675" i="7"/>
  <c r="L676" i="7"/>
  <c r="L677" i="7"/>
  <c r="L678" i="7"/>
  <c r="L679" i="7"/>
  <c r="L680" i="7" s="1"/>
  <c r="L681" i="7"/>
  <c r="L682" i="7"/>
  <c r="L683" i="7"/>
  <c r="L684" i="7"/>
  <c r="L685" i="7"/>
  <c r="L686" i="7" s="1"/>
  <c r="L687" i="7" s="1"/>
  <c r="L688" i="7" s="1"/>
  <c r="L689" i="7"/>
  <c r="L690" i="7"/>
  <c r="L691" i="7"/>
  <c r="L692" i="7"/>
  <c r="L693" i="7" s="1"/>
  <c r="L694" i="7" s="1"/>
  <c r="L695" i="7"/>
  <c r="L696" i="7"/>
  <c r="L697" i="7"/>
  <c r="L698" i="7"/>
  <c r="L699" i="7"/>
  <c r="L700" i="7"/>
  <c r="L701" i="7"/>
  <c r="L702" i="7"/>
  <c r="L703" i="7"/>
  <c r="L704" i="7"/>
  <c r="L705" i="7"/>
  <c r="L706" i="7"/>
  <c r="L707" i="7" s="1"/>
  <c r="L708" i="7" s="1"/>
  <c r="L709" i="7"/>
  <c r="L710" i="7"/>
  <c r="L711" i="7"/>
  <c r="L712" i="7"/>
  <c r="L713" i="7"/>
  <c r="L714" i="7" s="1"/>
  <c r="L715" i="7" s="1"/>
  <c r="L716" i="7"/>
  <c r="L717" i="7"/>
  <c r="L718" i="7"/>
  <c r="L719" i="7"/>
  <c r="L720" i="7"/>
  <c r="L721" i="7" s="1"/>
  <c r="L722" i="7" s="1"/>
  <c r="L723" i="7"/>
  <c r="L724" i="7"/>
  <c r="L725" i="7"/>
  <c r="L726" i="7"/>
  <c r="L727" i="7"/>
  <c r="L728" i="7" s="1"/>
  <c r="L729" i="7" s="1"/>
  <c r="L730" i="7"/>
  <c r="L731" i="7" s="1"/>
  <c r="L732" i="7" s="1"/>
  <c r="L733" i="7"/>
  <c r="L734" i="7"/>
  <c r="L735" i="7" s="1"/>
  <c r="L736" i="7" s="1"/>
  <c r="L737" i="7"/>
  <c r="L738" i="7"/>
  <c r="L739" i="7"/>
  <c r="L740" i="7"/>
  <c r="L741" i="7"/>
  <c r="L742" i="7"/>
  <c r="L743" i="7" s="1"/>
  <c r="L744" i="7"/>
  <c r="L745" i="7"/>
  <c r="L746" i="7"/>
  <c r="L747" i="7"/>
  <c r="L748" i="7"/>
  <c r="L749" i="7"/>
  <c r="L750" i="7" s="1"/>
  <c r="L751" i="7"/>
  <c r="L752" i="7"/>
  <c r="L753" i="7"/>
  <c r="L754" i="7"/>
  <c r="L755" i="7"/>
  <c r="L756" i="7"/>
  <c r="L757" i="7" s="1"/>
  <c r="L758" i="7"/>
  <c r="L759" i="7"/>
  <c r="L760" i="7"/>
  <c r="L761" i="7"/>
  <c r="L762" i="7"/>
  <c r="L763" i="7"/>
  <c r="L764" i="7" s="1"/>
  <c r="L765" i="7"/>
  <c r="L766" i="7"/>
  <c r="L767" i="7"/>
  <c r="L768" i="7"/>
  <c r="L769" i="7"/>
  <c r="L770" i="7" s="1"/>
  <c r="L771" i="7" s="1"/>
  <c r="L772" i="7"/>
  <c r="L773" i="7"/>
  <c r="L774" i="7"/>
  <c r="L775" i="7"/>
  <c r="L776" i="7"/>
  <c r="L777" i="7" s="1"/>
  <c r="L778" i="7" s="1"/>
  <c r="L779" i="7"/>
  <c r="L780" i="7"/>
  <c r="L781" i="7"/>
  <c r="L782" i="7"/>
  <c r="L783" i="7"/>
  <c r="L784" i="7"/>
  <c r="L785" i="7"/>
  <c r="L786" i="7"/>
  <c r="L787" i="7"/>
  <c r="L788" i="7"/>
  <c r="L789" i="7"/>
  <c r="L790" i="7"/>
  <c r="L791" i="7" s="1"/>
  <c r="L792" i="7" s="1"/>
  <c r="L793" i="7" s="1"/>
  <c r="L794" i="7" s="1"/>
  <c r="L795" i="7"/>
  <c r="L796" i="7"/>
  <c r="L797" i="7"/>
  <c r="L798" i="7" s="1"/>
  <c r="L799" i="7" s="1"/>
  <c r="L800" i="7"/>
  <c r="L801" i="7"/>
  <c r="L802" i="7"/>
  <c r="L803" i="7"/>
  <c r="L804" i="7"/>
  <c r="L805" i="7" s="1"/>
  <c r="L806" i="7" s="1"/>
  <c r="L807" i="7"/>
  <c r="L808" i="7"/>
  <c r="L809" i="7"/>
  <c r="L810" i="7"/>
  <c r="L811" i="7"/>
  <c r="L812" i="7" s="1"/>
  <c r="L813" i="7" s="1"/>
  <c r="L814" i="7" s="1"/>
  <c r="L815" i="7"/>
  <c r="L816" i="7"/>
  <c r="L817" i="7"/>
  <c r="L818" i="7"/>
  <c r="L819" i="7"/>
  <c r="L820" i="7"/>
  <c r="L821" i="7"/>
  <c r="L822" i="7"/>
  <c r="L823" i="7"/>
  <c r="L824" i="7"/>
  <c r="L825" i="7"/>
  <c r="L826" i="7" s="1"/>
  <c r="L827" i="7" s="1"/>
  <c r="L828" i="7"/>
  <c r="L829" i="7"/>
  <c r="L830" i="7"/>
  <c r="L831" i="7"/>
  <c r="L832" i="7"/>
  <c r="L833" i="7"/>
  <c r="L834" i="7" s="1"/>
  <c r="L835" i="7"/>
  <c r="L836" i="7"/>
  <c r="L837" i="7"/>
  <c r="L838" i="7" s="1"/>
  <c r="L839" i="7" s="1"/>
  <c r="L840" i="7" s="1"/>
  <c r="L841" i="7" s="1"/>
  <c r="L842" i="7"/>
  <c r="L843" i="7"/>
  <c r="L844" i="7"/>
  <c r="L845" i="7"/>
  <c r="L846" i="7"/>
  <c r="L847" i="7"/>
  <c r="L848" i="7" s="1"/>
  <c r="L849" i="7"/>
  <c r="L850" i="7"/>
  <c r="L851" i="7"/>
  <c r="L852" i="7"/>
  <c r="L853" i="7" s="1"/>
  <c r="L854" i="7" s="1"/>
  <c r="L855" i="7" s="1"/>
  <c r="L856" i="7"/>
  <c r="L857" i="7"/>
  <c r="L858" i="7"/>
  <c r="L859" i="7"/>
  <c r="L860" i="7"/>
  <c r="L861" i="7" s="1"/>
  <c r="L862" i="7" s="1"/>
  <c r="L863" i="7"/>
  <c r="L864" i="7"/>
  <c r="L865" i="7"/>
  <c r="L866" i="7"/>
  <c r="L867" i="7"/>
  <c r="L868" i="7"/>
  <c r="L869" i="7"/>
  <c r="L870" i="7"/>
  <c r="L871" i="7"/>
  <c r="L872" i="7"/>
  <c r="L873" i="7"/>
  <c r="L874" i="7"/>
  <c r="L875" i="7" s="1"/>
  <c r="L876" i="7" s="1"/>
  <c r="L877" i="7"/>
  <c r="L878" i="7"/>
  <c r="L879" i="7"/>
  <c r="L880" i="7"/>
  <c r="L881" i="7"/>
  <c r="L882" i="7" s="1"/>
  <c r="L883" i="7" s="1"/>
  <c r="L884" i="7"/>
  <c r="L885" i="7"/>
  <c r="L886" i="7"/>
  <c r="L887" i="7"/>
  <c r="L888" i="7"/>
  <c r="L889" i="7" s="1"/>
  <c r="L890" i="7" s="1"/>
  <c r="L891" i="7"/>
  <c r="L892" i="7"/>
  <c r="L893" i="7"/>
  <c r="L894" i="7"/>
  <c r="L895" i="7"/>
  <c r="L896" i="7" s="1"/>
  <c r="L897" i="7" s="1"/>
  <c r="L898" i="7" s="1"/>
  <c r="L899" i="7"/>
  <c r="L900" i="7"/>
  <c r="L901" i="7"/>
  <c r="L902" i="7" s="1"/>
  <c r="L903" i="7" s="1"/>
  <c r="L904" i="7" s="1"/>
  <c r="L905" i="7"/>
  <c r="L906" i="7"/>
  <c r="L907" i="7"/>
  <c r="L908" i="7"/>
  <c r="L909" i="7"/>
  <c r="L910" i="7" s="1"/>
  <c r="L911" i="7" s="1"/>
  <c r="L912" i="7"/>
  <c r="L913" i="7"/>
  <c r="L914" i="7"/>
  <c r="L915" i="7"/>
  <c r="L916" i="7"/>
  <c r="L917" i="7"/>
  <c r="L918" i="7" s="1"/>
  <c r="L919" i="7"/>
  <c r="L920" i="7"/>
  <c r="L921" i="7" s="1"/>
  <c r="L922" i="7"/>
  <c r="L923" i="7"/>
  <c r="L924" i="7"/>
  <c r="L925" i="7" s="1"/>
  <c r="L926" i="7"/>
  <c r="L927" i="7"/>
  <c r="L928" i="7"/>
  <c r="L929" i="7"/>
  <c r="L930" i="7"/>
  <c r="L931" i="7"/>
  <c r="L932" i="7" s="1"/>
  <c r="L933" i="7"/>
  <c r="L934" i="7"/>
  <c r="L935" i="7"/>
  <c r="L936" i="7"/>
  <c r="L937" i="7"/>
  <c r="L938" i="7" s="1"/>
  <c r="L939" i="7" s="1"/>
  <c r="L940" i="7"/>
  <c r="L941" i="7"/>
  <c r="L942" i="7"/>
  <c r="L943" i="7"/>
  <c r="L944" i="7"/>
  <c r="L945" i="7" s="1"/>
  <c r="L946" i="7" s="1"/>
  <c r="L947" i="7"/>
  <c r="L948" i="7"/>
  <c r="L949" i="7"/>
  <c r="L950" i="7"/>
  <c r="L951" i="7"/>
  <c r="L952" i="7"/>
  <c r="L953" i="7"/>
  <c r="L954" i="7"/>
  <c r="L955" i="7"/>
  <c r="L956" i="7"/>
  <c r="L957" i="7"/>
  <c r="L958" i="7" s="1"/>
  <c r="L959" i="7" s="1"/>
  <c r="L960" i="7" s="1"/>
  <c r="L961" i="7"/>
  <c r="L962" i="7"/>
  <c r="L963" i="7"/>
  <c r="L964" i="7"/>
  <c r="L965" i="7"/>
  <c r="L966" i="7" s="1"/>
  <c r="L967" i="7" s="1"/>
  <c r="L968" i="7"/>
  <c r="L969" i="7"/>
  <c r="L970" i="7"/>
  <c r="L971" i="7"/>
  <c r="L972" i="7"/>
  <c r="L973" i="7" s="1"/>
  <c r="L974" i="7" s="1"/>
  <c r="L975" i="7"/>
  <c r="L976" i="7"/>
  <c r="L977" i="7"/>
  <c r="L978" i="7"/>
  <c r="L979" i="7"/>
  <c r="L980" i="7" s="1"/>
  <c r="L981" i="7" s="1"/>
  <c r="L982" i="7"/>
  <c r="L983" i="7"/>
  <c r="L984" i="7"/>
  <c r="L985" i="7"/>
  <c r="L986" i="7"/>
  <c r="L987" i="7"/>
  <c r="L988" i="7"/>
  <c r="L989" i="7"/>
  <c r="L990" i="7"/>
  <c r="L991" i="7"/>
  <c r="L992" i="7"/>
  <c r="L993" i="7"/>
  <c r="L994" i="7" s="1"/>
  <c r="L995" i="7" s="1"/>
  <c r="L996" i="7"/>
  <c r="L997" i="7"/>
  <c r="L998" i="7"/>
  <c r="L999" i="7"/>
  <c r="L1000" i="7"/>
  <c r="L1001" i="7"/>
  <c r="L1002" i="7" s="1"/>
  <c r="L1003" i="7"/>
  <c r="L1004" i="7"/>
  <c r="L1005" i="7"/>
  <c r="L1006" i="7"/>
  <c r="L1007" i="7"/>
  <c r="L1008" i="7"/>
  <c r="L1009" i="7" s="1"/>
  <c r="L1010" i="7"/>
  <c r="L1011" i="7"/>
  <c r="L1012" i="7"/>
  <c r="L1013" i="7"/>
  <c r="L1014" i="7" s="1"/>
  <c r="L1015" i="7" s="1"/>
  <c r="L1016" i="7" s="1"/>
  <c r="L1017" i="7"/>
  <c r="L1018" i="7"/>
  <c r="L1019" i="7"/>
  <c r="L1020" i="7"/>
  <c r="L1021" i="7"/>
  <c r="L1022" i="7" s="1"/>
  <c r="L1023" i="7" s="1"/>
  <c r="L1024" i="7"/>
  <c r="L1025" i="7"/>
  <c r="L1026" i="7"/>
  <c r="L1027" i="7"/>
  <c r="L1028" i="7"/>
  <c r="L1029" i="7" s="1"/>
  <c r="L1030" i="7" s="1"/>
  <c r="L1031" i="7"/>
  <c r="L1032" i="7"/>
  <c r="L1033" i="7"/>
  <c r="L1034" i="7"/>
  <c r="L1035" i="7"/>
  <c r="L1036" i="7"/>
  <c r="L1037" i="7"/>
  <c r="L1038" i="7" s="1"/>
  <c r="L1039" i="7" s="1"/>
  <c r="L1040" i="7" s="1"/>
  <c r="L1041" i="7" s="1"/>
  <c r="L1042" i="7" s="1"/>
  <c r="L1043" i="7" s="1"/>
  <c r="L1044" i="7" s="1"/>
  <c r="L1045" i="7" s="1"/>
  <c r="L1046" i="7" s="1"/>
  <c r="L1047" i="7" s="1"/>
  <c r="L1048" i="7" s="1"/>
  <c r="L1049" i="7" s="1"/>
  <c r="L1050" i="7" s="1"/>
  <c r="L1051" i="7" s="1"/>
  <c r="L1052" i="7" s="1"/>
  <c r="L1053" i="7" s="1"/>
  <c r="L1054" i="7" s="1"/>
  <c r="L1055" i="7" s="1"/>
  <c r="L1056" i="7" s="1"/>
  <c r="L1057" i="7" s="1"/>
  <c r="L1058" i="7" s="1"/>
  <c r="L1059" i="7" s="1"/>
  <c r="L1060" i="7" s="1"/>
  <c r="L1061" i="7" s="1"/>
  <c r="L1062" i="7" s="1"/>
  <c r="L1063" i="7" s="1"/>
  <c r="L1064" i="7" s="1"/>
  <c r="L1065" i="7" s="1"/>
  <c r="L1066" i="7" s="1"/>
  <c r="L1067" i="7" s="1"/>
  <c r="L1068" i="7" s="1"/>
  <c r="L1069" i="7" s="1"/>
  <c r="L1070" i="7" s="1"/>
  <c r="L1071" i="7" s="1"/>
  <c r="L1072" i="7" s="1"/>
  <c r="L1073" i="7" s="1"/>
  <c r="L1074" i="7" s="1"/>
  <c r="L1075" i="7" s="1"/>
  <c r="L1076" i="7" s="1"/>
  <c r="L1077" i="7" s="1"/>
  <c r="L1078" i="7" s="1"/>
  <c r="L1079" i="7" s="1"/>
  <c r="L1080" i="7" s="1"/>
  <c r="L1081" i="7" s="1"/>
  <c r="L1082" i="7" s="1"/>
  <c r="L1083" i="7" s="1"/>
  <c r="L1084" i="7" s="1"/>
  <c r="L1085" i="7" s="1"/>
  <c r="L1086" i="7" s="1"/>
  <c r="L1087" i="7" s="1"/>
  <c r="L1088" i="7" s="1"/>
  <c r="L1089" i="7" s="1"/>
  <c r="L1090" i="7" s="1"/>
  <c r="L1091" i="7" s="1"/>
  <c r="L1092" i="7" s="1"/>
  <c r="L1093" i="7" s="1"/>
  <c r="L1094" i="7" s="1"/>
  <c r="L1095" i="7" s="1"/>
  <c r="L1096" i="7" s="1"/>
  <c r="L1097" i="7" s="1"/>
  <c r="L1098" i="7" s="1"/>
  <c r="L1099" i="7" s="1"/>
  <c r="L1100" i="7" s="1"/>
  <c r="L1101" i="7" s="1"/>
  <c r="L1102" i="7" s="1"/>
  <c r="L1103" i="7" s="1"/>
  <c r="L1104" i="7" s="1"/>
  <c r="L1105" i="7" s="1"/>
  <c r="L1106" i="7" s="1"/>
  <c r="L1107" i="7" s="1"/>
  <c r="L1108" i="7" s="1"/>
  <c r="L1109" i="7" s="1"/>
  <c r="L1110" i="7" s="1"/>
  <c r="L1111" i="7" s="1"/>
  <c r="L1112" i="7" s="1"/>
  <c r="L1113" i="7" s="1"/>
  <c r="L1114" i="7" s="1"/>
  <c r="L1115" i="7" s="1"/>
  <c r="L1116" i="7" s="1"/>
  <c r="L1117" i="7" s="1"/>
  <c r="L1118" i="7" s="1"/>
  <c r="L1119" i="7" s="1"/>
  <c r="L1120" i="7" s="1"/>
  <c r="L1121" i="7" s="1"/>
  <c r="L1122" i="7" s="1"/>
  <c r="L1123" i="7" s="1"/>
  <c r="L1124" i="7" s="1"/>
  <c r="L1125" i="7" s="1"/>
  <c r="L1126" i="7" s="1"/>
  <c r="L1127" i="7" s="1"/>
  <c r="L1128" i="7" s="1"/>
  <c r="L1129" i="7" s="1"/>
  <c r="L1130" i="7" s="1"/>
  <c r="L1131" i="7" s="1"/>
  <c r="L1132" i="7" s="1"/>
  <c r="L1133" i="7" s="1"/>
  <c r="L1134" i="7" s="1"/>
  <c r="L1135" i="7" s="1"/>
  <c r="L1136" i="7" s="1"/>
  <c r="L1137" i="7" s="1"/>
  <c r="L1138" i="7" s="1"/>
  <c r="L1139" i="7" s="1"/>
  <c r="L1140" i="7" s="1"/>
  <c r="L1141" i="7" s="1"/>
  <c r="L1142" i="7" s="1"/>
  <c r="L1143" i="7" s="1"/>
  <c r="L1144" i="7" s="1"/>
  <c r="L1145" i="7" s="1"/>
  <c r="L1146" i="7" s="1"/>
  <c r="L1147" i="7" s="1"/>
  <c r="L1148" i="7" s="1"/>
  <c r="L1149" i="7" s="1"/>
  <c r="L1150" i="7" s="1"/>
  <c r="L1151" i="7" s="1"/>
  <c r="L1152" i="7" s="1"/>
  <c r="L1153" i="7" s="1"/>
  <c r="L1154" i="7" s="1"/>
  <c r="L1155" i="7" s="1"/>
  <c r="L1156" i="7" s="1"/>
  <c r="L1157" i="7" s="1"/>
  <c r="L1158" i="7" s="1"/>
  <c r="L1159" i="7" s="1"/>
  <c r="L7" i="7"/>
  <c r="L3" i="7"/>
  <c r="L4" i="7"/>
  <c r="L5" i="7"/>
  <c r="L6" i="7"/>
  <c r="L2" i="7"/>
  <c r="AK403" i="1"/>
  <c r="AK396" i="1" s="1"/>
  <c r="AK398" i="1" s="1"/>
  <c r="AL410" i="1"/>
  <c r="AM405" i="1"/>
  <c r="AO428" i="1"/>
  <c r="AO319" i="1"/>
  <c r="AK322" i="1"/>
  <c r="AL322" i="1"/>
  <c r="AL291" i="1" s="1"/>
  <c r="AM322" i="1"/>
  <c r="AM286" i="1" s="1"/>
  <c r="AN322" i="1"/>
  <c r="AO322" i="1"/>
  <c r="AO288" i="1" s="1"/>
  <c r="AK190" i="1"/>
  <c r="AK135" i="1" s="1"/>
  <c r="AL190" i="1"/>
  <c r="AM190" i="1"/>
  <c r="AN190" i="1"/>
  <c r="AN138" i="1" s="1"/>
  <c r="AO190" i="1"/>
  <c r="AM42" i="1"/>
  <c r="AM45" i="1" s="1"/>
  <c r="AN42" i="1"/>
  <c r="AN45" i="1" s="1"/>
  <c r="AO42" i="1"/>
  <c r="AO45" i="1" s="1"/>
  <c r="AM37" i="1"/>
  <c r="AM628" i="1" s="1"/>
  <c r="AN37" i="1"/>
  <c r="AN628" i="1" s="1"/>
  <c r="AO37" i="1"/>
  <c r="AO628" i="1" s="1"/>
  <c r="AM32" i="1"/>
  <c r="AM623" i="1" s="1"/>
  <c r="AN32" i="1"/>
  <c r="AN34" i="1" s="1"/>
  <c r="AO32" i="1"/>
  <c r="AO34" i="1" s="1"/>
  <c r="AM20" i="1"/>
  <c r="AN20" i="1"/>
  <c r="AO20" i="1"/>
  <c r="AO26" i="1" s="1"/>
  <c r="D1" i="10"/>
  <c r="G8" i="13" s="1"/>
  <c r="AQ188" i="1" l="1"/>
  <c r="AQ176" i="1"/>
  <c r="AS623" i="1"/>
  <c r="AS625" i="1" s="1"/>
  <c r="AS34" i="1"/>
  <c r="AP633" i="1"/>
  <c r="AP45" i="1"/>
  <c r="AS35" i="1"/>
  <c r="AP44" i="1"/>
  <c r="AP161" i="1" s="1"/>
  <c r="AS168" i="1"/>
  <c r="AS152" i="1"/>
  <c r="AS135" i="1" s="1"/>
  <c r="AQ183" i="1"/>
  <c r="AQ175" i="1"/>
  <c r="AQ167" i="1"/>
  <c r="AQ159" i="1"/>
  <c r="AR159" i="1"/>
  <c r="AR35" i="1"/>
  <c r="AQ174" i="1"/>
  <c r="AQ150" i="1"/>
  <c r="AR150" i="1"/>
  <c r="AR133" i="1" s="1"/>
  <c r="AQ182" i="1"/>
  <c r="AQ35" i="1"/>
  <c r="AQ181" i="1"/>
  <c r="AQ157" i="1"/>
  <c r="AR174" i="1"/>
  <c r="AS158" i="1"/>
  <c r="AS141" i="1" s="1"/>
  <c r="AQ166" i="1"/>
  <c r="AM611" i="1"/>
  <c r="AP35" i="1"/>
  <c r="AP63" i="1"/>
  <c r="AR188" i="1"/>
  <c r="AP172" i="1"/>
  <c r="AQ164" i="1"/>
  <c r="AQ156" i="1"/>
  <c r="AR156" i="1"/>
  <c r="AS156" i="1"/>
  <c r="AP171" i="1"/>
  <c r="AQ158" i="1"/>
  <c r="AR630" i="1"/>
  <c r="AR626" i="1"/>
  <c r="AQ187" i="1"/>
  <c r="AQ179" i="1"/>
  <c r="AQ171" i="1"/>
  <c r="AQ163" i="1"/>
  <c r="AQ155" i="1"/>
  <c r="AS613" i="1"/>
  <c r="AS636" i="1"/>
  <c r="AP642" i="1"/>
  <c r="AQ642" i="1"/>
  <c r="AO294" i="1"/>
  <c r="AN611" i="1"/>
  <c r="AR34" i="1"/>
  <c r="AS635" i="1"/>
  <c r="AS44" i="1"/>
  <c r="AN63" i="1"/>
  <c r="AQ186" i="1"/>
  <c r="AQ178" i="1"/>
  <c r="AQ170" i="1"/>
  <c r="AQ162" i="1"/>
  <c r="AS162" i="1"/>
  <c r="AQ154" i="1"/>
  <c r="AR154" i="1"/>
  <c r="AP186" i="1"/>
  <c r="AS398" i="1"/>
  <c r="AS26" i="1"/>
  <c r="AQ34" i="1"/>
  <c r="AR44" i="1"/>
  <c r="AR183" i="1" s="1"/>
  <c r="AQ169" i="1"/>
  <c r="AP164" i="1"/>
  <c r="AR178" i="1"/>
  <c r="AQ636" i="1"/>
  <c r="AQ613" i="1"/>
  <c r="AQ617" i="1" s="1"/>
  <c r="AP623" i="1"/>
  <c r="AP625" i="1" s="1"/>
  <c r="AR611" i="1"/>
  <c r="AR654" i="1" s="1"/>
  <c r="AS646" i="1"/>
  <c r="AR176" i="1"/>
  <c r="AR168" i="1"/>
  <c r="AR152" i="1"/>
  <c r="AQ152" i="1"/>
  <c r="AQ135" i="1" s="1"/>
  <c r="AS176" i="1"/>
  <c r="AQ168" i="1"/>
  <c r="AQ398" i="1"/>
  <c r="AP613" i="1"/>
  <c r="AP615" i="1" s="1"/>
  <c r="AP630" i="1"/>
  <c r="AR613" i="1"/>
  <c r="AP617" i="1"/>
  <c r="AS654" i="1"/>
  <c r="AS549" i="1"/>
  <c r="AS552" i="1" s="1"/>
  <c r="AR549" i="1"/>
  <c r="AR552" i="1" s="1"/>
  <c r="AQ549" i="1"/>
  <c r="AQ552" i="1" s="1"/>
  <c r="AN549" i="1"/>
  <c r="AN552" i="1" s="1"/>
  <c r="AP549" i="1"/>
  <c r="AP552" i="1" s="1"/>
  <c r="AO549" i="1"/>
  <c r="AO552" i="1" s="1"/>
  <c r="AS617" i="1"/>
  <c r="AQ654" i="1"/>
  <c r="AQ615" i="1"/>
  <c r="AP631" i="1"/>
  <c r="AS615" i="1"/>
  <c r="AQ646" i="1"/>
  <c r="AR511" i="1"/>
  <c r="AM549" i="1"/>
  <c r="AM552" i="1" s="1"/>
  <c r="AP275" i="1"/>
  <c r="AS275" i="1"/>
  <c r="AR275" i="1"/>
  <c r="AQ138" i="1"/>
  <c r="AQ137" i="1"/>
  <c r="AQ133" i="1"/>
  <c r="AR135" i="1"/>
  <c r="AQ140" i="1"/>
  <c r="AS185" i="1"/>
  <c r="AS181" i="1"/>
  <c r="AS177" i="1"/>
  <c r="AS173" i="1"/>
  <c r="AS153" i="1"/>
  <c r="AS149" i="1"/>
  <c r="AR189" i="1"/>
  <c r="AR185" i="1"/>
  <c r="AR181" i="1"/>
  <c r="AR177" i="1"/>
  <c r="AR173" i="1"/>
  <c r="AR169" i="1"/>
  <c r="AR165" i="1"/>
  <c r="AR161" i="1"/>
  <c r="AR157" i="1"/>
  <c r="AR153" i="1"/>
  <c r="AR149" i="1"/>
  <c r="AQ189" i="1"/>
  <c r="AQ185" i="1"/>
  <c r="AQ177" i="1"/>
  <c r="AQ173" i="1"/>
  <c r="AQ165" i="1"/>
  <c r="AQ161" i="1"/>
  <c r="AQ153" i="1"/>
  <c r="AQ149" i="1"/>
  <c r="AS184" i="1"/>
  <c r="AR184" i="1"/>
  <c r="AR172" i="1"/>
  <c r="AR160" i="1"/>
  <c r="AQ184" i="1"/>
  <c r="AQ172" i="1"/>
  <c r="AQ160" i="1"/>
  <c r="AS187" i="1"/>
  <c r="AS163" i="1"/>
  <c r="AS159" i="1"/>
  <c r="AS155" i="1"/>
  <c r="AR187" i="1"/>
  <c r="AR179" i="1"/>
  <c r="AR175" i="1"/>
  <c r="AR167" i="1"/>
  <c r="AR163" i="1"/>
  <c r="AR155" i="1"/>
  <c r="AR151" i="1"/>
  <c r="AQ151" i="1"/>
  <c r="AN654" i="1"/>
  <c r="AO311" i="1"/>
  <c r="AM304" i="1"/>
  <c r="AM317" i="1"/>
  <c r="AO134" i="1"/>
  <c r="AK291" i="1"/>
  <c r="AL431" i="1"/>
  <c r="AM302" i="1"/>
  <c r="AO285" i="1"/>
  <c r="AO611" i="1"/>
  <c r="AO654" i="1" s="1"/>
  <c r="AM625" i="1"/>
  <c r="AM626" i="1"/>
  <c r="AN631" i="1"/>
  <c r="AN630" i="1"/>
  <c r="AM630" i="1"/>
  <c r="AM631" i="1"/>
  <c r="AK434" i="1"/>
  <c r="AN626" i="1"/>
  <c r="AK303" i="1"/>
  <c r="AO633" i="1"/>
  <c r="AO642" i="1"/>
  <c r="AM301" i="1"/>
  <c r="AM426" i="1"/>
  <c r="AN642" i="1"/>
  <c r="AM633" i="1"/>
  <c r="AM636" i="1" s="1"/>
  <c r="AK431" i="1"/>
  <c r="AN633" i="1"/>
  <c r="AM295" i="1"/>
  <c r="AK426" i="1"/>
  <c r="AO631" i="1"/>
  <c r="AK424" i="1"/>
  <c r="AN319" i="1"/>
  <c r="AM294" i="1"/>
  <c r="AL419" i="1"/>
  <c r="AO630" i="1"/>
  <c r="AN625" i="1"/>
  <c r="AK419" i="1"/>
  <c r="AM312" i="1"/>
  <c r="AM287" i="1"/>
  <c r="AL407" i="1"/>
  <c r="AK407" i="1"/>
  <c r="AN311" i="1"/>
  <c r="AM285" i="1"/>
  <c r="AK443" i="1"/>
  <c r="AO646" i="1"/>
  <c r="AM134" i="1"/>
  <c r="AM311" i="1"/>
  <c r="AK437" i="1"/>
  <c r="AN646" i="1"/>
  <c r="AO623" i="1"/>
  <c r="AO309" i="1"/>
  <c r="AO291" i="1"/>
  <c r="AN133" i="1"/>
  <c r="AM316" i="1"/>
  <c r="AM300" i="1"/>
  <c r="AM141" i="1"/>
  <c r="AM133" i="1"/>
  <c r="AO315" i="1"/>
  <c r="AM307" i="1"/>
  <c r="AO299" i="1"/>
  <c r="AO290" i="1"/>
  <c r="AO140" i="1"/>
  <c r="AM132" i="1"/>
  <c r="AK315" i="1"/>
  <c r="AO306" i="1"/>
  <c r="AN299" i="1"/>
  <c r="AN290" i="1"/>
  <c r="AM273" i="1"/>
  <c r="AK422" i="1"/>
  <c r="AO301" i="1"/>
  <c r="AO292" i="1"/>
  <c r="AO316" i="1"/>
  <c r="AM309" i="1"/>
  <c r="AN131" i="1"/>
  <c r="AO297" i="1"/>
  <c r="AM305" i="1"/>
  <c r="AM272" i="1"/>
  <c r="AN44" i="1"/>
  <c r="AN139" i="1"/>
  <c r="AO320" i="1"/>
  <c r="AO313" i="1"/>
  <c r="AO304" i="1"/>
  <c r="AN296" i="1"/>
  <c r="AM289" i="1"/>
  <c r="AL438" i="1"/>
  <c r="AM414" i="1"/>
  <c r="AO133" i="1"/>
  <c r="AN140" i="1"/>
  <c r="AO321" i="1"/>
  <c r="AO314" i="1"/>
  <c r="AM306" i="1"/>
  <c r="AM290" i="1"/>
  <c r="AO272" i="1"/>
  <c r="AO44" i="1"/>
  <c r="AM140" i="1"/>
  <c r="AM321" i="1"/>
  <c r="AN314" i="1"/>
  <c r="AO296" i="1"/>
  <c r="AO289" i="1"/>
  <c r="AM438" i="1"/>
  <c r="AN320" i="1"/>
  <c r="AN312" i="1"/>
  <c r="AN304" i="1"/>
  <c r="AO295" i="1"/>
  <c r="AM288" i="1"/>
  <c r="AK438" i="1"/>
  <c r="AK412" i="1"/>
  <c r="AO318" i="1"/>
  <c r="AM34" i="1"/>
  <c r="AO39" i="1"/>
  <c r="AM39" i="1"/>
  <c r="AO40" i="1"/>
  <c r="AO406" i="1"/>
  <c r="AO136" i="1"/>
  <c r="AN26" i="1"/>
  <c r="AN24" i="1"/>
  <c r="AN40" i="1"/>
  <c r="AN39" i="1"/>
  <c r="AN134" i="1"/>
  <c r="AN412" i="1"/>
  <c r="AN404" i="1"/>
  <c r="AO411" i="1"/>
  <c r="AM44" i="1"/>
  <c r="AO407" i="1"/>
  <c r="AO435" i="1"/>
  <c r="AO425" i="1"/>
  <c r="AO414" i="1"/>
  <c r="AO437" i="1"/>
  <c r="AO438" i="1"/>
  <c r="AO413" i="1"/>
  <c r="AO426" i="1"/>
  <c r="AO440" i="1"/>
  <c r="AO416" i="1"/>
  <c r="AO429" i="1"/>
  <c r="AO442" i="1"/>
  <c r="AO417" i="1"/>
  <c r="AO430" i="1"/>
  <c r="AO418" i="1"/>
  <c r="AO404" i="1"/>
  <c r="AO441" i="1"/>
  <c r="AO405" i="1"/>
  <c r="AO423" i="1"/>
  <c r="AN285" i="1"/>
  <c r="AN300" i="1"/>
  <c r="AN273" i="1"/>
  <c r="AN287" i="1"/>
  <c r="AN302" i="1"/>
  <c r="AN307" i="1"/>
  <c r="AN292" i="1"/>
  <c r="AN297" i="1"/>
  <c r="AN313" i="1"/>
  <c r="AN318" i="1"/>
  <c r="AN288" i="1"/>
  <c r="AN294" i="1"/>
  <c r="AN272" i="1"/>
  <c r="AN301" i="1"/>
  <c r="AN308" i="1"/>
  <c r="AN321" i="1"/>
  <c r="AN289" i="1"/>
  <c r="AN295" i="1"/>
  <c r="AN309" i="1"/>
  <c r="AN316" i="1"/>
  <c r="AN306" i="1"/>
  <c r="AO24" i="1"/>
  <c r="AM319" i="1"/>
  <c r="AM314" i="1"/>
  <c r="AO308" i="1"/>
  <c r="AO303" i="1"/>
  <c r="AM299" i="1"/>
  <c r="AM293" i="1"/>
  <c r="AL426" i="1"/>
  <c r="AO307" i="1"/>
  <c r="AO302" i="1"/>
  <c r="AO287" i="1"/>
  <c r="AK436" i="1"/>
  <c r="AL414" i="1"/>
  <c r="AM318" i="1"/>
  <c r="AM313" i="1"/>
  <c r="AM297" i="1"/>
  <c r="AM292" i="1"/>
  <c r="AL443" i="1"/>
  <c r="AK425" i="1"/>
  <c r="AK414" i="1"/>
  <c r="AN428" i="1"/>
  <c r="AM421" i="1"/>
  <c r="AN435" i="1"/>
  <c r="AN443" i="1"/>
  <c r="AL441" i="1"/>
  <c r="AM436" i="1"/>
  <c r="AN431" i="1"/>
  <c r="AL429" i="1"/>
  <c r="AM424" i="1"/>
  <c r="AN419" i="1"/>
  <c r="AL417" i="1"/>
  <c r="AM412" i="1"/>
  <c r="AK410" i="1"/>
  <c r="AN407" i="1"/>
  <c r="AL405" i="1"/>
  <c r="AM443" i="1"/>
  <c r="AK441" i="1"/>
  <c r="AN438" i="1"/>
  <c r="AL436" i="1"/>
  <c r="AO433" i="1"/>
  <c r="AM431" i="1"/>
  <c r="AK429" i="1"/>
  <c r="AN426" i="1"/>
  <c r="AL424" i="1"/>
  <c r="AO421" i="1"/>
  <c r="AM419" i="1"/>
  <c r="AK417" i="1"/>
  <c r="AN414" i="1"/>
  <c r="AL412" i="1"/>
  <c r="AO409" i="1"/>
  <c r="AM407" i="1"/>
  <c r="AK405" i="1"/>
  <c r="AN433" i="1"/>
  <c r="AN421" i="1"/>
  <c r="AN409" i="1"/>
  <c r="AM433" i="1"/>
  <c r="AN416" i="1"/>
  <c r="AM409" i="1"/>
  <c r="AM440" i="1"/>
  <c r="AL433" i="1"/>
  <c r="AM428" i="1"/>
  <c r="AN423" i="1"/>
  <c r="AM416" i="1"/>
  <c r="AN442" i="1"/>
  <c r="AL440" i="1"/>
  <c r="AM435" i="1"/>
  <c r="AN430" i="1"/>
  <c r="AM423" i="1"/>
  <c r="AK421" i="1"/>
  <c r="AN418" i="1"/>
  <c r="AL416" i="1"/>
  <c r="AM411" i="1"/>
  <c r="AK409" i="1"/>
  <c r="AL404" i="1"/>
  <c r="AO444" i="1"/>
  <c r="AM442" i="1"/>
  <c r="AK440" i="1"/>
  <c r="AN437" i="1"/>
  <c r="AL435" i="1"/>
  <c r="AO432" i="1"/>
  <c r="AM430" i="1"/>
  <c r="AK428" i="1"/>
  <c r="AN425" i="1"/>
  <c r="AO420" i="1"/>
  <c r="AM418" i="1"/>
  <c r="AK416" i="1"/>
  <c r="AN413" i="1"/>
  <c r="AL411" i="1"/>
  <c r="AO408" i="1"/>
  <c r="AM406" i="1"/>
  <c r="AK404" i="1"/>
  <c r="AN444" i="1"/>
  <c r="AL442" i="1"/>
  <c r="AO439" i="1"/>
  <c r="AM437" i="1"/>
  <c r="AK435" i="1"/>
  <c r="AN432" i="1"/>
  <c r="AL430" i="1"/>
  <c r="AO427" i="1"/>
  <c r="AM425" i="1"/>
  <c r="AK423" i="1"/>
  <c r="AN420" i="1"/>
  <c r="AL418" i="1"/>
  <c r="AO415" i="1"/>
  <c r="AM413" i="1"/>
  <c r="AK411" i="1"/>
  <c r="AN408" i="1"/>
  <c r="AL406" i="1"/>
  <c r="AO403" i="1"/>
  <c r="AO396" i="1" s="1"/>
  <c r="AO398" i="1" s="1"/>
  <c r="AL421" i="1"/>
  <c r="AN411" i="1"/>
  <c r="AL409" i="1"/>
  <c r="AM404" i="1"/>
  <c r="AK433" i="1"/>
  <c r="AL428" i="1"/>
  <c r="AN406" i="1"/>
  <c r="AL423" i="1"/>
  <c r="AM444" i="1"/>
  <c r="AK442" i="1"/>
  <c r="AN439" i="1"/>
  <c r="AL437" i="1"/>
  <c r="AO434" i="1"/>
  <c r="AM432" i="1"/>
  <c r="AK430" i="1"/>
  <c r="AN427" i="1"/>
  <c r="AL425" i="1"/>
  <c r="AO422" i="1"/>
  <c r="AM420" i="1"/>
  <c r="AK418" i="1"/>
  <c r="AN415" i="1"/>
  <c r="AL413" i="1"/>
  <c r="AO410" i="1"/>
  <c r="AM408" i="1"/>
  <c r="AK406" i="1"/>
  <c r="AN403" i="1"/>
  <c r="AN396" i="1" s="1"/>
  <c r="AN398" i="1" s="1"/>
  <c r="AN440" i="1"/>
  <c r="AM403" i="1"/>
  <c r="AM396" i="1" s="1"/>
  <c r="AM398" i="1" s="1"/>
  <c r="AL444" i="1"/>
  <c r="AM439" i="1"/>
  <c r="AN434" i="1"/>
  <c r="AL432" i="1"/>
  <c r="AM427" i="1"/>
  <c r="AN422" i="1"/>
  <c r="AL420" i="1"/>
  <c r="AM415" i="1"/>
  <c r="AK413" i="1"/>
  <c r="AN410" i="1"/>
  <c r="AL408" i="1"/>
  <c r="AK444" i="1"/>
  <c r="AN441" i="1"/>
  <c r="AL439" i="1"/>
  <c r="AO436" i="1"/>
  <c r="AM434" i="1"/>
  <c r="AK432" i="1"/>
  <c r="AN429" i="1"/>
  <c r="AL427" i="1"/>
  <c r="AO424" i="1"/>
  <c r="AM422" i="1"/>
  <c r="AK420" i="1"/>
  <c r="AN417" i="1"/>
  <c r="AL415" i="1"/>
  <c r="AO412" i="1"/>
  <c r="AM410" i="1"/>
  <c r="AK408" i="1"/>
  <c r="AN405" i="1"/>
  <c r="AL403" i="1"/>
  <c r="AL396" i="1" s="1"/>
  <c r="AL398" i="1" s="1"/>
  <c r="AO443" i="1"/>
  <c r="AM441" i="1"/>
  <c r="AK439" i="1"/>
  <c r="AN436" i="1"/>
  <c r="AL434" i="1"/>
  <c r="AO431" i="1"/>
  <c r="AM429" i="1"/>
  <c r="AK427" i="1"/>
  <c r="AN424" i="1"/>
  <c r="AL422" i="1"/>
  <c r="AO419" i="1"/>
  <c r="AM417" i="1"/>
  <c r="AK415" i="1"/>
  <c r="AL298" i="1"/>
  <c r="AL317" i="1"/>
  <c r="AK298" i="1"/>
  <c r="AL293" i="1"/>
  <c r="AL273" i="1"/>
  <c r="AL300" i="1"/>
  <c r="AK293" i="1"/>
  <c r="AK300" i="1"/>
  <c r="AL295" i="1"/>
  <c r="AK288" i="1"/>
  <c r="AK295" i="1"/>
  <c r="AL290" i="1"/>
  <c r="AK302" i="1"/>
  <c r="AL304" i="1"/>
  <c r="AL272" i="1"/>
  <c r="AK304" i="1"/>
  <c r="AK292" i="1"/>
  <c r="AL287" i="1"/>
  <c r="AK272" i="1"/>
  <c r="AL318" i="1"/>
  <c r="AM320" i="1"/>
  <c r="AK318" i="1"/>
  <c r="AN315" i="1"/>
  <c r="AL313" i="1"/>
  <c r="AO310" i="1"/>
  <c r="AM308" i="1"/>
  <c r="AK306" i="1"/>
  <c r="AN303" i="1"/>
  <c r="AL301" i="1"/>
  <c r="AO298" i="1"/>
  <c r="AM296" i="1"/>
  <c r="AK294" i="1"/>
  <c r="AN291" i="1"/>
  <c r="AL289" i="1"/>
  <c r="AO286" i="1"/>
  <c r="AL305" i="1"/>
  <c r="AK317" i="1"/>
  <c r="AL312" i="1"/>
  <c r="AK305" i="1"/>
  <c r="AK273" i="1"/>
  <c r="AL319" i="1"/>
  <c r="AK312" i="1"/>
  <c r="AL307" i="1"/>
  <c r="AL314" i="1"/>
  <c r="AK314" i="1"/>
  <c r="AL309" i="1"/>
  <c r="AK290" i="1"/>
  <c r="AK321" i="1"/>
  <c r="AK297" i="1"/>
  <c r="AK316" i="1"/>
  <c r="AL311" i="1"/>
  <c r="AK311" i="1"/>
  <c r="AK299" i="1"/>
  <c r="AL294" i="1"/>
  <c r="AL320" i="1"/>
  <c r="AO317" i="1"/>
  <c r="AM315" i="1"/>
  <c r="AK313" i="1"/>
  <c r="AN310" i="1"/>
  <c r="AL308" i="1"/>
  <c r="AO305" i="1"/>
  <c r="AM303" i="1"/>
  <c r="AK301" i="1"/>
  <c r="AN298" i="1"/>
  <c r="AL296" i="1"/>
  <c r="AO293" i="1"/>
  <c r="AM291" i="1"/>
  <c r="AK289" i="1"/>
  <c r="AN286" i="1"/>
  <c r="AO273" i="1"/>
  <c r="AL310" i="1"/>
  <c r="AL286" i="1"/>
  <c r="AK310" i="1"/>
  <c r="AK286" i="1"/>
  <c r="AL288" i="1"/>
  <c r="AK319" i="1"/>
  <c r="AK307" i="1"/>
  <c r="AL302" i="1"/>
  <c r="AL321" i="1"/>
  <c r="AL297" i="1"/>
  <c r="AL285" i="1"/>
  <c r="AL316" i="1"/>
  <c r="AK309" i="1"/>
  <c r="AL292" i="1"/>
  <c r="AK285" i="1"/>
  <c r="AL299" i="1"/>
  <c r="AL306" i="1"/>
  <c r="AK287" i="1"/>
  <c r="AK320" i="1"/>
  <c r="AN317" i="1"/>
  <c r="AL315" i="1"/>
  <c r="AO312" i="1"/>
  <c r="AM310" i="1"/>
  <c r="AK308" i="1"/>
  <c r="AN305" i="1"/>
  <c r="AL303" i="1"/>
  <c r="AO300" i="1"/>
  <c r="AM298" i="1"/>
  <c r="AK296" i="1"/>
  <c r="AN293" i="1"/>
  <c r="AM26" i="1"/>
  <c r="AM40" i="1"/>
  <c r="AO35" i="1"/>
  <c r="AN35" i="1"/>
  <c r="AM35" i="1"/>
  <c r="AM24" i="1"/>
  <c r="AJ541" i="1"/>
  <c r="AK541" i="1"/>
  <c r="AL541" i="1"/>
  <c r="AP189" i="1" l="1"/>
  <c r="AP163" i="1"/>
  <c r="AP167" i="1"/>
  <c r="AR617" i="1"/>
  <c r="AP626" i="1"/>
  <c r="AS154" i="1"/>
  <c r="AS170" i="1"/>
  <c r="AS186" i="1"/>
  <c r="AS188" i="1"/>
  <c r="AR139" i="1"/>
  <c r="AP170" i="1"/>
  <c r="AP188" i="1"/>
  <c r="AP152" i="1"/>
  <c r="AP154" i="1"/>
  <c r="AP176" i="1"/>
  <c r="AP159" i="1"/>
  <c r="AP178" i="1"/>
  <c r="AP155" i="1"/>
  <c r="AP168" i="1"/>
  <c r="AP153" i="1"/>
  <c r="AR137" i="1"/>
  <c r="AP175" i="1"/>
  <c r="AP179" i="1"/>
  <c r="AP162" i="1"/>
  <c r="AP184" i="1"/>
  <c r="AQ139" i="1"/>
  <c r="AP174" i="1"/>
  <c r="AP158" i="1"/>
  <c r="AS167" i="1"/>
  <c r="AP187" i="1"/>
  <c r="AS157" i="1"/>
  <c r="AS189" i="1"/>
  <c r="AP182" i="1"/>
  <c r="AP177" i="1"/>
  <c r="AP150" i="1"/>
  <c r="AP156" i="1"/>
  <c r="AP149" i="1"/>
  <c r="AR158" i="1"/>
  <c r="AS183" i="1"/>
  <c r="AR171" i="1"/>
  <c r="AP151" i="1"/>
  <c r="AP134" i="1" s="1"/>
  <c r="AS171" i="1"/>
  <c r="AS161" i="1"/>
  <c r="AP157" i="1"/>
  <c r="AP140" i="1" s="1"/>
  <c r="AS626" i="1"/>
  <c r="AP185" i="1"/>
  <c r="AR170" i="1"/>
  <c r="AS164" i="1"/>
  <c r="AP183" i="1"/>
  <c r="AS182" i="1"/>
  <c r="AS175" i="1"/>
  <c r="AS160" i="1"/>
  <c r="AS165" i="1"/>
  <c r="AP169" i="1"/>
  <c r="AR615" i="1"/>
  <c r="AS150" i="1"/>
  <c r="AS178" i="1"/>
  <c r="AQ141" i="1"/>
  <c r="AP165" i="1"/>
  <c r="AS180" i="1"/>
  <c r="AP635" i="1"/>
  <c r="AP636" i="1"/>
  <c r="AS511" i="1"/>
  <c r="AS139" i="1"/>
  <c r="AP180" i="1"/>
  <c r="AS179" i="1"/>
  <c r="AS172" i="1"/>
  <c r="AS169" i="1"/>
  <c r="AP181" i="1"/>
  <c r="AP160" i="1"/>
  <c r="AR186" i="1"/>
  <c r="AR162" i="1"/>
  <c r="AR182" i="1"/>
  <c r="AR166" i="1"/>
  <c r="AP166" i="1"/>
  <c r="AR180" i="1"/>
  <c r="AR164" i="1"/>
  <c r="AS166" i="1"/>
  <c r="AP173" i="1"/>
  <c r="AS174" i="1"/>
  <c r="AS151" i="1"/>
  <c r="AP654" i="1"/>
  <c r="AQ511" i="1"/>
  <c r="AO511" i="1"/>
  <c r="AP511" i="1"/>
  <c r="AN511" i="1"/>
  <c r="AM511" i="1"/>
  <c r="AQ134" i="1"/>
  <c r="AQ136" i="1"/>
  <c r="AR136" i="1"/>
  <c r="AS132" i="1"/>
  <c r="AS138" i="1"/>
  <c r="AQ132" i="1"/>
  <c r="AR140" i="1"/>
  <c r="AS136" i="1"/>
  <c r="AR134" i="1"/>
  <c r="AS140" i="1"/>
  <c r="AR132" i="1"/>
  <c r="AR138" i="1"/>
  <c r="AP138" i="1"/>
  <c r="AM274" i="1"/>
  <c r="AM275" i="1" s="1"/>
  <c r="AN636" i="1"/>
  <c r="AN635" i="1"/>
  <c r="AO625" i="1"/>
  <c r="AO626" i="1"/>
  <c r="AM635" i="1"/>
  <c r="AO635" i="1"/>
  <c r="AO636" i="1"/>
  <c r="AO132" i="1"/>
  <c r="AL274" i="1"/>
  <c r="AL275" i="1" s="1"/>
  <c r="AK131" i="1"/>
  <c r="AK137" i="1"/>
  <c r="AL133" i="1"/>
  <c r="AN136" i="1"/>
  <c r="AO141" i="1"/>
  <c r="AM135" i="1"/>
  <c r="AK132" i="1"/>
  <c r="AK141" i="1"/>
  <c r="AL140" i="1"/>
  <c r="AK134" i="1"/>
  <c r="AL138" i="1"/>
  <c r="AL141" i="1"/>
  <c r="AM131" i="1"/>
  <c r="AN135" i="1"/>
  <c r="AK274" i="1"/>
  <c r="AO139" i="1"/>
  <c r="AM139" i="1"/>
  <c r="AL136" i="1"/>
  <c r="AL137" i="1"/>
  <c r="AK138" i="1"/>
  <c r="AN141" i="1"/>
  <c r="AM136" i="1"/>
  <c r="AL139" i="1"/>
  <c r="AL135" i="1"/>
  <c r="AK136" i="1"/>
  <c r="AK139" i="1"/>
  <c r="AL134" i="1"/>
  <c r="AN132" i="1"/>
  <c r="AN274" i="1"/>
  <c r="AM137" i="1"/>
  <c r="AN137" i="1"/>
  <c r="AO135" i="1"/>
  <c r="AK133" i="1"/>
  <c r="AO138" i="1"/>
  <c r="AL131" i="1"/>
  <c r="AL132" i="1"/>
  <c r="AK140" i="1"/>
  <c r="AO137" i="1"/>
  <c r="AO131" i="1"/>
  <c r="AO274" i="1"/>
  <c r="AM138" i="1"/>
  <c r="AL546" i="1"/>
  <c r="AK546" i="1"/>
  <c r="AJ546" i="1"/>
  <c r="AI546" i="1"/>
  <c r="AH546" i="1"/>
  <c r="K546" i="1"/>
  <c r="L546" i="1"/>
  <c r="M546" i="1"/>
  <c r="N546" i="1"/>
  <c r="O546" i="1"/>
  <c r="P546" i="1"/>
  <c r="Q546" i="1"/>
  <c r="R546" i="1"/>
  <c r="S546" i="1"/>
  <c r="T546" i="1"/>
  <c r="U546" i="1"/>
  <c r="V546" i="1"/>
  <c r="W546" i="1"/>
  <c r="X546" i="1"/>
  <c r="Y546" i="1"/>
  <c r="Z546" i="1"/>
  <c r="AA546" i="1"/>
  <c r="AB546" i="1"/>
  <c r="AC546" i="1"/>
  <c r="AD546" i="1"/>
  <c r="AE546" i="1"/>
  <c r="AF546" i="1"/>
  <c r="AG546" i="1"/>
  <c r="J546" i="1"/>
  <c r="AP141" i="1" l="1"/>
  <c r="AR141" i="1"/>
  <c r="AP136" i="1"/>
  <c r="AS133" i="1"/>
  <c r="AS142" i="1" s="1"/>
  <c r="AS143" i="1" s="1"/>
  <c r="AP139" i="1"/>
  <c r="AP137" i="1"/>
  <c r="AP133" i="1"/>
  <c r="AP135" i="1"/>
  <c r="AS134" i="1"/>
  <c r="AS137" i="1"/>
  <c r="AP132" i="1"/>
  <c r="AP142" i="1" s="1"/>
  <c r="AP143" i="1" s="1"/>
  <c r="AR142" i="1"/>
  <c r="AR143" i="1" s="1"/>
  <c r="AQ142" i="1"/>
  <c r="AQ143" i="1" s="1"/>
  <c r="AO275" i="1"/>
  <c r="AK142" i="1"/>
  <c r="AK143" i="1" s="1"/>
  <c r="AN275" i="1"/>
  <c r="AK275" i="1"/>
  <c r="AL142" i="1"/>
  <c r="AL143" i="1" s="1"/>
  <c r="AO142" i="1"/>
  <c r="AO143" i="1" s="1"/>
  <c r="AN142" i="1"/>
  <c r="AN143" i="1" s="1"/>
  <c r="AM142" i="1"/>
  <c r="AM143" i="1" s="1"/>
  <c r="AK549" i="1"/>
  <c r="AK552" i="1" s="1"/>
  <c r="AL549" i="1"/>
  <c r="AL552" i="1" s="1"/>
  <c r="AK511" i="1" l="1"/>
  <c r="AL511" i="1"/>
  <c r="AK608" i="1"/>
  <c r="AL608" i="1"/>
  <c r="AM642" i="1" s="1"/>
  <c r="AK609" i="1"/>
  <c r="AL609" i="1"/>
  <c r="AM646" i="1" s="1"/>
  <c r="AK610" i="1"/>
  <c r="AL610" i="1"/>
  <c r="AM650" i="1" s="1"/>
  <c r="AK624" i="1"/>
  <c r="AL624" i="1"/>
  <c r="AK629" i="1"/>
  <c r="AL629" i="1"/>
  <c r="AK634" i="1"/>
  <c r="AL634" i="1"/>
  <c r="AK42" i="1"/>
  <c r="AK45" i="1" s="1"/>
  <c r="AL42" i="1"/>
  <c r="AL633" i="1" s="1"/>
  <c r="AI37" i="1"/>
  <c r="AI39" i="1" s="1"/>
  <c r="AJ37" i="1"/>
  <c r="AJ39" i="1" s="1"/>
  <c r="AK37" i="1"/>
  <c r="AK40" i="1" s="1"/>
  <c r="AL37" i="1"/>
  <c r="AL39" i="1" s="1"/>
  <c r="AI32" i="1"/>
  <c r="AJ32" i="1"/>
  <c r="AK32" i="1"/>
  <c r="AL32" i="1"/>
  <c r="AL35" i="1" s="1"/>
  <c r="AK20" i="1"/>
  <c r="AL20" i="1"/>
  <c r="AH20" i="1"/>
  <c r="AK26" i="1" l="1"/>
  <c r="AL63" i="1"/>
  <c r="AM63" i="1"/>
  <c r="AK35" i="1"/>
  <c r="AL623" i="1"/>
  <c r="AK34" i="1"/>
  <c r="AK623" i="1"/>
  <c r="AK626" i="1" s="1"/>
  <c r="AL611" i="1"/>
  <c r="AM654" i="1" s="1"/>
  <c r="AK611" i="1"/>
  <c r="AK625" i="1"/>
  <c r="AL636" i="1"/>
  <c r="AL635" i="1"/>
  <c r="AK628" i="1"/>
  <c r="AL40" i="1"/>
  <c r="AL45" i="1"/>
  <c r="AK633" i="1"/>
  <c r="AL628" i="1"/>
  <c r="AL631" i="1" s="1"/>
  <c r="AK24" i="1"/>
  <c r="AL44" i="1"/>
  <c r="AK44" i="1"/>
  <c r="AK39" i="1"/>
  <c r="AL24" i="1"/>
  <c r="AL26" i="1"/>
  <c r="AL613" i="1"/>
  <c r="AK613" i="1"/>
  <c r="AL34" i="1"/>
  <c r="AL626" i="1" l="1"/>
  <c r="AL625" i="1"/>
  <c r="AK630" i="1"/>
  <c r="AL617" i="1"/>
  <c r="AK631" i="1"/>
  <c r="AL615" i="1"/>
  <c r="AL630" i="1"/>
  <c r="AK635" i="1"/>
  <c r="AK636" i="1"/>
  <c r="AK617" i="1"/>
  <c r="AK615" i="1"/>
  <c r="P179" i="9"/>
  <c r="Q179" i="9"/>
  <c r="R179" i="9"/>
  <c r="S179" i="9"/>
  <c r="T179" i="9"/>
  <c r="U179" i="9"/>
  <c r="V179" i="9"/>
  <c r="O179" i="9"/>
  <c r="P68" i="11"/>
  <c r="Q68" i="11" s="1"/>
  <c r="R68" i="11" s="1"/>
  <c r="S68" i="11" s="1"/>
  <c r="O68" i="11"/>
  <c r="N68" i="11"/>
  <c r="M68" i="11"/>
  <c r="N67" i="11"/>
  <c r="O67" i="11"/>
  <c r="P67" i="11"/>
  <c r="Q67" i="11"/>
  <c r="R67" i="11"/>
  <c r="S67" i="11"/>
  <c r="M67" i="11"/>
  <c r="L66" i="11"/>
  <c r="S66" i="11"/>
  <c r="R66" i="11"/>
  <c r="Q66" i="11"/>
  <c r="P66" i="11"/>
  <c r="O66" i="11"/>
  <c r="N66" i="11"/>
  <c r="M66" i="11"/>
  <c r="J60" i="11"/>
  <c r="K60" i="11"/>
  <c r="L60" i="11"/>
  <c r="M60" i="11" s="1"/>
  <c r="N60" i="11" s="1"/>
  <c r="O60" i="11" s="1"/>
  <c r="P60" i="11" s="1"/>
  <c r="Q60" i="11" s="1"/>
  <c r="R60" i="11" s="1"/>
  <c r="S60" i="11" s="1"/>
  <c r="T60" i="11" s="1"/>
  <c r="U60" i="11" s="1"/>
  <c r="V60" i="11" s="1"/>
  <c r="W60" i="11" s="1"/>
  <c r="X60" i="11" s="1"/>
  <c r="Y60" i="11" s="1"/>
  <c r="Z60" i="11" s="1"/>
  <c r="AA60" i="11" s="1"/>
  <c r="AB60" i="11" s="1"/>
  <c r="AC60" i="11" s="1"/>
  <c r="AD60" i="11" s="1"/>
  <c r="AE60" i="11" s="1"/>
  <c r="AF60" i="11" s="1"/>
  <c r="AG60" i="11" s="1"/>
  <c r="AH60" i="11" s="1"/>
  <c r="AI60" i="11" s="1"/>
  <c r="AJ60" i="11" s="1"/>
  <c r="AK60" i="11" s="1"/>
  <c r="AL60" i="11" s="1"/>
  <c r="I60" i="11"/>
  <c r="H60" i="11"/>
  <c r="T59" i="11"/>
  <c r="U59" i="11"/>
  <c r="V59" i="11"/>
  <c r="W59" i="11"/>
  <c r="X59" i="11"/>
  <c r="Y59" i="11"/>
  <c r="Z59" i="11"/>
  <c r="AA59" i="11"/>
  <c r="AB59" i="11"/>
  <c r="AC59" i="11"/>
  <c r="AD59" i="11"/>
  <c r="AE59" i="11"/>
  <c r="AF59" i="11"/>
  <c r="AG59" i="11"/>
  <c r="AH59" i="11"/>
  <c r="AI59" i="11"/>
  <c r="AJ59" i="11"/>
  <c r="AK59" i="11"/>
  <c r="AL59" i="11"/>
  <c r="I59" i="11"/>
  <c r="J59" i="11"/>
  <c r="K59" i="11"/>
  <c r="L59" i="11"/>
  <c r="M59" i="11"/>
  <c r="N59" i="11"/>
  <c r="O59" i="11"/>
  <c r="P59" i="11"/>
  <c r="Q59" i="11"/>
  <c r="R59" i="11"/>
  <c r="S59" i="11"/>
  <c r="H59" i="11"/>
  <c r="H56" i="11"/>
  <c r="I56" i="11"/>
  <c r="J56" i="11"/>
  <c r="K56" i="11"/>
  <c r="L56" i="11"/>
  <c r="M56" i="11"/>
  <c r="N56" i="11"/>
  <c r="O56" i="11"/>
  <c r="P56" i="11"/>
  <c r="Q56" i="11"/>
  <c r="R56" i="11"/>
  <c r="S56" i="11"/>
  <c r="T56" i="11"/>
  <c r="U56" i="11"/>
  <c r="V56" i="11"/>
  <c r="W56" i="11"/>
  <c r="X56" i="11"/>
  <c r="Y56" i="11"/>
  <c r="Z56" i="11"/>
  <c r="AA56" i="11"/>
  <c r="AB56" i="11"/>
  <c r="AC56" i="11"/>
  <c r="AD56" i="11"/>
  <c r="AE56" i="11"/>
  <c r="AF56" i="11"/>
  <c r="AG56" i="11"/>
  <c r="AH56" i="11"/>
  <c r="AI56" i="11"/>
  <c r="AJ56" i="11"/>
  <c r="AK56" i="11"/>
  <c r="AL56" i="11"/>
  <c r="G56" i="11"/>
  <c r="G52" i="11"/>
  <c r="G53" i="11"/>
  <c r="G51" i="11"/>
  <c r="N45" i="11"/>
  <c r="O45" i="11"/>
  <c r="V45" i="11"/>
  <c r="W45" i="11"/>
  <c r="AD45" i="11"/>
  <c r="AE45" i="11"/>
  <c r="AL45" i="11"/>
  <c r="K46" i="11"/>
  <c r="P46" i="11"/>
  <c r="S46" i="11"/>
  <c r="X46" i="11"/>
  <c r="AA46" i="11"/>
  <c r="AF46" i="11"/>
  <c r="AI46" i="11"/>
  <c r="O47" i="11"/>
  <c r="W47" i="11"/>
  <c r="AE47" i="11"/>
  <c r="H46" i="11"/>
  <c r="H52" i="11" s="1"/>
  <c r="H45" i="11"/>
  <c r="H51" i="11" s="1"/>
  <c r="H39" i="11"/>
  <c r="I39" i="11"/>
  <c r="I45" i="11" s="1"/>
  <c r="J39" i="11"/>
  <c r="K39" i="11"/>
  <c r="L45" i="11" s="1"/>
  <c r="L39" i="11"/>
  <c r="M39" i="11"/>
  <c r="N39" i="11"/>
  <c r="O39" i="11"/>
  <c r="P39" i="11"/>
  <c r="P45" i="11" s="1"/>
  <c r="Q39" i="11"/>
  <c r="Q45" i="11" s="1"/>
  <c r="R39" i="11"/>
  <c r="R45" i="11" s="1"/>
  <c r="S39" i="11"/>
  <c r="S45" i="11" s="1"/>
  <c r="T39" i="11"/>
  <c r="U39" i="11"/>
  <c r="U45" i="11" s="1"/>
  <c r="V39" i="11"/>
  <c r="W39" i="11"/>
  <c r="X39" i="11"/>
  <c r="X45" i="11" s="1"/>
  <c r="Y39" i="11"/>
  <c r="Y45" i="11" s="1"/>
  <c r="Z39" i="11"/>
  <c r="Z45" i="11" s="1"/>
  <c r="AA39" i="11"/>
  <c r="AB45" i="11" s="1"/>
  <c r="AB39" i="11"/>
  <c r="AC39" i="11"/>
  <c r="AC45" i="11" s="1"/>
  <c r="AD39" i="11"/>
  <c r="AE39" i="11"/>
  <c r="AF39" i="11"/>
  <c r="AF45" i="11" s="1"/>
  <c r="AG39" i="11"/>
  <c r="AG45" i="11" s="1"/>
  <c r="AH39" i="11"/>
  <c r="AH45" i="11" s="1"/>
  <c r="AI39" i="11"/>
  <c r="AJ45" i="11" s="1"/>
  <c r="AJ39" i="11"/>
  <c r="AK39" i="11"/>
  <c r="AL39" i="11"/>
  <c r="H40" i="11"/>
  <c r="I40" i="11"/>
  <c r="I46" i="11" s="1"/>
  <c r="I52" i="11" s="1"/>
  <c r="J40" i="11"/>
  <c r="J46" i="11" s="1"/>
  <c r="K40" i="11"/>
  <c r="L40" i="11"/>
  <c r="L46" i="11" s="1"/>
  <c r="M40" i="11"/>
  <c r="M46" i="11" s="1"/>
  <c r="N40" i="11"/>
  <c r="N46" i="11" s="1"/>
  <c r="O40" i="11"/>
  <c r="O46" i="11" s="1"/>
  <c r="P40" i="11"/>
  <c r="Q40" i="11"/>
  <c r="R40" i="11"/>
  <c r="S40" i="11"/>
  <c r="T40" i="11"/>
  <c r="T46" i="11" s="1"/>
  <c r="U40" i="11"/>
  <c r="U46" i="11" s="1"/>
  <c r="V40" i="11"/>
  <c r="V46" i="11" s="1"/>
  <c r="W40" i="11"/>
  <c r="W46" i="11" s="1"/>
  <c r="X40" i="11"/>
  <c r="Y40" i="11"/>
  <c r="Z40" i="11"/>
  <c r="AA40" i="11"/>
  <c r="AB40" i="11"/>
  <c r="AB46" i="11" s="1"/>
  <c r="AC40" i="11"/>
  <c r="AC46" i="11" s="1"/>
  <c r="AD40" i="11"/>
  <c r="AD46" i="11" s="1"/>
  <c r="AE40" i="11"/>
  <c r="AE46" i="11" s="1"/>
  <c r="AF40" i="11"/>
  <c r="AG40" i="11"/>
  <c r="AG46" i="11" s="1"/>
  <c r="AH40" i="11"/>
  <c r="AI40" i="11"/>
  <c r="AJ40" i="11"/>
  <c r="AJ46" i="11" s="1"/>
  <c r="AK40" i="11"/>
  <c r="AK46" i="11" s="1"/>
  <c r="AL40" i="11"/>
  <c r="AL46" i="11" s="1"/>
  <c r="H41" i="11"/>
  <c r="H47" i="11" s="1"/>
  <c r="H53" i="11" s="1"/>
  <c r="I41" i="11"/>
  <c r="J41" i="11"/>
  <c r="J47" i="11" s="1"/>
  <c r="K41" i="11"/>
  <c r="K47" i="11" s="1"/>
  <c r="L41" i="11"/>
  <c r="M41" i="11"/>
  <c r="M47" i="11" s="1"/>
  <c r="N41" i="11"/>
  <c r="O41" i="11"/>
  <c r="P41" i="11"/>
  <c r="P47" i="11" s="1"/>
  <c r="Q41" i="11"/>
  <c r="Q47" i="11" s="1"/>
  <c r="R41" i="11"/>
  <c r="R47" i="11" s="1"/>
  <c r="S41" i="11"/>
  <c r="S47" i="11" s="1"/>
  <c r="T41" i="11"/>
  <c r="T47" i="11" s="1"/>
  <c r="U41" i="11"/>
  <c r="U47" i="11" s="1"/>
  <c r="V41" i="11"/>
  <c r="W41" i="11"/>
  <c r="X41" i="11"/>
  <c r="X47" i="11" s="1"/>
  <c r="Y41" i="11"/>
  <c r="Z41" i="11"/>
  <c r="AA41" i="11"/>
  <c r="AA47" i="11" s="1"/>
  <c r="AB41" i="11"/>
  <c r="AC41" i="11"/>
  <c r="AD41" i="11"/>
  <c r="AE41" i="11"/>
  <c r="AF41" i="11"/>
  <c r="AF47" i="11" s="1"/>
  <c r="AG41" i="11"/>
  <c r="AG47" i="11" s="1"/>
  <c r="AH41" i="11"/>
  <c r="AH47" i="11" s="1"/>
  <c r="AI41" i="11"/>
  <c r="AI47" i="11" s="1"/>
  <c r="AJ41" i="11"/>
  <c r="AJ47" i="11" s="1"/>
  <c r="AK41" i="11"/>
  <c r="AK47" i="11" s="1"/>
  <c r="AL41" i="11"/>
  <c r="G40" i="11"/>
  <c r="G41" i="11"/>
  <c r="G39"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I38" i="11"/>
  <c r="AJ38" i="11"/>
  <c r="AK38" i="11"/>
  <c r="AL38" i="11"/>
  <c r="G38" i="11"/>
  <c r="F40" i="11"/>
  <c r="F46" i="11" s="1"/>
  <c r="F52" i="11" s="1"/>
  <c r="F41" i="11"/>
  <c r="F39" i="11"/>
  <c r="AA140" i="9"/>
  <c r="BF69" i="10"/>
  <c r="BC69" i="10"/>
  <c r="AZ69" i="10"/>
  <c r="AW69" i="10"/>
  <c r="BF68" i="10"/>
  <c r="BC68" i="10"/>
  <c r="AZ68" i="10"/>
  <c r="AW68" i="10"/>
  <c r="BF67" i="10"/>
  <c r="BC67" i="10"/>
  <c r="AZ67" i="10"/>
  <c r="AW67" i="10"/>
  <c r="AW65" i="10"/>
  <c r="AX65" i="10"/>
  <c r="AY65" i="10"/>
  <c r="AZ65" i="10"/>
  <c r="BA65" i="10"/>
  <c r="BB65" i="10"/>
  <c r="BC65" i="10"/>
  <c r="BD65" i="10"/>
  <c r="BE65" i="10"/>
  <c r="BF65" i="10"/>
  <c r="BG65" i="10"/>
  <c r="BH65" i="10"/>
  <c r="BF66" i="10"/>
  <c r="BC66" i="10"/>
  <c r="AZ66" i="10"/>
  <c r="BF58" i="10"/>
  <c r="BC58" i="10"/>
  <c r="AZ58" i="10"/>
  <c r="AW58" i="10"/>
  <c r="AW66" i="10"/>
  <c r="AQ140" i="9"/>
  <c r="AM140" i="9"/>
  <c r="M180" i="9"/>
  <c r="M182" i="9"/>
  <c r="N182" i="9"/>
  <c r="N181" i="9"/>
  <c r="AI19" i="10"/>
  <c r="AI21" i="10" s="1"/>
  <c r="BS19" i="10"/>
  <c r="AT19" i="10"/>
  <c r="AW19" i="10" s="1"/>
  <c r="AZ19" i="10" s="1"/>
  <c r="BC19" i="10" s="1"/>
  <c r="BF19" i="10" s="1"/>
  <c r="BI19" i="10" s="1"/>
  <c r="Q232" i="9"/>
  <c r="Q227" i="9"/>
  <c r="AG47" i="10"/>
  <c r="AD47" i="10"/>
  <c r="AA47" i="10"/>
  <c r="X47" i="10"/>
  <c r="U47" i="10"/>
  <c r="R47" i="10"/>
  <c r="O47" i="10"/>
  <c r="M47" i="10"/>
  <c r="E47" i="10"/>
  <c r="E46" i="10"/>
  <c r="P26" i="10"/>
  <c r="S26" i="10" s="1"/>
  <c r="V26" i="10" s="1"/>
  <c r="Y26" i="10" s="1"/>
  <c r="BB25" i="10"/>
  <c r="K20" i="10" l="1"/>
  <c r="AB13" i="10"/>
  <c r="AB18" i="10"/>
  <c r="I51" i="11"/>
  <c r="J52" i="11"/>
  <c r="K52" i="11" s="1"/>
  <c r="L52" i="11" s="1"/>
  <c r="M52" i="11" s="1"/>
  <c r="N52" i="11" s="1"/>
  <c r="O52" i="11" s="1"/>
  <c r="P52" i="11" s="1"/>
  <c r="J45" i="11"/>
  <c r="AL47" i="11"/>
  <c r="AD47" i="11"/>
  <c r="V47" i="11"/>
  <c r="N47" i="11"/>
  <c r="AH46" i="11"/>
  <c r="Z46" i="11"/>
  <c r="R46" i="11"/>
  <c r="AC47" i="11"/>
  <c r="Y46" i="11"/>
  <c r="Q46" i="11"/>
  <c r="AK45" i="11"/>
  <c r="M45" i="11"/>
  <c r="T45" i="11"/>
  <c r="F47" i="11"/>
  <c r="F53" i="11" s="1"/>
  <c r="I47" i="11"/>
  <c r="I53" i="11" s="1"/>
  <c r="J53" i="11" s="1"/>
  <c r="K53" i="11" s="1"/>
  <c r="L53" i="11" s="1"/>
  <c r="M53" i="11" s="1"/>
  <c r="N53" i="11" s="1"/>
  <c r="O53" i="11" s="1"/>
  <c r="P53" i="11" s="1"/>
  <c r="Q53" i="11" s="1"/>
  <c r="R53" i="11" s="1"/>
  <c r="S53" i="11" s="1"/>
  <c r="T53" i="11" s="1"/>
  <c r="U53" i="11" s="1"/>
  <c r="V53" i="11" s="1"/>
  <c r="W53" i="11" s="1"/>
  <c r="X53" i="11" s="1"/>
  <c r="AI45" i="11"/>
  <c r="AA45" i="11"/>
  <c r="K45" i="11"/>
  <c r="AB47" i="11"/>
  <c r="L47" i="11"/>
  <c r="Z47" i="11"/>
  <c r="F45" i="11"/>
  <c r="F51" i="11" s="1"/>
  <c r="Y47" i="11"/>
  <c r="AA192" i="9"/>
  <c r="AS192" i="9"/>
  <c r="AK192" i="9"/>
  <c r="AR192" i="9"/>
  <c r="AJ192" i="9"/>
  <c r="AI192" i="9"/>
  <c r="AP192" i="9"/>
  <c r="AH192" i="9"/>
  <c r="AD192" i="9"/>
  <c r="AO192" i="9"/>
  <c r="AG192" i="9"/>
  <c r="AT192" i="9"/>
  <c r="AC192" i="9"/>
  <c r="AN192" i="9"/>
  <c r="AF192" i="9"/>
  <c r="AL192" i="9"/>
  <c r="AQ192" i="9"/>
  <c r="AB192" i="9"/>
  <c r="AM192" i="9"/>
  <c r="AE192" i="9"/>
  <c r="BV19" i="10"/>
  <c r="AA7" i="10"/>
  <c r="AB26" i="10"/>
  <c r="BE25" i="10"/>
  <c r="Q52" i="11" l="1"/>
  <c r="R52" i="11" s="1"/>
  <c r="S52" i="11" s="1"/>
  <c r="T52" i="11" s="1"/>
  <c r="U52" i="11" s="1"/>
  <c r="V52" i="11" s="1"/>
  <c r="W52" i="11" s="1"/>
  <c r="X52" i="11" s="1"/>
  <c r="Y52" i="11" s="1"/>
  <c r="Z52" i="11" s="1"/>
  <c r="AA52" i="11" s="1"/>
  <c r="AB52" i="11" s="1"/>
  <c r="AC52" i="11" s="1"/>
  <c r="AD52" i="11" s="1"/>
  <c r="AE52" i="11" s="1"/>
  <c r="AF52" i="11" s="1"/>
  <c r="AG52" i="11" s="1"/>
  <c r="AH52" i="11" s="1"/>
  <c r="AI52" i="11" s="1"/>
  <c r="AJ52" i="11" s="1"/>
  <c r="AK52" i="11" s="1"/>
  <c r="AL52" i="11" s="1"/>
  <c r="Y53" i="11"/>
  <c r="J51" i="11"/>
  <c r="K51" i="11" s="1"/>
  <c r="L51" i="11" s="1"/>
  <c r="M51" i="11" s="1"/>
  <c r="N51" i="11" s="1"/>
  <c r="O51" i="11" s="1"/>
  <c r="P51" i="11" s="1"/>
  <c r="Q51" i="11" s="1"/>
  <c r="R51" i="11" s="1"/>
  <c r="S51" i="11" s="1"/>
  <c r="T51" i="11" s="1"/>
  <c r="U51" i="11" s="1"/>
  <c r="V51" i="11" s="1"/>
  <c r="W51" i="11" s="1"/>
  <c r="X51" i="11" s="1"/>
  <c r="Y51" i="11" s="1"/>
  <c r="Z51" i="11" s="1"/>
  <c r="AA51" i="11" s="1"/>
  <c r="AB51" i="11" s="1"/>
  <c r="AC51" i="11" s="1"/>
  <c r="AD51" i="11" s="1"/>
  <c r="AE51" i="11" s="1"/>
  <c r="AF51" i="11" s="1"/>
  <c r="AG51" i="11" s="1"/>
  <c r="AH51" i="11" s="1"/>
  <c r="AI51" i="11" s="1"/>
  <c r="AJ51" i="11" s="1"/>
  <c r="AK51" i="11" s="1"/>
  <c r="AL51" i="11" s="1"/>
  <c r="Z53" i="11"/>
  <c r="AA53" i="11" s="1"/>
  <c r="AB53" i="11"/>
  <c r="AC53" i="11" s="1"/>
  <c r="AD53" i="11" s="1"/>
  <c r="AE53" i="11" s="1"/>
  <c r="AF53" i="11" s="1"/>
  <c r="AG53" i="11" s="1"/>
  <c r="AH53" i="11" s="1"/>
  <c r="AI53" i="11" s="1"/>
  <c r="AJ53" i="11" s="1"/>
  <c r="AK53" i="11" s="1"/>
  <c r="AL53" i="11" s="1"/>
  <c r="BY19" i="10"/>
  <c r="AE26" i="10"/>
  <c r="BH25" i="10"/>
  <c r="CB19" i="10" l="1"/>
  <c r="AH26" i="10"/>
  <c r="BK25" i="10"/>
  <c r="CE19" i="10" l="1"/>
  <c r="CH19" i="10" l="1"/>
  <c r="AA201" i="9" l="1"/>
  <c r="AB201" i="9" s="1"/>
  <c r="AC201" i="9" s="1"/>
  <c r="AD201" i="9" s="1"/>
  <c r="AE201" i="9" s="1"/>
  <c r="AF201" i="9" s="1"/>
  <c r="AG201" i="9" s="1"/>
  <c r="AH201" i="9" s="1"/>
  <c r="AI201" i="9" s="1"/>
  <c r="AJ201" i="9" s="1"/>
  <c r="AK201" i="9" s="1"/>
  <c r="AL201" i="9" s="1"/>
  <c r="AM201" i="9" s="1"/>
  <c r="AN201" i="9" s="1"/>
  <c r="AO201" i="9" s="1"/>
  <c r="AP201" i="9" s="1"/>
  <c r="AQ201" i="9" s="1"/>
  <c r="AR201" i="9" s="1"/>
  <c r="AS201" i="9" s="1"/>
  <c r="AT201" i="9" s="1"/>
  <c r="O155" i="9"/>
  <c r="O186" i="9"/>
  <c r="O202" i="9" s="1"/>
  <c r="P184" i="9"/>
  <c r="P121" i="9"/>
  <c r="O123" i="9"/>
  <c r="N130" i="9"/>
  <c r="N148" i="9" s="1"/>
  <c r="N132" i="9"/>
  <c r="N150" i="9" s="1"/>
  <c r="AN34" i="10" s="1"/>
  <c r="N133" i="9"/>
  <c r="N151" i="9" s="1"/>
  <c r="N134" i="9"/>
  <c r="N152" i="9" s="1"/>
  <c r="N136" i="9"/>
  <c r="N125" i="9"/>
  <c r="N143" i="9" s="1"/>
  <c r="N126" i="9"/>
  <c r="N144" i="9" s="1"/>
  <c r="N128" i="9"/>
  <c r="N146" i="9" s="1"/>
  <c r="AN30" i="10" s="1"/>
  <c r="N129" i="9"/>
  <c r="N147" i="9" s="1"/>
  <c r="N124" i="9"/>
  <c r="N142" i="9" s="1"/>
  <c r="AN26" i="10" s="1"/>
  <c r="AW7" i="9"/>
  <c r="AX7" i="9" s="1"/>
  <c r="AT7" i="9"/>
  <c r="AU7" i="9" s="1"/>
  <c r="AQ7" i="9"/>
  <c r="AR7" i="9" s="1"/>
  <c r="AN7" i="9"/>
  <c r="AO7" i="9" s="1"/>
  <c r="AK7" i="9"/>
  <c r="AL7" i="9" s="1"/>
  <c r="AH7" i="9"/>
  <c r="AI7" i="9" s="1"/>
  <c r="AE7" i="9"/>
  <c r="AF7" i="9" s="1"/>
  <c r="AB7" i="9"/>
  <c r="AC7" i="9" s="1"/>
  <c r="S7" i="9"/>
  <c r="T7" i="9" s="1"/>
  <c r="V7" i="9" s="1"/>
  <c r="W7" i="9" s="1"/>
  <c r="Y7" i="9" s="1"/>
  <c r="Z7" i="9" s="1"/>
  <c r="P7" i="9"/>
  <c r="Q7" i="9" s="1"/>
  <c r="N102" i="9"/>
  <c r="AP56" i="9"/>
  <c r="AQ56" i="9"/>
  <c r="AR56" i="9"/>
  <c r="AS56" i="9"/>
  <c r="AT56" i="9"/>
  <c r="AU56" i="9"/>
  <c r="AV56" i="9"/>
  <c r="AW56" i="9"/>
  <c r="AX56" i="9"/>
  <c r="AP57" i="9"/>
  <c r="AQ57" i="9"/>
  <c r="AR57" i="9"/>
  <c r="AS57" i="9"/>
  <c r="AT57" i="9"/>
  <c r="AU57" i="9"/>
  <c r="AV57" i="9"/>
  <c r="AW57" i="9"/>
  <c r="AX57" i="9"/>
  <c r="AP58" i="9"/>
  <c r="AQ58" i="9"/>
  <c r="AR58" i="9"/>
  <c r="AS58" i="9"/>
  <c r="AT58" i="9"/>
  <c r="AU58" i="9"/>
  <c r="AV58" i="9"/>
  <c r="AW58" i="9"/>
  <c r="AX58" i="9"/>
  <c r="AP59" i="9"/>
  <c r="AQ59" i="9"/>
  <c r="AR59" i="9"/>
  <c r="AS59" i="9"/>
  <c r="AT59" i="9"/>
  <c r="AU59" i="9"/>
  <c r="AV59" i="9"/>
  <c r="AW59" i="9"/>
  <c r="AX59" i="9"/>
  <c r="N59" i="9"/>
  <c r="N85" i="9" s="1"/>
  <c r="N190" i="9" s="1"/>
  <c r="N198" i="9" s="1"/>
  <c r="C757" i="1"/>
  <c r="C751" i="1"/>
  <c r="C745" i="1"/>
  <c r="C730" i="1"/>
  <c r="C747" i="1" s="1"/>
  <c r="N58" i="9" s="1"/>
  <c r="N84" i="9" s="1"/>
  <c r="N189" i="9" s="1"/>
  <c r="N259" i="9" s="1"/>
  <c r="C729" i="1"/>
  <c r="C741" i="1" s="1"/>
  <c r="N57" i="9" s="1"/>
  <c r="N83" i="9" s="1"/>
  <c r="N188" i="9" s="1"/>
  <c r="N258" i="9" s="1"/>
  <c r="C728" i="1"/>
  <c r="C735" i="1" s="1"/>
  <c r="N56" i="9" s="1"/>
  <c r="N82" i="9" s="1"/>
  <c r="N187" i="9" s="1"/>
  <c r="C723" i="1"/>
  <c r="C724" i="1"/>
  <c r="C738" i="1" s="1"/>
  <c r="C744" i="1" s="1"/>
  <c r="C722" i="1"/>
  <c r="C736" i="1" s="1"/>
  <c r="C742" i="1" s="1"/>
  <c r="M14" i="9"/>
  <c r="C754" i="1" l="1"/>
  <c r="C748" i="1"/>
  <c r="C755" i="1"/>
  <c r="C749" i="1"/>
  <c r="C737" i="1"/>
  <c r="C743" i="1" s="1"/>
  <c r="C756" i="1"/>
  <c r="C750" i="1"/>
  <c r="N195" i="9"/>
  <c r="F34" i="10"/>
  <c r="N257" i="9"/>
  <c r="N196" i="9"/>
  <c r="F35" i="10"/>
  <c r="N197" i="9"/>
  <c r="F36" i="10"/>
  <c r="Q121" i="9"/>
  <c r="Q123" i="9" s="1"/>
  <c r="N204" i="9"/>
  <c r="P123" i="9"/>
  <c r="P186" i="9"/>
  <c r="P202" i="9" s="1"/>
  <c r="Q184" i="9"/>
  <c r="R121" i="9" l="1"/>
  <c r="R123" i="9" s="1"/>
  <c r="Q186" i="9"/>
  <c r="Q202" i="9" s="1"/>
  <c r="R184" i="9"/>
  <c r="S121" i="9"/>
  <c r="S123" i="9" l="1"/>
  <c r="T121" i="9"/>
  <c r="R186" i="9"/>
  <c r="R202" i="9" s="1"/>
  <c r="S184" i="9"/>
  <c r="E660" i="1"/>
  <c r="E716" i="1" s="1"/>
  <c r="C660" i="1"/>
  <c r="K711" i="1"/>
  <c r="L711" i="1" s="1"/>
  <c r="M711" i="1" s="1"/>
  <c r="N711" i="1" s="1"/>
  <c r="O711" i="1" s="1"/>
  <c r="P711" i="1" s="1"/>
  <c r="Q711" i="1" s="1"/>
  <c r="R711" i="1" s="1"/>
  <c r="S711" i="1" s="1"/>
  <c r="T711" i="1" s="1"/>
  <c r="U711" i="1" s="1"/>
  <c r="K707" i="1"/>
  <c r="L707" i="1" s="1"/>
  <c r="M707" i="1" s="1"/>
  <c r="N707" i="1" s="1"/>
  <c r="O707" i="1" s="1"/>
  <c r="P707" i="1" s="1"/>
  <c r="Q707" i="1" s="1"/>
  <c r="R707" i="1" s="1"/>
  <c r="S707" i="1" s="1"/>
  <c r="T707" i="1" s="1"/>
  <c r="U707" i="1" s="1"/>
  <c r="C706" i="1"/>
  <c r="K703" i="1"/>
  <c r="L703" i="1" s="1"/>
  <c r="M703" i="1" s="1"/>
  <c r="N703" i="1" s="1"/>
  <c r="O703" i="1" s="1"/>
  <c r="P703" i="1" s="1"/>
  <c r="Q703" i="1" s="1"/>
  <c r="R703" i="1" s="1"/>
  <c r="S703" i="1" s="1"/>
  <c r="T703" i="1" s="1"/>
  <c r="U703" i="1" s="1"/>
  <c r="C702" i="1"/>
  <c r="K699" i="1"/>
  <c r="L699" i="1" s="1"/>
  <c r="M699" i="1" s="1"/>
  <c r="N699" i="1" s="1"/>
  <c r="O699" i="1" s="1"/>
  <c r="P699" i="1" s="1"/>
  <c r="Q699" i="1" s="1"/>
  <c r="R699" i="1" s="1"/>
  <c r="S699" i="1" s="1"/>
  <c r="T699" i="1" s="1"/>
  <c r="U699" i="1" s="1"/>
  <c r="C698" i="1"/>
  <c r="E633" i="1"/>
  <c r="E628" i="1"/>
  <c r="E623" i="1"/>
  <c r="K608" i="1"/>
  <c r="L608" i="1"/>
  <c r="M608" i="1"/>
  <c r="N608" i="1"/>
  <c r="O608" i="1"/>
  <c r="P608" i="1"/>
  <c r="Q608" i="1"/>
  <c r="R608" i="1"/>
  <c r="S608" i="1"/>
  <c r="T608" i="1"/>
  <c r="U608" i="1"/>
  <c r="V608" i="1"/>
  <c r="W608" i="1"/>
  <c r="X608" i="1"/>
  <c r="Y608" i="1"/>
  <c r="Z608" i="1"/>
  <c r="AA608" i="1"/>
  <c r="AB608" i="1"/>
  <c r="AC608" i="1"/>
  <c r="AD608" i="1"/>
  <c r="AE608" i="1"/>
  <c r="AF608" i="1"/>
  <c r="AG608" i="1"/>
  <c r="AH608" i="1"/>
  <c r="AI608" i="1"/>
  <c r="AJ608" i="1"/>
  <c r="K609" i="1"/>
  <c r="L609" i="1"/>
  <c r="M609" i="1"/>
  <c r="M646" i="1" s="1"/>
  <c r="N609" i="1"/>
  <c r="O609" i="1"/>
  <c r="P609" i="1"/>
  <c r="Q609" i="1"/>
  <c r="R609" i="1"/>
  <c r="S609" i="1"/>
  <c r="T609" i="1"/>
  <c r="U609" i="1"/>
  <c r="V609" i="1"/>
  <c r="W609" i="1"/>
  <c r="X609" i="1"/>
  <c r="Y609" i="1"/>
  <c r="Z609" i="1"/>
  <c r="AA609" i="1"/>
  <c r="AB609" i="1"/>
  <c r="AC609" i="1"/>
  <c r="AD609" i="1"/>
  <c r="AE609" i="1"/>
  <c r="AE646" i="1" s="1"/>
  <c r="AF609" i="1"/>
  <c r="AG609" i="1"/>
  <c r="AH609" i="1"/>
  <c r="AI609" i="1"/>
  <c r="AJ609" i="1"/>
  <c r="K610" i="1"/>
  <c r="L610" i="1"/>
  <c r="M610" i="1"/>
  <c r="N610" i="1"/>
  <c r="O610" i="1"/>
  <c r="P610" i="1"/>
  <c r="Q610" i="1"/>
  <c r="R610" i="1"/>
  <c r="S610" i="1"/>
  <c r="T610" i="1"/>
  <c r="U610" i="1"/>
  <c r="V610" i="1"/>
  <c r="W610" i="1"/>
  <c r="X610" i="1"/>
  <c r="X650" i="1" s="1"/>
  <c r="Y610" i="1"/>
  <c r="Z610" i="1"/>
  <c r="AA610" i="1"/>
  <c r="AB610" i="1"/>
  <c r="AC610" i="1"/>
  <c r="AD610" i="1"/>
  <c r="AE610" i="1"/>
  <c r="AF610" i="1"/>
  <c r="AG610" i="1"/>
  <c r="AH610" i="1"/>
  <c r="AI610" i="1"/>
  <c r="AJ610" i="1"/>
  <c r="J609" i="1"/>
  <c r="J610" i="1"/>
  <c r="J608" i="1"/>
  <c r="K655" i="1"/>
  <c r="L655" i="1" s="1"/>
  <c r="M655" i="1" s="1"/>
  <c r="N655" i="1" s="1"/>
  <c r="O655" i="1" s="1"/>
  <c r="P655" i="1" s="1"/>
  <c r="Q655" i="1" s="1"/>
  <c r="R655" i="1" s="1"/>
  <c r="S655" i="1" s="1"/>
  <c r="T655" i="1" s="1"/>
  <c r="U655" i="1" s="1"/>
  <c r="K651" i="1"/>
  <c r="L651" i="1" s="1"/>
  <c r="M651" i="1" s="1"/>
  <c r="N651" i="1" s="1"/>
  <c r="O651" i="1" s="1"/>
  <c r="P651" i="1" s="1"/>
  <c r="Q651" i="1" s="1"/>
  <c r="R651" i="1" s="1"/>
  <c r="S651" i="1" s="1"/>
  <c r="T651" i="1" s="1"/>
  <c r="U651" i="1" s="1"/>
  <c r="C650" i="1"/>
  <c r="K647" i="1"/>
  <c r="L647" i="1" s="1"/>
  <c r="M647" i="1" s="1"/>
  <c r="N647" i="1" s="1"/>
  <c r="O647" i="1" s="1"/>
  <c r="P647" i="1" s="1"/>
  <c r="Q647" i="1" s="1"/>
  <c r="R647" i="1" s="1"/>
  <c r="S647" i="1" s="1"/>
  <c r="T647" i="1" s="1"/>
  <c r="U647" i="1" s="1"/>
  <c r="C646" i="1"/>
  <c r="K643" i="1"/>
  <c r="L643" i="1" s="1"/>
  <c r="M643" i="1" s="1"/>
  <c r="N643" i="1" s="1"/>
  <c r="O643" i="1" s="1"/>
  <c r="P643" i="1" s="1"/>
  <c r="Q643" i="1" s="1"/>
  <c r="R643" i="1" s="1"/>
  <c r="S643" i="1" s="1"/>
  <c r="T643" i="1" s="1"/>
  <c r="U643" i="1" s="1"/>
  <c r="C642" i="1"/>
  <c r="S642" i="1" l="1"/>
  <c r="M650" i="1"/>
  <c r="AF650" i="1"/>
  <c r="P650" i="1"/>
  <c r="W642" i="1"/>
  <c r="O642" i="1"/>
  <c r="AI650" i="1"/>
  <c r="Q642" i="1"/>
  <c r="AB650" i="1"/>
  <c r="AE650" i="1"/>
  <c r="AA642" i="1"/>
  <c r="K642" i="1"/>
  <c r="W650" i="1"/>
  <c r="J611" i="1"/>
  <c r="O611" i="1"/>
  <c r="AH642" i="1"/>
  <c r="AJ611" i="1"/>
  <c r="AB611" i="1"/>
  <c r="L650" i="1"/>
  <c r="AD646" i="1"/>
  <c r="V646" i="1"/>
  <c r="N646" i="1"/>
  <c r="AF642" i="1"/>
  <c r="X642" i="1"/>
  <c r="P642" i="1"/>
  <c r="O650" i="1"/>
  <c r="AI642" i="1"/>
  <c r="S650" i="1"/>
  <c r="T611" i="1"/>
  <c r="L611" i="1"/>
  <c r="AE642" i="1"/>
  <c r="AC642" i="1"/>
  <c r="U642" i="1"/>
  <c r="U646" i="1"/>
  <c r="AC646" i="1"/>
  <c r="T184" i="9"/>
  <c r="S186" i="9"/>
  <c r="S202" i="9" s="1"/>
  <c r="T123" i="9"/>
  <c r="U121" i="9"/>
  <c r="W611" i="1"/>
  <c r="V647" i="1"/>
  <c r="W647" i="1" s="1"/>
  <c r="X647" i="1" s="1"/>
  <c r="Y647" i="1" s="1"/>
  <c r="Z647" i="1" s="1"/>
  <c r="AA647" i="1" s="1"/>
  <c r="AB647" i="1" s="1"/>
  <c r="AC647" i="1" s="1"/>
  <c r="AD647" i="1" s="1"/>
  <c r="AE647" i="1" s="1"/>
  <c r="AF647" i="1" s="1"/>
  <c r="AG647" i="1" s="1"/>
  <c r="AD611" i="1"/>
  <c r="V611" i="1"/>
  <c r="N611" i="1"/>
  <c r="AG646" i="1"/>
  <c r="Y646" i="1"/>
  <c r="Q646" i="1"/>
  <c r="AH611" i="1"/>
  <c r="Z611" i="1"/>
  <c r="R611" i="1"/>
  <c r="R642" i="1"/>
  <c r="O646" i="1"/>
  <c r="AC650" i="1"/>
  <c r="U650" i="1"/>
  <c r="AG642" i="1"/>
  <c r="P646" i="1"/>
  <c r="AF646" i="1"/>
  <c r="T650" i="1"/>
  <c r="AJ650" i="1"/>
  <c r="AG650" i="1"/>
  <c r="Q650" i="1"/>
  <c r="T646" i="1"/>
  <c r="L646" i="1"/>
  <c r="M611" i="1"/>
  <c r="AJ646" i="1"/>
  <c r="Y642" i="1"/>
  <c r="W646" i="1"/>
  <c r="K650" i="1"/>
  <c r="Z646" i="1"/>
  <c r="R646" i="1"/>
  <c r="AJ642" i="1"/>
  <c r="AB642" i="1"/>
  <c r="T642" i="1"/>
  <c r="L642" i="1"/>
  <c r="Y650" i="1"/>
  <c r="AE611" i="1"/>
  <c r="Z642" i="1"/>
  <c r="X646" i="1"/>
  <c r="AA650" i="1"/>
  <c r="M642" i="1"/>
  <c r="R650" i="1"/>
  <c r="P611" i="1"/>
  <c r="X611" i="1"/>
  <c r="AF611" i="1"/>
  <c r="N642" i="1"/>
  <c r="V642" i="1"/>
  <c r="AD642" i="1"/>
  <c r="V643" i="1"/>
  <c r="W643" i="1" s="1"/>
  <c r="X643" i="1" s="1"/>
  <c r="Y643" i="1" s="1"/>
  <c r="Z643" i="1" s="1"/>
  <c r="AA643" i="1" s="1"/>
  <c r="AB643" i="1" s="1"/>
  <c r="AC643" i="1" s="1"/>
  <c r="AD643" i="1" s="1"/>
  <c r="AE643" i="1" s="1"/>
  <c r="AF643" i="1" s="1"/>
  <c r="AG643" i="1" s="1"/>
  <c r="K646" i="1"/>
  <c r="U611" i="1"/>
  <c r="Z650" i="1"/>
  <c r="Q611" i="1"/>
  <c r="Y611" i="1"/>
  <c r="AG611" i="1"/>
  <c r="AH646" i="1"/>
  <c r="AH650" i="1"/>
  <c r="S646" i="1"/>
  <c r="AA646" i="1"/>
  <c r="AI646" i="1"/>
  <c r="AC611" i="1"/>
  <c r="K611" i="1"/>
  <c r="S611" i="1"/>
  <c r="AA611" i="1"/>
  <c r="AI611" i="1"/>
  <c r="AB646" i="1"/>
  <c r="N650" i="1"/>
  <c r="V650" i="1"/>
  <c r="AD650" i="1"/>
  <c r="V651" i="1"/>
  <c r="W651" i="1" s="1"/>
  <c r="X651" i="1" s="1"/>
  <c r="Y651" i="1" s="1"/>
  <c r="Z651" i="1" s="1"/>
  <c r="AA651" i="1" s="1"/>
  <c r="AB651" i="1" s="1"/>
  <c r="AC651" i="1" s="1"/>
  <c r="AD651" i="1" s="1"/>
  <c r="AE651" i="1" s="1"/>
  <c r="AF651" i="1" s="1"/>
  <c r="AG651" i="1" s="1"/>
  <c r="AC654" i="1" l="1"/>
  <c r="N654" i="1"/>
  <c r="L654" i="1"/>
  <c r="W654" i="1"/>
  <c r="Y654" i="1"/>
  <c r="O654" i="1"/>
  <c r="AF654" i="1"/>
  <c r="AJ654" i="1"/>
  <c r="K654" i="1"/>
  <c r="AK654" i="1"/>
  <c r="P654" i="1"/>
  <c r="AD654" i="1"/>
  <c r="M654" i="1"/>
  <c r="Q654" i="1"/>
  <c r="AE654" i="1"/>
  <c r="X654" i="1"/>
  <c r="AA654" i="1"/>
  <c r="AI654" i="1"/>
  <c r="V654" i="1"/>
  <c r="U123" i="9"/>
  <c r="V121" i="9"/>
  <c r="T186" i="9"/>
  <c r="T202" i="9" s="1"/>
  <c r="U184" i="9"/>
  <c r="Z654" i="1"/>
  <c r="AG654" i="1"/>
  <c r="U654" i="1"/>
  <c r="AL654" i="1"/>
  <c r="AH654" i="1"/>
  <c r="T654" i="1"/>
  <c r="V655" i="1"/>
  <c r="W655" i="1" s="1"/>
  <c r="X655" i="1" s="1"/>
  <c r="Y655" i="1" s="1"/>
  <c r="Z655" i="1" s="1"/>
  <c r="AA655" i="1" s="1"/>
  <c r="AB655" i="1" s="1"/>
  <c r="AC655" i="1" s="1"/>
  <c r="AD655" i="1" s="1"/>
  <c r="AE655" i="1" s="1"/>
  <c r="AF655" i="1" s="1"/>
  <c r="AG655" i="1" s="1"/>
  <c r="S654" i="1"/>
  <c r="AB654" i="1"/>
  <c r="R654" i="1"/>
  <c r="V123" i="9" l="1"/>
  <c r="W121" i="9"/>
  <c r="U186" i="9"/>
  <c r="U202" i="9" s="1"/>
  <c r="V184" i="9"/>
  <c r="W184" i="9" l="1"/>
  <c r="V186" i="9"/>
  <c r="V202" i="9" s="1"/>
  <c r="X121" i="9"/>
  <c r="W123" i="9"/>
  <c r="X123" i="9" l="1"/>
  <c r="Y121" i="9"/>
  <c r="W186" i="9"/>
  <c r="W202" i="9" s="1"/>
  <c r="X184" i="9"/>
  <c r="Y184" i="9" l="1"/>
  <c r="X186" i="9"/>
  <c r="X202" i="9" s="1"/>
  <c r="Y123" i="9"/>
  <c r="Z121" i="9"/>
  <c r="Z123" i="9" l="1"/>
  <c r="AA121" i="9"/>
  <c r="Y186" i="9"/>
  <c r="Y202" i="9" s="1"/>
  <c r="Z184" i="9"/>
  <c r="AA184" i="9" l="1"/>
  <c r="Z186" i="9"/>
  <c r="Z202" i="9" s="1"/>
  <c r="AA123" i="9"/>
  <c r="AB121" i="9"/>
  <c r="AH655" i="1"/>
  <c r="AI655" i="1" s="1"/>
  <c r="AJ655" i="1" s="1"/>
  <c r="AK655" i="1" s="1"/>
  <c r="AL655" i="1" s="1"/>
  <c r="AM655" i="1" l="1"/>
  <c r="AN655" i="1" s="1"/>
  <c r="AO655" i="1" s="1"/>
  <c r="AP655" i="1" s="1"/>
  <c r="AQ655" i="1" s="1"/>
  <c r="AR655" i="1" s="1"/>
  <c r="AS655" i="1" s="1"/>
  <c r="AB123" i="9"/>
  <c r="AC121" i="9"/>
  <c r="AB184" i="9"/>
  <c r="AA186" i="9"/>
  <c r="AA202" i="9" s="1"/>
  <c r="G611" i="1"/>
  <c r="H611" i="1" s="1"/>
  <c r="AC184" i="9" l="1"/>
  <c r="AB186" i="9"/>
  <c r="AB202" i="9" s="1"/>
  <c r="AC123" i="9"/>
  <c r="AD121" i="9"/>
  <c r="AD123" i="9" l="1"/>
  <c r="AE121" i="9"/>
  <c r="AD184" i="9"/>
  <c r="AC186" i="9"/>
  <c r="AC202" i="9" s="1"/>
  <c r="AE184" i="9" l="1"/>
  <c r="AD186" i="9"/>
  <c r="AD202" i="9" s="1"/>
  <c r="AE123" i="9"/>
  <c r="AF121" i="9"/>
  <c r="AF123" i="9" l="1"/>
  <c r="AG121" i="9"/>
  <c r="AE186" i="9"/>
  <c r="AE202" i="9" s="1"/>
  <c r="AF184" i="9"/>
  <c r="AF186" i="9" l="1"/>
  <c r="AF202" i="9" s="1"/>
  <c r="AG184" i="9"/>
  <c r="AG123" i="9"/>
  <c r="AH121" i="9"/>
  <c r="AH123" i="9" l="1"/>
  <c r="AI121" i="9"/>
  <c r="AG186" i="9"/>
  <c r="AG202" i="9" s="1"/>
  <c r="AH184" i="9"/>
  <c r="AH186" i="9" l="1"/>
  <c r="AH202" i="9" s="1"/>
  <c r="AI184" i="9"/>
  <c r="AI123" i="9"/>
  <c r="AJ121" i="9"/>
  <c r="AJ123" i="9" l="1"/>
  <c r="AK121" i="9"/>
  <c r="AI186" i="9"/>
  <c r="AI202" i="9" s="1"/>
  <c r="AJ184" i="9"/>
  <c r="AK123" i="9" l="1"/>
  <c r="AL121" i="9"/>
  <c r="AK184" i="9"/>
  <c r="AJ186" i="9"/>
  <c r="AJ202" i="9" s="1"/>
  <c r="AL184" i="9" l="1"/>
  <c r="AK186" i="9"/>
  <c r="AK202" i="9" s="1"/>
  <c r="AL123" i="9"/>
  <c r="AM121" i="9"/>
  <c r="AL186" i="9" l="1"/>
  <c r="AL202" i="9" s="1"/>
  <c r="AM184" i="9"/>
  <c r="AN121" i="9"/>
  <c r="AM123" i="9"/>
  <c r="AN184" i="9" l="1"/>
  <c r="AM186" i="9"/>
  <c r="AM202" i="9" s="1"/>
  <c r="AO121" i="9"/>
  <c r="AN123" i="9"/>
  <c r="AN186" i="9" l="1"/>
  <c r="AN202" i="9" s="1"/>
  <c r="AO184" i="9"/>
  <c r="AP121" i="9"/>
  <c r="AO123" i="9"/>
  <c r="AO186" i="9" l="1"/>
  <c r="AO202" i="9" s="1"/>
  <c r="AP184" i="9"/>
  <c r="AP123" i="9"/>
  <c r="AQ121" i="9"/>
  <c r="AP186" i="9" l="1"/>
  <c r="AP202" i="9" s="1"/>
  <c r="AQ184" i="9"/>
  <c r="AR121" i="9"/>
  <c r="AQ123" i="9"/>
  <c r="AQ186" i="9" l="1"/>
  <c r="AQ202" i="9" s="1"/>
  <c r="AR184" i="9"/>
  <c r="AR123" i="9"/>
  <c r="AS121" i="9"/>
  <c r="AR186" i="9" l="1"/>
  <c r="AR202" i="9" s="1"/>
  <c r="AS184" i="9"/>
  <c r="AT121" i="9"/>
  <c r="AS123" i="9"/>
  <c r="AT123" i="9" l="1"/>
  <c r="AT184" i="9"/>
  <c r="AT186" i="9" s="1"/>
  <c r="AT202" i="9" s="1"/>
  <c r="AS186" i="9"/>
  <c r="AS202" i="9" s="1"/>
  <c r="E505" i="1" l="1"/>
  <c r="E458" i="1"/>
  <c r="E398" i="1"/>
  <c r="E384" i="1" l="1"/>
  <c r="E335" i="1"/>
  <c r="C335" i="1"/>
  <c r="C334" i="1"/>
  <c r="E273" i="1"/>
  <c r="E322" i="1"/>
  <c r="C139" i="1" l="1"/>
  <c r="C140" i="1"/>
  <c r="C141" i="1"/>
  <c r="E209" i="1"/>
  <c r="E210" i="1"/>
  <c r="E211" i="1"/>
  <c r="C209" i="1"/>
  <c r="C210" i="1"/>
  <c r="C211" i="1"/>
  <c r="E260" i="1" l="1"/>
  <c r="E208" i="1"/>
  <c r="C208" i="1"/>
  <c r="E207" i="1"/>
  <c r="C207" i="1"/>
  <c r="E206" i="1"/>
  <c r="C206" i="1"/>
  <c r="E205" i="1"/>
  <c r="C205" i="1"/>
  <c r="E204" i="1"/>
  <c r="C204" i="1"/>
  <c r="E203" i="1"/>
  <c r="C203" i="1"/>
  <c r="E202" i="1"/>
  <c r="C202" i="1"/>
  <c r="E201" i="1"/>
  <c r="C201" i="1"/>
  <c r="C272" i="1"/>
  <c r="C273" i="1"/>
  <c r="V272" i="1"/>
  <c r="W272" i="1"/>
  <c r="X272" i="1"/>
  <c r="Y272" i="1"/>
  <c r="Z272" i="1"/>
  <c r="AA272" i="1"/>
  <c r="AB272" i="1"/>
  <c r="AC272" i="1"/>
  <c r="AD272" i="1"/>
  <c r="AE272" i="1"/>
  <c r="AF272" i="1"/>
  <c r="AG272" i="1"/>
  <c r="V273" i="1"/>
  <c r="W273" i="1"/>
  <c r="X273" i="1"/>
  <c r="Y273" i="1"/>
  <c r="Z273" i="1"/>
  <c r="AA273" i="1"/>
  <c r="AB273" i="1"/>
  <c r="AC273" i="1"/>
  <c r="AD273" i="1"/>
  <c r="AE273" i="1"/>
  <c r="AF273" i="1"/>
  <c r="AG273" i="1"/>
  <c r="J190" i="1"/>
  <c r="E190" i="1"/>
  <c r="K190" i="1"/>
  <c r="L190" i="1"/>
  <c r="M190" i="1"/>
  <c r="N190" i="1"/>
  <c r="O190" i="1"/>
  <c r="P190" i="1"/>
  <c r="Q190" i="1"/>
  <c r="R190" i="1"/>
  <c r="S190" i="1"/>
  <c r="T190" i="1"/>
  <c r="U190" i="1"/>
  <c r="AH190" i="1"/>
  <c r="AI190" i="1"/>
  <c r="AJ190" i="1"/>
  <c r="K120" i="1"/>
  <c r="L120" i="1" s="1"/>
  <c r="M120" i="1" s="1"/>
  <c r="N120" i="1" s="1"/>
  <c r="O120" i="1" s="1"/>
  <c r="P120" i="1" s="1"/>
  <c r="Q120" i="1" s="1"/>
  <c r="R120" i="1" s="1"/>
  <c r="S120" i="1" s="1"/>
  <c r="T120" i="1" s="1"/>
  <c r="U120" i="1" s="1"/>
  <c r="K116" i="1"/>
  <c r="L116" i="1" s="1"/>
  <c r="M116" i="1" s="1"/>
  <c r="N116" i="1" s="1"/>
  <c r="O116" i="1" s="1"/>
  <c r="P116" i="1" s="1"/>
  <c r="Q116" i="1" s="1"/>
  <c r="R116" i="1" s="1"/>
  <c r="S116" i="1" s="1"/>
  <c r="T116" i="1" s="1"/>
  <c r="U116" i="1" s="1"/>
  <c r="C115" i="1"/>
  <c r="K112" i="1"/>
  <c r="L112" i="1" s="1"/>
  <c r="M112" i="1" s="1"/>
  <c r="N112" i="1" s="1"/>
  <c r="O112" i="1" s="1"/>
  <c r="P112" i="1" s="1"/>
  <c r="Q112" i="1" s="1"/>
  <c r="R112" i="1" s="1"/>
  <c r="S112" i="1" s="1"/>
  <c r="T112" i="1" s="1"/>
  <c r="U112" i="1" s="1"/>
  <c r="C111" i="1"/>
  <c r="K108" i="1"/>
  <c r="L108" i="1" s="1"/>
  <c r="M108" i="1" s="1"/>
  <c r="N108" i="1" s="1"/>
  <c r="O108" i="1" s="1"/>
  <c r="P108" i="1" s="1"/>
  <c r="Q108" i="1" s="1"/>
  <c r="R108" i="1" s="1"/>
  <c r="S108" i="1" s="1"/>
  <c r="T108" i="1" s="1"/>
  <c r="U108" i="1" s="1"/>
  <c r="C107" i="1"/>
  <c r="K64" i="1"/>
  <c r="L64" i="1" s="1"/>
  <c r="M64" i="1" s="1"/>
  <c r="N64" i="1" s="1"/>
  <c r="O64" i="1" s="1"/>
  <c r="P64" i="1" s="1"/>
  <c r="Q64" i="1" s="1"/>
  <c r="R64" i="1" s="1"/>
  <c r="S64" i="1" s="1"/>
  <c r="T64" i="1" s="1"/>
  <c r="U64" i="1" s="1"/>
  <c r="V60" i="1"/>
  <c r="V59" i="1"/>
  <c r="U59" i="1"/>
  <c r="O59" i="1"/>
  <c r="P59" i="1"/>
  <c r="Q59" i="1"/>
  <c r="R59" i="1"/>
  <c r="S59" i="1"/>
  <c r="T59" i="1"/>
  <c r="L59" i="1"/>
  <c r="M59" i="1"/>
  <c r="N59" i="1"/>
  <c r="K59" i="1"/>
  <c r="C59" i="1"/>
  <c r="K60" i="1"/>
  <c r="L60" i="1" s="1"/>
  <c r="M60" i="1" s="1"/>
  <c r="N60" i="1" s="1"/>
  <c r="O60" i="1" s="1"/>
  <c r="P60" i="1" s="1"/>
  <c r="Q60" i="1" s="1"/>
  <c r="R60" i="1" s="1"/>
  <c r="S60" i="1" s="1"/>
  <c r="T60" i="1" s="1"/>
  <c r="U60" i="1" s="1"/>
  <c r="V56" i="1"/>
  <c r="R55" i="1"/>
  <c r="S55" i="1"/>
  <c r="T55" i="1"/>
  <c r="U55" i="1"/>
  <c r="V55" i="1"/>
  <c r="L55" i="1"/>
  <c r="M55" i="1"/>
  <c r="N55" i="1"/>
  <c r="O55" i="1"/>
  <c r="P55" i="1"/>
  <c r="Q55" i="1"/>
  <c r="K55" i="1"/>
  <c r="C55" i="1"/>
  <c r="K56" i="1"/>
  <c r="L56" i="1" s="1"/>
  <c r="M56" i="1" s="1"/>
  <c r="N56" i="1" s="1"/>
  <c r="O56" i="1" s="1"/>
  <c r="P56" i="1" s="1"/>
  <c r="Q56" i="1" s="1"/>
  <c r="R56" i="1" s="1"/>
  <c r="S56" i="1" s="1"/>
  <c r="T56" i="1" s="1"/>
  <c r="U56" i="1" s="1"/>
  <c r="V52" i="1"/>
  <c r="K52" i="1"/>
  <c r="L52" i="1" s="1"/>
  <c r="M52" i="1" s="1"/>
  <c r="N52" i="1" s="1"/>
  <c r="O52" i="1" s="1"/>
  <c r="P52" i="1" s="1"/>
  <c r="Q52" i="1" s="1"/>
  <c r="R52" i="1" s="1"/>
  <c r="S52" i="1" s="1"/>
  <c r="T52" i="1" s="1"/>
  <c r="U52" i="1" s="1"/>
  <c r="V51" i="1"/>
  <c r="S51" i="1"/>
  <c r="T51" i="1"/>
  <c r="U51" i="1"/>
  <c r="P51" i="1"/>
  <c r="Q51" i="1"/>
  <c r="R51" i="1"/>
  <c r="L51" i="1"/>
  <c r="M51" i="1"/>
  <c r="N51" i="1"/>
  <c r="O51" i="1"/>
  <c r="K51" i="1"/>
  <c r="C51" i="1"/>
  <c r="G18" i="1"/>
  <c r="G19" i="1"/>
  <c r="G17" i="1"/>
  <c r="C132" i="1"/>
  <c r="C133" i="1"/>
  <c r="C134" i="1"/>
  <c r="C135" i="1"/>
  <c r="C136" i="1"/>
  <c r="C137" i="1"/>
  <c r="C138" i="1"/>
  <c r="C131" i="1"/>
  <c r="AJ42" i="1"/>
  <c r="AJ633" i="1" s="1"/>
  <c r="AI42" i="1"/>
  <c r="AI633" i="1" s="1"/>
  <c r="AH42" i="1"/>
  <c r="AH633" i="1" s="1"/>
  <c r="AG42" i="1"/>
  <c r="AG633" i="1" s="1"/>
  <c r="AF42" i="1"/>
  <c r="AF633" i="1" s="1"/>
  <c r="AE42" i="1"/>
  <c r="AE633" i="1" s="1"/>
  <c r="AD42" i="1"/>
  <c r="AD633" i="1" s="1"/>
  <c r="AC42" i="1"/>
  <c r="AC633" i="1" s="1"/>
  <c r="AB42" i="1"/>
  <c r="AB633" i="1" s="1"/>
  <c r="AA42" i="1"/>
  <c r="AA633" i="1" s="1"/>
  <c r="Z42" i="1"/>
  <c r="Z633" i="1" s="1"/>
  <c r="Y42" i="1"/>
  <c r="Y633" i="1" s="1"/>
  <c r="X42" i="1"/>
  <c r="X633" i="1" s="1"/>
  <c r="W42" i="1"/>
  <c r="W633" i="1" s="1"/>
  <c r="V42" i="1"/>
  <c r="V633" i="1" s="1"/>
  <c r="U42" i="1"/>
  <c r="U633" i="1" s="1"/>
  <c r="T42" i="1"/>
  <c r="T633" i="1" s="1"/>
  <c r="S42" i="1"/>
  <c r="S633" i="1" s="1"/>
  <c r="R42" i="1"/>
  <c r="R633" i="1" s="1"/>
  <c r="Q42" i="1"/>
  <c r="Q633" i="1" s="1"/>
  <c r="P42" i="1"/>
  <c r="P633" i="1" s="1"/>
  <c r="O42" i="1"/>
  <c r="O633" i="1" s="1"/>
  <c r="N42" i="1"/>
  <c r="N633" i="1" s="1"/>
  <c r="M42" i="1"/>
  <c r="M633" i="1" s="1"/>
  <c r="L42" i="1"/>
  <c r="L633" i="1" s="1"/>
  <c r="K42" i="1"/>
  <c r="K633" i="1" s="1"/>
  <c r="AJ628" i="1"/>
  <c r="AI628" i="1"/>
  <c r="AH37" i="1"/>
  <c r="AH628" i="1" s="1"/>
  <c r="AG37" i="1"/>
  <c r="AG628" i="1" s="1"/>
  <c r="AF37" i="1"/>
  <c r="AF628" i="1" s="1"/>
  <c r="AE37" i="1"/>
  <c r="AE628" i="1" s="1"/>
  <c r="AD37" i="1"/>
  <c r="AD628" i="1" s="1"/>
  <c r="AC37" i="1"/>
  <c r="AC628" i="1" s="1"/>
  <c r="AB37" i="1"/>
  <c r="AB628" i="1" s="1"/>
  <c r="AA37" i="1"/>
  <c r="AA628" i="1" s="1"/>
  <c r="Z37" i="1"/>
  <c r="Z628" i="1" s="1"/>
  <c r="Y37" i="1"/>
  <c r="Y628" i="1" s="1"/>
  <c r="X37" i="1"/>
  <c r="X628" i="1" s="1"/>
  <c r="W37" i="1"/>
  <c r="W628" i="1" s="1"/>
  <c r="V37" i="1"/>
  <c r="V628" i="1" s="1"/>
  <c r="U37" i="1"/>
  <c r="U628" i="1" s="1"/>
  <c r="T37" i="1"/>
  <c r="T628" i="1" s="1"/>
  <c r="S37" i="1"/>
  <c r="S628" i="1" s="1"/>
  <c r="R37" i="1"/>
  <c r="R628" i="1" s="1"/>
  <c r="Q37" i="1"/>
  <c r="Q628" i="1" s="1"/>
  <c r="P37" i="1"/>
  <c r="P628" i="1" s="1"/>
  <c r="O37" i="1"/>
  <c r="O628" i="1" s="1"/>
  <c r="N37" i="1"/>
  <c r="N628" i="1" s="1"/>
  <c r="M37" i="1"/>
  <c r="M628" i="1" s="1"/>
  <c r="L37" i="1"/>
  <c r="L628" i="1" s="1"/>
  <c r="K37" i="1"/>
  <c r="K628" i="1" s="1"/>
  <c r="AJ623" i="1"/>
  <c r="AI623" i="1"/>
  <c r="AH32" i="1"/>
  <c r="AH623" i="1" s="1"/>
  <c r="AG32" i="1"/>
  <c r="AG623" i="1" s="1"/>
  <c r="AF32" i="1"/>
  <c r="AF623" i="1" s="1"/>
  <c r="AE32" i="1"/>
  <c r="AE623" i="1" s="1"/>
  <c r="AD32" i="1"/>
  <c r="AD623" i="1" s="1"/>
  <c r="AC32" i="1"/>
  <c r="AC623" i="1" s="1"/>
  <c r="AB32" i="1"/>
  <c r="AB623" i="1" s="1"/>
  <c r="AA32" i="1"/>
  <c r="AA623" i="1" s="1"/>
  <c r="Z32" i="1"/>
  <c r="Z623" i="1" s="1"/>
  <c r="Y32" i="1"/>
  <c r="Y623" i="1" s="1"/>
  <c r="X32" i="1"/>
  <c r="X623" i="1" s="1"/>
  <c r="W32" i="1"/>
  <c r="W623" i="1" s="1"/>
  <c r="V32" i="1"/>
  <c r="V623" i="1" s="1"/>
  <c r="U32" i="1"/>
  <c r="U623" i="1" s="1"/>
  <c r="T32" i="1"/>
  <c r="T623" i="1" s="1"/>
  <c r="S32" i="1"/>
  <c r="S623" i="1" s="1"/>
  <c r="R32" i="1"/>
  <c r="R623" i="1" s="1"/>
  <c r="Q32" i="1"/>
  <c r="Q623" i="1" s="1"/>
  <c r="P32" i="1"/>
  <c r="P623" i="1" s="1"/>
  <c r="O32" i="1"/>
  <c r="O623" i="1" s="1"/>
  <c r="N32" i="1"/>
  <c r="N623" i="1" s="1"/>
  <c r="M32" i="1"/>
  <c r="M623" i="1" s="1"/>
  <c r="L32" i="1"/>
  <c r="L623" i="1" s="1"/>
  <c r="K32" i="1"/>
  <c r="K623" i="1" s="1"/>
  <c r="J42" i="1"/>
  <c r="J633" i="1" s="1"/>
  <c r="J37" i="1"/>
  <c r="J628" i="1" s="1"/>
  <c r="F669" i="7"/>
  <c r="F670" i="7" s="1"/>
  <c r="F4" i="7"/>
  <c r="F5" i="7"/>
  <c r="F3" i="7"/>
  <c r="G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654" i="7"/>
  <c r="A655" i="7"/>
  <c r="A656" i="7"/>
  <c r="A657" i="7"/>
  <c r="A658" i="7"/>
  <c r="A659" i="7"/>
  <c r="A660" i="7"/>
  <c r="A661" i="7"/>
  <c r="A662" i="7"/>
  <c r="A663" i="7"/>
  <c r="A664" i="7"/>
  <c r="A665" i="7"/>
  <c r="A666" i="7"/>
  <c r="A667" i="7"/>
  <c r="A668" i="7"/>
  <c r="A2" i="7"/>
  <c r="E212" i="1" l="1"/>
  <c r="AB274" i="1"/>
  <c r="Z274" i="1"/>
  <c r="X274" i="1"/>
  <c r="W274" i="1"/>
  <c r="AC274" i="1"/>
  <c r="AD274" i="1"/>
  <c r="V274" i="1"/>
  <c r="AE274" i="1"/>
  <c r="AA274" i="1"/>
  <c r="AG274" i="1"/>
  <c r="Y274" i="1"/>
  <c r="AF274" i="1"/>
  <c r="G190" i="1"/>
  <c r="H190" i="1" s="1"/>
  <c r="G42" i="1"/>
  <c r="G37" i="1"/>
  <c r="F671" i="7"/>
  <c r="F6" i="7"/>
  <c r="AC275" i="1" l="1"/>
  <c r="AF275" i="1"/>
  <c r="W275" i="1"/>
  <c r="Y275" i="1"/>
  <c r="X275" i="1"/>
  <c r="AG275" i="1"/>
  <c r="Z275" i="1"/>
  <c r="AA275" i="1"/>
  <c r="V275" i="1"/>
  <c r="AD275" i="1"/>
  <c r="AE275" i="1"/>
  <c r="AB275" i="1"/>
  <c r="F672" i="7"/>
  <c r="F7" i="7"/>
  <c r="F673" i="7" l="1"/>
  <c r="F8" i="7"/>
  <c r="F674" i="7" l="1"/>
  <c r="F9" i="7"/>
  <c r="F675" i="7" l="1"/>
  <c r="F10" i="7"/>
  <c r="F676" i="7" l="1"/>
  <c r="F11" i="7"/>
  <c r="F677" i="7" l="1"/>
  <c r="F12" i="7"/>
  <c r="F678" i="7" l="1"/>
  <c r="F13" i="7"/>
  <c r="F679" i="7" l="1"/>
  <c r="F14" i="7"/>
  <c r="F680" i="7" l="1"/>
  <c r="F681" i="7" s="1"/>
  <c r="F682" i="7" s="1"/>
  <c r="F683" i="7" s="1"/>
  <c r="F684" i="7" s="1"/>
  <c r="F685" i="7" s="1"/>
  <c r="F686" i="7" s="1"/>
  <c r="F687" i="7" s="1"/>
  <c r="F688" i="7" s="1"/>
  <c r="F689" i="7" s="1"/>
  <c r="F690" i="7" s="1"/>
  <c r="F691" i="7" s="1"/>
  <c r="F692" i="7" s="1"/>
  <c r="F693" i="7" s="1"/>
  <c r="F694" i="7" s="1"/>
  <c r="F695" i="7" s="1"/>
  <c r="F696" i="7" s="1"/>
  <c r="F697" i="7" s="1"/>
  <c r="F698" i="7" s="1"/>
  <c r="F699" i="7" s="1"/>
  <c r="F700" i="7" s="1"/>
  <c r="F701" i="7" s="1"/>
  <c r="F702" i="7" s="1"/>
  <c r="F703" i="7" s="1"/>
  <c r="F704" i="7" s="1"/>
  <c r="F705" i="7" s="1"/>
  <c r="F706" i="7" s="1"/>
  <c r="F707" i="7" s="1"/>
  <c r="F708" i="7" s="1"/>
  <c r="F709" i="7" s="1"/>
  <c r="F710" i="7" s="1"/>
  <c r="F711" i="7" s="1"/>
  <c r="F712" i="7" s="1"/>
  <c r="F713" i="7" s="1"/>
  <c r="F714" i="7" s="1"/>
  <c r="F715" i="7" s="1"/>
  <c r="F716" i="7" s="1"/>
  <c r="F717" i="7" s="1"/>
  <c r="F718" i="7" s="1"/>
  <c r="F719" i="7" s="1"/>
  <c r="F720" i="7" s="1"/>
  <c r="F721" i="7" s="1"/>
  <c r="F722" i="7" s="1"/>
  <c r="F723" i="7" s="1"/>
  <c r="F724" i="7" s="1"/>
  <c r="F725" i="7" s="1"/>
  <c r="F726" i="7" s="1"/>
  <c r="F727" i="7" s="1"/>
  <c r="F728" i="7" s="1"/>
  <c r="F729" i="7" s="1"/>
  <c r="F730" i="7" s="1"/>
  <c r="F731" i="7" s="1"/>
  <c r="F732" i="7" s="1"/>
  <c r="F733" i="7" s="1"/>
  <c r="F734" i="7" s="1"/>
  <c r="F735" i="7" s="1"/>
  <c r="F736" i="7" s="1"/>
  <c r="F737" i="7" s="1"/>
  <c r="F738" i="7" s="1"/>
  <c r="F739" i="7" s="1"/>
  <c r="F740" i="7" s="1"/>
  <c r="F741" i="7" s="1"/>
  <c r="F742" i="7" s="1"/>
  <c r="F743" i="7" s="1"/>
  <c r="F744" i="7" s="1"/>
  <c r="F745" i="7" s="1"/>
  <c r="F746" i="7" s="1"/>
  <c r="F747" i="7" s="1"/>
  <c r="F748" i="7" s="1"/>
  <c r="F749" i="7" s="1"/>
  <c r="F750" i="7" s="1"/>
  <c r="F751" i="7" s="1"/>
  <c r="F752" i="7" s="1"/>
  <c r="F753" i="7" s="1"/>
  <c r="F754" i="7" s="1"/>
  <c r="F755" i="7" s="1"/>
  <c r="F756" i="7" s="1"/>
  <c r="F757" i="7" s="1"/>
  <c r="F758" i="7" s="1"/>
  <c r="F759" i="7" s="1"/>
  <c r="F760" i="7" s="1"/>
  <c r="F761" i="7" s="1"/>
  <c r="F762" i="7" s="1"/>
  <c r="F763" i="7" s="1"/>
  <c r="F764" i="7" s="1"/>
  <c r="F765" i="7" s="1"/>
  <c r="F766" i="7" s="1"/>
  <c r="F767" i="7" s="1"/>
  <c r="F768" i="7" s="1"/>
  <c r="F769" i="7" s="1"/>
  <c r="F770" i="7" s="1"/>
  <c r="F771" i="7" s="1"/>
  <c r="F772" i="7" s="1"/>
  <c r="F773" i="7" s="1"/>
  <c r="F774" i="7" s="1"/>
  <c r="F775" i="7" s="1"/>
  <c r="F776" i="7" s="1"/>
  <c r="F777" i="7" s="1"/>
  <c r="F778" i="7" s="1"/>
  <c r="F779" i="7" s="1"/>
  <c r="F780" i="7" s="1"/>
  <c r="F781" i="7" s="1"/>
  <c r="F782" i="7" s="1"/>
  <c r="F783" i="7" s="1"/>
  <c r="F784" i="7" s="1"/>
  <c r="F785" i="7" s="1"/>
  <c r="F786" i="7" s="1"/>
  <c r="F787" i="7" s="1"/>
  <c r="F788" i="7" s="1"/>
  <c r="F789" i="7" s="1"/>
  <c r="F790" i="7" s="1"/>
  <c r="F791" i="7" s="1"/>
  <c r="F792" i="7" s="1"/>
  <c r="F793" i="7" s="1"/>
  <c r="F794" i="7" s="1"/>
  <c r="F795" i="7" s="1"/>
  <c r="F796" i="7" s="1"/>
  <c r="F797" i="7" s="1"/>
  <c r="F798" i="7" s="1"/>
  <c r="F799" i="7" s="1"/>
  <c r="F800" i="7" s="1"/>
  <c r="F801" i="7" s="1"/>
  <c r="F802" i="7" s="1"/>
  <c r="F803" i="7" s="1"/>
  <c r="F804" i="7" s="1"/>
  <c r="F805" i="7" s="1"/>
  <c r="F806" i="7" s="1"/>
  <c r="F807" i="7" s="1"/>
  <c r="F808" i="7" s="1"/>
  <c r="F809" i="7" s="1"/>
  <c r="F810" i="7" s="1"/>
  <c r="F811" i="7" s="1"/>
  <c r="F812" i="7" s="1"/>
  <c r="F813" i="7" s="1"/>
  <c r="F814" i="7" s="1"/>
  <c r="F815" i="7" s="1"/>
  <c r="F816" i="7" s="1"/>
  <c r="F817" i="7" s="1"/>
  <c r="F818" i="7" s="1"/>
  <c r="F819" i="7" s="1"/>
  <c r="F820" i="7" s="1"/>
  <c r="F821" i="7" s="1"/>
  <c r="F822" i="7" s="1"/>
  <c r="F823" i="7" s="1"/>
  <c r="F824" i="7" s="1"/>
  <c r="F825" i="7" s="1"/>
  <c r="F826" i="7" s="1"/>
  <c r="F827" i="7" s="1"/>
  <c r="F828" i="7" s="1"/>
  <c r="F829" i="7" s="1"/>
  <c r="F830" i="7" s="1"/>
  <c r="F831" i="7" s="1"/>
  <c r="F832" i="7" s="1"/>
  <c r="F833" i="7" s="1"/>
  <c r="F834" i="7" s="1"/>
  <c r="F835" i="7" s="1"/>
  <c r="F836" i="7" s="1"/>
  <c r="F837" i="7" s="1"/>
  <c r="F838" i="7" s="1"/>
  <c r="F839" i="7" s="1"/>
  <c r="F840" i="7" s="1"/>
  <c r="F841" i="7" s="1"/>
  <c r="F842" i="7" s="1"/>
  <c r="F843" i="7" s="1"/>
  <c r="F844" i="7" s="1"/>
  <c r="F845" i="7" s="1"/>
  <c r="F846" i="7" s="1"/>
  <c r="F847" i="7" s="1"/>
  <c r="F848" i="7" s="1"/>
  <c r="F849" i="7" s="1"/>
  <c r="F850" i="7" s="1"/>
  <c r="F851" i="7" s="1"/>
  <c r="F852" i="7" s="1"/>
  <c r="F853" i="7" s="1"/>
  <c r="F854" i="7" s="1"/>
  <c r="F855" i="7" s="1"/>
  <c r="F856" i="7" s="1"/>
  <c r="F857" i="7" s="1"/>
  <c r="F858" i="7" s="1"/>
  <c r="F859" i="7" s="1"/>
  <c r="F860" i="7" s="1"/>
  <c r="F861" i="7" s="1"/>
  <c r="F862" i="7" s="1"/>
  <c r="F863" i="7" s="1"/>
  <c r="F864" i="7" s="1"/>
  <c r="F865" i="7" s="1"/>
  <c r="F866" i="7" s="1"/>
  <c r="F867" i="7" s="1"/>
  <c r="F868" i="7" s="1"/>
  <c r="F869" i="7" s="1"/>
  <c r="F870" i="7" s="1"/>
  <c r="F871" i="7" s="1"/>
  <c r="F872" i="7" s="1"/>
  <c r="F873" i="7" s="1"/>
  <c r="F874" i="7" s="1"/>
  <c r="F875" i="7" s="1"/>
  <c r="F876" i="7" s="1"/>
  <c r="F877" i="7" s="1"/>
  <c r="F878" i="7" s="1"/>
  <c r="F879" i="7" s="1"/>
  <c r="F880" i="7" s="1"/>
  <c r="F881" i="7" s="1"/>
  <c r="F882" i="7" s="1"/>
  <c r="F883" i="7" s="1"/>
  <c r="F884" i="7" s="1"/>
  <c r="F885" i="7" s="1"/>
  <c r="F886" i="7" s="1"/>
  <c r="F887" i="7" s="1"/>
  <c r="F888" i="7" s="1"/>
  <c r="F889" i="7" s="1"/>
  <c r="F890" i="7" s="1"/>
  <c r="F891" i="7" s="1"/>
  <c r="F892" i="7" s="1"/>
  <c r="F893" i="7" s="1"/>
  <c r="F894" i="7" s="1"/>
  <c r="F895" i="7" s="1"/>
  <c r="F896" i="7" s="1"/>
  <c r="F897" i="7" s="1"/>
  <c r="F898" i="7" s="1"/>
  <c r="F899" i="7" s="1"/>
  <c r="F900" i="7" s="1"/>
  <c r="F901" i="7" s="1"/>
  <c r="F902" i="7" s="1"/>
  <c r="F903" i="7" s="1"/>
  <c r="F904" i="7" s="1"/>
  <c r="F905" i="7" s="1"/>
  <c r="F906" i="7" s="1"/>
  <c r="F907" i="7" s="1"/>
  <c r="F908" i="7" s="1"/>
  <c r="F909" i="7" s="1"/>
  <c r="F910" i="7" s="1"/>
  <c r="F911" i="7" s="1"/>
  <c r="F912" i="7" s="1"/>
  <c r="F913" i="7" s="1"/>
  <c r="F914" i="7" s="1"/>
  <c r="F915" i="7" s="1"/>
  <c r="F916" i="7" s="1"/>
  <c r="F917" i="7" s="1"/>
  <c r="F918" i="7" s="1"/>
  <c r="F919" i="7" s="1"/>
  <c r="F920" i="7" s="1"/>
  <c r="F921" i="7" s="1"/>
  <c r="F922" i="7" s="1"/>
  <c r="F923" i="7" s="1"/>
  <c r="F924" i="7" s="1"/>
  <c r="F925" i="7" s="1"/>
  <c r="F926" i="7" s="1"/>
  <c r="F927" i="7" s="1"/>
  <c r="F928" i="7" s="1"/>
  <c r="F929" i="7" s="1"/>
  <c r="F930" i="7" s="1"/>
  <c r="F931" i="7" s="1"/>
  <c r="F932" i="7" s="1"/>
  <c r="F933" i="7" s="1"/>
  <c r="F934" i="7" s="1"/>
  <c r="F935" i="7" s="1"/>
  <c r="F936" i="7" s="1"/>
  <c r="F937" i="7" s="1"/>
  <c r="F938" i="7" s="1"/>
  <c r="F939" i="7" s="1"/>
  <c r="F940" i="7" s="1"/>
  <c r="F941" i="7" s="1"/>
  <c r="F942" i="7" s="1"/>
  <c r="F943" i="7" s="1"/>
  <c r="F944" i="7" s="1"/>
  <c r="F945" i="7" s="1"/>
  <c r="F946" i="7" s="1"/>
  <c r="F947" i="7" s="1"/>
  <c r="F948" i="7" s="1"/>
  <c r="F949" i="7" s="1"/>
  <c r="F950" i="7" s="1"/>
  <c r="F951" i="7" s="1"/>
  <c r="F952" i="7" s="1"/>
  <c r="F953" i="7" s="1"/>
  <c r="F954" i="7" s="1"/>
  <c r="F955" i="7" s="1"/>
  <c r="F956" i="7" s="1"/>
  <c r="F957" i="7" s="1"/>
  <c r="F958" i="7" s="1"/>
  <c r="F959" i="7" s="1"/>
  <c r="F960" i="7" s="1"/>
  <c r="F961" i="7" s="1"/>
  <c r="F962" i="7" s="1"/>
  <c r="F963" i="7" s="1"/>
  <c r="F964" i="7" s="1"/>
  <c r="F965" i="7" s="1"/>
  <c r="F966" i="7" s="1"/>
  <c r="F967" i="7" s="1"/>
  <c r="F968" i="7" s="1"/>
  <c r="F969" i="7" s="1"/>
  <c r="F970" i="7" s="1"/>
  <c r="F971" i="7" s="1"/>
  <c r="F972" i="7" s="1"/>
  <c r="F973" i="7" s="1"/>
  <c r="F974" i="7" s="1"/>
  <c r="F975" i="7" s="1"/>
  <c r="F976" i="7" s="1"/>
  <c r="F977" i="7" s="1"/>
  <c r="F978" i="7" s="1"/>
  <c r="F979" i="7" s="1"/>
  <c r="F980" i="7" s="1"/>
  <c r="F981" i="7" s="1"/>
  <c r="F982" i="7" s="1"/>
  <c r="F983" i="7" s="1"/>
  <c r="F984" i="7" s="1"/>
  <c r="F985" i="7" s="1"/>
  <c r="F986" i="7" s="1"/>
  <c r="F987" i="7" s="1"/>
  <c r="F988" i="7" s="1"/>
  <c r="F989" i="7" s="1"/>
  <c r="F990" i="7" s="1"/>
  <c r="F991" i="7" s="1"/>
  <c r="F992" i="7" s="1"/>
  <c r="F993" i="7" s="1"/>
  <c r="F994" i="7" s="1"/>
  <c r="F995" i="7" s="1"/>
  <c r="F996" i="7" s="1"/>
  <c r="F997" i="7" s="1"/>
  <c r="F998" i="7" s="1"/>
  <c r="F999" i="7" s="1"/>
  <c r="F1000" i="7" s="1"/>
  <c r="F1001" i="7" s="1"/>
  <c r="F1002" i="7" s="1"/>
  <c r="F1003" i="7" s="1"/>
  <c r="F1004" i="7" s="1"/>
  <c r="F1005" i="7" s="1"/>
  <c r="F1006" i="7" s="1"/>
  <c r="F1007" i="7" s="1"/>
  <c r="F1008" i="7" s="1"/>
  <c r="F1009" i="7" s="1"/>
  <c r="F1010" i="7" s="1"/>
  <c r="F1011" i="7" s="1"/>
  <c r="F1012" i="7" s="1"/>
  <c r="F1013" i="7" s="1"/>
  <c r="F1014" i="7" s="1"/>
  <c r="F1015" i="7" s="1"/>
  <c r="F1016" i="7" s="1"/>
  <c r="F1017" i="7" s="1"/>
  <c r="F1018" i="7" s="1"/>
  <c r="F1019" i="7" s="1"/>
  <c r="F1020" i="7" s="1"/>
  <c r="F1021" i="7" s="1"/>
  <c r="F1022" i="7" s="1"/>
  <c r="F1023" i="7" s="1"/>
  <c r="F1024" i="7" s="1"/>
  <c r="F1025" i="7" s="1"/>
  <c r="F1026" i="7" s="1"/>
  <c r="F1027" i="7" s="1"/>
  <c r="F1028" i="7" s="1"/>
  <c r="F1029" i="7" s="1"/>
  <c r="F1030" i="7" s="1"/>
  <c r="F1031" i="7" s="1"/>
  <c r="F1032" i="7" s="1"/>
  <c r="F1033" i="7" s="1"/>
  <c r="F1034" i="7" s="1"/>
  <c r="F1035" i="7" s="1"/>
  <c r="F1036" i="7" s="1"/>
  <c r="F1037" i="7" s="1"/>
  <c r="F1038" i="7" s="1"/>
  <c r="F1039" i="7" s="1"/>
  <c r="F1040" i="7" s="1"/>
  <c r="F1041" i="7" s="1"/>
  <c r="F1042" i="7" s="1"/>
  <c r="F1043" i="7" s="1"/>
  <c r="F1044" i="7" s="1"/>
  <c r="F1045" i="7" s="1"/>
  <c r="F1046" i="7" s="1"/>
  <c r="F1047" i="7" s="1"/>
  <c r="F1048" i="7" s="1"/>
  <c r="F1049" i="7" s="1"/>
  <c r="F1050" i="7" s="1"/>
  <c r="F1051" i="7" s="1"/>
  <c r="F1052" i="7" s="1"/>
  <c r="F1053" i="7" s="1"/>
  <c r="F1054" i="7" s="1"/>
  <c r="F1055" i="7" s="1"/>
  <c r="F1056" i="7" s="1"/>
  <c r="F1057" i="7" s="1"/>
  <c r="F1058" i="7" s="1"/>
  <c r="F1059" i="7" s="1"/>
  <c r="F1060" i="7" s="1"/>
  <c r="F1061" i="7" s="1"/>
  <c r="F1062" i="7" s="1"/>
  <c r="F1063" i="7" s="1"/>
  <c r="F1064" i="7" s="1"/>
  <c r="F1065" i="7" s="1"/>
  <c r="F1066" i="7" s="1"/>
  <c r="F1067" i="7" s="1"/>
  <c r="F1068" i="7" s="1"/>
  <c r="F1069" i="7" s="1"/>
  <c r="F1070" i="7" s="1"/>
  <c r="F1071" i="7" s="1"/>
  <c r="F1072" i="7" s="1"/>
  <c r="F1073" i="7" s="1"/>
  <c r="F1074" i="7" s="1"/>
  <c r="F1075" i="7" s="1"/>
  <c r="F1076" i="7" s="1"/>
  <c r="F1077" i="7" s="1"/>
  <c r="F1078" i="7" s="1"/>
  <c r="F1079" i="7" s="1"/>
  <c r="F1080" i="7" s="1"/>
  <c r="F1081" i="7" s="1"/>
  <c r="F1082" i="7" s="1"/>
  <c r="F1083" i="7" s="1"/>
  <c r="F1084" i="7" s="1"/>
  <c r="F1085" i="7" s="1"/>
  <c r="F1086" i="7" s="1"/>
  <c r="F1087" i="7" s="1"/>
  <c r="F1088" i="7" s="1"/>
  <c r="F1089" i="7" s="1"/>
  <c r="F1090" i="7" s="1"/>
  <c r="F1091" i="7" s="1"/>
  <c r="F1092" i="7" s="1"/>
  <c r="F1093" i="7" s="1"/>
  <c r="F1094" i="7" s="1"/>
  <c r="F1095" i="7" s="1"/>
  <c r="F1096" i="7" s="1"/>
  <c r="F1097" i="7" s="1"/>
  <c r="F1098" i="7" s="1"/>
  <c r="F1099" i="7" s="1"/>
  <c r="F1100" i="7" s="1"/>
  <c r="F1101" i="7" s="1"/>
  <c r="F1102" i="7" s="1"/>
  <c r="F1103" i="7" s="1"/>
  <c r="F1104" i="7" s="1"/>
  <c r="F1105" i="7" s="1"/>
  <c r="F1106" i="7" s="1"/>
  <c r="F1107" i="7" s="1"/>
  <c r="F1108" i="7" s="1"/>
  <c r="F1109" i="7" s="1"/>
  <c r="F1110" i="7" s="1"/>
  <c r="F1111" i="7" s="1"/>
  <c r="F1112" i="7" s="1"/>
  <c r="F1113" i="7" s="1"/>
  <c r="F1114" i="7" s="1"/>
  <c r="F1115" i="7" s="1"/>
  <c r="F1116" i="7" s="1"/>
  <c r="F1117" i="7" s="1"/>
  <c r="F1118" i="7" s="1"/>
  <c r="F1119" i="7" s="1"/>
  <c r="F1120" i="7" s="1"/>
  <c r="F1121" i="7" s="1"/>
  <c r="F1122" i="7" s="1"/>
  <c r="F1123" i="7" s="1"/>
  <c r="F1124" i="7" s="1"/>
  <c r="F1125" i="7" s="1"/>
  <c r="F1126" i="7" s="1"/>
  <c r="F1127" i="7" s="1"/>
  <c r="F1128" i="7" s="1"/>
  <c r="F1129" i="7" s="1"/>
  <c r="F1130" i="7" s="1"/>
  <c r="F1131" i="7" s="1"/>
  <c r="F1132" i="7" s="1"/>
  <c r="F1133" i="7" s="1"/>
  <c r="F1134" i="7" s="1"/>
  <c r="F1135" i="7" s="1"/>
  <c r="F1136" i="7" s="1"/>
  <c r="F1137" i="7" s="1"/>
  <c r="F1138" i="7" s="1"/>
  <c r="F1139" i="7" s="1"/>
  <c r="F1140" i="7" s="1"/>
  <c r="F1141" i="7" s="1"/>
  <c r="F1142" i="7" s="1"/>
  <c r="F1143" i="7" s="1"/>
  <c r="F1144" i="7" s="1"/>
  <c r="F1145" i="7" s="1"/>
  <c r="F1146" i="7" s="1"/>
  <c r="F1147" i="7" s="1"/>
  <c r="F1148" i="7" s="1"/>
  <c r="F1149" i="7" s="1"/>
  <c r="F1150" i="7" s="1"/>
  <c r="F1151" i="7" s="1"/>
  <c r="F1152" i="7" s="1"/>
  <c r="F1153" i="7" s="1"/>
  <c r="F1154" i="7" s="1"/>
  <c r="F1155" i="7" s="1"/>
  <c r="F1156" i="7" s="1"/>
  <c r="F1157" i="7" s="1"/>
  <c r="F1158" i="7" s="1"/>
  <c r="F1159" i="7" s="1"/>
  <c r="F15" i="7"/>
  <c r="F16" i="7" l="1"/>
  <c r="F17" i="7" l="1"/>
  <c r="F18" i="7" l="1"/>
  <c r="F19" i="7" l="1"/>
  <c r="F20" i="7" l="1"/>
  <c r="F21" i="7" l="1"/>
  <c r="F22" i="7" l="1"/>
  <c r="F23" i="7" l="1"/>
  <c r="F24" i="7" l="1"/>
  <c r="F25" i="7" l="1"/>
  <c r="F26" i="7" l="1"/>
  <c r="F27" i="7" l="1"/>
  <c r="F28" i="7" l="1"/>
  <c r="F29" i="7" l="1"/>
  <c r="F30" i="7" l="1"/>
  <c r="F31" i="7" l="1"/>
  <c r="F32" i="7" l="1"/>
  <c r="F33" i="7" l="1"/>
  <c r="F34" i="7" l="1"/>
  <c r="F35" i="7" l="1"/>
  <c r="F36" i="7" l="1"/>
  <c r="F37" i="7" l="1"/>
  <c r="F38" i="7" l="1"/>
  <c r="F39" i="7" l="1"/>
  <c r="F40" i="7" l="1"/>
  <c r="F41" i="7" l="1"/>
  <c r="F42" i="7" l="1"/>
  <c r="F43" i="7" l="1"/>
  <c r="F44" i="7" l="1"/>
  <c r="F45" i="7" l="1"/>
  <c r="F46" i="7" l="1"/>
  <c r="F47" i="7" l="1"/>
  <c r="F48" i="7" l="1"/>
  <c r="F49" i="7" l="1"/>
  <c r="F50" i="7" l="1"/>
  <c r="F51" i="7" l="1"/>
  <c r="F52" i="7" l="1"/>
  <c r="F53" i="7" l="1"/>
  <c r="F54" i="7" l="1"/>
  <c r="F55" i="7" l="1"/>
  <c r="F56" i="7" l="1"/>
  <c r="F57" i="7" l="1"/>
  <c r="F58" i="7" l="1"/>
  <c r="F59" i="7" l="1"/>
  <c r="F60" i="7" l="1"/>
  <c r="F61" i="7" l="1"/>
  <c r="F62" i="7" l="1"/>
  <c r="F63" i="7" l="1"/>
  <c r="F64" i="7" l="1"/>
  <c r="F65" i="7" l="1"/>
  <c r="F66" i="7" l="1"/>
  <c r="F67" i="7" l="1"/>
  <c r="F68" i="7" l="1"/>
  <c r="F69" i="7" l="1"/>
  <c r="F70" i="7" l="1"/>
  <c r="F71" i="7" l="1"/>
  <c r="F72" i="7" l="1"/>
  <c r="F73" i="7" l="1"/>
  <c r="F74" i="7" l="1"/>
  <c r="F75" i="7" l="1"/>
  <c r="F76" i="7" l="1"/>
  <c r="F77" i="7" l="1"/>
  <c r="F78" i="7" l="1"/>
  <c r="F79" i="7" l="1"/>
  <c r="F80" i="7" l="1"/>
  <c r="J32" i="1"/>
  <c r="J623" i="1" s="1"/>
  <c r="AJ20" i="1"/>
  <c r="AI20" i="1"/>
  <c r="AG20" i="1"/>
  <c r="AF20" i="1"/>
  <c r="AE20" i="1"/>
  <c r="AD20" i="1"/>
  <c r="AC20" i="1"/>
  <c r="AB20" i="1"/>
  <c r="AA20" i="1"/>
  <c r="Z20" i="1"/>
  <c r="Y20" i="1"/>
  <c r="X20" i="1"/>
  <c r="W20" i="1"/>
  <c r="V20" i="1"/>
  <c r="U20" i="1"/>
  <c r="T20" i="1"/>
  <c r="S20" i="1"/>
  <c r="R20" i="1"/>
  <c r="Q20" i="1"/>
  <c r="P20" i="1"/>
  <c r="O20" i="1"/>
  <c r="N20" i="1"/>
  <c r="M20" i="1"/>
  <c r="L20" i="1"/>
  <c r="K20" i="1"/>
  <c r="J20" i="1"/>
  <c r="AH517" i="1"/>
  <c r="AI517" i="1"/>
  <c r="AJ517" i="1"/>
  <c r="AH534" i="1"/>
  <c r="AI534" i="1"/>
  <c r="AJ534" i="1"/>
  <c r="K535" i="1"/>
  <c r="L535" i="1"/>
  <c r="M535" i="1"/>
  <c r="N535" i="1"/>
  <c r="O535" i="1"/>
  <c r="P535" i="1"/>
  <c r="Q535" i="1"/>
  <c r="R535" i="1"/>
  <c r="S535" i="1"/>
  <c r="T535" i="1"/>
  <c r="U535" i="1"/>
  <c r="AH535" i="1"/>
  <c r="AI535" i="1"/>
  <c r="AJ535" i="1"/>
  <c r="K547" i="1"/>
  <c r="L547" i="1"/>
  <c r="M547" i="1"/>
  <c r="N547" i="1"/>
  <c r="O547" i="1"/>
  <c r="P547" i="1"/>
  <c r="Q547" i="1"/>
  <c r="R547" i="1"/>
  <c r="S547" i="1"/>
  <c r="T547" i="1"/>
  <c r="U547" i="1"/>
  <c r="V547" i="1"/>
  <c r="W547" i="1"/>
  <c r="X547" i="1"/>
  <c r="Y547" i="1"/>
  <c r="Z547" i="1"/>
  <c r="AA547" i="1"/>
  <c r="AB547" i="1"/>
  <c r="AC547" i="1"/>
  <c r="AD547" i="1"/>
  <c r="AE547" i="1"/>
  <c r="AF547" i="1"/>
  <c r="AG547" i="1"/>
  <c r="K536" i="1"/>
  <c r="L536" i="1"/>
  <c r="M536" i="1"/>
  <c r="N536" i="1"/>
  <c r="O536" i="1"/>
  <c r="P536" i="1"/>
  <c r="Q536" i="1"/>
  <c r="R536" i="1"/>
  <c r="S536" i="1"/>
  <c r="T536" i="1"/>
  <c r="U536" i="1"/>
  <c r="V536" i="1"/>
  <c r="W536" i="1"/>
  <c r="X536" i="1"/>
  <c r="Y536" i="1"/>
  <c r="Z536" i="1"/>
  <c r="AA536" i="1"/>
  <c r="AB536" i="1"/>
  <c r="AC536" i="1"/>
  <c r="AD536" i="1"/>
  <c r="AE536" i="1"/>
  <c r="AF536" i="1"/>
  <c r="AG536" i="1"/>
  <c r="K537" i="1"/>
  <c r="L537" i="1"/>
  <c r="M537" i="1"/>
  <c r="N537" i="1"/>
  <c r="O537" i="1"/>
  <c r="P537" i="1"/>
  <c r="Q537" i="1"/>
  <c r="R537" i="1"/>
  <c r="S537" i="1"/>
  <c r="T537" i="1"/>
  <c r="U537" i="1"/>
  <c r="V537" i="1"/>
  <c r="W537" i="1"/>
  <c r="X537" i="1"/>
  <c r="Y537" i="1"/>
  <c r="Z537" i="1"/>
  <c r="AA537" i="1"/>
  <c r="AB537" i="1"/>
  <c r="AC537" i="1"/>
  <c r="AD537" i="1"/>
  <c r="AE537" i="1"/>
  <c r="AF537" i="1"/>
  <c r="AG537" i="1"/>
  <c r="AH537" i="1"/>
  <c r="AI537" i="1"/>
  <c r="AJ537" i="1"/>
  <c r="K538" i="1"/>
  <c r="L538" i="1"/>
  <c r="M538" i="1"/>
  <c r="N538" i="1"/>
  <c r="O538" i="1"/>
  <c r="P538" i="1"/>
  <c r="Q538" i="1"/>
  <c r="R538" i="1"/>
  <c r="S538" i="1"/>
  <c r="T538" i="1"/>
  <c r="U538" i="1"/>
  <c r="V538" i="1"/>
  <c r="W538" i="1"/>
  <c r="X538" i="1"/>
  <c r="Y538" i="1"/>
  <c r="Z538" i="1"/>
  <c r="AA538" i="1"/>
  <c r="AB538" i="1"/>
  <c r="AC538" i="1"/>
  <c r="AD538" i="1"/>
  <c r="AE538" i="1"/>
  <c r="AF538" i="1"/>
  <c r="AG538" i="1"/>
  <c r="AH538" i="1"/>
  <c r="AI538" i="1"/>
  <c r="AJ538" i="1"/>
  <c r="K539" i="1"/>
  <c r="L539" i="1"/>
  <c r="M539" i="1"/>
  <c r="N539" i="1"/>
  <c r="O539" i="1"/>
  <c r="P539" i="1"/>
  <c r="Q539" i="1"/>
  <c r="R539" i="1"/>
  <c r="S539" i="1"/>
  <c r="T539" i="1"/>
  <c r="U539" i="1"/>
  <c r="V539" i="1"/>
  <c r="W539" i="1"/>
  <c r="X539" i="1"/>
  <c r="Y539" i="1"/>
  <c r="Z539" i="1"/>
  <c r="AA539" i="1"/>
  <c r="AB539" i="1"/>
  <c r="AC539" i="1"/>
  <c r="AD539" i="1"/>
  <c r="AE539" i="1"/>
  <c r="AF539" i="1"/>
  <c r="AG539" i="1"/>
  <c r="AH539" i="1"/>
  <c r="AI539" i="1"/>
  <c r="AJ539" i="1"/>
  <c r="J535" i="1"/>
  <c r="J547" i="1"/>
  <c r="J536" i="1"/>
  <c r="J537" i="1"/>
  <c r="J538" i="1"/>
  <c r="J539" i="1"/>
  <c r="W64" i="1" l="1"/>
  <c r="W63" i="1"/>
  <c r="AE64" i="1"/>
  <c r="AE63" i="1"/>
  <c r="AQ64" i="1"/>
  <c r="X64" i="1"/>
  <c r="X63" i="1"/>
  <c r="AF64" i="1"/>
  <c r="AF63" i="1"/>
  <c r="AR64" i="1"/>
  <c r="AG63" i="1"/>
  <c r="AS64" i="1"/>
  <c r="AG64" i="1"/>
  <c r="AH63" i="1"/>
  <c r="Z64" i="1"/>
  <c r="Z63" i="1"/>
  <c r="AL64" i="1"/>
  <c r="AI64" i="1"/>
  <c r="AI63" i="1"/>
  <c r="AH64" i="1"/>
  <c r="Y63" i="1"/>
  <c r="Y64" i="1"/>
  <c r="AK64" i="1"/>
  <c r="AA64" i="1"/>
  <c r="AA63" i="1"/>
  <c r="AM64" i="1"/>
  <c r="AJ63" i="1"/>
  <c r="AJ64" i="1"/>
  <c r="AK63" i="1"/>
  <c r="AB63" i="1"/>
  <c r="AB64" i="1"/>
  <c r="AN64" i="1"/>
  <c r="AD63" i="1"/>
  <c r="AD64" i="1"/>
  <c r="AP64" i="1"/>
  <c r="AC64" i="1"/>
  <c r="AC63" i="1"/>
  <c r="AO64" i="1"/>
  <c r="AJ24" i="1"/>
  <c r="AI24" i="1"/>
  <c r="G547" i="1"/>
  <c r="AJ549" i="1"/>
  <c r="AJ552" i="1" s="1"/>
  <c r="AI541" i="1"/>
  <c r="AI549" i="1" s="1"/>
  <c r="AH541" i="1"/>
  <c r="AH549" i="1" s="1"/>
  <c r="Q63" i="1"/>
  <c r="G32" i="1"/>
  <c r="P63" i="1"/>
  <c r="M63" i="1"/>
  <c r="U63" i="1"/>
  <c r="R63" i="1"/>
  <c r="K63" i="1"/>
  <c r="S63" i="1"/>
  <c r="L63" i="1"/>
  <c r="T63" i="1"/>
  <c r="N63" i="1"/>
  <c r="V64" i="1"/>
  <c r="V63" i="1"/>
  <c r="O63" i="1"/>
  <c r="G20" i="1"/>
  <c r="F81" i="7"/>
  <c r="AH552" i="1" l="1"/>
  <c r="AH511" i="1"/>
  <c r="AJ511" i="1"/>
  <c r="AI511" i="1"/>
  <c r="AI552" i="1"/>
  <c r="H17" i="1"/>
  <c r="H20" i="1"/>
  <c r="H19" i="1"/>
  <c r="H18" i="1"/>
  <c r="F82" i="7"/>
  <c r="K322" i="1"/>
  <c r="L322" i="1"/>
  <c r="M322" i="1"/>
  <c r="N322" i="1"/>
  <c r="O322" i="1"/>
  <c r="P322" i="1"/>
  <c r="Q322" i="1"/>
  <c r="R322" i="1"/>
  <c r="S322" i="1"/>
  <c r="T322" i="1"/>
  <c r="U322" i="1"/>
  <c r="J322" i="1"/>
  <c r="W404" i="1"/>
  <c r="X404" i="1"/>
  <c r="Y404" i="1"/>
  <c r="Z404" i="1"/>
  <c r="AA404" i="1"/>
  <c r="AB404" i="1"/>
  <c r="AC404" i="1"/>
  <c r="AD404" i="1"/>
  <c r="AE404" i="1"/>
  <c r="AF404" i="1"/>
  <c r="AG404" i="1"/>
  <c r="W403" i="1"/>
  <c r="W396" i="1" s="1"/>
  <c r="X403" i="1"/>
  <c r="X396" i="1" s="1"/>
  <c r="Y403" i="1"/>
  <c r="Y396" i="1" s="1"/>
  <c r="Z403" i="1"/>
  <c r="Z396" i="1" s="1"/>
  <c r="AA403" i="1"/>
  <c r="AA396" i="1" s="1"/>
  <c r="AB403" i="1"/>
  <c r="AB396" i="1" s="1"/>
  <c r="AC403" i="1"/>
  <c r="AC396" i="1" s="1"/>
  <c r="AD403" i="1"/>
  <c r="AD396" i="1" s="1"/>
  <c r="AE403" i="1"/>
  <c r="AE396" i="1" s="1"/>
  <c r="AF403" i="1"/>
  <c r="AF396" i="1" s="1"/>
  <c r="AG403" i="1"/>
  <c r="AG396" i="1" s="1"/>
  <c r="W405" i="1"/>
  <c r="X405" i="1"/>
  <c r="Y405" i="1"/>
  <c r="Z405" i="1"/>
  <c r="AA405" i="1"/>
  <c r="AB405" i="1"/>
  <c r="AC405" i="1"/>
  <c r="AD405" i="1"/>
  <c r="AE405" i="1"/>
  <c r="AF405" i="1"/>
  <c r="AG405" i="1"/>
  <c r="W406" i="1"/>
  <c r="X406" i="1"/>
  <c r="Y406" i="1"/>
  <c r="Z406" i="1"/>
  <c r="AA406" i="1"/>
  <c r="AB406" i="1"/>
  <c r="AC406" i="1"/>
  <c r="AD406" i="1"/>
  <c r="AE406" i="1"/>
  <c r="AF406" i="1"/>
  <c r="AG406" i="1"/>
  <c r="W407" i="1"/>
  <c r="X407" i="1"/>
  <c r="Y407" i="1"/>
  <c r="Z407" i="1"/>
  <c r="AA407" i="1"/>
  <c r="AB407" i="1"/>
  <c r="AC407" i="1"/>
  <c r="AD407" i="1"/>
  <c r="AE407" i="1"/>
  <c r="AF407" i="1"/>
  <c r="AG407" i="1"/>
  <c r="W408" i="1"/>
  <c r="X408" i="1"/>
  <c r="Y408" i="1"/>
  <c r="Z408" i="1"/>
  <c r="AA408" i="1"/>
  <c r="AB408" i="1"/>
  <c r="AC408" i="1"/>
  <c r="AD408" i="1"/>
  <c r="AE408" i="1"/>
  <c r="AF408" i="1"/>
  <c r="AG408" i="1"/>
  <c r="W409" i="1"/>
  <c r="X409" i="1"/>
  <c r="Y409" i="1"/>
  <c r="Z409" i="1"/>
  <c r="AA409" i="1"/>
  <c r="AB409" i="1"/>
  <c r="AC409" i="1"/>
  <c r="AD409" i="1"/>
  <c r="AE409" i="1"/>
  <c r="AF409" i="1"/>
  <c r="AG409" i="1"/>
  <c r="W410" i="1"/>
  <c r="X410" i="1"/>
  <c r="Y410" i="1"/>
  <c r="Z410" i="1"/>
  <c r="AA410" i="1"/>
  <c r="AB410" i="1"/>
  <c r="AC410" i="1"/>
  <c r="AD410" i="1"/>
  <c r="AE410" i="1"/>
  <c r="AF410" i="1"/>
  <c r="AG410" i="1"/>
  <c r="W411" i="1"/>
  <c r="X411" i="1"/>
  <c r="Y411" i="1"/>
  <c r="Z411" i="1"/>
  <c r="AA411" i="1"/>
  <c r="AB411" i="1"/>
  <c r="AC411" i="1"/>
  <c r="AD411" i="1"/>
  <c r="AE411" i="1"/>
  <c r="AF411" i="1"/>
  <c r="AG411" i="1"/>
  <c r="W412" i="1"/>
  <c r="X412" i="1"/>
  <c r="Y412" i="1"/>
  <c r="Z412" i="1"/>
  <c r="AA412" i="1"/>
  <c r="AB412" i="1"/>
  <c r="AC412" i="1"/>
  <c r="AD412" i="1"/>
  <c r="AE412" i="1"/>
  <c r="AF412" i="1"/>
  <c r="AG412" i="1"/>
  <c r="W413" i="1"/>
  <c r="X413" i="1"/>
  <c r="Y413" i="1"/>
  <c r="Z413" i="1"/>
  <c r="AA413" i="1"/>
  <c r="AB413" i="1"/>
  <c r="AC413" i="1"/>
  <c r="AD413" i="1"/>
  <c r="AE413" i="1"/>
  <c r="AF413" i="1"/>
  <c r="AG413" i="1"/>
  <c r="W414" i="1"/>
  <c r="X414" i="1"/>
  <c r="Y414" i="1"/>
  <c r="Z414" i="1"/>
  <c r="AA414" i="1"/>
  <c r="AB414" i="1"/>
  <c r="AC414" i="1"/>
  <c r="AD414" i="1"/>
  <c r="AE414" i="1"/>
  <c r="AF414" i="1"/>
  <c r="AG414" i="1"/>
  <c r="W415" i="1"/>
  <c r="X415" i="1"/>
  <c r="Y415" i="1"/>
  <c r="Z415" i="1"/>
  <c r="AA415" i="1"/>
  <c r="AB415" i="1"/>
  <c r="AC415" i="1"/>
  <c r="AD415" i="1"/>
  <c r="AE415" i="1"/>
  <c r="AF415" i="1"/>
  <c r="AG415" i="1"/>
  <c r="W416" i="1"/>
  <c r="X416" i="1"/>
  <c r="Y416" i="1"/>
  <c r="Z416" i="1"/>
  <c r="AA416" i="1"/>
  <c r="AB416" i="1"/>
  <c r="AC416" i="1"/>
  <c r="AD416" i="1"/>
  <c r="AE416" i="1"/>
  <c r="AF416" i="1"/>
  <c r="AG416" i="1"/>
  <c r="W417" i="1"/>
  <c r="X417" i="1"/>
  <c r="Y417" i="1"/>
  <c r="Z417" i="1"/>
  <c r="AA417" i="1"/>
  <c r="AB417" i="1"/>
  <c r="AC417" i="1"/>
  <c r="AD417" i="1"/>
  <c r="AE417" i="1"/>
  <c r="AF417" i="1"/>
  <c r="AG417" i="1"/>
  <c r="W418" i="1"/>
  <c r="X418" i="1"/>
  <c r="Y418" i="1"/>
  <c r="Z418" i="1"/>
  <c r="AA418" i="1"/>
  <c r="AB418" i="1"/>
  <c r="AC418" i="1"/>
  <c r="AD418" i="1"/>
  <c r="AE418" i="1"/>
  <c r="AF418" i="1"/>
  <c r="AG418" i="1"/>
  <c r="W419" i="1"/>
  <c r="X419" i="1"/>
  <c r="Y419" i="1"/>
  <c r="Z419" i="1"/>
  <c r="AA419" i="1"/>
  <c r="AB419" i="1"/>
  <c r="AC419" i="1"/>
  <c r="AD419" i="1"/>
  <c r="AE419" i="1"/>
  <c r="AF419" i="1"/>
  <c r="AG419" i="1"/>
  <c r="W420" i="1"/>
  <c r="X420" i="1"/>
  <c r="Y420" i="1"/>
  <c r="Z420" i="1"/>
  <c r="AA420" i="1"/>
  <c r="AB420" i="1"/>
  <c r="AC420" i="1"/>
  <c r="AD420" i="1"/>
  <c r="AE420" i="1"/>
  <c r="AF420" i="1"/>
  <c r="AG420" i="1"/>
  <c r="W421" i="1"/>
  <c r="X421" i="1"/>
  <c r="Y421" i="1"/>
  <c r="Z421" i="1"/>
  <c r="AA421" i="1"/>
  <c r="AB421" i="1"/>
  <c r="AC421" i="1"/>
  <c r="AD421" i="1"/>
  <c r="AE421" i="1"/>
  <c r="AF421" i="1"/>
  <c r="AG421" i="1"/>
  <c r="W422" i="1"/>
  <c r="X422" i="1"/>
  <c r="Y422" i="1"/>
  <c r="Z422" i="1"/>
  <c r="AA422" i="1"/>
  <c r="AB422" i="1"/>
  <c r="AC422" i="1"/>
  <c r="AD422" i="1"/>
  <c r="AE422" i="1"/>
  <c r="AF422" i="1"/>
  <c r="AG422" i="1"/>
  <c r="W423" i="1"/>
  <c r="X423" i="1"/>
  <c r="Y423" i="1"/>
  <c r="Z423" i="1"/>
  <c r="AA423" i="1"/>
  <c r="AB423" i="1"/>
  <c r="AC423" i="1"/>
  <c r="AD423" i="1"/>
  <c r="AE423" i="1"/>
  <c r="AF423" i="1"/>
  <c r="AG423" i="1"/>
  <c r="W424" i="1"/>
  <c r="X424" i="1"/>
  <c r="Y424" i="1"/>
  <c r="Z424" i="1"/>
  <c r="AA424" i="1"/>
  <c r="AB424" i="1"/>
  <c r="AC424" i="1"/>
  <c r="AD424" i="1"/>
  <c r="AE424" i="1"/>
  <c r="AF424" i="1"/>
  <c r="AG424" i="1"/>
  <c r="W425" i="1"/>
  <c r="X425" i="1"/>
  <c r="Y425" i="1"/>
  <c r="Z425" i="1"/>
  <c r="AA425" i="1"/>
  <c r="AB425" i="1"/>
  <c r="AC425" i="1"/>
  <c r="AD425" i="1"/>
  <c r="AE425" i="1"/>
  <c r="AF425" i="1"/>
  <c r="AG425" i="1"/>
  <c r="W426" i="1"/>
  <c r="X426" i="1"/>
  <c r="Y426" i="1"/>
  <c r="Z426" i="1"/>
  <c r="AA426" i="1"/>
  <c r="AB426" i="1"/>
  <c r="AC426" i="1"/>
  <c r="AD426" i="1"/>
  <c r="AE426" i="1"/>
  <c r="AF426" i="1"/>
  <c r="AG426" i="1"/>
  <c r="W427" i="1"/>
  <c r="X427" i="1"/>
  <c r="Y427" i="1"/>
  <c r="Z427" i="1"/>
  <c r="AA427" i="1"/>
  <c r="AB427" i="1"/>
  <c r="AC427" i="1"/>
  <c r="AD427" i="1"/>
  <c r="AE427" i="1"/>
  <c r="AF427" i="1"/>
  <c r="AG427" i="1"/>
  <c r="W428" i="1"/>
  <c r="X428" i="1"/>
  <c r="Y428" i="1"/>
  <c r="Z428" i="1"/>
  <c r="AA428" i="1"/>
  <c r="AB428" i="1"/>
  <c r="AC428" i="1"/>
  <c r="AD428" i="1"/>
  <c r="AE428" i="1"/>
  <c r="AF428" i="1"/>
  <c r="AG428" i="1"/>
  <c r="W429" i="1"/>
  <c r="X429" i="1"/>
  <c r="Y429" i="1"/>
  <c r="Z429" i="1"/>
  <c r="AA429" i="1"/>
  <c r="AB429" i="1"/>
  <c r="AC429" i="1"/>
  <c r="AD429" i="1"/>
  <c r="AE429" i="1"/>
  <c r="AF429" i="1"/>
  <c r="AG429" i="1"/>
  <c r="W430" i="1"/>
  <c r="X430" i="1"/>
  <c r="Y430" i="1"/>
  <c r="Z430" i="1"/>
  <c r="AA430" i="1"/>
  <c r="AB430" i="1"/>
  <c r="AC430" i="1"/>
  <c r="AD430" i="1"/>
  <c r="AE430" i="1"/>
  <c r="AF430" i="1"/>
  <c r="AG430" i="1"/>
  <c r="W431" i="1"/>
  <c r="X431" i="1"/>
  <c r="Y431" i="1"/>
  <c r="Z431" i="1"/>
  <c r="AA431" i="1"/>
  <c r="AB431" i="1"/>
  <c r="AC431" i="1"/>
  <c r="AD431" i="1"/>
  <c r="AE431" i="1"/>
  <c r="AF431" i="1"/>
  <c r="AG431" i="1"/>
  <c r="W432" i="1"/>
  <c r="X432" i="1"/>
  <c r="Y432" i="1"/>
  <c r="Z432" i="1"/>
  <c r="AA432" i="1"/>
  <c r="AB432" i="1"/>
  <c r="AC432" i="1"/>
  <c r="AD432" i="1"/>
  <c r="AE432" i="1"/>
  <c r="AF432" i="1"/>
  <c r="AG432" i="1"/>
  <c r="W433" i="1"/>
  <c r="X433" i="1"/>
  <c r="Y433" i="1"/>
  <c r="Z433" i="1"/>
  <c r="AA433" i="1"/>
  <c r="AB433" i="1"/>
  <c r="AC433" i="1"/>
  <c r="AD433" i="1"/>
  <c r="AE433" i="1"/>
  <c r="AF433" i="1"/>
  <c r="AG433" i="1"/>
  <c r="W434" i="1"/>
  <c r="X434" i="1"/>
  <c r="Y434" i="1"/>
  <c r="Z434" i="1"/>
  <c r="AA434" i="1"/>
  <c r="AB434" i="1"/>
  <c r="AC434" i="1"/>
  <c r="AD434" i="1"/>
  <c r="AE434" i="1"/>
  <c r="AF434" i="1"/>
  <c r="AG434" i="1"/>
  <c r="W435" i="1"/>
  <c r="X435" i="1"/>
  <c r="Y435" i="1"/>
  <c r="Z435" i="1"/>
  <c r="AA435" i="1"/>
  <c r="AB435" i="1"/>
  <c r="AC435" i="1"/>
  <c r="AD435" i="1"/>
  <c r="AE435" i="1"/>
  <c r="AF435" i="1"/>
  <c r="AG435" i="1"/>
  <c r="W436" i="1"/>
  <c r="X436" i="1"/>
  <c r="Y436" i="1"/>
  <c r="Z436" i="1"/>
  <c r="AA436" i="1"/>
  <c r="AB436" i="1"/>
  <c r="AC436" i="1"/>
  <c r="AD436" i="1"/>
  <c r="AE436" i="1"/>
  <c r="AF436" i="1"/>
  <c r="AG436" i="1"/>
  <c r="W437" i="1"/>
  <c r="X437" i="1"/>
  <c r="Y437" i="1"/>
  <c r="Z437" i="1"/>
  <c r="AA437" i="1"/>
  <c r="AB437" i="1"/>
  <c r="AC437" i="1"/>
  <c r="AD437" i="1"/>
  <c r="AE437" i="1"/>
  <c r="AF437" i="1"/>
  <c r="AG437" i="1"/>
  <c r="W438" i="1"/>
  <c r="X438" i="1"/>
  <c r="Y438" i="1"/>
  <c r="Z438" i="1"/>
  <c r="AA438" i="1"/>
  <c r="AB438" i="1"/>
  <c r="AC438" i="1"/>
  <c r="AD438" i="1"/>
  <c r="AE438" i="1"/>
  <c r="AF438" i="1"/>
  <c r="AG438" i="1"/>
  <c r="W439" i="1"/>
  <c r="X439" i="1"/>
  <c r="Y439" i="1"/>
  <c r="Z439" i="1"/>
  <c r="AA439" i="1"/>
  <c r="AB439" i="1"/>
  <c r="AC439" i="1"/>
  <c r="AD439" i="1"/>
  <c r="AE439" i="1"/>
  <c r="AF439" i="1"/>
  <c r="AG439" i="1"/>
  <c r="W440" i="1"/>
  <c r="X440" i="1"/>
  <c r="Y440" i="1"/>
  <c r="Z440" i="1"/>
  <c r="AA440" i="1"/>
  <c r="AB440" i="1"/>
  <c r="AC440" i="1"/>
  <c r="AD440" i="1"/>
  <c r="AE440" i="1"/>
  <c r="AF440" i="1"/>
  <c r="AG440" i="1"/>
  <c r="W441" i="1"/>
  <c r="X441" i="1"/>
  <c r="Y441" i="1"/>
  <c r="Z441" i="1"/>
  <c r="AA441" i="1"/>
  <c r="AB441" i="1"/>
  <c r="AC441" i="1"/>
  <c r="AD441" i="1"/>
  <c r="AE441" i="1"/>
  <c r="AF441" i="1"/>
  <c r="AG441" i="1"/>
  <c r="W442" i="1"/>
  <c r="X442" i="1"/>
  <c r="Y442" i="1"/>
  <c r="Z442" i="1"/>
  <c r="AA442" i="1"/>
  <c r="AB442" i="1"/>
  <c r="AC442" i="1"/>
  <c r="AD442" i="1"/>
  <c r="AE442" i="1"/>
  <c r="AF442" i="1"/>
  <c r="AG442" i="1"/>
  <c r="W443" i="1"/>
  <c r="X443" i="1"/>
  <c r="Y443" i="1"/>
  <c r="Z443" i="1"/>
  <c r="AA443" i="1"/>
  <c r="AB443" i="1"/>
  <c r="AC443" i="1"/>
  <c r="AD443" i="1"/>
  <c r="AE443" i="1"/>
  <c r="AF443" i="1"/>
  <c r="AG443" i="1"/>
  <c r="W444" i="1"/>
  <c r="X444" i="1"/>
  <c r="Y444" i="1"/>
  <c r="Z444" i="1"/>
  <c r="AA444" i="1"/>
  <c r="AB444" i="1"/>
  <c r="AC444" i="1"/>
  <c r="AD444" i="1"/>
  <c r="AE444" i="1"/>
  <c r="AF444" i="1"/>
  <c r="AG444" i="1"/>
  <c r="V403"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04" i="1"/>
  <c r="E445" i="1"/>
  <c r="AG321" i="1"/>
  <c r="AF321" i="1"/>
  <c r="AE321" i="1"/>
  <c r="AD321" i="1"/>
  <c r="AC321" i="1"/>
  <c r="AB321" i="1"/>
  <c r="AA321" i="1"/>
  <c r="Z321" i="1"/>
  <c r="Y321" i="1"/>
  <c r="X321" i="1"/>
  <c r="W321" i="1"/>
  <c r="AG320" i="1"/>
  <c r="AF320" i="1"/>
  <c r="AE320" i="1"/>
  <c r="AD320" i="1"/>
  <c r="AC320" i="1"/>
  <c r="AB320" i="1"/>
  <c r="AA320" i="1"/>
  <c r="Z320" i="1"/>
  <c r="Y320" i="1"/>
  <c r="X320" i="1"/>
  <c r="W320" i="1"/>
  <c r="AG319" i="1"/>
  <c r="AF319" i="1"/>
  <c r="AE319" i="1"/>
  <c r="AD319" i="1"/>
  <c r="AC319" i="1"/>
  <c r="AB319" i="1"/>
  <c r="AA319" i="1"/>
  <c r="Z319" i="1"/>
  <c r="Y319" i="1"/>
  <c r="X319" i="1"/>
  <c r="W319" i="1"/>
  <c r="AG318" i="1"/>
  <c r="AF318" i="1"/>
  <c r="AE318" i="1"/>
  <c r="AD318" i="1"/>
  <c r="AC318" i="1"/>
  <c r="AB318" i="1"/>
  <c r="AA318" i="1"/>
  <c r="Z318" i="1"/>
  <c r="Y318" i="1"/>
  <c r="X318" i="1"/>
  <c r="W318" i="1"/>
  <c r="AG317" i="1"/>
  <c r="AF317" i="1"/>
  <c r="AE317" i="1"/>
  <c r="AD317" i="1"/>
  <c r="AC317" i="1"/>
  <c r="AB317" i="1"/>
  <c r="AA317" i="1"/>
  <c r="Z317" i="1"/>
  <c r="Y317" i="1"/>
  <c r="X317" i="1"/>
  <c r="W317" i="1"/>
  <c r="AG316" i="1"/>
  <c r="AF316" i="1"/>
  <c r="AE316" i="1"/>
  <c r="AD316" i="1"/>
  <c r="AC316" i="1"/>
  <c r="AB316" i="1"/>
  <c r="AA316" i="1"/>
  <c r="Z316" i="1"/>
  <c r="Y316" i="1"/>
  <c r="X316" i="1"/>
  <c r="W316" i="1"/>
  <c r="AG315" i="1"/>
  <c r="AF315" i="1"/>
  <c r="AE315" i="1"/>
  <c r="AD315" i="1"/>
  <c r="AC315" i="1"/>
  <c r="AB315" i="1"/>
  <c r="AA315" i="1"/>
  <c r="Z315" i="1"/>
  <c r="Y315" i="1"/>
  <c r="X315" i="1"/>
  <c r="W315" i="1"/>
  <c r="AG314" i="1"/>
  <c r="AF314" i="1"/>
  <c r="AE314" i="1"/>
  <c r="AD314" i="1"/>
  <c r="AC314" i="1"/>
  <c r="AB314" i="1"/>
  <c r="AA314" i="1"/>
  <c r="Z314" i="1"/>
  <c r="Y314" i="1"/>
  <c r="X314" i="1"/>
  <c r="W314" i="1"/>
  <c r="AG313" i="1"/>
  <c r="AF313" i="1"/>
  <c r="AE313" i="1"/>
  <c r="AD313" i="1"/>
  <c r="AC313" i="1"/>
  <c r="AB313" i="1"/>
  <c r="AA313" i="1"/>
  <c r="Z313" i="1"/>
  <c r="Y313" i="1"/>
  <c r="X313" i="1"/>
  <c r="W313" i="1"/>
  <c r="AG312" i="1"/>
  <c r="AF312" i="1"/>
  <c r="AE312" i="1"/>
  <c r="AD312" i="1"/>
  <c r="AC312" i="1"/>
  <c r="AB312" i="1"/>
  <c r="AA312" i="1"/>
  <c r="Z312" i="1"/>
  <c r="Y312" i="1"/>
  <c r="X312" i="1"/>
  <c r="W312" i="1"/>
  <c r="AG311" i="1"/>
  <c r="AF311" i="1"/>
  <c r="AE311" i="1"/>
  <c r="AD311" i="1"/>
  <c r="AC311" i="1"/>
  <c r="AB311" i="1"/>
  <c r="AA311" i="1"/>
  <c r="Z311" i="1"/>
  <c r="Y311" i="1"/>
  <c r="X311" i="1"/>
  <c r="W311" i="1"/>
  <c r="AG310" i="1"/>
  <c r="AF310" i="1"/>
  <c r="AE310" i="1"/>
  <c r="AD310" i="1"/>
  <c r="AC310" i="1"/>
  <c r="AB310" i="1"/>
  <c r="AA310" i="1"/>
  <c r="Z310" i="1"/>
  <c r="Y310" i="1"/>
  <c r="X310" i="1"/>
  <c r="W310" i="1"/>
  <c r="AG309" i="1"/>
  <c r="AF309" i="1"/>
  <c r="AE309" i="1"/>
  <c r="AD309" i="1"/>
  <c r="AC309" i="1"/>
  <c r="AB309" i="1"/>
  <c r="AA309" i="1"/>
  <c r="Z309" i="1"/>
  <c r="Y309" i="1"/>
  <c r="X309" i="1"/>
  <c r="W309" i="1"/>
  <c r="AG308" i="1"/>
  <c r="AF308" i="1"/>
  <c r="AE308" i="1"/>
  <c r="AD308" i="1"/>
  <c r="AC308" i="1"/>
  <c r="AB308" i="1"/>
  <c r="AA308" i="1"/>
  <c r="Z308" i="1"/>
  <c r="Y308" i="1"/>
  <c r="X308" i="1"/>
  <c r="W308" i="1"/>
  <c r="AG307" i="1"/>
  <c r="AF307" i="1"/>
  <c r="AE307" i="1"/>
  <c r="AD307" i="1"/>
  <c r="AC307" i="1"/>
  <c r="AB307" i="1"/>
  <c r="AA307" i="1"/>
  <c r="Z307" i="1"/>
  <c r="Y307" i="1"/>
  <c r="X307" i="1"/>
  <c r="W307" i="1"/>
  <c r="AG306" i="1"/>
  <c r="AF306" i="1"/>
  <c r="AE306" i="1"/>
  <c r="AD306" i="1"/>
  <c r="AC306" i="1"/>
  <c r="AB306" i="1"/>
  <c r="AA306" i="1"/>
  <c r="Z306" i="1"/>
  <c r="Y306" i="1"/>
  <c r="X306" i="1"/>
  <c r="W306" i="1"/>
  <c r="AG305" i="1"/>
  <c r="AF305" i="1"/>
  <c r="AE305" i="1"/>
  <c r="AD305" i="1"/>
  <c r="AC305" i="1"/>
  <c r="AB305" i="1"/>
  <c r="AA305" i="1"/>
  <c r="Z305" i="1"/>
  <c r="Y305" i="1"/>
  <c r="X305" i="1"/>
  <c r="W305" i="1"/>
  <c r="AG304" i="1"/>
  <c r="AF304" i="1"/>
  <c r="AE304" i="1"/>
  <c r="AD304" i="1"/>
  <c r="AC304" i="1"/>
  <c r="AB304" i="1"/>
  <c r="AA304" i="1"/>
  <c r="Z304" i="1"/>
  <c r="Y304" i="1"/>
  <c r="X304" i="1"/>
  <c r="W304" i="1"/>
  <c r="AG303" i="1"/>
  <c r="AF303" i="1"/>
  <c r="AE303" i="1"/>
  <c r="AD303" i="1"/>
  <c r="AC303" i="1"/>
  <c r="AB303" i="1"/>
  <c r="AA303" i="1"/>
  <c r="Z303" i="1"/>
  <c r="Y303" i="1"/>
  <c r="X303" i="1"/>
  <c r="W303" i="1"/>
  <c r="AG302" i="1"/>
  <c r="AF302" i="1"/>
  <c r="AE302" i="1"/>
  <c r="AD302" i="1"/>
  <c r="AC302" i="1"/>
  <c r="AB302" i="1"/>
  <c r="AA302" i="1"/>
  <c r="Z302" i="1"/>
  <c r="Y302" i="1"/>
  <c r="X302" i="1"/>
  <c r="W302" i="1"/>
  <c r="AG301" i="1"/>
  <c r="AF301" i="1"/>
  <c r="AE301" i="1"/>
  <c r="AD301" i="1"/>
  <c r="AC301" i="1"/>
  <c r="AB301" i="1"/>
  <c r="AA301" i="1"/>
  <c r="Z301" i="1"/>
  <c r="Y301" i="1"/>
  <c r="X301" i="1"/>
  <c r="W301" i="1"/>
  <c r="AG300" i="1"/>
  <c r="AF300" i="1"/>
  <c r="AE300" i="1"/>
  <c r="AD300" i="1"/>
  <c r="AC300" i="1"/>
  <c r="AB300" i="1"/>
  <c r="AA300" i="1"/>
  <c r="Z300" i="1"/>
  <c r="Y300" i="1"/>
  <c r="X300" i="1"/>
  <c r="W300" i="1"/>
  <c r="AG299" i="1"/>
  <c r="AF299" i="1"/>
  <c r="AE299" i="1"/>
  <c r="AD299" i="1"/>
  <c r="AC299" i="1"/>
  <c r="AB299" i="1"/>
  <c r="AA299" i="1"/>
  <c r="Z299" i="1"/>
  <c r="Y299" i="1"/>
  <c r="X299" i="1"/>
  <c r="W299" i="1"/>
  <c r="AG298" i="1"/>
  <c r="AF298" i="1"/>
  <c r="AE298" i="1"/>
  <c r="AD298" i="1"/>
  <c r="AC298" i="1"/>
  <c r="AB298" i="1"/>
  <c r="AA298" i="1"/>
  <c r="Z298" i="1"/>
  <c r="Y298" i="1"/>
  <c r="X298" i="1"/>
  <c r="W298" i="1"/>
  <c r="AG297" i="1"/>
  <c r="AF297" i="1"/>
  <c r="AE297" i="1"/>
  <c r="AD297" i="1"/>
  <c r="AC297" i="1"/>
  <c r="AB297" i="1"/>
  <c r="AA297" i="1"/>
  <c r="Z297" i="1"/>
  <c r="Y297" i="1"/>
  <c r="X297" i="1"/>
  <c r="W297" i="1"/>
  <c r="AG296" i="1"/>
  <c r="AF296" i="1"/>
  <c r="AE296" i="1"/>
  <c r="AD296" i="1"/>
  <c r="AC296" i="1"/>
  <c r="AB296" i="1"/>
  <c r="AA296" i="1"/>
  <c r="Z296" i="1"/>
  <c r="Y296" i="1"/>
  <c r="X296" i="1"/>
  <c r="W296" i="1"/>
  <c r="AG295" i="1"/>
  <c r="AF295" i="1"/>
  <c r="AE295" i="1"/>
  <c r="AD295" i="1"/>
  <c r="AC295" i="1"/>
  <c r="AB295" i="1"/>
  <c r="AA295" i="1"/>
  <c r="Z295" i="1"/>
  <c r="Y295" i="1"/>
  <c r="X295" i="1"/>
  <c r="W295" i="1"/>
  <c r="AG294" i="1"/>
  <c r="AF294" i="1"/>
  <c r="AE294" i="1"/>
  <c r="AD294" i="1"/>
  <c r="AC294" i="1"/>
  <c r="AB294" i="1"/>
  <c r="AA294" i="1"/>
  <c r="Z294" i="1"/>
  <c r="Y294" i="1"/>
  <c r="X294" i="1"/>
  <c r="W294" i="1"/>
  <c r="AG293" i="1"/>
  <c r="AF293" i="1"/>
  <c r="AE293" i="1"/>
  <c r="AD293" i="1"/>
  <c r="AC293" i="1"/>
  <c r="AB293" i="1"/>
  <c r="AA293" i="1"/>
  <c r="Z293" i="1"/>
  <c r="Y293" i="1"/>
  <c r="X293" i="1"/>
  <c r="W293" i="1"/>
  <c r="AG292" i="1"/>
  <c r="AF292" i="1"/>
  <c r="AE292" i="1"/>
  <c r="AD292" i="1"/>
  <c r="AC292" i="1"/>
  <c r="AB292" i="1"/>
  <c r="AA292" i="1"/>
  <c r="Z292" i="1"/>
  <c r="Y292" i="1"/>
  <c r="X292" i="1"/>
  <c r="W292" i="1"/>
  <c r="AG291" i="1"/>
  <c r="AF291" i="1"/>
  <c r="AE291" i="1"/>
  <c r="AD291" i="1"/>
  <c r="AC291" i="1"/>
  <c r="AB291" i="1"/>
  <c r="AA291" i="1"/>
  <c r="Z291" i="1"/>
  <c r="Y291" i="1"/>
  <c r="X291" i="1"/>
  <c r="W291" i="1"/>
  <c r="AG290" i="1"/>
  <c r="AF290" i="1"/>
  <c r="AE290" i="1"/>
  <c r="AD290" i="1"/>
  <c r="AC290" i="1"/>
  <c r="AB290" i="1"/>
  <c r="AA290" i="1"/>
  <c r="Z290" i="1"/>
  <c r="Y290" i="1"/>
  <c r="X290" i="1"/>
  <c r="W290" i="1"/>
  <c r="AG289" i="1"/>
  <c r="AF289" i="1"/>
  <c r="AE289" i="1"/>
  <c r="AD289" i="1"/>
  <c r="AC289" i="1"/>
  <c r="AB289" i="1"/>
  <c r="AA289" i="1"/>
  <c r="Z289" i="1"/>
  <c r="Y289" i="1"/>
  <c r="X289" i="1"/>
  <c r="W289" i="1"/>
  <c r="AG288" i="1"/>
  <c r="AF288" i="1"/>
  <c r="AE288" i="1"/>
  <c r="AD288" i="1"/>
  <c r="AC288" i="1"/>
  <c r="AB288" i="1"/>
  <c r="AA288" i="1"/>
  <c r="Z288" i="1"/>
  <c r="Y288" i="1"/>
  <c r="X288" i="1"/>
  <c r="W288" i="1"/>
  <c r="AG287" i="1"/>
  <c r="AF287" i="1"/>
  <c r="AE287" i="1"/>
  <c r="AD287" i="1"/>
  <c r="AC287" i="1"/>
  <c r="AB287" i="1"/>
  <c r="AA287" i="1"/>
  <c r="Z287" i="1"/>
  <c r="Y287" i="1"/>
  <c r="X287" i="1"/>
  <c r="W287" i="1"/>
  <c r="AG286" i="1"/>
  <c r="AF286" i="1"/>
  <c r="AE286" i="1"/>
  <c r="AD286" i="1"/>
  <c r="AC286" i="1"/>
  <c r="AB286" i="1"/>
  <c r="AA286" i="1"/>
  <c r="Z286" i="1"/>
  <c r="Y286" i="1"/>
  <c r="X286" i="1"/>
  <c r="W286" i="1"/>
  <c r="AG285" i="1"/>
  <c r="AF285" i="1"/>
  <c r="AE285" i="1"/>
  <c r="AD285" i="1"/>
  <c r="AC285" i="1"/>
  <c r="AB285" i="1"/>
  <c r="AA285" i="1"/>
  <c r="Z285" i="1"/>
  <c r="Y285" i="1"/>
  <c r="X285" i="1"/>
  <c r="W285"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L1" i="7"/>
  <c r="K1" i="7"/>
  <c r="E608" i="1" l="1"/>
  <c r="E32" i="1"/>
  <c r="E37" i="1"/>
  <c r="E609" i="1"/>
  <c r="E42" i="1"/>
  <c r="E610" i="1"/>
  <c r="T289" i="1"/>
  <c r="T272" i="1"/>
  <c r="T273" i="1"/>
  <c r="L272" i="1"/>
  <c r="L273" i="1"/>
  <c r="S272" i="1"/>
  <c r="S273" i="1"/>
  <c r="K272" i="1"/>
  <c r="K273" i="1"/>
  <c r="R314" i="1"/>
  <c r="R272" i="1"/>
  <c r="R273" i="1"/>
  <c r="Q272" i="1"/>
  <c r="Q273" i="1"/>
  <c r="P287" i="1"/>
  <c r="P273" i="1"/>
  <c r="P272" i="1"/>
  <c r="O273" i="1"/>
  <c r="O272" i="1"/>
  <c r="N273" i="1"/>
  <c r="N272" i="1"/>
  <c r="U272" i="1"/>
  <c r="U273" i="1"/>
  <c r="M272" i="1"/>
  <c r="M273" i="1"/>
  <c r="AE38" i="1"/>
  <c r="AE629" i="1" s="1"/>
  <c r="AG38" i="1"/>
  <c r="AG629" i="1" s="1"/>
  <c r="Y38" i="1"/>
  <c r="Y629" i="1" s="1"/>
  <c r="W38" i="1"/>
  <c r="W629" i="1" s="1"/>
  <c r="AF38" i="1"/>
  <c r="AF629" i="1" s="1"/>
  <c r="X38" i="1"/>
  <c r="X629" i="1" s="1"/>
  <c r="AD38" i="1"/>
  <c r="AD629" i="1" s="1"/>
  <c r="AC38" i="1"/>
  <c r="AC629" i="1" s="1"/>
  <c r="AB38" i="1"/>
  <c r="AB629" i="1" s="1"/>
  <c r="AA38" i="1"/>
  <c r="AA629" i="1" s="1"/>
  <c r="V38" i="1"/>
  <c r="V629" i="1" s="1"/>
  <c r="Z38" i="1"/>
  <c r="Z629" i="1" s="1"/>
  <c r="AC33" i="1"/>
  <c r="AC624" i="1" s="1"/>
  <c r="AD33" i="1"/>
  <c r="AD624" i="1" s="1"/>
  <c r="V33" i="1"/>
  <c r="V624" i="1" s="1"/>
  <c r="AE33" i="1"/>
  <c r="AE624" i="1" s="1"/>
  <c r="AF33" i="1"/>
  <c r="AF624" i="1" s="1"/>
  <c r="AG33" i="1"/>
  <c r="AG624" i="1" s="1"/>
  <c r="AB33" i="1"/>
  <c r="AB624" i="1" s="1"/>
  <c r="W33" i="1"/>
  <c r="W624" i="1" s="1"/>
  <c r="Z33" i="1"/>
  <c r="Z624" i="1" s="1"/>
  <c r="AA33" i="1"/>
  <c r="AA624" i="1" s="1"/>
  <c r="X33" i="1"/>
  <c r="X624" i="1" s="1"/>
  <c r="Y33" i="1"/>
  <c r="Y624" i="1" s="1"/>
  <c r="F83" i="7"/>
  <c r="R319" i="1"/>
  <c r="M321" i="1"/>
  <c r="O319" i="1"/>
  <c r="L309" i="1"/>
  <c r="L294" i="1"/>
  <c r="R309" i="1"/>
  <c r="O309" i="1"/>
  <c r="R294" i="1"/>
  <c r="U293" i="1"/>
  <c r="M291" i="1"/>
  <c r="J290" i="1"/>
  <c r="J298" i="1"/>
  <c r="J288" i="1"/>
  <c r="J318" i="1"/>
  <c r="J308" i="1"/>
  <c r="U319" i="1"/>
  <c r="U308" i="1"/>
  <c r="U292" i="1"/>
  <c r="U307" i="1"/>
  <c r="U289" i="1"/>
  <c r="L319" i="1"/>
  <c r="U304" i="1"/>
  <c r="O289" i="1"/>
  <c r="U318" i="1"/>
  <c r="R304" i="1"/>
  <c r="U288" i="1"/>
  <c r="O304" i="1"/>
  <c r="U317" i="1"/>
  <c r="L304" i="1"/>
  <c r="U287" i="1"/>
  <c r="P317" i="1"/>
  <c r="U303" i="1"/>
  <c r="U314" i="1"/>
  <c r="U302" i="1"/>
  <c r="M301" i="1"/>
  <c r="O314" i="1"/>
  <c r="U299" i="1"/>
  <c r="L314" i="1"/>
  <c r="O299" i="1"/>
  <c r="U313" i="1"/>
  <c r="L299" i="1"/>
  <c r="U312" i="1"/>
  <c r="U298" i="1"/>
  <c r="P312" i="1"/>
  <c r="M311" i="1"/>
  <c r="U297" i="1"/>
  <c r="U309" i="1"/>
  <c r="U294" i="1"/>
  <c r="N285" i="1"/>
  <c r="N290" i="1"/>
  <c r="N295" i="1"/>
  <c r="N300" i="1"/>
  <c r="N305" i="1"/>
  <c r="N310" i="1"/>
  <c r="N315" i="1"/>
  <c r="N320" i="1"/>
  <c r="N287" i="1"/>
  <c r="N292" i="1"/>
  <c r="N297" i="1"/>
  <c r="N302" i="1"/>
  <c r="N307" i="1"/>
  <c r="N312" i="1"/>
  <c r="N317" i="1"/>
  <c r="N288" i="1"/>
  <c r="N298" i="1"/>
  <c r="N308" i="1"/>
  <c r="N318" i="1"/>
  <c r="N289" i="1"/>
  <c r="N299" i="1"/>
  <c r="N309" i="1"/>
  <c r="N319" i="1"/>
  <c r="N306" i="1"/>
  <c r="N286" i="1"/>
  <c r="N296" i="1"/>
  <c r="N316" i="1"/>
  <c r="N293" i="1"/>
  <c r="N303" i="1"/>
  <c r="N313" i="1"/>
  <c r="N294" i="1"/>
  <c r="N304" i="1"/>
  <c r="N314" i="1"/>
  <c r="N291" i="1"/>
  <c r="N301" i="1"/>
  <c r="N311" i="1"/>
  <c r="N321" i="1"/>
  <c r="Q288" i="1"/>
  <c r="Q293" i="1"/>
  <c r="Q298" i="1"/>
  <c r="Q303" i="1"/>
  <c r="Q308" i="1"/>
  <c r="Q313" i="1"/>
  <c r="Q318" i="1"/>
  <c r="Q287" i="1"/>
  <c r="Q292" i="1"/>
  <c r="Q297" i="1"/>
  <c r="Q302" i="1"/>
  <c r="Q307" i="1"/>
  <c r="Q312" i="1"/>
  <c r="Q317" i="1"/>
  <c r="Q291" i="1"/>
  <c r="Q301" i="1"/>
  <c r="Q311" i="1"/>
  <c r="Q321" i="1"/>
  <c r="Q285" i="1"/>
  <c r="Q295" i="1"/>
  <c r="Q305" i="1"/>
  <c r="Q315" i="1"/>
  <c r="Q289" i="1"/>
  <c r="Q299" i="1"/>
  <c r="Q309" i="1"/>
  <c r="Q319" i="1"/>
  <c r="Q304" i="1"/>
  <c r="Q286" i="1"/>
  <c r="Q296" i="1"/>
  <c r="Q306" i="1"/>
  <c r="Q316" i="1"/>
  <c r="Q290" i="1"/>
  <c r="Q300" i="1"/>
  <c r="Q310" i="1"/>
  <c r="Q320" i="1"/>
  <c r="Q314" i="1"/>
  <c r="Q294" i="1"/>
  <c r="S286" i="1"/>
  <c r="S291" i="1"/>
  <c r="S296" i="1"/>
  <c r="S301" i="1"/>
  <c r="S306" i="1"/>
  <c r="S311" i="1"/>
  <c r="S316" i="1"/>
  <c r="S321" i="1"/>
  <c r="S288" i="1"/>
  <c r="S293" i="1"/>
  <c r="S298" i="1"/>
  <c r="S303" i="1"/>
  <c r="S308" i="1"/>
  <c r="S313" i="1"/>
  <c r="S318" i="1"/>
  <c r="S285" i="1"/>
  <c r="S290" i="1"/>
  <c r="S295" i="1"/>
  <c r="S300" i="1"/>
  <c r="S305" i="1"/>
  <c r="S310" i="1"/>
  <c r="S315" i="1"/>
  <c r="S320" i="1"/>
  <c r="S294" i="1"/>
  <c r="S304" i="1"/>
  <c r="S314" i="1"/>
  <c r="S292" i="1"/>
  <c r="S302" i="1"/>
  <c r="S312" i="1"/>
  <c r="S289" i="1"/>
  <c r="S299" i="1"/>
  <c r="S309" i="1"/>
  <c r="S319" i="1"/>
  <c r="S287" i="1"/>
  <c r="S297" i="1"/>
  <c r="S307" i="1"/>
  <c r="S317" i="1"/>
  <c r="K321" i="1"/>
  <c r="K311" i="1"/>
  <c r="K301" i="1"/>
  <c r="O294" i="1"/>
  <c r="K291" i="1"/>
  <c r="R288" i="1"/>
  <c r="R293" i="1"/>
  <c r="R298" i="1"/>
  <c r="R303" i="1"/>
  <c r="R308" i="1"/>
  <c r="R313" i="1"/>
  <c r="R318" i="1"/>
  <c r="R285" i="1"/>
  <c r="R290" i="1"/>
  <c r="R295" i="1"/>
  <c r="R300" i="1"/>
  <c r="R305" i="1"/>
  <c r="R310" i="1"/>
  <c r="R315" i="1"/>
  <c r="R320" i="1"/>
  <c r="J321" i="1"/>
  <c r="R317" i="1"/>
  <c r="J311" i="1"/>
  <c r="R307" i="1"/>
  <c r="J301" i="1"/>
  <c r="R297" i="1"/>
  <c r="J291" i="1"/>
  <c r="R287" i="1"/>
  <c r="T320" i="1"/>
  <c r="T310" i="1"/>
  <c r="P307" i="1"/>
  <c r="T300" i="1"/>
  <c r="P297" i="1"/>
  <c r="T290" i="1"/>
  <c r="P288" i="1"/>
  <c r="P293" i="1"/>
  <c r="P298" i="1"/>
  <c r="P303" i="1"/>
  <c r="P308" i="1"/>
  <c r="P313" i="1"/>
  <c r="P318" i="1"/>
  <c r="P285" i="1"/>
  <c r="P290" i="1"/>
  <c r="P295" i="1"/>
  <c r="P300" i="1"/>
  <c r="P305" i="1"/>
  <c r="P310" i="1"/>
  <c r="P315" i="1"/>
  <c r="P320" i="1"/>
  <c r="P289" i="1"/>
  <c r="P294" i="1"/>
  <c r="P299" i="1"/>
  <c r="P304" i="1"/>
  <c r="P309" i="1"/>
  <c r="P314" i="1"/>
  <c r="P319" i="1"/>
  <c r="M317" i="1"/>
  <c r="M307" i="1"/>
  <c r="M297" i="1"/>
  <c r="M287" i="1"/>
  <c r="O288" i="1"/>
  <c r="O293" i="1"/>
  <c r="O298" i="1"/>
  <c r="O303" i="1"/>
  <c r="O308" i="1"/>
  <c r="O313" i="1"/>
  <c r="O318" i="1"/>
  <c r="O285" i="1"/>
  <c r="O290" i="1"/>
  <c r="O295" i="1"/>
  <c r="O300" i="1"/>
  <c r="O305" i="1"/>
  <c r="O310" i="1"/>
  <c r="O315" i="1"/>
  <c r="O320" i="1"/>
  <c r="O287" i="1"/>
  <c r="O292" i="1"/>
  <c r="O297" i="1"/>
  <c r="O302" i="1"/>
  <c r="O307" i="1"/>
  <c r="O312" i="1"/>
  <c r="O317" i="1"/>
  <c r="J320" i="1"/>
  <c r="R316" i="1"/>
  <c r="J310" i="1"/>
  <c r="R306" i="1"/>
  <c r="J300" i="1"/>
  <c r="R296" i="1"/>
  <c r="R286" i="1"/>
  <c r="K445" i="1"/>
  <c r="L445" i="1"/>
  <c r="M445" i="1"/>
  <c r="N445" i="1"/>
  <c r="J445" i="1"/>
  <c r="P445" i="1"/>
  <c r="Q445" i="1"/>
  <c r="S445" i="1"/>
  <c r="M313" i="1"/>
  <c r="M303" i="1"/>
  <c r="M293" i="1"/>
  <c r="M285" i="1"/>
  <c r="M290" i="1"/>
  <c r="M295" i="1"/>
  <c r="M300" i="1"/>
  <c r="M305" i="1"/>
  <c r="M310" i="1"/>
  <c r="M315" i="1"/>
  <c r="M320" i="1"/>
  <c r="M289" i="1"/>
  <c r="M294" i="1"/>
  <c r="M299" i="1"/>
  <c r="M304" i="1"/>
  <c r="M309" i="1"/>
  <c r="M314" i="1"/>
  <c r="M319" i="1"/>
  <c r="T319" i="1"/>
  <c r="P316" i="1"/>
  <c r="L313" i="1"/>
  <c r="T309" i="1"/>
  <c r="P306" i="1"/>
  <c r="L303" i="1"/>
  <c r="T299" i="1"/>
  <c r="P296" i="1"/>
  <c r="L293" i="1"/>
  <c r="P286" i="1"/>
  <c r="L285" i="1"/>
  <c r="L290" i="1"/>
  <c r="L295" i="1"/>
  <c r="L300" i="1"/>
  <c r="L305" i="1"/>
  <c r="L310" i="1"/>
  <c r="L315" i="1"/>
  <c r="L320" i="1"/>
  <c r="L287" i="1"/>
  <c r="L292" i="1"/>
  <c r="L297" i="1"/>
  <c r="L302" i="1"/>
  <c r="L307" i="1"/>
  <c r="L312" i="1"/>
  <c r="L317" i="1"/>
  <c r="L286" i="1"/>
  <c r="L291" i="1"/>
  <c r="L296" i="1"/>
  <c r="L301" i="1"/>
  <c r="L306" i="1"/>
  <c r="L311" i="1"/>
  <c r="L316" i="1"/>
  <c r="L321" i="1"/>
  <c r="O316" i="1"/>
  <c r="K313" i="1"/>
  <c r="O306" i="1"/>
  <c r="K303" i="1"/>
  <c r="O296" i="1"/>
  <c r="K293" i="1"/>
  <c r="O286" i="1"/>
  <c r="K285" i="1"/>
  <c r="K290" i="1"/>
  <c r="K295" i="1"/>
  <c r="K300" i="1"/>
  <c r="K305" i="1"/>
  <c r="K310" i="1"/>
  <c r="K315" i="1"/>
  <c r="K320" i="1"/>
  <c r="K287" i="1"/>
  <c r="K292" i="1"/>
  <c r="K297" i="1"/>
  <c r="K302" i="1"/>
  <c r="K307" i="1"/>
  <c r="K312" i="1"/>
  <c r="K317" i="1"/>
  <c r="K289" i="1"/>
  <c r="K294" i="1"/>
  <c r="K299" i="1"/>
  <c r="K304" i="1"/>
  <c r="K309" i="1"/>
  <c r="K314" i="1"/>
  <c r="K319" i="1"/>
  <c r="J287" i="1"/>
  <c r="J292" i="1"/>
  <c r="J297" i="1"/>
  <c r="J302" i="1"/>
  <c r="J307" i="1"/>
  <c r="J312" i="1"/>
  <c r="J317" i="1"/>
  <c r="J289" i="1"/>
  <c r="J294" i="1"/>
  <c r="J299" i="1"/>
  <c r="J304" i="1"/>
  <c r="J309" i="1"/>
  <c r="J314" i="1"/>
  <c r="J319" i="1"/>
  <c r="J313" i="1"/>
  <c r="J303" i="1"/>
  <c r="R299" i="1"/>
  <c r="J293" i="1"/>
  <c r="R289" i="1"/>
  <c r="M316" i="1"/>
  <c r="M306" i="1"/>
  <c r="M296" i="1"/>
  <c r="M286" i="1"/>
  <c r="T286" i="1"/>
  <c r="T291" i="1"/>
  <c r="T296" i="1"/>
  <c r="T301" i="1"/>
  <c r="T306" i="1"/>
  <c r="T311" i="1"/>
  <c r="T316" i="1"/>
  <c r="T321" i="1"/>
  <c r="T288" i="1"/>
  <c r="T293" i="1"/>
  <c r="T298" i="1"/>
  <c r="T303" i="1"/>
  <c r="T308" i="1"/>
  <c r="T313" i="1"/>
  <c r="T318" i="1"/>
  <c r="T287" i="1"/>
  <c r="T292" i="1"/>
  <c r="T297" i="1"/>
  <c r="T302" i="1"/>
  <c r="T307" i="1"/>
  <c r="T312" i="1"/>
  <c r="T317" i="1"/>
  <c r="K316" i="1"/>
  <c r="K306" i="1"/>
  <c r="K296" i="1"/>
  <c r="K286" i="1"/>
  <c r="J316" i="1"/>
  <c r="R312" i="1"/>
  <c r="J306" i="1"/>
  <c r="R302" i="1"/>
  <c r="J296" i="1"/>
  <c r="R292" i="1"/>
  <c r="J286" i="1"/>
  <c r="T315" i="1"/>
  <c r="T305" i="1"/>
  <c r="P302" i="1"/>
  <c r="T295" i="1"/>
  <c r="P292" i="1"/>
  <c r="L289" i="1"/>
  <c r="T285" i="1"/>
  <c r="M312" i="1"/>
  <c r="M302" i="1"/>
  <c r="M292" i="1"/>
  <c r="U445" i="1"/>
  <c r="R321" i="1"/>
  <c r="J315" i="1"/>
  <c r="R311" i="1"/>
  <c r="J305" i="1"/>
  <c r="R301" i="1"/>
  <c r="J295" i="1"/>
  <c r="R291" i="1"/>
  <c r="J285" i="1"/>
  <c r="T445" i="1"/>
  <c r="M318" i="1"/>
  <c r="M308" i="1"/>
  <c r="M298" i="1"/>
  <c r="M288" i="1"/>
  <c r="R445" i="1"/>
  <c r="P321" i="1"/>
  <c r="L318" i="1"/>
  <c r="T314" i="1"/>
  <c r="P311" i="1"/>
  <c r="L308" i="1"/>
  <c r="T304" i="1"/>
  <c r="P301" i="1"/>
  <c r="L298" i="1"/>
  <c r="T294" i="1"/>
  <c r="P291" i="1"/>
  <c r="L288" i="1"/>
  <c r="O445" i="1"/>
  <c r="O321" i="1"/>
  <c r="K318" i="1"/>
  <c r="O311" i="1"/>
  <c r="K308" i="1"/>
  <c r="O301" i="1"/>
  <c r="K298" i="1"/>
  <c r="O291" i="1"/>
  <c r="K288" i="1"/>
  <c r="U320" i="1"/>
  <c r="U315" i="1"/>
  <c r="U310" i="1"/>
  <c r="U305" i="1"/>
  <c r="U300" i="1"/>
  <c r="U295" i="1"/>
  <c r="U290" i="1"/>
  <c r="U285" i="1"/>
  <c r="U321" i="1"/>
  <c r="U316" i="1"/>
  <c r="U311" i="1"/>
  <c r="U306" i="1"/>
  <c r="U301" i="1"/>
  <c r="U296" i="1"/>
  <c r="U291" i="1"/>
  <c r="U286" i="1"/>
  <c r="K2" i="7"/>
  <c r="V625" i="1" l="1"/>
  <c r="V626" i="1"/>
  <c r="AF626" i="1"/>
  <c r="AF625" i="1"/>
  <c r="AB631" i="1"/>
  <c r="AB630" i="1"/>
  <c r="AE631" i="1"/>
  <c r="AE630" i="1"/>
  <c r="AA626" i="1"/>
  <c r="AA625" i="1"/>
  <c r="AD626" i="1"/>
  <c r="AD625" i="1"/>
  <c r="X631" i="1"/>
  <c r="X630" i="1"/>
  <c r="AE626" i="1"/>
  <c r="AE625" i="1"/>
  <c r="AD631" i="1"/>
  <c r="AD630" i="1"/>
  <c r="D633" i="1"/>
  <c r="Z626" i="1"/>
  <c r="Z625" i="1"/>
  <c r="AC626" i="1"/>
  <c r="AC625" i="1"/>
  <c r="AF631" i="1"/>
  <c r="AF630" i="1"/>
  <c r="D628" i="1"/>
  <c r="X626" i="1"/>
  <c r="X625" i="1"/>
  <c r="W626" i="1"/>
  <c r="W625" i="1"/>
  <c r="Z631" i="1"/>
  <c r="Z630" i="1"/>
  <c r="W631" i="1"/>
  <c r="W630" i="1"/>
  <c r="Y626" i="1"/>
  <c r="Y625" i="1"/>
  <c r="AC631" i="1"/>
  <c r="AC630" i="1"/>
  <c r="AB626" i="1"/>
  <c r="AB625" i="1"/>
  <c r="V631" i="1"/>
  <c r="V630" i="1"/>
  <c r="Y631" i="1"/>
  <c r="Y630" i="1"/>
  <c r="AG626" i="1"/>
  <c r="AG625" i="1"/>
  <c r="AA631" i="1"/>
  <c r="AA630" i="1"/>
  <c r="AG631" i="1"/>
  <c r="AG630" i="1"/>
  <c r="E611" i="1"/>
  <c r="D623" i="1"/>
  <c r="J272" i="1"/>
  <c r="J273" i="1"/>
  <c r="R274" i="1"/>
  <c r="N274" i="1"/>
  <c r="P274" i="1"/>
  <c r="L274" i="1"/>
  <c r="K274" i="1"/>
  <c r="Q274" i="1"/>
  <c r="M274" i="1"/>
  <c r="U274" i="1"/>
  <c r="T274" i="1"/>
  <c r="S274" i="1"/>
  <c r="U33" i="1"/>
  <c r="O274" i="1"/>
  <c r="AB39" i="1"/>
  <c r="AB40" i="1"/>
  <c r="W35" i="1"/>
  <c r="W34" i="1"/>
  <c r="W39" i="1"/>
  <c r="W40" i="1"/>
  <c r="V39" i="1"/>
  <c r="V40" i="1"/>
  <c r="AD39" i="1"/>
  <c r="AD40" i="1"/>
  <c r="Y39" i="1"/>
  <c r="Y40" i="1"/>
  <c r="AC39" i="1"/>
  <c r="AC40" i="1"/>
  <c r="AA39" i="1"/>
  <c r="AA40" i="1"/>
  <c r="X39" i="1"/>
  <c r="X40" i="1"/>
  <c r="AG39" i="1"/>
  <c r="AG40" i="1"/>
  <c r="Z39" i="1"/>
  <c r="Z40" i="1"/>
  <c r="AF39" i="1"/>
  <c r="AF40" i="1"/>
  <c r="AE39" i="1"/>
  <c r="AE40" i="1"/>
  <c r="AA34" i="1"/>
  <c r="AA35" i="1"/>
  <c r="AB34" i="1"/>
  <c r="AB35" i="1"/>
  <c r="AE34" i="1"/>
  <c r="AE35" i="1"/>
  <c r="Z34" i="1"/>
  <c r="Z35" i="1"/>
  <c r="V34" i="1"/>
  <c r="V35" i="1"/>
  <c r="Y34" i="1"/>
  <c r="Y35" i="1"/>
  <c r="AG34" i="1"/>
  <c r="AG35" i="1"/>
  <c r="AD34" i="1"/>
  <c r="AD35" i="1"/>
  <c r="X34" i="1"/>
  <c r="X35" i="1"/>
  <c r="AF34" i="1"/>
  <c r="AF35" i="1"/>
  <c r="AC34" i="1"/>
  <c r="AC35" i="1"/>
  <c r="N33" i="1"/>
  <c r="N624" i="1" s="1"/>
  <c r="S33" i="1"/>
  <c r="S624" i="1" s="1"/>
  <c r="M33" i="1"/>
  <c r="M624" i="1" s="1"/>
  <c r="Q33" i="1"/>
  <c r="Q624" i="1" s="1"/>
  <c r="P33" i="1"/>
  <c r="P624" i="1" s="1"/>
  <c r="L33" i="1"/>
  <c r="L624" i="1" s="1"/>
  <c r="J33" i="1"/>
  <c r="J624" i="1" s="1"/>
  <c r="O33" i="1"/>
  <c r="O624" i="1" s="1"/>
  <c r="K33" i="1"/>
  <c r="K624" i="1" s="1"/>
  <c r="T33" i="1"/>
  <c r="T624" i="1" s="1"/>
  <c r="R33" i="1"/>
  <c r="R624" i="1" s="1"/>
  <c r="F84" i="7"/>
  <c r="U424" i="1"/>
  <c r="U407" i="1"/>
  <c r="U412" i="1"/>
  <c r="U417" i="1"/>
  <c r="U422" i="1"/>
  <c r="U427" i="1"/>
  <c r="U432" i="1"/>
  <c r="U437" i="1"/>
  <c r="U442" i="1"/>
  <c r="U409" i="1"/>
  <c r="U414" i="1"/>
  <c r="U419" i="1"/>
  <c r="U406" i="1"/>
  <c r="U411" i="1"/>
  <c r="U416" i="1"/>
  <c r="U421" i="1"/>
  <c r="U426" i="1"/>
  <c r="U431" i="1"/>
  <c r="U436" i="1"/>
  <c r="U441" i="1"/>
  <c r="U404" i="1"/>
  <c r="U428" i="1"/>
  <c r="U435" i="1"/>
  <c r="U443" i="1"/>
  <c r="U403" i="1"/>
  <c r="U410" i="1"/>
  <c r="U429" i="1"/>
  <c r="U415" i="1"/>
  <c r="U444" i="1"/>
  <c r="U420" i="1"/>
  <c r="U433" i="1"/>
  <c r="U440" i="1"/>
  <c r="U405" i="1"/>
  <c r="U425" i="1"/>
  <c r="U434" i="1"/>
  <c r="U430" i="1"/>
  <c r="U438" i="1"/>
  <c r="U413" i="1"/>
  <c r="U408" i="1"/>
  <c r="U418" i="1"/>
  <c r="U423" i="1"/>
  <c r="U439" i="1"/>
  <c r="O403" i="1"/>
  <c r="O409" i="1"/>
  <c r="O414" i="1"/>
  <c r="O419" i="1"/>
  <c r="O424" i="1"/>
  <c r="O429" i="1"/>
  <c r="O434" i="1"/>
  <c r="O439" i="1"/>
  <c r="O444" i="1"/>
  <c r="O406" i="1"/>
  <c r="O411" i="1"/>
  <c r="O416" i="1"/>
  <c r="O421" i="1"/>
  <c r="O426" i="1"/>
  <c r="O431" i="1"/>
  <c r="O436" i="1"/>
  <c r="O441" i="1"/>
  <c r="O404" i="1"/>
  <c r="O408" i="1"/>
  <c r="O413" i="1"/>
  <c r="O418" i="1"/>
  <c r="O423" i="1"/>
  <c r="O428" i="1"/>
  <c r="O433" i="1"/>
  <c r="O438" i="1"/>
  <c r="O443" i="1"/>
  <c r="O405" i="1"/>
  <c r="O410" i="1"/>
  <c r="O415" i="1"/>
  <c r="O420" i="1"/>
  <c r="O425" i="1"/>
  <c r="O407" i="1"/>
  <c r="O432" i="1"/>
  <c r="O440" i="1"/>
  <c r="O437" i="1"/>
  <c r="O430" i="1"/>
  <c r="O412" i="1"/>
  <c r="O417" i="1"/>
  <c r="O422" i="1"/>
  <c r="O427" i="1"/>
  <c r="O442" i="1"/>
  <c r="O435" i="1"/>
  <c r="T407" i="1"/>
  <c r="T412" i="1"/>
  <c r="T417" i="1"/>
  <c r="T422" i="1"/>
  <c r="T427" i="1"/>
  <c r="T432" i="1"/>
  <c r="T437" i="1"/>
  <c r="T442" i="1"/>
  <c r="T403" i="1"/>
  <c r="T409" i="1"/>
  <c r="T414" i="1"/>
  <c r="T419" i="1"/>
  <c r="T424" i="1"/>
  <c r="T429" i="1"/>
  <c r="T434" i="1"/>
  <c r="T439" i="1"/>
  <c r="T444" i="1"/>
  <c r="T406" i="1"/>
  <c r="T404" i="1"/>
  <c r="T408" i="1"/>
  <c r="T413" i="1"/>
  <c r="T418" i="1"/>
  <c r="T423" i="1"/>
  <c r="T428" i="1"/>
  <c r="T433" i="1"/>
  <c r="T438" i="1"/>
  <c r="T443" i="1"/>
  <c r="T436" i="1"/>
  <c r="T410" i="1"/>
  <c r="T415" i="1"/>
  <c r="T411" i="1"/>
  <c r="T420" i="1"/>
  <c r="T440" i="1"/>
  <c r="T405" i="1"/>
  <c r="T416" i="1"/>
  <c r="T425" i="1"/>
  <c r="T421" i="1"/>
  <c r="T441" i="1"/>
  <c r="T426" i="1"/>
  <c r="T430" i="1"/>
  <c r="T431" i="1"/>
  <c r="T435" i="1"/>
  <c r="S407" i="1"/>
  <c r="S412" i="1"/>
  <c r="S417" i="1"/>
  <c r="S422" i="1"/>
  <c r="S427" i="1"/>
  <c r="S432" i="1"/>
  <c r="S437" i="1"/>
  <c r="S442" i="1"/>
  <c r="S403" i="1"/>
  <c r="S409" i="1"/>
  <c r="S414" i="1"/>
  <c r="S419" i="1"/>
  <c r="S424" i="1"/>
  <c r="S429" i="1"/>
  <c r="S434" i="1"/>
  <c r="S439" i="1"/>
  <c r="S444" i="1"/>
  <c r="S406" i="1"/>
  <c r="S411" i="1"/>
  <c r="S416" i="1"/>
  <c r="S421" i="1"/>
  <c r="S426" i="1"/>
  <c r="S431" i="1"/>
  <c r="S436" i="1"/>
  <c r="S441" i="1"/>
  <c r="S404" i="1"/>
  <c r="S408" i="1"/>
  <c r="S413" i="1"/>
  <c r="S418" i="1"/>
  <c r="S423" i="1"/>
  <c r="S405" i="1"/>
  <c r="S410" i="1"/>
  <c r="S443" i="1"/>
  <c r="S415" i="1"/>
  <c r="S420" i="1"/>
  <c r="S440" i="1"/>
  <c r="S425" i="1"/>
  <c r="S433" i="1"/>
  <c r="S430" i="1"/>
  <c r="S435" i="1"/>
  <c r="S438" i="1"/>
  <c r="S428" i="1"/>
  <c r="R403" i="1"/>
  <c r="R409" i="1"/>
  <c r="R414" i="1"/>
  <c r="R419" i="1"/>
  <c r="R424" i="1"/>
  <c r="R429" i="1"/>
  <c r="R434" i="1"/>
  <c r="R439" i="1"/>
  <c r="R444" i="1"/>
  <c r="R406" i="1"/>
  <c r="R411" i="1"/>
  <c r="R416" i="1"/>
  <c r="R421" i="1"/>
  <c r="R426" i="1"/>
  <c r="R431" i="1"/>
  <c r="R436" i="1"/>
  <c r="R441" i="1"/>
  <c r="R404" i="1"/>
  <c r="R407" i="1"/>
  <c r="R412" i="1"/>
  <c r="R417" i="1"/>
  <c r="R422" i="1"/>
  <c r="R427" i="1"/>
  <c r="R432" i="1"/>
  <c r="R437" i="1"/>
  <c r="R442" i="1"/>
  <c r="R410" i="1"/>
  <c r="R415" i="1"/>
  <c r="R420" i="1"/>
  <c r="R440" i="1"/>
  <c r="R425" i="1"/>
  <c r="R433" i="1"/>
  <c r="R405" i="1"/>
  <c r="R430" i="1"/>
  <c r="R428" i="1"/>
  <c r="R438" i="1"/>
  <c r="R413" i="1"/>
  <c r="R408" i="1"/>
  <c r="R418" i="1"/>
  <c r="R423" i="1"/>
  <c r="R435" i="1"/>
  <c r="R443" i="1"/>
  <c r="Q406" i="1"/>
  <c r="Q411" i="1"/>
  <c r="Q416" i="1"/>
  <c r="Q403" i="1"/>
  <c r="Q409" i="1"/>
  <c r="Q414" i="1"/>
  <c r="Q419" i="1"/>
  <c r="Q424" i="1"/>
  <c r="Q429" i="1"/>
  <c r="Q434" i="1"/>
  <c r="Q439" i="1"/>
  <c r="Q444" i="1"/>
  <c r="Q421" i="1"/>
  <c r="Q404" i="1"/>
  <c r="Q408" i="1"/>
  <c r="Q413" i="1"/>
  <c r="Q418" i="1"/>
  <c r="Q423" i="1"/>
  <c r="Q428" i="1"/>
  <c r="Q433" i="1"/>
  <c r="Q438" i="1"/>
  <c r="Q443" i="1"/>
  <c r="Q436" i="1"/>
  <c r="Q410" i="1"/>
  <c r="Q415" i="1"/>
  <c r="Q432" i="1"/>
  <c r="Q420" i="1"/>
  <c r="Q440" i="1"/>
  <c r="Q425" i="1"/>
  <c r="Q405" i="1"/>
  <c r="Q441" i="1"/>
  <c r="Q426" i="1"/>
  <c r="Q430" i="1"/>
  <c r="Q437" i="1"/>
  <c r="Q412" i="1"/>
  <c r="Q407" i="1"/>
  <c r="Q417" i="1"/>
  <c r="Q422" i="1"/>
  <c r="Q431" i="1"/>
  <c r="Q427" i="1"/>
  <c r="Q435" i="1"/>
  <c r="Q442" i="1"/>
  <c r="P403" i="1"/>
  <c r="P409" i="1"/>
  <c r="P414" i="1"/>
  <c r="P419" i="1"/>
  <c r="P424" i="1"/>
  <c r="P429" i="1"/>
  <c r="P434" i="1"/>
  <c r="P439" i="1"/>
  <c r="P444" i="1"/>
  <c r="P406" i="1"/>
  <c r="P411" i="1"/>
  <c r="P416" i="1"/>
  <c r="P421" i="1"/>
  <c r="P426" i="1"/>
  <c r="P431" i="1"/>
  <c r="P436" i="1"/>
  <c r="P441" i="1"/>
  <c r="P404" i="1"/>
  <c r="P405" i="1"/>
  <c r="P410" i="1"/>
  <c r="P415" i="1"/>
  <c r="P420" i="1"/>
  <c r="P425" i="1"/>
  <c r="P430" i="1"/>
  <c r="P435" i="1"/>
  <c r="P440" i="1"/>
  <c r="P432" i="1"/>
  <c r="P433" i="1"/>
  <c r="P437" i="1"/>
  <c r="P412" i="1"/>
  <c r="P438" i="1"/>
  <c r="P407" i="1"/>
  <c r="P417" i="1"/>
  <c r="P413" i="1"/>
  <c r="P422" i="1"/>
  <c r="P408" i="1"/>
  <c r="P418" i="1"/>
  <c r="P423" i="1"/>
  <c r="P427" i="1"/>
  <c r="P442" i="1"/>
  <c r="P428" i="1"/>
  <c r="P443" i="1"/>
  <c r="J404" i="1"/>
  <c r="J408" i="1"/>
  <c r="J413" i="1"/>
  <c r="J418" i="1"/>
  <c r="J423" i="1"/>
  <c r="J428" i="1"/>
  <c r="J433" i="1"/>
  <c r="J438" i="1"/>
  <c r="J443" i="1"/>
  <c r="J405" i="1"/>
  <c r="J410" i="1"/>
  <c r="J415" i="1"/>
  <c r="J420" i="1"/>
  <c r="J425" i="1"/>
  <c r="J430" i="1"/>
  <c r="J435" i="1"/>
  <c r="J440" i="1"/>
  <c r="J403" i="1"/>
  <c r="J406" i="1"/>
  <c r="J411" i="1"/>
  <c r="J416" i="1"/>
  <c r="J421" i="1"/>
  <c r="J426" i="1"/>
  <c r="J431" i="1"/>
  <c r="J436" i="1"/>
  <c r="J441" i="1"/>
  <c r="J429" i="1"/>
  <c r="J444" i="1"/>
  <c r="J437" i="1"/>
  <c r="J412" i="1"/>
  <c r="J417" i="1"/>
  <c r="J434" i="1"/>
  <c r="J407" i="1"/>
  <c r="J422" i="1"/>
  <c r="J442" i="1"/>
  <c r="J427" i="1"/>
  <c r="J424" i="1"/>
  <c r="J439" i="1"/>
  <c r="J414" i="1"/>
  <c r="J432" i="1"/>
  <c r="J409" i="1"/>
  <c r="J419" i="1"/>
  <c r="N406" i="1"/>
  <c r="N411" i="1"/>
  <c r="N416" i="1"/>
  <c r="N421" i="1"/>
  <c r="N426" i="1"/>
  <c r="N431" i="1"/>
  <c r="N436" i="1"/>
  <c r="N441" i="1"/>
  <c r="N404" i="1"/>
  <c r="N408" i="1"/>
  <c r="N413" i="1"/>
  <c r="N418" i="1"/>
  <c r="N423" i="1"/>
  <c r="N428" i="1"/>
  <c r="N433" i="1"/>
  <c r="N438" i="1"/>
  <c r="N443" i="1"/>
  <c r="N403" i="1"/>
  <c r="N409" i="1"/>
  <c r="N414" i="1"/>
  <c r="N419" i="1"/>
  <c r="N424" i="1"/>
  <c r="N429" i="1"/>
  <c r="N434" i="1"/>
  <c r="N439" i="1"/>
  <c r="N444" i="1"/>
  <c r="N410" i="1"/>
  <c r="N415" i="1"/>
  <c r="N440" i="1"/>
  <c r="N420" i="1"/>
  <c r="N425" i="1"/>
  <c r="N405" i="1"/>
  <c r="N437" i="1"/>
  <c r="N430" i="1"/>
  <c r="N412" i="1"/>
  <c r="N417" i="1"/>
  <c r="N407" i="1"/>
  <c r="N422" i="1"/>
  <c r="N427" i="1"/>
  <c r="N442" i="1"/>
  <c r="N435" i="1"/>
  <c r="N432" i="1"/>
  <c r="M423" i="1"/>
  <c r="M428" i="1"/>
  <c r="M406" i="1"/>
  <c r="M411" i="1"/>
  <c r="M416" i="1"/>
  <c r="M421" i="1"/>
  <c r="M426" i="1"/>
  <c r="M431" i="1"/>
  <c r="M436" i="1"/>
  <c r="M441" i="1"/>
  <c r="M413" i="1"/>
  <c r="M418" i="1"/>
  <c r="M408" i="1"/>
  <c r="M404" i="1"/>
  <c r="M405" i="1"/>
  <c r="M410" i="1"/>
  <c r="M415" i="1"/>
  <c r="M420" i="1"/>
  <c r="M425" i="1"/>
  <c r="M430" i="1"/>
  <c r="M435" i="1"/>
  <c r="M440" i="1"/>
  <c r="M403" i="1"/>
  <c r="M419" i="1"/>
  <c r="M424" i="1"/>
  <c r="M433" i="1"/>
  <c r="M429" i="1"/>
  <c r="M437" i="1"/>
  <c r="M444" i="1"/>
  <c r="M412" i="1"/>
  <c r="M432" i="1"/>
  <c r="M417" i="1"/>
  <c r="M407" i="1"/>
  <c r="M422" i="1"/>
  <c r="M438" i="1"/>
  <c r="M434" i="1"/>
  <c r="M427" i="1"/>
  <c r="M442" i="1"/>
  <c r="M443" i="1"/>
  <c r="M439" i="1"/>
  <c r="M409" i="1"/>
  <c r="M414" i="1"/>
  <c r="L406" i="1"/>
  <c r="L411" i="1"/>
  <c r="L416" i="1"/>
  <c r="L421" i="1"/>
  <c r="L426" i="1"/>
  <c r="L431" i="1"/>
  <c r="L436" i="1"/>
  <c r="L441" i="1"/>
  <c r="L404" i="1"/>
  <c r="L408" i="1"/>
  <c r="L413" i="1"/>
  <c r="L418" i="1"/>
  <c r="L423" i="1"/>
  <c r="L428" i="1"/>
  <c r="L433" i="1"/>
  <c r="L438" i="1"/>
  <c r="L443" i="1"/>
  <c r="L405" i="1"/>
  <c r="L407" i="1"/>
  <c r="L412" i="1"/>
  <c r="L417" i="1"/>
  <c r="L422" i="1"/>
  <c r="L427" i="1"/>
  <c r="L432" i="1"/>
  <c r="L437" i="1"/>
  <c r="L442" i="1"/>
  <c r="L403" i="1"/>
  <c r="L410" i="1"/>
  <c r="L415" i="1"/>
  <c r="L424" i="1"/>
  <c r="L440" i="1"/>
  <c r="L420" i="1"/>
  <c r="L425" i="1"/>
  <c r="L429" i="1"/>
  <c r="L444" i="1"/>
  <c r="L430" i="1"/>
  <c r="L434" i="1"/>
  <c r="L435" i="1"/>
  <c r="L414" i="1"/>
  <c r="L439" i="1"/>
  <c r="L409" i="1"/>
  <c r="L419" i="1"/>
  <c r="K406" i="1"/>
  <c r="K411" i="1"/>
  <c r="K416" i="1"/>
  <c r="K421" i="1"/>
  <c r="K426" i="1"/>
  <c r="K431" i="1"/>
  <c r="K436" i="1"/>
  <c r="K441" i="1"/>
  <c r="K404" i="1"/>
  <c r="K408" i="1"/>
  <c r="K413" i="1"/>
  <c r="K418" i="1"/>
  <c r="K423" i="1"/>
  <c r="K428" i="1"/>
  <c r="K433" i="1"/>
  <c r="K438" i="1"/>
  <c r="K443" i="1"/>
  <c r="K405" i="1"/>
  <c r="K410" i="1"/>
  <c r="K415" i="1"/>
  <c r="K420" i="1"/>
  <c r="K425" i="1"/>
  <c r="K430" i="1"/>
  <c r="K435" i="1"/>
  <c r="K440" i="1"/>
  <c r="K407" i="1"/>
  <c r="K412" i="1"/>
  <c r="K417" i="1"/>
  <c r="K422" i="1"/>
  <c r="K427" i="1"/>
  <c r="K403" i="1"/>
  <c r="K409" i="1"/>
  <c r="K429" i="1"/>
  <c r="K444" i="1"/>
  <c r="K437" i="1"/>
  <c r="K434" i="1"/>
  <c r="K442" i="1"/>
  <c r="K419" i="1"/>
  <c r="K439" i="1"/>
  <c r="K414" i="1"/>
  <c r="K432" i="1"/>
  <c r="K424" i="1"/>
  <c r="K3" i="7"/>
  <c r="S626" i="1" l="1"/>
  <c r="S625" i="1"/>
  <c r="N626" i="1"/>
  <c r="N625" i="1"/>
  <c r="AH651" i="1"/>
  <c r="AI651" i="1" s="1"/>
  <c r="AJ651" i="1" s="1"/>
  <c r="AK651" i="1" s="1"/>
  <c r="AL651" i="1" s="1"/>
  <c r="AL650" i="1"/>
  <c r="R626" i="1"/>
  <c r="R625" i="1"/>
  <c r="M626" i="1"/>
  <c r="M625" i="1"/>
  <c r="AL642" i="1"/>
  <c r="AK646" i="1"/>
  <c r="G609" i="1"/>
  <c r="H609" i="1" s="1"/>
  <c r="AH647" i="1"/>
  <c r="AI647" i="1" s="1"/>
  <c r="AJ647" i="1" s="1"/>
  <c r="AK647" i="1" s="1"/>
  <c r="AL647" i="1" s="1"/>
  <c r="AK642" i="1"/>
  <c r="O626" i="1"/>
  <c r="O625" i="1"/>
  <c r="AK650" i="1"/>
  <c r="G610" i="1"/>
  <c r="H610" i="1" s="1"/>
  <c r="J626" i="1"/>
  <c r="J625" i="1"/>
  <c r="U34" i="1"/>
  <c r="U624" i="1"/>
  <c r="L626" i="1"/>
  <c r="L625" i="1"/>
  <c r="K626" i="1"/>
  <c r="K625" i="1"/>
  <c r="P626" i="1"/>
  <c r="P625" i="1"/>
  <c r="T626" i="1"/>
  <c r="T625" i="1"/>
  <c r="Q626" i="1"/>
  <c r="Q625" i="1"/>
  <c r="AL646" i="1"/>
  <c r="Q275" i="1"/>
  <c r="K275" i="1"/>
  <c r="O275" i="1"/>
  <c r="L275" i="1"/>
  <c r="M275" i="1"/>
  <c r="P275" i="1"/>
  <c r="U275" i="1"/>
  <c r="S275" i="1"/>
  <c r="N275" i="1"/>
  <c r="T275" i="1"/>
  <c r="R275" i="1"/>
  <c r="J274" i="1"/>
  <c r="U35" i="1"/>
  <c r="T35" i="1"/>
  <c r="T34" i="1"/>
  <c r="O34" i="1"/>
  <c r="O35" i="1"/>
  <c r="Q34" i="1"/>
  <c r="Q35" i="1"/>
  <c r="L34" i="1"/>
  <c r="L35" i="1"/>
  <c r="S34" i="1"/>
  <c r="S35" i="1"/>
  <c r="R34" i="1"/>
  <c r="R35" i="1"/>
  <c r="M34" i="1"/>
  <c r="M35" i="1"/>
  <c r="J34" i="1"/>
  <c r="J35" i="1"/>
  <c r="K34" i="1"/>
  <c r="K35" i="1"/>
  <c r="P34" i="1"/>
  <c r="P35" i="1"/>
  <c r="N34" i="1"/>
  <c r="N35" i="1"/>
  <c r="O38" i="1"/>
  <c r="O629" i="1" s="1"/>
  <c r="N38" i="1"/>
  <c r="N629" i="1" s="1"/>
  <c r="J38" i="1"/>
  <c r="J629" i="1" s="1"/>
  <c r="L38" i="1"/>
  <c r="L629" i="1" s="1"/>
  <c r="S38" i="1"/>
  <c r="S629" i="1" s="1"/>
  <c r="R38" i="1"/>
  <c r="R629" i="1" s="1"/>
  <c r="U38" i="1"/>
  <c r="U629" i="1" s="1"/>
  <c r="Q38" i="1"/>
  <c r="Q629" i="1" s="1"/>
  <c r="M38" i="1"/>
  <c r="M629" i="1" s="1"/>
  <c r="P38" i="1"/>
  <c r="P629" i="1" s="1"/>
  <c r="T38" i="1"/>
  <c r="T629" i="1" s="1"/>
  <c r="K38" i="1"/>
  <c r="K629" i="1" s="1"/>
  <c r="F85" i="7"/>
  <c r="K4" i="7"/>
  <c r="AM651" i="1" l="1"/>
  <c r="AN651" i="1" s="1"/>
  <c r="AO651" i="1" s="1"/>
  <c r="AP651" i="1" s="1"/>
  <c r="AQ651" i="1" s="1"/>
  <c r="AR651" i="1" s="1"/>
  <c r="AS651" i="1" s="1"/>
  <c r="AM647" i="1"/>
  <c r="AN647" i="1" s="1"/>
  <c r="AO647" i="1" s="1"/>
  <c r="AP647" i="1" s="1"/>
  <c r="AQ647" i="1" s="1"/>
  <c r="AR647" i="1" s="1"/>
  <c r="AS647" i="1" s="1"/>
  <c r="L631" i="1"/>
  <c r="L630" i="1"/>
  <c r="M631" i="1"/>
  <c r="M630" i="1"/>
  <c r="O631" i="1"/>
  <c r="O630" i="1"/>
  <c r="Q631" i="1"/>
  <c r="Q630" i="1"/>
  <c r="U631" i="1"/>
  <c r="U630" i="1"/>
  <c r="G633" i="1"/>
  <c r="G628" i="1"/>
  <c r="U626" i="1"/>
  <c r="U625" i="1"/>
  <c r="R631" i="1"/>
  <c r="R630" i="1"/>
  <c r="S631" i="1"/>
  <c r="S630" i="1"/>
  <c r="K631" i="1"/>
  <c r="K630" i="1"/>
  <c r="J631" i="1"/>
  <c r="J630" i="1"/>
  <c r="G623" i="1"/>
  <c r="T631" i="1"/>
  <c r="T630" i="1"/>
  <c r="P631" i="1"/>
  <c r="P630" i="1"/>
  <c r="N631" i="1"/>
  <c r="N630" i="1"/>
  <c r="J275" i="1"/>
  <c r="L39" i="1"/>
  <c r="L40" i="1"/>
  <c r="O40" i="1"/>
  <c r="S39" i="1"/>
  <c r="S40" i="1"/>
  <c r="K40" i="1"/>
  <c r="J40" i="1"/>
  <c r="M39" i="1"/>
  <c r="M40" i="1"/>
  <c r="Q40" i="1"/>
  <c r="T40" i="1"/>
  <c r="U39" i="1"/>
  <c r="U40" i="1"/>
  <c r="P39" i="1"/>
  <c r="P40" i="1"/>
  <c r="R39" i="1"/>
  <c r="R40" i="1"/>
  <c r="N39" i="1"/>
  <c r="N40" i="1"/>
  <c r="O39" i="1"/>
  <c r="T39" i="1"/>
  <c r="K39" i="1"/>
  <c r="J39" i="1"/>
  <c r="Q39" i="1"/>
  <c r="F86" i="7"/>
  <c r="K5" i="7"/>
  <c r="F87" i="7" l="1"/>
  <c r="K6" i="7"/>
  <c r="F88" i="7" l="1"/>
  <c r="K7" i="7"/>
  <c r="F89" i="7" l="1"/>
  <c r="K8" i="7"/>
  <c r="F90" i="7" l="1"/>
  <c r="K9" i="7"/>
  <c r="F91" i="7" l="1"/>
  <c r="K10" i="7"/>
  <c r="F92" i="7" l="1"/>
  <c r="K11" i="7"/>
  <c r="F93" i="7" l="1"/>
  <c r="K12" i="7"/>
  <c r="F94" i="7" l="1"/>
  <c r="K13" i="7"/>
  <c r="F95" i="7" l="1"/>
  <c r="K14" i="7"/>
  <c r="F96" i="7" l="1"/>
  <c r="K15" i="7"/>
  <c r="F97" i="7" l="1"/>
  <c r="K16" i="7"/>
  <c r="F98" i="7" l="1"/>
  <c r="K17" i="7"/>
  <c r="F99" i="7" l="1"/>
  <c r="K18" i="7"/>
  <c r="F100" i="7" l="1"/>
  <c r="K19" i="7"/>
  <c r="F101" i="7" l="1"/>
  <c r="K20" i="7"/>
  <c r="F102" i="7" l="1"/>
  <c r="K21" i="7"/>
  <c r="F103" i="7" l="1"/>
  <c r="K22" i="7"/>
  <c r="F104" i="7" l="1"/>
  <c r="K23" i="7"/>
  <c r="F105" i="7" l="1"/>
  <c r="K24" i="7"/>
  <c r="F106" i="7" l="1"/>
  <c r="K25" i="7"/>
  <c r="F107" i="7" l="1"/>
  <c r="K26" i="7"/>
  <c r="F108" i="7" l="1"/>
  <c r="K27" i="7"/>
  <c r="F109" i="7" l="1"/>
  <c r="K28" i="7"/>
  <c r="F110" i="7" l="1"/>
  <c r="K29" i="7"/>
  <c r="F111" i="7" l="1"/>
  <c r="K30" i="7"/>
  <c r="F112" i="7" l="1"/>
  <c r="K31" i="7"/>
  <c r="F113" i="7" l="1"/>
  <c r="K32" i="7"/>
  <c r="F114" i="7" l="1"/>
  <c r="K33" i="7"/>
  <c r="F115" i="7" l="1"/>
  <c r="K34" i="7"/>
  <c r="F116" i="7" l="1"/>
  <c r="K35" i="7"/>
  <c r="F117" i="7" l="1"/>
  <c r="K36" i="7"/>
  <c r="F118" i="7" l="1"/>
  <c r="K37" i="7"/>
  <c r="F119" i="7" l="1"/>
  <c r="K38" i="7"/>
  <c r="F120" i="7" l="1"/>
  <c r="K39" i="7"/>
  <c r="F121" i="7" l="1"/>
  <c r="K40" i="7"/>
  <c r="F122" i="7" l="1"/>
  <c r="K41" i="7"/>
  <c r="F123" i="7" l="1"/>
  <c r="K42" i="7"/>
  <c r="F124" i="7" l="1"/>
  <c r="K43" i="7"/>
  <c r="F125" i="7" l="1"/>
  <c r="K44" i="7"/>
  <c r="F126" i="7" l="1"/>
  <c r="K45" i="7"/>
  <c r="F127" i="7" l="1"/>
  <c r="K46" i="7"/>
  <c r="F128" i="7" l="1"/>
  <c r="K47" i="7"/>
  <c r="F129" i="7" l="1"/>
  <c r="K48" i="7"/>
  <c r="F130" i="7" l="1"/>
  <c r="K49" i="7"/>
  <c r="F131" i="7" l="1"/>
  <c r="K50" i="7"/>
  <c r="F132" i="7" l="1"/>
  <c r="K51" i="7"/>
  <c r="F133" i="7" l="1"/>
  <c r="K52" i="7"/>
  <c r="F134" i="7" l="1"/>
  <c r="K53" i="7"/>
  <c r="F135" i="7" l="1"/>
  <c r="K54" i="7"/>
  <c r="F136" i="7" l="1"/>
  <c r="K55" i="7"/>
  <c r="F137" i="7" l="1"/>
  <c r="K56" i="7"/>
  <c r="F138" i="7" l="1"/>
  <c r="K57" i="7"/>
  <c r="F139" i="7" l="1"/>
  <c r="K58" i="7"/>
  <c r="F140" i="7" l="1"/>
  <c r="K59" i="7"/>
  <c r="F141" i="7" l="1"/>
  <c r="K60" i="7"/>
  <c r="F142" i="7" l="1"/>
  <c r="K61" i="7"/>
  <c r="F143" i="7" l="1"/>
  <c r="K62" i="7"/>
  <c r="F144" i="7" l="1"/>
  <c r="K63" i="7"/>
  <c r="F145" i="7" l="1"/>
  <c r="K64" i="7"/>
  <c r="F146" i="7" l="1"/>
  <c r="K65" i="7"/>
  <c r="F147" i="7" l="1"/>
  <c r="K66" i="7"/>
  <c r="F148" i="7" l="1"/>
  <c r="K67" i="7"/>
  <c r="F149" i="7" l="1"/>
  <c r="K68" i="7"/>
  <c r="F150" i="7" l="1"/>
  <c r="K69" i="7"/>
  <c r="F151" i="7" l="1"/>
  <c r="K70" i="7"/>
  <c r="F152" i="7" l="1"/>
  <c r="K71" i="7"/>
  <c r="F153" i="7" l="1"/>
  <c r="K72" i="7"/>
  <c r="F154" i="7" l="1"/>
  <c r="K73" i="7"/>
  <c r="F155" i="7" l="1"/>
  <c r="K74" i="7"/>
  <c r="F156" i="7" l="1"/>
  <c r="K75" i="7"/>
  <c r="F157" i="7" l="1"/>
  <c r="K76" i="7"/>
  <c r="F158" i="7" l="1"/>
  <c r="K77" i="7"/>
  <c r="F159" i="7" l="1"/>
  <c r="K78" i="7"/>
  <c r="F160" i="7" l="1"/>
  <c r="K79" i="7"/>
  <c r="F161" i="7" l="1"/>
  <c r="K80" i="7"/>
  <c r="F162" i="7" l="1"/>
  <c r="K81" i="7"/>
  <c r="F163" i="7" l="1"/>
  <c r="K82" i="7"/>
  <c r="F164" i="7" l="1"/>
  <c r="K83" i="7"/>
  <c r="F165" i="7" l="1"/>
  <c r="K84" i="7"/>
  <c r="F166" i="7" l="1"/>
  <c r="K85" i="7"/>
  <c r="F167" i="7" l="1"/>
  <c r="K86" i="7"/>
  <c r="F168" i="7" l="1"/>
  <c r="K87" i="7"/>
  <c r="F169" i="7" l="1"/>
  <c r="K88" i="7"/>
  <c r="F170" i="7" l="1"/>
  <c r="K89" i="7"/>
  <c r="F171" i="7" l="1"/>
  <c r="K90" i="7"/>
  <c r="F172" i="7" l="1"/>
  <c r="K91" i="7"/>
  <c r="F173" i="7" l="1"/>
  <c r="K92" i="7"/>
  <c r="F174" i="7" l="1"/>
  <c r="K93" i="7"/>
  <c r="F175" i="7" l="1"/>
  <c r="K94" i="7"/>
  <c r="F176" i="7" l="1"/>
  <c r="K95" i="7"/>
  <c r="F177" i="7" l="1"/>
  <c r="K96" i="7"/>
  <c r="F178" i="7" l="1"/>
  <c r="K97" i="7"/>
  <c r="F179" i="7" l="1"/>
  <c r="K98" i="7"/>
  <c r="F180" i="7" l="1"/>
  <c r="K99" i="7"/>
  <c r="F181" i="7" l="1"/>
  <c r="K100" i="7"/>
  <c r="F182" i="7" l="1"/>
  <c r="K101" i="7"/>
  <c r="F183" i="7" l="1"/>
  <c r="K102" i="7"/>
  <c r="F184" i="7" l="1"/>
  <c r="K103" i="7"/>
  <c r="F185" i="7" l="1"/>
  <c r="K104" i="7"/>
  <c r="F186" i="7" l="1"/>
  <c r="K105" i="7"/>
  <c r="F187" i="7" l="1"/>
  <c r="K106" i="7"/>
  <c r="F188" i="7" l="1"/>
  <c r="K107" i="7"/>
  <c r="F189" i="7" l="1"/>
  <c r="K108" i="7"/>
  <c r="F190" i="7" l="1"/>
  <c r="K109" i="7"/>
  <c r="F191" i="7" l="1"/>
  <c r="K110" i="7"/>
  <c r="F192" i="7" l="1"/>
  <c r="K111" i="7"/>
  <c r="F193" i="7" l="1"/>
  <c r="K112" i="7"/>
  <c r="F194" i="7" l="1"/>
  <c r="K113" i="7"/>
  <c r="F195" i="7" l="1"/>
  <c r="K114" i="7"/>
  <c r="F196" i="7" l="1"/>
  <c r="K115" i="7"/>
  <c r="F197" i="7" l="1"/>
  <c r="K116" i="7"/>
  <c r="F198" i="7" l="1"/>
  <c r="K117" i="7"/>
  <c r="F199" i="7" l="1"/>
  <c r="K118" i="7"/>
  <c r="F200" i="7" l="1"/>
  <c r="K119" i="7"/>
  <c r="F201" i="7" l="1"/>
  <c r="K120" i="7"/>
  <c r="F202" i="7" l="1"/>
  <c r="K121" i="7"/>
  <c r="F203" i="7" l="1"/>
  <c r="K122" i="7"/>
  <c r="F204" i="7" l="1"/>
  <c r="K123" i="7"/>
  <c r="F205" i="7" l="1"/>
  <c r="K124" i="7"/>
  <c r="F206" i="7" l="1"/>
  <c r="K125" i="7"/>
  <c r="F207" i="7" l="1"/>
  <c r="K126" i="7"/>
  <c r="F208" i="7" l="1"/>
  <c r="K127" i="7"/>
  <c r="F209" i="7" l="1"/>
  <c r="K128" i="7"/>
  <c r="F210" i="7" l="1"/>
  <c r="K129" i="7"/>
  <c r="F211" i="7" l="1"/>
  <c r="K130" i="7"/>
  <c r="F212" i="7" l="1"/>
  <c r="K131" i="7"/>
  <c r="F213" i="7" l="1"/>
  <c r="K132" i="7"/>
  <c r="F214" i="7" l="1"/>
  <c r="K133" i="7"/>
  <c r="F215" i="7" l="1"/>
  <c r="K134" i="7"/>
  <c r="F216" i="7" l="1"/>
  <c r="K135" i="7"/>
  <c r="F217" i="7" l="1"/>
  <c r="K136" i="7"/>
  <c r="F218" i="7" l="1"/>
  <c r="K137" i="7"/>
  <c r="F219" i="7" l="1"/>
  <c r="K138" i="7"/>
  <c r="F220" i="7" l="1"/>
  <c r="K139" i="7"/>
  <c r="F221" i="7" l="1"/>
  <c r="K140" i="7"/>
  <c r="F222" i="7" l="1"/>
  <c r="K141" i="7"/>
  <c r="F223" i="7" l="1"/>
  <c r="K142" i="7"/>
  <c r="F224" i="7" l="1"/>
  <c r="K143" i="7"/>
  <c r="F225" i="7" l="1"/>
  <c r="K144" i="7"/>
  <c r="F226" i="7" l="1"/>
  <c r="K145" i="7"/>
  <c r="F227" i="7" l="1"/>
  <c r="K146" i="7"/>
  <c r="F228" i="7" l="1"/>
  <c r="K147" i="7"/>
  <c r="F229" i="7" l="1"/>
  <c r="K148" i="7"/>
  <c r="F230" i="7" l="1"/>
  <c r="K149" i="7"/>
  <c r="F231" i="7" l="1"/>
  <c r="K150" i="7"/>
  <c r="F232" i="7" l="1"/>
  <c r="K151" i="7"/>
  <c r="F233" i="7" l="1"/>
  <c r="K152" i="7"/>
  <c r="F234" i="7" l="1"/>
  <c r="K153" i="7"/>
  <c r="F235" i="7" l="1"/>
  <c r="K154" i="7"/>
  <c r="F236" i="7" l="1"/>
  <c r="K155" i="7"/>
  <c r="F237" i="7" l="1"/>
  <c r="K156" i="7"/>
  <c r="F238" i="7" l="1"/>
  <c r="K157" i="7"/>
  <c r="F239" i="7" l="1"/>
  <c r="K158" i="7"/>
  <c r="F240" i="7" l="1"/>
  <c r="K159" i="7"/>
  <c r="F241" i="7" l="1"/>
  <c r="K160" i="7"/>
  <c r="F242" i="7" l="1"/>
  <c r="K161" i="7"/>
  <c r="F243" i="7" l="1"/>
  <c r="K162" i="7"/>
  <c r="F244" i="7" l="1"/>
  <c r="K163" i="7"/>
  <c r="F245" i="7" l="1"/>
  <c r="K164" i="7"/>
  <c r="F246" i="7" l="1"/>
  <c r="K165" i="7"/>
  <c r="F247" i="7" l="1"/>
  <c r="K166" i="7"/>
  <c r="F248" i="7" l="1"/>
  <c r="K167" i="7"/>
  <c r="F249" i="7" l="1"/>
  <c r="K168" i="7"/>
  <c r="F250" i="7" l="1"/>
  <c r="K169" i="7"/>
  <c r="F251" i="7" l="1"/>
  <c r="K170" i="7"/>
  <c r="F252" i="7" l="1"/>
  <c r="K171" i="7"/>
  <c r="F253" i="7" l="1"/>
  <c r="K172" i="7"/>
  <c r="F254" i="7" l="1"/>
  <c r="K173" i="7"/>
  <c r="F255" i="7" l="1"/>
  <c r="K174" i="7"/>
  <c r="F256" i="7" l="1"/>
  <c r="K175" i="7"/>
  <c r="F257" i="7" l="1"/>
  <c r="K176" i="7"/>
  <c r="F258" i="7" l="1"/>
  <c r="K177" i="7"/>
  <c r="F259" i="7" l="1"/>
  <c r="K178" i="7"/>
  <c r="F260" i="7" l="1"/>
  <c r="K179" i="7"/>
  <c r="F261" i="7" l="1"/>
  <c r="K180" i="7"/>
  <c r="F262" i="7" l="1"/>
  <c r="K181" i="7"/>
  <c r="F263" i="7" l="1"/>
  <c r="K182" i="7"/>
  <c r="F264" i="7" l="1"/>
  <c r="K183" i="7"/>
  <c r="F265" i="7" l="1"/>
  <c r="K184" i="7"/>
  <c r="F266" i="7" l="1"/>
  <c r="K185" i="7"/>
  <c r="F267" i="7" l="1"/>
  <c r="K186" i="7"/>
  <c r="F268" i="7" l="1"/>
  <c r="K187" i="7"/>
  <c r="F269" i="7" l="1"/>
  <c r="K188" i="7"/>
  <c r="F270" i="7" l="1"/>
  <c r="K189" i="7"/>
  <c r="F271" i="7" l="1"/>
  <c r="K190" i="7"/>
  <c r="F272" i="7" l="1"/>
  <c r="K191" i="7"/>
  <c r="F273" i="7" l="1"/>
  <c r="K192" i="7"/>
  <c r="F274" i="7" l="1"/>
  <c r="K193" i="7"/>
  <c r="F275" i="7" l="1"/>
  <c r="K194" i="7"/>
  <c r="F276" i="7" l="1"/>
  <c r="K195" i="7"/>
  <c r="F277" i="7" l="1"/>
  <c r="K196" i="7"/>
  <c r="F278" i="7" l="1"/>
  <c r="K197" i="7"/>
  <c r="F279" i="7" l="1"/>
  <c r="K198" i="7"/>
  <c r="F280" i="7" l="1"/>
  <c r="K199" i="7"/>
  <c r="F281" i="7" l="1"/>
  <c r="K200" i="7"/>
  <c r="F282" i="7" l="1"/>
  <c r="K201" i="7"/>
  <c r="F283" i="7" l="1"/>
  <c r="K202" i="7"/>
  <c r="F284" i="7" l="1"/>
  <c r="K203" i="7"/>
  <c r="F285" i="7" l="1"/>
  <c r="K204" i="7"/>
  <c r="F286" i="7" l="1"/>
  <c r="K205" i="7"/>
  <c r="F287" i="7" l="1"/>
  <c r="K206" i="7"/>
  <c r="F288" i="7" l="1"/>
  <c r="K207" i="7"/>
  <c r="F289" i="7" l="1"/>
  <c r="K208" i="7"/>
  <c r="F290" i="7" l="1"/>
  <c r="K209" i="7"/>
  <c r="F291" i="7" l="1"/>
  <c r="K210" i="7"/>
  <c r="F292" i="7" l="1"/>
  <c r="K211" i="7"/>
  <c r="F293" i="7" l="1"/>
  <c r="K212" i="7"/>
  <c r="F294" i="7" l="1"/>
  <c r="K213" i="7"/>
  <c r="F295" i="7" l="1"/>
  <c r="K214" i="7"/>
  <c r="F296" i="7" l="1"/>
  <c r="K215" i="7"/>
  <c r="F297" i="7" l="1"/>
  <c r="K216" i="7"/>
  <c r="F298" i="7" l="1"/>
  <c r="K217" i="7"/>
  <c r="F299" i="7" l="1"/>
  <c r="K218" i="7"/>
  <c r="F300" i="7" l="1"/>
  <c r="K219" i="7"/>
  <c r="F301" i="7" l="1"/>
  <c r="K220" i="7"/>
  <c r="F302" i="7" l="1"/>
  <c r="K221" i="7"/>
  <c r="F303" i="7" l="1"/>
  <c r="K222" i="7"/>
  <c r="F304" i="7" l="1"/>
  <c r="K223" i="7"/>
  <c r="F305" i="7" l="1"/>
  <c r="K224" i="7"/>
  <c r="F306" i="7" l="1"/>
  <c r="K225" i="7"/>
  <c r="F307" i="7" l="1"/>
  <c r="K226" i="7"/>
  <c r="F308" i="7" l="1"/>
  <c r="K227" i="7"/>
  <c r="F309" i="7" l="1"/>
  <c r="K228" i="7"/>
  <c r="F310" i="7" l="1"/>
  <c r="K229" i="7"/>
  <c r="F311" i="7" l="1"/>
  <c r="K230" i="7"/>
  <c r="F312" i="7" l="1"/>
  <c r="K231" i="7"/>
  <c r="F313" i="7" l="1"/>
  <c r="K232" i="7"/>
  <c r="F314" i="7" l="1"/>
  <c r="K233" i="7"/>
  <c r="F315" i="7" l="1"/>
  <c r="K234" i="7"/>
  <c r="F316" i="7" l="1"/>
  <c r="K235" i="7"/>
  <c r="F317" i="7" l="1"/>
  <c r="K236" i="7"/>
  <c r="F318" i="7" l="1"/>
  <c r="K237" i="7"/>
  <c r="F319" i="7" l="1"/>
  <c r="K238" i="7"/>
  <c r="F320" i="7" l="1"/>
  <c r="K239" i="7"/>
  <c r="F321" i="7" l="1"/>
  <c r="K240" i="7"/>
  <c r="F322" i="7" l="1"/>
  <c r="K241" i="7"/>
  <c r="F323" i="7" l="1"/>
  <c r="K242" i="7"/>
  <c r="F324" i="7" l="1"/>
  <c r="K243" i="7"/>
  <c r="F325" i="7" l="1"/>
  <c r="K244" i="7"/>
  <c r="F326" i="7" l="1"/>
  <c r="K245" i="7"/>
  <c r="F327" i="7" l="1"/>
  <c r="K246" i="7"/>
  <c r="F328" i="7" l="1"/>
  <c r="K247" i="7"/>
  <c r="F329" i="7" l="1"/>
  <c r="K248" i="7"/>
  <c r="F330" i="7" l="1"/>
  <c r="K249" i="7"/>
  <c r="F331" i="7" l="1"/>
  <c r="K250" i="7"/>
  <c r="F332" i="7" l="1"/>
  <c r="K251" i="7"/>
  <c r="F333" i="7" l="1"/>
  <c r="K252" i="7"/>
  <c r="F334" i="7" l="1"/>
  <c r="K253" i="7"/>
  <c r="F335" i="7" l="1"/>
  <c r="K254" i="7"/>
  <c r="F336" i="7" l="1"/>
  <c r="K255" i="7"/>
  <c r="F337" i="7" l="1"/>
  <c r="K256" i="7"/>
  <c r="F338" i="7" l="1"/>
  <c r="K257" i="7"/>
  <c r="F339" i="7" l="1"/>
  <c r="K258" i="7"/>
  <c r="F340" i="7" l="1"/>
  <c r="K259" i="7"/>
  <c r="F341" i="7" l="1"/>
  <c r="K260" i="7"/>
  <c r="F342" i="7" l="1"/>
  <c r="K261" i="7"/>
  <c r="F343" i="7" l="1"/>
  <c r="K262" i="7"/>
  <c r="F344" i="7" l="1"/>
  <c r="K263" i="7"/>
  <c r="F345" i="7" l="1"/>
  <c r="K264" i="7"/>
  <c r="F346" i="7" l="1"/>
  <c r="K265" i="7"/>
  <c r="F347" i="7" l="1"/>
  <c r="K266" i="7"/>
  <c r="F348" i="7" l="1"/>
  <c r="K267" i="7"/>
  <c r="F349" i="7" l="1"/>
  <c r="K268" i="7"/>
  <c r="F350" i="7" l="1"/>
  <c r="K269" i="7"/>
  <c r="F351" i="7" l="1"/>
  <c r="K270" i="7"/>
  <c r="F352" i="7" l="1"/>
  <c r="K271" i="7"/>
  <c r="F353" i="7" l="1"/>
  <c r="K272" i="7"/>
  <c r="F354" i="7" l="1"/>
  <c r="K273" i="7"/>
  <c r="F355" i="7" l="1"/>
  <c r="K274" i="7"/>
  <c r="F356" i="7" l="1"/>
  <c r="K275" i="7"/>
  <c r="F357" i="7" l="1"/>
  <c r="K276" i="7"/>
  <c r="F358" i="7" l="1"/>
  <c r="K277" i="7"/>
  <c r="F359" i="7" l="1"/>
  <c r="K278" i="7"/>
  <c r="F360" i="7" l="1"/>
  <c r="K279" i="7"/>
  <c r="F361" i="7" l="1"/>
  <c r="K280" i="7"/>
  <c r="F362" i="7" l="1"/>
  <c r="K281" i="7"/>
  <c r="F363" i="7" l="1"/>
  <c r="K282" i="7"/>
  <c r="F364" i="7" l="1"/>
  <c r="K283" i="7"/>
  <c r="F365" i="7" l="1"/>
  <c r="K284" i="7"/>
  <c r="F366" i="7" l="1"/>
  <c r="K285" i="7"/>
  <c r="F367" i="7" l="1"/>
  <c r="K286" i="7"/>
  <c r="F368" i="7" l="1"/>
  <c r="K287" i="7"/>
  <c r="F369" i="7" l="1"/>
  <c r="K288" i="7"/>
  <c r="F370" i="7" l="1"/>
  <c r="K289" i="7"/>
  <c r="F371" i="7" l="1"/>
  <c r="K290" i="7"/>
  <c r="F372" i="7" l="1"/>
  <c r="K291" i="7"/>
  <c r="F373" i="7" l="1"/>
  <c r="K292" i="7"/>
  <c r="F374" i="7" l="1"/>
  <c r="K293" i="7"/>
  <c r="F375" i="7" l="1"/>
  <c r="K294" i="7"/>
  <c r="F376" i="7" l="1"/>
  <c r="K295" i="7"/>
  <c r="F377" i="7" l="1"/>
  <c r="K296" i="7"/>
  <c r="F378" i="7" l="1"/>
  <c r="K297" i="7"/>
  <c r="F379" i="7" l="1"/>
  <c r="K298" i="7"/>
  <c r="F380" i="7" l="1"/>
  <c r="K299" i="7"/>
  <c r="F381" i="7" l="1"/>
  <c r="K300" i="7"/>
  <c r="F382" i="7" l="1"/>
  <c r="K301" i="7"/>
  <c r="F383" i="7" l="1"/>
  <c r="K302" i="7"/>
  <c r="F384" i="7" l="1"/>
  <c r="K303" i="7"/>
  <c r="F385" i="7" l="1"/>
  <c r="K304" i="7"/>
  <c r="F386" i="7" l="1"/>
  <c r="K305" i="7"/>
  <c r="F387" i="7" l="1"/>
  <c r="K306" i="7"/>
  <c r="F388" i="7" l="1"/>
  <c r="K307" i="7"/>
  <c r="F389" i="7" l="1"/>
  <c r="K308" i="7"/>
  <c r="F390" i="7" l="1"/>
  <c r="K309" i="7"/>
  <c r="F391" i="7" l="1"/>
  <c r="K310" i="7"/>
  <c r="F392" i="7" l="1"/>
  <c r="K311" i="7"/>
  <c r="F393" i="7" l="1"/>
  <c r="K312" i="7"/>
  <c r="F394" i="7" l="1"/>
  <c r="K313" i="7"/>
  <c r="F395" i="7" l="1"/>
  <c r="K314" i="7"/>
  <c r="F396" i="7" l="1"/>
  <c r="K315" i="7"/>
  <c r="F397" i="7" l="1"/>
  <c r="K316" i="7"/>
  <c r="F398" i="7" l="1"/>
  <c r="K317" i="7"/>
  <c r="F399" i="7" l="1"/>
  <c r="K318" i="7"/>
  <c r="F400" i="7" l="1"/>
  <c r="K319" i="7"/>
  <c r="F401" i="7" l="1"/>
  <c r="K320" i="7"/>
  <c r="F402" i="7" l="1"/>
  <c r="K321" i="7"/>
  <c r="F403" i="7" l="1"/>
  <c r="K322" i="7"/>
  <c r="F404" i="7" l="1"/>
  <c r="K323" i="7"/>
  <c r="F405" i="7" l="1"/>
  <c r="K324" i="7"/>
  <c r="F406" i="7" l="1"/>
  <c r="K325" i="7"/>
  <c r="F407" i="7" l="1"/>
  <c r="K326" i="7"/>
  <c r="F408" i="7" l="1"/>
  <c r="K327" i="7"/>
  <c r="F409" i="7" l="1"/>
  <c r="K328" i="7"/>
  <c r="F410" i="7" l="1"/>
  <c r="K329" i="7"/>
  <c r="F411" i="7" l="1"/>
  <c r="K330" i="7"/>
  <c r="F412" i="7" l="1"/>
  <c r="K331" i="7"/>
  <c r="F413" i="7" l="1"/>
  <c r="K332" i="7"/>
  <c r="F414" i="7" l="1"/>
  <c r="K333" i="7"/>
  <c r="F415" i="7" l="1"/>
  <c r="K334" i="7"/>
  <c r="F416" i="7" l="1"/>
  <c r="K335" i="7"/>
  <c r="F417" i="7" l="1"/>
  <c r="K336" i="7"/>
  <c r="F418" i="7" l="1"/>
  <c r="K337" i="7"/>
  <c r="F419" i="7" l="1"/>
  <c r="K338" i="7"/>
  <c r="F420" i="7" l="1"/>
  <c r="K339" i="7"/>
  <c r="F421" i="7" l="1"/>
  <c r="K340" i="7"/>
  <c r="F422" i="7" l="1"/>
  <c r="K341" i="7"/>
  <c r="F423" i="7" l="1"/>
  <c r="K342" i="7"/>
  <c r="F424" i="7" l="1"/>
  <c r="K343" i="7"/>
  <c r="F425" i="7" l="1"/>
  <c r="K344" i="7"/>
  <c r="F426" i="7" l="1"/>
  <c r="K345" i="7"/>
  <c r="F427" i="7" l="1"/>
  <c r="K346" i="7"/>
  <c r="F428" i="7" l="1"/>
  <c r="K347" i="7"/>
  <c r="F429" i="7" l="1"/>
  <c r="K348" i="7"/>
  <c r="F430" i="7" l="1"/>
  <c r="K349" i="7"/>
  <c r="F431" i="7" l="1"/>
  <c r="K350" i="7"/>
  <c r="F432" i="7" l="1"/>
  <c r="K351" i="7"/>
  <c r="F433" i="7" l="1"/>
  <c r="K352" i="7"/>
  <c r="F434" i="7" l="1"/>
  <c r="K353" i="7"/>
  <c r="F435" i="7" l="1"/>
  <c r="K354" i="7"/>
  <c r="F436" i="7" l="1"/>
  <c r="K355" i="7"/>
  <c r="F437" i="7" l="1"/>
  <c r="K356" i="7"/>
  <c r="F438" i="7" l="1"/>
  <c r="K357" i="7"/>
  <c r="F439" i="7" l="1"/>
  <c r="K358" i="7"/>
  <c r="F440" i="7" l="1"/>
  <c r="K359" i="7"/>
  <c r="F441" i="7" l="1"/>
  <c r="K360" i="7"/>
  <c r="F442" i="7" l="1"/>
  <c r="K361" i="7"/>
  <c r="F443" i="7" l="1"/>
  <c r="K362" i="7"/>
  <c r="F444" i="7" l="1"/>
  <c r="K363" i="7"/>
  <c r="F445" i="7" l="1"/>
  <c r="K364" i="7"/>
  <c r="F446" i="7" l="1"/>
  <c r="K365" i="7"/>
  <c r="F447" i="7" l="1"/>
  <c r="K366" i="7"/>
  <c r="F448" i="7" l="1"/>
  <c r="K367" i="7"/>
  <c r="F449" i="7" l="1"/>
  <c r="K368" i="7"/>
  <c r="F450" i="7" l="1"/>
  <c r="K369" i="7"/>
  <c r="F451" i="7" l="1"/>
  <c r="K370" i="7"/>
  <c r="F452" i="7" l="1"/>
  <c r="K371" i="7"/>
  <c r="F453" i="7" l="1"/>
  <c r="K372" i="7"/>
  <c r="F454" i="7" l="1"/>
  <c r="K373" i="7"/>
  <c r="F455" i="7" l="1"/>
  <c r="K374" i="7"/>
  <c r="F456" i="7" l="1"/>
  <c r="K375" i="7"/>
  <c r="F457" i="7" l="1"/>
  <c r="K376" i="7"/>
  <c r="F458" i="7" l="1"/>
  <c r="K377" i="7"/>
  <c r="F459" i="7" l="1"/>
  <c r="K378" i="7"/>
  <c r="F460" i="7" l="1"/>
  <c r="K379" i="7"/>
  <c r="F461" i="7" l="1"/>
  <c r="K380" i="7"/>
  <c r="F462" i="7" l="1"/>
  <c r="K381" i="7"/>
  <c r="F463" i="7" l="1"/>
  <c r="K382" i="7"/>
  <c r="F464" i="7" l="1"/>
  <c r="K383" i="7"/>
  <c r="F465" i="7" l="1"/>
  <c r="K384" i="7"/>
  <c r="F466" i="7" l="1"/>
  <c r="K385" i="7"/>
  <c r="F467" i="7" l="1"/>
  <c r="K386" i="7"/>
  <c r="F468" i="7" l="1"/>
  <c r="K387" i="7"/>
  <c r="F469" i="7" l="1"/>
  <c r="K388" i="7"/>
  <c r="F470" i="7" l="1"/>
  <c r="K389" i="7"/>
  <c r="F471" i="7" l="1"/>
  <c r="K390" i="7"/>
  <c r="F472" i="7" l="1"/>
  <c r="K391" i="7"/>
  <c r="F473" i="7" l="1"/>
  <c r="K392" i="7"/>
  <c r="F474" i="7" l="1"/>
  <c r="K393" i="7"/>
  <c r="F475" i="7" l="1"/>
  <c r="K394" i="7"/>
  <c r="F476" i="7" l="1"/>
  <c r="K395" i="7"/>
  <c r="F477" i="7" l="1"/>
  <c r="K396" i="7"/>
  <c r="F478" i="7" l="1"/>
  <c r="K397" i="7"/>
  <c r="F479" i="7" l="1"/>
  <c r="K398" i="7"/>
  <c r="F480" i="7" l="1"/>
  <c r="K399" i="7"/>
  <c r="F481" i="7" l="1"/>
  <c r="K400" i="7"/>
  <c r="F482" i="7" l="1"/>
  <c r="K401" i="7"/>
  <c r="F483" i="7" l="1"/>
  <c r="K402" i="7"/>
  <c r="F484" i="7" l="1"/>
  <c r="K403" i="7"/>
  <c r="F485" i="7" l="1"/>
  <c r="K404" i="7"/>
  <c r="F486" i="7" l="1"/>
  <c r="K405" i="7"/>
  <c r="F487" i="7" l="1"/>
  <c r="K406" i="7"/>
  <c r="F488" i="7" l="1"/>
  <c r="K407" i="7"/>
  <c r="F489" i="7" l="1"/>
  <c r="K408" i="7"/>
  <c r="F490" i="7" l="1"/>
  <c r="K409" i="7"/>
  <c r="F491" i="7" l="1"/>
  <c r="K410" i="7"/>
  <c r="F492" i="7" l="1"/>
  <c r="K411" i="7"/>
  <c r="F493" i="7" l="1"/>
  <c r="K412" i="7"/>
  <c r="F494" i="7" l="1"/>
  <c r="K413" i="7"/>
  <c r="F495" i="7" l="1"/>
  <c r="K414" i="7"/>
  <c r="F496" i="7" l="1"/>
  <c r="K415" i="7"/>
  <c r="F497" i="7" l="1"/>
  <c r="K416" i="7"/>
  <c r="F498" i="7" l="1"/>
  <c r="K417" i="7"/>
  <c r="F499" i="7" l="1"/>
  <c r="K418" i="7"/>
  <c r="F500" i="7" l="1"/>
  <c r="K419" i="7"/>
  <c r="F501" i="7" l="1"/>
  <c r="K420" i="7"/>
  <c r="F502" i="7" l="1"/>
  <c r="K421" i="7"/>
  <c r="F503" i="7" l="1"/>
  <c r="K422" i="7"/>
  <c r="F504" i="7" l="1"/>
  <c r="K423" i="7"/>
  <c r="F505" i="7" l="1"/>
  <c r="K424" i="7"/>
  <c r="F506" i="7" l="1"/>
  <c r="K425" i="7"/>
  <c r="F507" i="7" l="1"/>
  <c r="K426" i="7"/>
  <c r="F508" i="7" l="1"/>
  <c r="K427" i="7"/>
  <c r="F509" i="7" l="1"/>
  <c r="K428" i="7"/>
  <c r="F510" i="7" l="1"/>
  <c r="K429" i="7"/>
  <c r="F511" i="7" l="1"/>
  <c r="K430" i="7"/>
  <c r="F512" i="7" l="1"/>
  <c r="K431" i="7"/>
  <c r="F513" i="7" l="1"/>
  <c r="K432" i="7"/>
  <c r="F514" i="7" l="1"/>
  <c r="K433" i="7"/>
  <c r="F515" i="7" l="1"/>
  <c r="K434" i="7"/>
  <c r="F516" i="7" l="1"/>
  <c r="K435" i="7"/>
  <c r="F517" i="7" l="1"/>
  <c r="K436" i="7"/>
  <c r="F518" i="7" l="1"/>
  <c r="K437" i="7"/>
  <c r="F519" i="7" l="1"/>
  <c r="K438" i="7"/>
  <c r="F520" i="7" l="1"/>
  <c r="K439" i="7"/>
  <c r="F521" i="7" l="1"/>
  <c r="K440" i="7"/>
  <c r="F522" i="7" l="1"/>
  <c r="K441" i="7"/>
  <c r="F523" i="7" l="1"/>
  <c r="K442" i="7"/>
  <c r="F524" i="7" l="1"/>
  <c r="K443" i="7"/>
  <c r="F525" i="7" l="1"/>
  <c r="K444" i="7"/>
  <c r="F526" i="7" l="1"/>
  <c r="K445" i="7"/>
  <c r="F527" i="7" l="1"/>
  <c r="K446" i="7"/>
  <c r="F528" i="7" l="1"/>
  <c r="K447" i="7"/>
  <c r="F529" i="7" l="1"/>
  <c r="K448" i="7"/>
  <c r="F530" i="7" l="1"/>
  <c r="K449" i="7"/>
  <c r="F531" i="7" l="1"/>
  <c r="K450" i="7"/>
  <c r="F532" i="7" l="1"/>
  <c r="K451" i="7"/>
  <c r="F533" i="7" l="1"/>
  <c r="K452" i="7"/>
  <c r="F534" i="7" l="1"/>
  <c r="K453" i="7"/>
  <c r="F535" i="7" l="1"/>
  <c r="K454" i="7"/>
  <c r="F536" i="7" l="1"/>
  <c r="K455" i="7"/>
  <c r="F537" i="7" l="1"/>
  <c r="K456" i="7"/>
  <c r="F538" i="7" l="1"/>
  <c r="K457" i="7"/>
  <c r="F539" i="7" l="1"/>
  <c r="K458" i="7"/>
  <c r="F540" i="7" l="1"/>
  <c r="K459" i="7"/>
  <c r="F541" i="7" l="1"/>
  <c r="K460" i="7"/>
  <c r="F542" i="7" l="1"/>
  <c r="K461" i="7"/>
  <c r="F543" i="7" l="1"/>
  <c r="K462" i="7"/>
  <c r="F544" i="7" l="1"/>
  <c r="K463" i="7"/>
  <c r="F545" i="7" l="1"/>
  <c r="K464" i="7"/>
  <c r="F546" i="7" l="1"/>
  <c r="K465" i="7"/>
  <c r="F547" i="7" l="1"/>
  <c r="K466" i="7"/>
  <c r="F548" i="7" l="1"/>
  <c r="K467" i="7"/>
  <c r="F549" i="7" l="1"/>
  <c r="K468" i="7"/>
  <c r="F550" i="7" l="1"/>
  <c r="K469" i="7"/>
  <c r="F551" i="7" l="1"/>
  <c r="K470" i="7"/>
  <c r="F552" i="7" l="1"/>
  <c r="K471" i="7"/>
  <c r="F553" i="7" l="1"/>
  <c r="K472" i="7"/>
  <c r="F554" i="7" l="1"/>
  <c r="K473" i="7"/>
  <c r="F555" i="7" l="1"/>
  <c r="K474" i="7"/>
  <c r="F556" i="7" l="1"/>
  <c r="K475" i="7"/>
  <c r="F557" i="7" l="1"/>
  <c r="K476" i="7"/>
  <c r="F558" i="7" l="1"/>
  <c r="K477" i="7"/>
  <c r="F559" i="7" l="1"/>
  <c r="K478" i="7"/>
  <c r="F560" i="7" l="1"/>
  <c r="K479" i="7"/>
  <c r="F561" i="7" l="1"/>
  <c r="K480" i="7"/>
  <c r="F562" i="7" l="1"/>
  <c r="K481" i="7"/>
  <c r="F563" i="7" l="1"/>
  <c r="K482" i="7"/>
  <c r="F564" i="7" l="1"/>
  <c r="K483" i="7"/>
  <c r="F565" i="7" l="1"/>
  <c r="K484" i="7"/>
  <c r="F566" i="7" l="1"/>
  <c r="K485" i="7"/>
  <c r="F567" i="7" l="1"/>
  <c r="K486" i="7"/>
  <c r="F568" i="7" l="1"/>
  <c r="K487" i="7"/>
  <c r="F569" i="7" l="1"/>
  <c r="K488" i="7"/>
  <c r="F570" i="7" l="1"/>
  <c r="K489" i="7"/>
  <c r="F571" i="7" l="1"/>
  <c r="K490" i="7"/>
  <c r="F572" i="7" l="1"/>
  <c r="K491" i="7"/>
  <c r="F573" i="7" l="1"/>
  <c r="K492" i="7"/>
  <c r="F574" i="7" l="1"/>
  <c r="K493" i="7"/>
  <c r="F575" i="7" l="1"/>
  <c r="K494" i="7"/>
  <c r="F576" i="7" l="1"/>
  <c r="F577" i="7" s="1"/>
  <c r="F578" i="7" s="1"/>
  <c r="F579" i="7" s="1"/>
  <c r="F580" i="7" s="1"/>
  <c r="F581" i="7" s="1"/>
  <c r="F582" i="7" s="1"/>
  <c r="F583" i="7" s="1"/>
  <c r="F584" i="7" s="1"/>
  <c r="F585" i="7" s="1"/>
  <c r="F586" i="7" s="1"/>
  <c r="F587" i="7" s="1"/>
  <c r="F588" i="7" s="1"/>
  <c r="F589" i="7" s="1"/>
  <c r="F590" i="7" s="1"/>
  <c r="F591" i="7" s="1"/>
  <c r="F592" i="7" s="1"/>
  <c r="F593" i="7" s="1"/>
  <c r="F594" i="7" s="1"/>
  <c r="F595" i="7" s="1"/>
  <c r="F596" i="7" s="1"/>
  <c r="F597" i="7" s="1"/>
  <c r="F598" i="7" s="1"/>
  <c r="F599" i="7" s="1"/>
  <c r="F600" i="7" s="1"/>
  <c r="F601" i="7" s="1"/>
  <c r="F602" i="7" s="1"/>
  <c r="F603" i="7" s="1"/>
  <c r="F604" i="7" s="1"/>
  <c r="F605" i="7" s="1"/>
  <c r="F606" i="7" s="1"/>
  <c r="F607" i="7" s="1"/>
  <c r="F608" i="7" s="1"/>
  <c r="F609" i="7" s="1"/>
  <c r="F610" i="7" s="1"/>
  <c r="F611" i="7" s="1"/>
  <c r="F612" i="7" s="1"/>
  <c r="F613" i="7" s="1"/>
  <c r="F614" i="7" s="1"/>
  <c r="F615" i="7" s="1"/>
  <c r="F616" i="7" s="1"/>
  <c r="F617" i="7" s="1"/>
  <c r="F618" i="7" s="1"/>
  <c r="F619" i="7" s="1"/>
  <c r="F620" i="7" s="1"/>
  <c r="F621" i="7" s="1"/>
  <c r="F622" i="7" s="1"/>
  <c r="F623" i="7" s="1"/>
  <c r="F624" i="7" s="1"/>
  <c r="F625" i="7" s="1"/>
  <c r="F626" i="7" s="1"/>
  <c r="F627" i="7" s="1"/>
  <c r="F628" i="7" s="1"/>
  <c r="F629" i="7" s="1"/>
  <c r="F630" i="7" s="1"/>
  <c r="F631" i="7" s="1"/>
  <c r="F632" i="7" s="1"/>
  <c r="F633" i="7" s="1"/>
  <c r="F634" i="7" s="1"/>
  <c r="F635" i="7" s="1"/>
  <c r="F636" i="7" s="1"/>
  <c r="F637" i="7" s="1"/>
  <c r="F638" i="7" s="1"/>
  <c r="F639" i="7" s="1"/>
  <c r="F640" i="7" s="1"/>
  <c r="F641" i="7" s="1"/>
  <c r="F642" i="7" s="1"/>
  <c r="F643" i="7" s="1"/>
  <c r="F644" i="7" s="1"/>
  <c r="F645" i="7" s="1"/>
  <c r="F646" i="7" s="1"/>
  <c r="F647" i="7" s="1"/>
  <c r="F648" i="7" s="1"/>
  <c r="F649" i="7" s="1"/>
  <c r="F650" i="7" s="1"/>
  <c r="F651" i="7" s="1"/>
  <c r="F652" i="7" s="1"/>
  <c r="F653" i="7" s="1"/>
  <c r="F654" i="7" s="1"/>
  <c r="F655" i="7" s="1"/>
  <c r="F656" i="7" s="1"/>
  <c r="F657" i="7" s="1"/>
  <c r="F658" i="7" s="1"/>
  <c r="F659" i="7" s="1"/>
  <c r="F660" i="7" s="1"/>
  <c r="F661" i="7" s="1"/>
  <c r="F662" i="7" s="1"/>
  <c r="F663" i="7" s="1"/>
  <c r="F664" i="7" s="1"/>
  <c r="F665" i="7" s="1"/>
  <c r="F666" i="7" s="1"/>
  <c r="F667" i="7" s="1"/>
  <c r="F668" i="7" s="1"/>
  <c r="K495" i="7"/>
  <c r="K496" i="7" l="1"/>
  <c r="K497" i="7" l="1"/>
  <c r="K498" i="7" l="1"/>
  <c r="K499" i="7" l="1"/>
  <c r="K500" i="7" l="1"/>
  <c r="K501" i="7" l="1"/>
  <c r="K502" i="7" l="1"/>
  <c r="K503" i="7" l="1"/>
  <c r="K504" i="7" l="1"/>
  <c r="K505" i="7" l="1"/>
  <c r="K506" i="7" l="1"/>
  <c r="K507" i="7" l="1"/>
  <c r="K508" i="7" l="1"/>
  <c r="K509" i="7" l="1"/>
  <c r="K510" i="7" l="1"/>
  <c r="K511" i="7" l="1"/>
  <c r="K512" i="7" l="1"/>
  <c r="K513" i="7" l="1"/>
  <c r="K514" i="7" l="1"/>
  <c r="K515" i="7" l="1"/>
  <c r="K516" i="7" l="1"/>
  <c r="K517" i="7" l="1"/>
  <c r="K518" i="7" l="1"/>
  <c r="K519" i="7" l="1"/>
  <c r="K520" i="7" l="1"/>
  <c r="K521" i="7" l="1"/>
  <c r="K522" i="7" l="1"/>
  <c r="K523" i="7" l="1"/>
  <c r="K524" i="7" l="1"/>
  <c r="K525" i="7" l="1"/>
  <c r="K526" i="7" l="1"/>
  <c r="K527" i="7" l="1"/>
  <c r="K528" i="7" l="1"/>
  <c r="K529" i="7" l="1"/>
  <c r="K530" i="7" l="1"/>
  <c r="K531" i="7" l="1"/>
  <c r="K532" i="7" l="1"/>
  <c r="K533" i="7" l="1"/>
  <c r="K534" i="7" l="1"/>
  <c r="K535" i="7" l="1"/>
  <c r="K536" i="7" l="1"/>
  <c r="K537" i="7" l="1"/>
  <c r="K538" i="7" l="1"/>
  <c r="K539" i="7" l="1"/>
  <c r="K540" i="7" l="1"/>
  <c r="K541" i="7" l="1"/>
  <c r="K542" i="7" l="1"/>
  <c r="K543" i="7" l="1"/>
  <c r="K544" i="7" l="1"/>
  <c r="K545" i="7" l="1"/>
  <c r="K546" i="7" l="1"/>
  <c r="K547" i="7" l="1"/>
  <c r="K548" i="7" l="1"/>
  <c r="K549" i="7" l="1"/>
  <c r="K550" i="7" l="1"/>
  <c r="K551" i="7" l="1"/>
  <c r="K552" i="7" l="1"/>
  <c r="K553" i="7" l="1"/>
  <c r="K554" i="7" l="1"/>
  <c r="K555" i="7" l="1"/>
  <c r="K556" i="7" l="1"/>
  <c r="K557" i="7" l="1"/>
  <c r="K558" i="7" l="1"/>
  <c r="K559" i="7" l="1"/>
  <c r="K560" i="7" l="1"/>
  <c r="K561" i="7" l="1"/>
  <c r="K562" i="7" l="1"/>
  <c r="K563" i="7" l="1"/>
  <c r="K564" i="7" l="1"/>
  <c r="K565" i="7" l="1"/>
  <c r="K566" i="7" l="1"/>
  <c r="K567" i="7" l="1"/>
  <c r="K568" i="7" l="1"/>
  <c r="K569" i="7" l="1"/>
  <c r="K570" i="7" l="1"/>
  <c r="K571" i="7" l="1"/>
  <c r="K572" i="7" l="1"/>
  <c r="K573" i="7" l="1"/>
  <c r="K574" i="7" l="1"/>
  <c r="K575" i="7" l="1"/>
  <c r="K576" i="7" l="1"/>
  <c r="K577" i="7" l="1"/>
  <c r="K578" i="7" l="1"/>
  <c r="K579" i="7" l="1"/>
  <c r="K580" i="7" l="1"/>
  <c r="K581" i="7" l="1"/>
  <c r="K582" i="7" l="1"/>
  <c r="K583" i="7" l="1"/>
  <c r="K584" i="7" l="1"/>
  <c r="K585" i="7" l="1"/>
  <c r="K586" i="7" l="1"/>
  <c r="K587" i="7" l="1"/>
  <c r="K588" i="7" l="1"/>
  <c r="K589" i="7" l="1"/>
  <c r="K590" i="7" l="1"/>
  <c r="K591" i="7" l="1"/>
  <c r="K592" i="7" l="1"/>
  <c r="K593" i="7" l="1"/>
  <c r="K594" i="7" l="1"/>
  <c r="K595" i="7" l="1"/>
  <c r="K596" i="7" l="1"/>
  <c r="K597" i="7" l="1"/>
  <c r="K598" i="7" l="1"/>
  <c r="K599" i="7" l="1"/>
  <c r="K600" i="7" l="1"/>
  <c r="K601" i="7" l="1"/>
  <c r="K602" i="7" l="1"/>
  <c r="K603" i="7" l="1"/>
  <c r="K604" i="7" l="1"/>
  <c r="K605" i="7" l="1"/>
  <c r="K606" i="7" l="1"/>
  <c r="K607" i="7" l="1"/>
  <c r="K608" i="7" l="1"/>
  <c r="K609" i="7" l="1"/>
  <c r="K610" i="7" l="1"/>
  <c r="K611" i="7" l="1"/>
  <c r="K612" i="7" l="1"/>
  <c r="K613" i="7" l="1"/>
  <c r="K614" i="7" l="1"/>
  <c r="K615" i="7" l="1"/>
  <c r="K616" i="7" l="1"/>
  <c r="K617" i="7" l="1"/>
  <c r="K618" i="7" l="1"/>
  <c r="K619" i="7" l="1"/>
  <c r="K620" i="7" l="1"/>
  <c r="K621" i="7" l="1"/>
  <c r="K622" i="7" l="1"/>
  <c r="K623" i="7" l="1"/>
  <c r="K624" i="7" l="1"/>
  <c r="K625" i="7" l="1"/>
  <c r="K626" i="7" l="1"/>
  <c r="K627" i="7" l="1"/>
  <c r="K628" i="7" l="1"/>
  <c r="K629" i="7" l="1"/>
  <c r="K630" i="7" l="1"/>
  <c r="K631" i="7" l="1"/>
  <c r="K632" i="7" l="1"/>
  <c r="K633" i="7" l="1"/>
  <c r="K634" i="7" l="1"/>
  <c r="K635" i="7" l="1"/>
  <c r="K636" i="7" l="1"/>
  <c r="K637" i="7" l="1"/>
  <c r="K638" i="7" l="1"/>
  <c r="K639" i="7" l="1"/>
  <c r="K640" i="7" l="1"/>
  <c r="K641" i="7" l="1"/>
  <c r="K642" i="7" l="1"/>
  <c r="K643" i="7" l="1"/>
  <c r="K644" i="7" l="1"/>
  <c r="K645" i="7" l="1"/>
  <c r="K646" i="7" l="1"/>
  <c r="K647" i="7" l="1"/>
  <c r="K648" i="7" l="1"/>
  <c r="K649" i="7" l="1"/>
  <c r="K650" i="7" l="1"/>
  <c r="K651" i="7" l="1"/>
  <c r="K652" i="7" l="1"/>
  <c r="K653" i="7" l="1"/>
  <c r="K654" i="7" l="1"/>
  <c r="K655" i="7" l="1"/>
  <c r="K656" i="7" l="1"/>
  <c r="K657" i="7" l="1"/>
  <c r="K658" i="7" l="1"/>
  <c r="K659" i="7" l="1"/>
  <c r="K660" i="7" l="1"/>
  <c r="K661" i="7" l="1"/>
  <c r="K662" i="7" l="1"/>
  <c r="K663" i="7" l="1"/>
  <c r="K664" i="7" l="1"/>
  <c r="K665" i="7" l="1"/>
  <c r="K666" i="7" l="1"/>
  <c r="K667" i="7" l="1"/>
  <c r="K668" i="7" l="1"/>
  <c r="K669" i="7" l="1"/>
  <c r="K670" i="7" l="1"/>
  <c r="K671" i="7" l="1"/>
  <c r="K672" i="7" l="1"/>
  <c r="K673" i="7" l="1"/>
  <c r="K674" i="7" l="1"/>
  <c r="K675" i="7" l="1"/>
  <c r="K676" i="7" l="1"/>
  <c r="K677" i="7" l="1"/>
  <c r="K678" i="7" l="1"/>
  <c r="K679" i="7" l="1"/>
  <c r="K680" i="7" l="1"/>
  <c r="K681" i="7" l="1"/>
  <c r="K682" i="7" l="1"/>
  <c r="K683" i="7" l="1"/>
  <c r="K684" i="7" l="1"/>
  <c r="K685" i="7" l="1"/>
  <c r="K686" i="7" l="1"/>
  <c r="K687" i="7" l="1"/>
  <c r="K688" i="7" l="1"/>
  <c r="K689" i="7" l="1"/>
  <c r="K690" i="7" l="1"/>
  <c r="K691" i="7" l="1"/>
  <c r="K692" i="7" l="1"/>
  <c r="K693" i="7" l="1"/>
  <c r="K694" i="7" l="1"/>
  <c r="K695" i="7" l="1"/>
  <c r="K696" i="7" l="1"/>
  <c r="K697" i="7" l="1"/>
  <c r="K698" i="7" l="1"/>
  <c r="K699" i="7" l="1"/>
  <c r="K700" i="7" l="1"/>
  <c r="K701" i="7" l="1"/>
  <c r="K702" i="7" l="1"/>
  <c r="K703" i="7" l="1"/>
  <c r="K704" i="7" l="1"/>
  <c r="K705" i="7" l="1"/>
  <c r="K706" i="7" l="1"/>
  <c r="K707" i="7" l="1"/>
  <c r="K708" i="7" l="1"/>
  <c r="K709" i="7" l="1"/>
  <c r="K710" i="7" l="1"/>
  <c r="K711" i="7" l="1"/>
  <c r="K712" i="7" l="1"/>
  <c r="K713" i="7" l="1"/>
  <c r="K714" i="7" l="1"/>
  <c r="K715" i="7" l="1"/>
  <c r="K716" i="7" l="1"/>
  <c r="K717" i="7" l="1"/>
  <c r="K718" i="7" l="1"/>
  <c r="K719" i="7" l="1"/>
  <c r="K720" i="7" l="1"/>
  <c r="K721" i="7" l="1"/>
  <c r="K722" i="7" l="1"/>
  <c r="K723" i="7" l="1"/>
  <c r="K724" i="7" l="1"/>
  <c r="K725" i="7" l="1"/>
  <c r="K726" i="7" l="1"/>
  <c r="K727" i="7" l="1"/>
  <c r="K728" i="7" l="1"/>
  <c r="K729" i="7" l="1"/>
  <c r="K730" i="7" l="1"/>
  <c r="K731" i="7" l="1"/>
  <c r="K732" i="7" l="1"/>
  <c r="K733" i="7" l="1"/>
  <c r="K734" i="7" l="1"/>
  <c r="K735" i="7" l="1"/>
  <c r="K736" i="7" l="1"/>
  <c r="K737" i="7" l="1"/>
  <c r="K738" i="7" l="1"/>
  <c r="K739" i="7" l="1"/>
  <c r="K740" i="7" l="1"/>
  <c r="K741" i="7" l="1"/>
  <c r="K742" i="7" l="1"/>
  <c r="K743" i="7" l="1"/>
  <c r="K744" i="7" l="1"/>
  <c r="K745" i="7" l="1"/>
  <c r="K746" i="7" l="1"/>
  <c r="K747" i="7" l="1"/>
  <c r="K748" i="7" l="1"/>
  <c r="K749" i="7" l="1"/>
  <c r="K750" i="7" l="1"/>
  <c r="K751" i="7" l="1"/>
  <c r="K752" i="7" l="1"/>
  <c r="K753" i="7" l="1"/>
  <c r="K754" i="7" l="1"/>
  <c r="K755" i="7" l="1"/>
  <c r="K756" i="7" l="1"/>
  <c r="K757" i="7" l="1"/>
  <c r="K758" i="7" l="1"/>
  <c r="K759" i="7" l="1"/>
  <c r="K760" i="7" l="1"/>
  <c r="K761" i="7" l="1"/>
  <c r="K762" i="7" l="1"/>
  <c r="K763" i="7" l="1"/>
  <c r="K764" i="7" l="1"/>
  <c r="K765" i="7" l="1"/>
  <c r="K766" i="7" l="1"/>
  <c r="K767" i="7" l="1"/>
  <c r="K768" i="7" l="1"/>
  <c r="K769" i="7" l="1"/>
  <c r="K770" i="7" l="1"/>
  <c r="K771" i="7" l="1"/>
  <c r="K772" i="7" l="1"/>
  <c r="K773" i="7" l="1"/>
  <c r="K774" i="7" l="1"/>
  <c r="K775" i="7" l="1"/>
  <c r="K776" i="7" l="1"/>
  <c r="K777" i="7" l="1"/>
  <c r="K778" i="7" l="1"/>
  <c r="K779" i="7" l="1"/>
  <c r="K780" i="7" l="1"/>
  <c r="K781" i="7" l="1"/>
  <c r="K782" i="7" l="1"/>
  <c r="K783" i="7" l="1"/>
  <c r="K784" i="7" l="1"/>
  <c r="K785" i="7" l="1"/>
  <c r="K786" i="7" l="1"/>
  <c r="K787" i="7" l="1"/>
  <c r="K788" i="7" l="1"/>
  <c r="K789" i="7" l="1"/>
  <c r="K790" i="7" l="1"/>
  <c r="K791" i="7" l="1"/>
  <c r="K792" i="7" l="1"/>
  <c r="K793" i="7" l="1"/>
  <c r="K794" i="7" l="1"/>
  <c r="K795" i="7" l="1"/>
  <c r="K796" i="7" l="1"/>
  <c r="K797" i="7" l="1"/>
  <c r="K798" i="7" l="1"/>
  <c r="K799" i="7" l="1"/>
  <c r="K800" i="7" l="1"/>
  <c r="K801" i="7" l="1"/>
  <c r="K802" i="7" l="1"/>
  <c r="K803" i="7" l="1"/>
  <c r="K804" i="7" l="1"/>
  <c r="K805" i="7" l="1"/>
  <c r="K806" i="7" l="1"/>
  <c r="K807" i="7" l="1"/>
  <c r="K808" i="7" l="1"/>
  <c r="K809" i="7" l="1"/>
  <c r="K810" i="7" l="1"/>
  <c r="K811" i="7" l="1"/>
  <c r="K812" i="7" l="1"/>
  <c r="K813" i="7" l="1"/>
  <c r="K814" i="7" l="1"/>
  <c r="K815" i="7" l="1"/>
  <c r="K816" i="7" l="1"/>
  <c r="K817" i="7" l="1"/>
  <c r="K818" i="7" l="1"/>
  <c r="K819" i="7" l="1"/>
  <c r="K820" i="7" l="1"/>
  <c r="K821" i="7" l="1"/>
  <c r="K822" i="7" l="1"/>
  <c r="K823" i="7" l="1"/>
  <c r="K824" i="7" l="1"/>
  <c r="K825" i="7" l="1"/>
  <c r="K826" i="7" l="1"/>
  <c r="K827" i="7" l="1"/>
  <c r="K828" i="7" l="1"/>
  <c r="K829" i="7" l="1"/>
  <c r="K830" i="7" l="1"/>
  <c r="K831" i="7" l="1"/>
  <c r="K832" i="7" l="1"/>
  <c r="K833" i="7" l="1"/>
  <c r="K834" i="7" l="1"/>
  <c r="K835" i="7" l="1"/>
  <c r="K836" i="7" l="1"/>
  <c r="K837" i="7" l="1"/>
  <c r="K838" i="7" l="1"/>
  <c r="K839" i="7" l="1"/>
  <c r="K840" i="7" l="1"/>
  <c r="K841" i="7" l="1"/>
  <c r="K842" i="7" l="1"/>
  <c r="K843" i="7" l="1"/>
  <c r="K844" i="7" l="1"/>
  <c r="K845" i="7" l="1"/>
  <c r="K846" i="7" l="1"/>
  <c r="K847" i="7" l="1"/>
  <c r="K848" i="7" l="1"/>
  <c r="K849" i="7" l="1"/>
  <c r="K850" i="7" l="1"/>
  <c r="K851" i="7" l="1"/>
  <c r="K852" i="7" l="1"/>
  <c r="K853" i="7" l="1"/>
  <c r="K854" i="7" l="1"/>
  <c r="K855" i="7" l="1"/>
  <c r="K856" i="7" l="1"/>
  <c r="K857" i="7" l="1"/>
  <c r="K858" i="7" l="1"/>
  <c r="K859" i="7" l="1"/>
  <c r="K860" i="7" l="1"/>
  <c r="K861" i="7" l="1"/>
  <c r="K862" i="7" l="1"/>
  <c r="K863" i="7" l="1"/>
  <c r="K864" i="7" l="1"/>
  <c r="K865" i="7" l="1"/>
  <c r="K866" i="7" l="1"/>
  <c r="K867" i="7" l="1"/>
  <c r="K868" i="7" l="1"/>
  <c r="K869" i="7" l="1"/>
  <c r="K870" i="7" l="1"/>
  <c r="K871" i="7" l="1"/>
  <c r="K872" i="7" l="1"/>
  <c r="K873" i="7" l="1"/>
  <c r="K874" i="7" l="1"/>
  <c r="K875" i="7" l="1"/>
  <c r="K876" i="7" l="1"/>
  <c r="K877" i="7" l="1"/>
  <c r="K878" i="7" l="1"/>
  <c r="K879" i="7" l="1"/>
  <c r="K880" i="7" l="1"/>
  <c r="K881" i="7" l="1"/>
  <c r="K882" i="7" l="1"/>
  <c r="K883" i="7" l="1"/>
  <c r="K884" i="7" l="1"/>
  <c r="K885" i="7" l="1"/>
  <c r="K886" i="7" l="1"/>
  <c r="K887" i="7" l="1"/>
  <c r="K888" i="7" l="1"/>
  <c r="K889" i="7" l="1"/>
  <c r="K890" i="7" l="1"/>
  <c r="K891" i="7" l="1"/>
  <c r="K892" i="7" l="1"/>
  <c r="K893" i="7" l="1"/>
  <c r="K894" i="7" l="1"/>
  <c r="K895" i="7" l="1"/>
  <c r="K896" i="7" l="1"/>
  <c r="K897" i="7" l="1"/>
  <c r="K898" i="7" l="1"/>
  <c r="K899" i="7" l="1"/>
  <c r="K900" i="7" l="1"/>
  <c r="K901" i="7" l="1"/>
  <c r="K902" i="7" l="1"/>
  <c r="K903" i="7" l="1"/>
  <c r="K904" i="7" l="1"/>
  <c r="K905" i="7" l="1"/>
  <c r="K906" i="7" l="1"/>
  <c r="K907" i="7" l="1"/>
  <c r="K908" i="7" l="1"/>
  <c r="K909" i="7" l="1"/>
  <c r="K910" i="7" l="1"/>
  <c r="K911" i="7" l="1"/>
  <c r="K912" i="7" l="1"/>
  <c r="K913" i="7" l="1"/>
  <c r="K914" i="7" l="1"/>
  <c r="K915" i="7" l="1"/>
  <c r="K916" i="7" l="1"/>
  <c r="K917" i="7" l="1"/>
  <c r="K918" i="7" l="1"/>
  <c r="K919" i="7" l="1"/>
  <c r="K920" i="7" l="1"/>
  <c r="K921" i="7" l="1"/>
  <c r="K922" i="7" l="1"/>
  <c r="K923" i="7" l="1"/>
  <c r="K924" i="7" l="1"/>
  <c r="K925" i="7" l="1"/>
  <c r="K926" i="7" l="1"/>
  <c r="K927" i="7" l="1"/>
  <c r="K928" i="7" l="1"/>
  <c r="K929" i="7" l="1"/>
  <c r="K930" i="7" l="1"/>
  <c r="K931" i="7" l="1"/>
  <c r="K932" i="7" l="1"/>
  <c r="K933" i="7" l="1"/>
  <c r="K934" i="7" l="1"/>
  <c r="K935" i="7" l="1"/>
  <c r="K936" i="7" l="1"/>
  <c r="K937" i="7" l="1"/>
  <c r="K938" i="7" l="1"/>
  <c r="K939" i="7" l="1"/>
  <c r="K940" i="7" l="1"/>
  <c r="K941" i="7" l="1"/>
  <c r="K942" i="7" l="1"/>
  <c r="K943" i="7" l="1"/>
  <c r="K944" i="7" l="1"/>
  <c r="K945" i="7" l="1"/>
  <c r="K946" i="7" l="1"/>
  <c r="K947" i="7" l="1"/>
  <c r="K948" i="7" l="1"/>
  <c r="K949" i="7" l="1"/>
  <c r="K950" i="7" l="1"/>
  <c r="K951" i="7" l="1"/>
  <c r="K952" i="7" l="1"/>
  <c r="K953" i="7" l="1"/>
  <c r="K954" i="7" l="1"/>
  <c r="K955" i="7" l="1"/>
  <c r="K956" i="7" l="1"/>
  <c r="K957" i="7" l="1"/>
  <c r="K958" i="7" l="1"/>
  <c r="K959" i="7" l="1"/>
  <c r="K960" i="7" l="1"/>
  <c r="K961" i="7" l="1"/>
  <c r="K962" i="7" l="1"/>
  <c r="K963" i="7" l="1"/>
  <c r="K964" i="7" l="1"/>
  <c r="K965" i="7" l="1"/>
  <c r="K966" i="7" l="1"/>
  <c r="K967" i="7" l="1"/>
  <c r="K968" i="7" l="1"/>
  <c r="K969" i="7" l="1"/>
  <c r="K970" i="7" l="1"/>
  <c r="K971" i="7" l="1"/>
  <c r="K972" i="7" l="1"/>
  <c r="K973" i="7" l="1"/>
  <c r="K974" i="7" l="1"/>
  <c r="K975" i="7" l="1"/>
  <c r="K976" i="7" l="1"/>
  <c r="K977" i="7" l="1"/>
  <c r="K978" i="7" l="1"/>
  <c r="K979" i="7" l="1"/>
  <c r="K980" i="7" l="1"/>
  <c r="K981" i="7" l="1"/>
  <c r="K982" i="7" l="1"/>
  <c r="K983" i="7" l="1"/>
  <c r="K984" i="7" l="1"/>
  <c r="K985" i="7" l="1"/>
  <c r="K986" i="7" l="1"/>
  <c r="K987" i="7" l="1"/>
  <c r="K988" i="7" l="1"/>
  <c r="K989" i="7" l="1"/>
  <c r="K990" i="7" l="1"/>
  <c r="K991" i="7" l="1"/>
  <c r="K992" i="7" l="1"/>
  <c r="K993" i="7" l="1"/>
  <c r="K994" i="7" l="1"/>
  <c r="K995" i="7" l="1"/>
  <c r="K996" i="7" l="1"/>
  <c r="K997" i="7" l="1"/>
  <c r="K998" i="7" l="1"/>
  <c r="K999" i="7" l="1"/>
  <c r="K1000" i="7" l="1"/>
  <c r="K1001" i="7" l="1"/>
  <c r="K1002" i="7" l="1"/>
  <c r="K1003" i="7" l="1"/>
  <c r="K1004" i="7" l="1"/>
  <c r="K1005" i="7" l="1"/>
  <c r="K1006" i="7" l="1"/>
  <c r="K1007" i="7" l="1"/>
  <c r="K1008" i="7" l="1"/>
  <c r="K1009" i="7" l="1"/>
  <c r="K1010" i="7" l="1"/>
  <c r="K1011" i="7" l="1"/>
  <c r="K1012" i="7" l="1"/>
  <c r="K1013" i="7" l="1"/>
  <c r="K1014" i="7" l="1"/>
  <c r="K1015" i="7" l="1"/>
  <c r="K1016" i="7" l="1"/>
  <c r="K1017" i="7" l="1"/>
  <c r="K1018" i="7" l="1"/>
  <c r="K1019" i="7" l="1"/>
  <c r="K1020" i="7" l="1"/>
  <c r="K1021" i="7" l="1"/>
  <c r="K1022" i="7" l="1"/>
  <c r="K1023" i="7" l="1"/>
  <c r="K1024" i="7" l="1"/>
  <c r="K1025" i="7" l="1"/>
  <c r="K1026" i="7" l="1"/>
  <c r="K1027" i="7" l="1"/>
  <c r="K1028" i="7" l="1"/>
  <c r="K1029" i="7" l="1"/>
  <c r="K1030" i="7" l="1"/>
  <c r="K1031" i="7" l="1"/>
  <c r="K1032" i="7" l="1"/>
  <c r="K1033" i="7" l="1"/>
  <c r="K1034" i="7" l="1"/>
  <c r="K1035" i="7" l="1"/>
  <c r="K1036" i="7" l="1"/>
  <c r="K1037" i="7" l="1"/>
  <c r="K1038" i="7" l="1"/>
  <c r="K1039" i="7" l="1"/>
  <c r="K1040" i="7" l="1"/>
  <c r="K1041" i="7" l="1"/>
  <c r="K1042" i="7" l="1"/>
  <c r="K1043" i="7" l="1"/>
  <c r="K1044" i="7" l="1"/>
  <c r="K1045" i="7" l="1"/>
  <c r="K1046" i="7" l="1"/>
  <c r="K1047" i="7" l="1"/>
  <c r="K1048" i="7" l="1"/>
  <c r="K1049" i="7" l="1"/>
  <c r="K1050" i="7" l="1"/>
  <c r="K1051" i="7" l="1"/>
  <c r="K1052" i="7" l="1"/>
  <c r="K1053" i="7" l="1"/>
  <c r="K1054" i="7" l="1"/>
  <c r="K1055" i="7" l="1"/>
  <c r="K1056" i="7" l="1"/>
  <c r="K1057" i="7" l="1"/>
  <c r="K1058" i="7" l="1"/>
  <c r="K1059" i="7" l="1"/>
  <c r="K1060" i="7" l="1"/>
  <c r="K1061" i="7" l="1"/>
  <c r="K1062" i="7" l="1"/>
  <c r="K1063" i="7" l="1"/>
  <c r="K1064" i="7" l="1"/>
  <c r="K1065" i="7" l="1"/>
  <c r="K1066" i="7" l="1"/>
  <c r="K1067" i="7" l="1"/>
  <c r="K1068" i="7" l="1"/>
  <c r="K1069" i="7" l="1"/>
  <c r="K1070" i="7" l="1"/>
  <c r="K1071" i="7" l="1"/>
  <c r="K1072" i="7" l="1"/>
  <c r="K1073" i="7" l="1"/>
  <c r="K1074" i="7" l="1"/>
  <c r="K1075" i="7" l="1"/>
  <c r="K1076" i="7" l="1"/>
  <c r="K1077" i="7" l="1"/>
  <c r="K1078" i="7" l="1"/>
  <c r="K1079" i="7" l="1"/>
  <c r="K1080" i="7" l="1"/>
  <c r="K1081" i="7" l="1"/>
  <c r="K1082" i="7" l="1"/>
  <c r="K1083" i="7" l="1"/>
  <c r="K1084" i="7" l="1"/>
  <c r="K1085" i="7" l="1"/>
  <c r="K1086" i="7" l="1"/>
  <c r="K1087" i="7" l="1"/>
  <c r="K1088" i="7" l="1"/>
  <c r="K1089" i="7" l="1"/>
  <c r="K1090" i="7" l="1"/>
  <c r="K1091" i="7" l="1"/>
  <c r="K1092" i="7" l="1"/>
  <c r="K1093" i="7" l="1"/>
  <c r="K1094" i="7" l="1"/>
  <c r="K1095" i="7" l="1"/>
  <c r="K1096" i="7" l="1"/>
  <c r="K1097" i="7" l="1"/>
  <c r="K1098" i="7" l="1"/>
  <c r="K1099" i="7" l="1"/>
  <c r="K1100" i="7" l="1"/>
  <c r="K1101" i="7" l="1"/>
  <c r="K1102" i="7" l="1"/>
  <c r="K1103" i="7" l="1"/>
  <c r="K1104" i="7" l="1"/>
  <c r="K1105" i="7" l="1"/>
  <c r="K1106" i="7" l="1"/>
  <c r="K1107" i="7" l="1"/>
  <c r="K1108" i="7" l="1"/>
  <c r="K1109" i="7" l="1"/>
  <c r="K1110" i="7" l="1"/>
  <c r="K1111" i="7" l="1"/>
  <c r="K1112" i="7" l="1"/>
  <c r="K1113" i="7" l="1"/>
  <c r="K1114" i="7" l="1"/>
  <c r="K1115" i="7" l="1"/>
  <c r="K1116" i="7" l="1"/>
  <c r="K1117" i="7" l="1"/>
  <c r="K1118" i="7" l="1"/>
  <c r="K1119" i="7" l="1"/>
  <c r="K1120" i="7" l="1"/>
  <c r="K1121" i="7" l="1"/>
  <c r="K1122" i="7" l="1"/>
  <c r="K1123" i="7" l="1"/>
  <c r="K1124" i="7" l="1"/>
  <c r="K1125" i="7" l="1"/>
  <c r="K1126" i="7" l="1"/>
  <c r="K1127" i="7" l="1"/>
  <c r="K1128" i="7" l="1"/>
  <c r="K1129" i="7" l="1"/>
  <c r="K1130" i="7" l="1"/>
  <c r="K1131" i="7" l="1"/>
  <c r="K1132" i="7" l="1"/>
  <c r="K1133" i="7" l="1"/>
  <c r="K1134" i="7" l="1"/>
  <c r="K1135" i="7" l="1"/>
  <c r="K1136" i="7" l="1"/>
  <c r="K1137" i="7" l="1"/>
  <c r="K1138" i="7" l="1"/>
  <c r="K1139" i="7" l="1"/>
  <c r="K1140" i="7" l="1"/>
  <c r="K1141" i="7" l="1"/>
  <c r="K1142" i="7" l="1"/>
  <c r="K1143" i="7" l="1"/>
  <c r="K1144" i="7" l="1"/>
  <c r="K1145" i="7" l="1"/>
  <c r="K1146" i="7" l="1"/>
  <c r="K1147" i="7" l="1"/>
  <c r="K1148" i="7" l="1"/>
  <c r="K1149" i="7" l="1"/>
  <c r="K1150" i="7" l="1"/>
  <c r="K1151" i="7" l="1"/>
  <c r="K1152" i="7" l="1"/>
  <c r="K1153" i="7" l="1"/>
  <c r="K1154" i="7" l="1"/>
  <c r="K1155" i="7" l="1"/>
  <c r="K1156" i="7" l="1"/>
  <c r="K1157" i="7" l="1"/>
  <c r="K1158" i="7" l="1"/>
  <c r="K1159" i="7" l="1"/>
  <c r="J7" i="1" l="1"/>
  <c r="S28" i="7"/>
  <c r="S27" i="7"/>
  <c r="S26" i="7"/>
  <c r="S25" i="7"/>
  <c r="S24" i="7"/>
  <c r="S23" i="7"/>
  <c r="S22" i="7"/>
  <c r="S21" i="7"/>
  <c r="S20" i="7"/>
  <c r="S19" i="7"/>
  <c r="S18" i="7"/>
  <c r="S17" i="7"/>
  <c r="S16" i="7"/>
  <c r="S15" i="7"/>
  <c r="S14" i="7"/>
  <c r="S13" i="7"/>
  <c r="S12" i="7"/>
  <c r="S11" i="7"/>
  <c r="S10" i="7"/>
  <c r="S9" i="7"/>
  <c r="S8" i="7"/>
  <c r="S7" i="7"/>
  <c r="S6" i="7"/>
  <c r="S5" i="7"/>
  <c r="S4" i="7"/>
  <c r="S3" i="7"/>
  <c r="S2" i="7"/>
  <c r="M53" i="5" l="1"/>
  <c r="L53" i="5"/>
  <c r="K53" i="5"/>
  <c r="J53" i="5"/>
  <c r="I53" i="5"/>
  <c r="H53" i="5"/>
  <c r="G53" i="5"/>
  <c r="F53" i="5"/>
  <c r="E53" i="5"/>
  <c r="D53" i="5"/>
  <c r="C53" i="5"/>
  <c r="B53" i="5"/>
  <c r="M51" i="5"/>
  <c r="L51" i="5"/>
  <c r="K51" i="5"/>
  <c r="J51" i="5"/>
  <c r="I51" i="5"/>
  <c r="H51" i="5"/>
  <c r="G51" i="5"/>
  <c r="F51" i="5"/>
  <c r="E51" i="5"/>
  <c r="D51" i="5"/>
  <c r="C51" i="5"/>
  <c r="B51" i="5"/>
  <c r="Y42" i="5"/>
  <c r="X42" i="5"/>
  <c r="W42" i="5"/>
  <c r="V42" i="5"/>
  <c r="U42" i="5"/>
  <c r="T42" i="5"/>
  <c r="S42" i="5"/>
  <c r="R42" i="5"/>
  <c r="Q42" i="5"/>
  <c r="P42" i="5"/>
  <c r="O42" i="5"/>
  <c r="N42" i="5"/>
  <c r="Y41" i="5"/>
  <c r="X41" i="5"/>
  <c r="W41" i="5"/>
  <c r="V41" i="5"/>
  <c r="U41" i="5"/>
  <c r="T41" i="5"/>
  <c r="S41" i="5"/>
  <c r="R41" i="5"/>
  <c r="Q41" i="5"/>
  <c r="P41" i="5"/>
  <c r="O41" i="5"/>
  <c r="N41" i="5"/>
  <c r="M40" i="5"/>
  <c r="L40" i="5"/>
  <c r="K40" i="5"/>
  <c r="J40" i="5"/>
  <c r="I40" i="5"/>
  <c r="H40" i="5"/>
  <c r="G40" i="5"/>
  <c r="F40" i="5"/>
  <c r="E40" i="5"/>
  <c r="D40" i="5"/>
  <c r="C40" i="5"/>
  <c r="B40" i="5"/>
  <c r="M39" i="5"/>
  <c r="L39" i="5"/>
  <c r="K39" i="5"/>
  <c r="J39" i="5"/>
  <c r="I39" i="5"/>
  <c r="H39" i="5"/>
  <c r="G39" i="5"/>
  <c r="F39" i="5"/>
  <c r="E39" i="5"/>
  <c r="D39" i="5"/>
  <c r="C39" i="5"/>
  <c r="B39" i="5"/>
  <c r="M38" i="5"/>
  <c r="L38" i="5"/>
  <c r="K38" i="5"/>
  <c r="J38" i="5"/>
  <c r="I38" i="5"/>
  <c r="H38" i="5"/>
  <c r="G38" i="5"/>
  <c r="F38" i="5"/>
  <c r="E38" i="5"/>
  <c r="D38" i="5"/>
  <c r="C38" i="5"/>
  <c r="B38" i="5"/>
  <c r="M37" i="5"/>
  <c r="L37" i="5"/>
  <c r="K37" i="5"/>
  <c r="J37" i="5"/>
  <c r="I37" i="5"/>
  <c r="H37" i="5"/>
  <c r="G37" i="5"/>
  <c r="F37" i="5"/>
  <c r="E37" i="5"/>
  <c r="D37" i="5"/>
  <c r="C37" i="5"/>
  <c r="B37" i="5"/>
  <c r="M36" i="5"/>
  <c r="L36" i="5"/>
  <c r="K36" i="5"/>
  <c r="J36" i="5"/>
  <c r="I36" i="5"/>
  <c r="H36" i="5"/>
  <c r="G36" i="5"/>
  <c r="F36" i="5"/>
  <c r="E36" i="5"/>
  <c r="D36" i="5"/>
  <c r="C36" i="5"/>
  <c r="B36" i="5"/>
  <c r="Y35" i="5"/>
  <c r="X35" i="5"/>
  <c r="W35" i="5"/>
  <c r="V35" i="5"/>
  <c r="U35" i="5"/>
  <c r="T35" i="5"/>
  <c r="S35" i="5"/>
  <c r="R35" i="5"/>
  <c r="Q35" i="5"/>
  <c r="P35" i="5"/>
  <c r="O35" i="5"/>
  <c r="N35" i="5"/>
  <c r="M35" i="5"/>
  <c r="L35" i="5"/>
  <c r="K35" i="5"/>
  <c r="J35" i="5"/>
  <c r="I35" i="5"/>
  <c r="H35" i="5"/>
  <c r="G35" i="5"/>
  <c r="F35" i="5"/>
  <c r="E35" i="5"/>
  <c r="D35" i="5"/>
  <c r="C35" i="5"/>
  <c r="B35" i="5"/>
  <c r="Y34" i="5"/>
  <c r="X34" i="5"/>
  <c r="W34" i="5"/>
  <c r="V34" i="5"/>
  <c r="U34" i="5"/>
  <c r="T34" i="5"/>
  <c r="S34" i="5"/>
  <c r="R34" i="5"/>
  <c r="Q34" i="5"/>
  <c r="P34" i="5"/>
  <c r="O34" i="5"/>
  <c r="N34" i="5"/>
  <c r="M34" i="5"/>
  <c r="L34" i="5"/>
  <c r="K34" i="5"/>
  <c r="J34" i="5"/>
  <c r="I34" i="5"/>
  <c r="H34" i="5"/>
  <c r="G34" i="5"/>
  <c r="F34" i="5"/>
  <c r="E34" i="5"/>
  <c r="D34" i="5"/>
  <c r="C34" i="5"/>
  <c r="B34" i="5"/>
  <c r="Y33" i="5"/>
  <c r="X33" i="5"/>
  <c r="W33" i="5"/>
  <c r="V33" i="5"/>
  <c r="U33" i="5"/>
  <c r="T33" i="5"/>
  <c r="S33" i="5"/>
  <c r="R33" i="5"/>
  <c r="Q33" i="5"/>
  <c r="P33" i="5"/>
  <c r="O33" i="5"/>
  <c r="N33" i="5"/>
  <c r="M33" i="5"/>
  <c r="L33" i="5"/>
  <c r="K33" i="5"/>
  <c r="J33" i="5"/>
  <c r="I33" i="5"/>
  <c r="H33" i="5"/>
  <c r="G33" i="5"/>
  <c r="F33" i="5"/>
  <c r="E33" i="5"/>
  <c r="D33" i="5"/>
  <c r="C33" i="5"/>
  <c r="B33" i="5"/>
  <c r="Y32" i="5"/>
  <c r="X32" i="5"/>
  <c r="W32" i="5"/>
  <c r="V32" i="5"/>
  <c r="U32" i="5"/>
  <c r="T32" i="5"/>
  <c r="S32" i="5"/>
  <c r="R32" i="5"/>
  <c r="Q32" i="5"/>
  <c r="P32" i="5"/>
  <c r="O32" i="5"/>
  <c r="N32" i="5"/>
  <c r="M32" i="5"/>
  <c r="L32" i="5"/>
  <c r="K32" i="5"/>
  <c r="J32" i="5"/>
  <c r="I32" i="5"/>
  <c r="H32" i="5"/>
  <c r="G32" i="5"/>
  <c r="F32" i="5"/>
  <c r="E32" i="5"/>
  <c r="D32" i="5"/>
  <c r="C32" i="5"/>
  <c r="B32" i="5"/>
  <c r="AB28" i="5"/>
  <c r="AA28" i="5"/>
  <c r="Z28" i="5"/>
  <c r="AB27" i="5"/>
  <c r="AA27" i="5"/>
  <c r="Z27" i="5"/>
  <c r="AB26" i="5"/>
  <c r="AA26" i="5"/>
  <c r="Z26" i="5"/>
  <c r="AB25" i="5"/>
  <c r="AA25" i="5"/>
  <c r="Z25" i="5"/>
  <c r="Y23" i="5"/>
  <c r="X23" i="5"/>
  <c r="W23" i="5"/>
  <c r="V23" i="5"/>
  <c r="U23" i="5"/>
  <c r="T23" i="5"/>
  <c r="S23" i="5"/>
  <c r="R23" i="5"/>
  <c r="Q23" i="5"/>
  <c r="P23" i="5"/>
  <c r="O23" i="5"/>
  <c r="N23" i="5"/>
  <c r="Y22" i="5"/>
  <c r="X22" i="5"/>
  <c r="W22" i="5"/>
  <c r="V22" i="5"/>
  <c r="U22" i="5"/>
  <c r="T22" i="5"/>
  <c r="S22" i="5"/>
  <c r="R22" i="5"/>
  <c r="Q22" i="5"/>
  <c r="P22" i="5"/>
  <c r="O22" i="5"/>
  <c r="N22" i="5"/>
  <c r="M22" i="5"/>
  <c r="L22" i="5"/>
  <c r="K22" i="5"/>
  <c r="J22" i="5"/>
  <c r="I22" i="5"/>
  <c r="H22" i="5"/>
  <c r="G22" i="5"/>
  <c r="F22" i="5"/>
  <c r="E22" i="5"/>
  <c r="D22" i="5"/>
  <c r="C22" i="5"/>
  <c r="B22" i="5"/>
  <c r="AB21" i="5"/>
  <c r="AA21" i="5"/>
  <c r="Z21" i="5"/>
  <c r="Y21" i="5"/>
  <c r="X21" i="5"/>
  <c r="W21" i="5"/>
  <c r="V21" i="5"/>
  <c r="U21" i="5"/>
  <c r="T21" i="5"/>
  <c r="S21" i="5"/>
  <c r="R21" i="5"/>
  <c r="Q21" i="5"/>
  <c r="P21" i="5"/>
  <c r="O21" i="5"/>
  <c r="N21" i="5"/>
  <c r="M21" i="5"/>
  <c r="L21" i="5"/>
  <c r="K21" i="5"/>
  <c r="J21" i="5"/>
  <c r="I21" i="5"/>
  <c r="H21" i="5"/>
  <c r="G21" i="5"/>
  <c r="F21" i="5"/>
  <c r="E21" i="5"/>
  <c r="D21" i="5"/>
  <c r="C21" i="5"/>
  <c r="B21" i="5"/>
  <c r="AB20" i="5"/>
  <c r="AA20" i="5"/>
  <c r="Z20" i="5"/>
  <c r="Y20" i="5"/>
  <c r="X20" i="5"/>
  <c r="W20" i="5"/>
  <c r="V20" i="5"/>
  <c r="U20" i="5"/>
  <c r="T20" i="5"/>
  <c r="S20" i="5"/>
  <c r="R20" i="5"/>
  <c r="Q20" i="5"/>
  <c r="P20" i="5"/>
  <c r="O20" i="5"/>
  <c r="N20" i="5"/>
  <c r="M20" i="5"/>
  <c r="L20" i="5"/>
  <c r="K20" i="5"/>
  <c r="J20" i="5"/>
  <c r="I20" i="5"/>
  <c r="H20" i="5"/>
  <c r="G20" i="5"/>
  <c r="F20" i="5"/>
  <c r="E20" i="5"/>
  <c r="D20" i="5"/>
  <c r="C20" i="5"/>
  <c r="B20" i="5"/>
  <c r="AB19" i="5"/>
  <c r="AA19" i="5"/>
  <c r="Z19" i="5"/>
  <c r="Y19" i="5"/>
  <c r="X19" i="5"/>
  <c r="W19" i="5"/>
  <c r="V19" i="5"/>
  <c r="U19" i="5"/>
  <c r="T19" i="5"/>
  <c r="S19" i="5"/>
  <c r="R19" i="5"/>
  <c r="Q19" i="5"/>
  <c r="P19" i="5"/>
  <c r="O19" i="5"/>
  <c r="N19" i="5"/>
  <c r="M19" i="5"/>
  <c r="L19" i="5"/>
  <c r="K19" i="5"/>
  <c r="J19" i="5"/>
  <c r="I19" i="5"/>
  <c r="H19" i="5"/>
  <c r="G19" i="5"/>
  <c r="F19" i="5"/>
  <c r="E19" i="5"/>
  <c r="D19" i="5"/>
  <c r="C19" i="5"/>
  <c r="B19" i="5"/>
  <c r="AB18" i="5"/>
  <c r="AA18" i="5"/>
  <c r="Z18" i="5"/>
  <c r="Y18" i="5"/>
  <c r="X18" i="5"/>
  <c r="W18" i="5"/>
  <c r="V18" i="5"/>
  <c r="U18" i="5"/>
  <c r="T18" i="5"/>
  <c r="S18" i="5"/>
  <c r="R18" i="5"/>
  <c r="Q18" i="5"/>
  <c r="P18" i="5"/>
  <c r="O18" i="5"/>
  <c r="N18" i="5"/>
  <c r="M18" i="5"/>
  <c r="L18" i="5"/>
  <c r="K18" i="5"/>
  <c r="J18" i="5"/>
  <c r="I18" i="5"/>
  <c r="H18" i="5"/>
  <c r="G18" i="5"/>
  <c r="F18" i="5"/>
  <c r="E18" i="5"/>
  <c r="D18" i="5"/>
  <c r="C18" i="5"/>
  <c r="B18"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B16" i="5"/>
  <c r="AA16" i="5"/>
  <c r="Z16" i="5"/>
  <c r="Y16" i="5"/>
  <c r="X16" i="5"/>
  <c r="W16" i="5"/>
  <c r="V16" i="5"/>
  <c r="U16" i="5"/>
  <c r="T16" i="5"/>
  <c r="S16" i="5"/>
  <c r="R16" i="5"/>
  <c r="Q16" i="5"/>
  <c r="P16" i="5"/>
  <c r="O16" i="5"/>
  <c r="N16" i="5"/>
  <c r="M16" i="5"/>
  <c r="L16" i="5"/>
  <c r="K16" i="5"/>
  <c r="J16" i="5"/>
  <c r="I16" i="5"/>
  <c r="H16" i="5"/>
  <c r="G16" i="5"/>
  <c r="F16" i="5"/>
  <c r="E16" i="5"/>
  <c r="D16" i="5"/>
  <c r="C16" i="5"/>
  <c r="B16" i="5"/>
  <c r="Y15" i="5"/>
  <c r="X15" i="5"/>
  <c r="W15" i="5"/>
  <c r="V15" i="5"/>
  <c r="U15" i="5"/>
  <c r="T15" i="5"/>
  <c r="S15" i="5"/>
  <c r="R15" i="5"/>
  <c r="Q15" i="5"/>
  <c r="P15" i="5"/>
  <c r="O15" i="5"/>
  <c r="N15" i="5"/>
  <c r="M15" i="5"/>
  <c r="L15" i="5"/>
  <c r="K15" i="5"/>
  <c r="J15" i="5"/>
  <c r="I15" i="5"/>
  <c r="H15" i="5"/>
  <c r="G15" i="5"/>
  <c r="F15" i="5"/>
  <c r="E15" i="5"/>
  <c r="D15" i="5"/>
  <c r="C15" i="5"/>
  <c r="B15" i="5"/>
  <c r="AB14" i="5"/>
  <c r="AA14" i="5"/>
  <c r="Z14" i="5"/>
  <c r="Y14" i="5"/>
  <c r="X14" i="5"/>
  <c r="W14" i="5"/>
  <c r="V14" i="5"/>
  <c r="U14" i="5"/>
  <c r="T14" i="5"/>
  <c r="S14" i="5"/>
  <c r="R14" i="5"/>
  <c r="Q14" i="5"/>
  <c r="P14" i="5"/>
  <c r="O14" i="5"/>
  <c r="N14" i="5"/>
  <c r="M14" i="5"/>
  <c r="L14" i="5"/>
  <c r="K14" i="5"/>
  <c r="J14" i="5"/>
  <c r="I14" i="5"/>
  <c r="H14" i="5"/>
  <c r="G14" i="5"/>
  <c r="F14" i="5"/>
  <c r="E14" i="5"/>
  <c r="D14" i="5"/>
  <c r="C14" i="5"/>
  <c r="B14" i="5"/>
  <c r="AB13" i="5"/>
  <c r="AA13" i="5"/>
  <c r="Z13" i="5"/>
  <c r="Y13" i="5"/>
  <c r="X13" i="5"/>
  <c r="W13" i="5"/>
  <c r="V13" i="5"/>
  <c r="U13" i="5"/>
  <c r="T13" i="5"/>
  <c r="S13" i="5"/>
  <c r="R13" i="5"/>
  <c r="Q13" i="5"/>
  <c r="P13" i="5"/>
  <c r="O13" i="5"/>
  <c r="N13" i="5"/>
  <c r="M13" i="5"/>
  <c r="L13" i="5"/>
  <c r="K13" i="5"/>
  <c r="J13" i="5"/>
  <c r="I13" i="5"/>
  <c r="H13" i="5"/>
  <c r="G13" i="5"/>
  <c r="F13" i="5"/>
  <c r="E13" i="5"/>
  <c r="D13" i="5"/>
  <c r="C13" i="5"/>
  <c r="B13" i="5"/>
  <c r="AB12" i="5"/>
  <c r="AA12" i="5"/>
  <c r="Z12" i="5"/>
  <c r="Y12" i="5"/>
  <c r="X12" i="5"/>
  <c r="W12" i="5"/>
  <c r="V12" i="5"/>
  <c r="U12" i="5"/>
  <c r="T12" i="5"/>
  <c r="S12" i="5"/>
  <c r="R12" i="5"/>
  <c r="Q12" i="5"/>
  <c r="P12" i="5"/>
  <c r="O12" i="5"/>
  <c r="N12" i="5"/>
  <c r="M12" i="5"/>
  <c r="L12" i="5"/>
  <c r="K12" i="5"/>
  <c r="J12" i="5"/>
  <c r="I12" i="5"/>
  <c r="H12" i="5"/>
  <c r="G12" i="5"/>
  <c r="F12" i="5"/>
  <c r="E12" i="5"/>
  <c r="D12" i="5"/>
  <c r="C12" i="5"/>
  <c r="B12" i="5"/>
  <c r="AB11" i="5"/>
  <c r="AA11" i="5"/>
  <c r="Z11" i="5"/>
  <c r="Y11" i="5"/>
  <c r="X11" i="5"/>
  <c r="W11" i="5"/>
  <c r="V11" i="5"/>
  <c r="U11" i="5"/>
  <c r="T11" i="5"/>
  <c r="S11" i="5"/>
  <c r="R11" i="5"/>
  <c r="Q11" i="5"/>
  <c r="P11" i="5"/>
  <c r="O11" i="5"/>
  <c r="N11" i="5"/>
  <c r="M11" i="5"/>
  <c r="L11" i="5"/>
  <c r="K11" i="5"/>
  <c r="J11" i="5"/>
  <c r="I11" i="5"/>
  <c r="H11" i="5"/>
  <c r="G11" i="5"/>
  <c r="F11" i="5"/>
  <c r="E11" i="5"/>
  <c r="D11" i="5"/>
  <c r="C11" i="5"/>
  <c r="B11" i="5"/>
  <c r="AB10" i="5"/>
  <c r="AA10" i="5"/>
  <c r="Z10" i="5"/>
  <c r="Y10" i="5"/>
  <c r="X10" i="5"/>
  <c r="W10" i="5"/>
  <c r="V10" i="5"/>
  <c r="U10" i="5"/>
  <c r="T10" i="5"/>
  <c r="S10" i="5"/>
  <c r="R10" i="5"/>
  <c r="Q10" i="5"/>
  <c r="P10" i="5"/>
  <c r="O10" i="5"/>
  <c r="N10" i="5"/>
  <c r="M10" i="5"/>
  <c r="L10" i="5"/>
  <c r="K10" i="5"/>
  <c r="J10" i="5"/>
  <c r="I10" i="5"/>
  <c r="H10" i="5"/>
  <c r="G10" i="5"/>
  <c r="F10" i="5"/>
  <c r="E10" i="5"/>
  <c r="D10" i="5"/>
  <c r="C10" i="5"/>
  <c r="B10" i="5"/>
  <c r="AB9" i="5"/>
  <c r="AA9" i="5"/>
  <c r="Z9" i="5"/>
  <c r="Y9" i="5"/>
  <c r="X9" i="5"/>
  <c r="W9" i="5"/>
  <c r="V9" i="5"/>
  <c r="U9" i="5"/>
  <c r="T9" i="5"/>
  <c r="S9" i="5"/>
  <c r="R9" i="5"/>
  <c r="Q9" i="5"/>
  <c r="P9" i="5"/>
  <c r="O9" i="5"/>
  <c r="N9" i="5"/>
  <c r="M9" i="5"/>
  <c r="L9" i="5"/>
  <c r="K9" i="5"/>
  <c r="J9" i="5"/>
  <c r="I9" i="5"/>
  <c r="H9" i="5"/>
  <c r="G9" i="5"/>
  <c r="F9" i="5"/>
  <c r="E9" i="5"/>
  <c r="D9" i="5"/>
  <c r="C9" i="5"/>
  <c r="B9" i="5"/>
  <c r="AB8" i="5"/>
  <c r="AA8" i="5"/>
  <c r="Z8" i="5"/>
  <c r="Y8" i="5"/>
  <c r="X8" i="5"/>
  <c r="W8" i="5"/>
  <c r="V8" i="5"/>
  <c r="U8" i="5"/>
  <c r="T8" i="5"/>
  <c r="S8" i="5"/>
  <c r="R8" i="5"/>
  <c r="Q8" i="5"/>
  <c r="P8" i="5"/>
  <c r="O8" i="5"/>
  <c r="N8" i="5"/>
  <c r="M8" i="5"/>
  <c r="L8" i="5"/>
  <c r="K8" i="5"/>
  <c r="J8" i="5"/>
  <c r="I8" i="5"/>
  <c r="H8" i="5"/>
  <c r="G8" i="5"/>
  <c r="F8" i="5"/>
  <c r="E8" i="5"/>
  <c r="D8" i="5"/>
  <c r="C8" i="5"/>
  <c r="B8" i="5"/>
  <c r="Y7" i="5"/>
  <c r="X7" i="5"/>
  <c r="W7" i="5"/>
  <c r="V7" i="5"/>
  <c r="U7" i="5"/>
  <c r="T7" i="5"/>
  <c r="S7" i="5"/>
  <c r="R7" i="5"/>
  <c r="Q7" i="5"/>
  <c r="P7" i="5"/>
  <c r="O7" i="5"/>
  <c r="N7" i="5"/>
  <c r="M7" i="5"/>
  <c r="L7" i="5"/>
  <c r="K7" i="5"/>
  <c r="J7" i="5"/>
  <c r="I7" i="5"/>
  <c r="H7" i="5"/>
  <c r="G7" i="5"/>
  <c r="F7" i="5"/>
  <c r="E7" i="5"/>
  <c r="D7" i="5"/>
  <c r="C7" i="5"/>
  <c r="B7" i="5"/>
  <c r="M4" i="5"/>
  <c r="M5" i="5" s="1"/>
  <c r="L4" i="5"/>
  <c r="L5" i="5" s="1"/>
  <c r="K4" i="5"/>
  <c r="K5" i="5" s="1"/>
  <c r="J4" i="5"/>
  <c r="I4" i="5"/>
  <c r="H4" i="5"/>
  <c r="H5" i="5" s="1"/>
  <c r="M3" i="5"/>
  <c r="L3" i="5"/>
  <c r="K3" i="5"/>
  <c r="J3" i="5"/>
  <c r="J5" i="5" s="1"/>
  <c r="I3" i="5"/>
  <c r="H3" i="5"/>
  <c r="C1" i="5"/>
  <c r="D1" i="5" s="1"/>
  <c r="E1" i="5" s="1"/>
  <c r="F1" i="5" s="1"/>
  <c r="G1" i="5" s="1"/>
  <c r="H1" i="5" s="1"/>
  <c r="I1" i="5" s="1"/>
  <c r="J1" i="5" s="1"/>
  <c r="K1" i="5" s="1"/>
  <c r="L1" i="5" s="1"/>
  <c r="M1" i="5" s="1"/>
  <c r="N1" i="5" s="1"/>
  <c r="O1" i="5" s="1"/>
  <c r="P1" i="5" s="1"/>
  <c r="Q1" i="5" s="1"/>
  <c r="R1" i="5" s="1"/>
  <c r="S1" i="5" s="1"/>
  <c r="T1" i="5" s="1"/>
  <c r="U1" i="5" s="1"/>
  <c r="V1" i="5" s="1"/>
  <c r="W1" i="5" s="1"/>
  <c r="X1" i="5" s="1"/>
  <c r="Y1" i="5" s="1"/>
  <c r="Z1" i="5" s="1"/>
  <c r="AA1" i="5" s="1"/>
  <c r="AB1" i="5" s="1"/>
  <c r="AC1" i="5" s="1"/>
  <c r="AD1" i="5" s="1"/>
  <c r="AE1" i="5" s="1"/>
  <c r="AF1" i="5" s="1"/>
  <c r="AG1" i="5" s="1"/>
  <c r="AH1" i="5" s="1"/>
  <c r="AI1" i="5" s="1"/>
  <c r="AJ1" i="5" s="1"/>
  <c r="AK1" i="5" s="1"/>
  <c r="G3" i="5"/>
  <c r="F3" i="5"/>
  <c r="E3" i="5"/>
  <c r="D3" i="5"/>
  <c r="C3" i="5"/>
  <c r="B3" i="5"/>
  <c r="Y3" i="5"/>
  <c r="X3" i="5"/>
  <c r="W3" i="5"/>
  <c r="V3" i="5"/>
  <c r="U3" i="5"/>
  <c r="T3" i="5"/>
  <c r="S3" i="5"/>
  <c r="R3" i="5"/>
  <c r="Q3" i="5"/>
  <c r="P3" i="5"/>
  <c r="O3" i="5"/>
  <c r="E31" i="2"/>
  <c r="F30" i="2"/>
  <c r="G30" i="2" s="1"/>
  <c r="E30" i="2"/>
  <c r="F29" i="2"/>
  <c r="E29" i="2"/>
  <c r="E28" i="2"/>
  <c r="F28" i="2" s="1"/>
  <c r="F27" i="2"/>
  <c r="E27" i="2"/>
  <c r="F26" i="2"/>
  <c r="E26" i="2"/>
  <c r="F25" i="2"/>
  <c r="F24" i="2" s="1"/>
  <c r="AD7" i="5" s="1"/>
  <c r="E25" i="2"/>
  <c r="E24" i="2" s="1"/>
  <c r="AC7" i="5" s="1"/>
  <c r="D24" i="2"/>
  <c r="AB7" i="5" s="1"/>
  <c r="AB29" i="5" s="1"/>
  <c r="C24" i="2"/>
  <c r="AA7" i="5" s="1"/>
  <c r="AA29" i="5" s="1"/>
  <c r="B24" i="2"/>
  <c r="Z7" i="5" s="1"/>
  <c r="Z29" i="5" s="1"/>
  <c r="G10" i="2"/>
  <c r="H10" i="2" s="1"/>
  <c r="F10" i="2"/>
  <c r="E10" i="2"/>
  <c r="E9" i="2"/>
  <c r="E8" i="2"/>
  <c r="F8" i="2" s="1"/>
  <c r="Z4" i="5"/>
  <c r="J8" i="1"/>
  <c r="J5" i="1"/>
  <c r="O8" i="9" s="1"/>
  <c r="O6" i="9" s="1"/>
  <c r="J3" i="1"/>
  <c r="AC545" i="1" l="1"/>
  <c r="U29" i="5"/>
  <c r="Z515" i="1"/>
  <c r="Z517" i="1" s="1"/>
  <c r="W522" i="1"/>
  <c r="AE522" i="1"/>
  <c r="AB523" i="1"/>
  <c r="Y524" i="1"/>
  <c r="AG524" i="1"/>
  <c r="V525" i="1"/>
  <c r="AD525" i="1"/>
  <c r="AA526" i="1"/>
  <c r="X527" i="1"/>
  <c r="AF527" i="1"/>
  <c r="X528" i="1"/>
  <c r="AF528" i="1"/>
  <c r="AC529" i="1"/>
  <c r="Z530" i="1"/>
  <c r="W531" i="1"/>
  <c r="AE531" i="1"/>
  <c r="AB532" i="1"/>
  <c r="Y533" i="1"/>
  <c r="AG533" i="1"/>
  <c r="V534" i="1"/>
  <c r="AD534" i="1"/>
  <c r="Z535" i="1"/>
  <c r="N29" i="5"/>
  <c r="V545" i="1"/>
  <c r="V29" i="5"/>
  <c r="AD545" i="1"/>
  <c r="AA515" i="1"/>
  <c r="AA517" i="1" s="1"/>
  <c r="X522" i="1"/>
  <c r="AF522" i="1"/>
  <c r="AC523" i="1"/>
  <c r="Z524" i="1"/>
  <c r="W525" i="1"/>
  <c r="AE525" i="1"/>
  <c r="AB526" i="1"/>
  <c r="Y527" i="1"/>
  <c r="AG527" i="1"/>
  <c r="Y528" i="1"/>
  <c r="AG528" i="1"/>
  <c r="V529" i="1"/>
  <c r="AD529" i="1"/>
  <c r="AA530" i="1"/>
  <c r="X531" i="1"/>
  <c r="AF531" i="1"/>
  <c r="AC532" i="1"/>
  <c r="Z533" i="1"/>
  <c r="W534" i="1"/>
  <c r="AE534" i="1"/>
  <c r="AA535" i="1"/>
  <c r="O29" i="5"/>
  <c r="W545" i="1"/>
  <c r="W29" i="5"/>
  <c r="AE545" i="1"/>
  <c r="AB515" i="1"/>
  <c r="AB517" i="1" s="1"/>
  <c r="Y522" i="1"/>
  <c r="AG522" i="1"/>
  <c r="V523" i="1"/>
  <c r="AD523" i="1"/>
  <c r="AA524" i="1"/>
  <c r="X525" i="1"/>
  <c r="AF525" i="1"/>
  <c r="AC526" i="1"/>
  <c r="Z527" i="1"/>
  <c r="Z528" i="1"/>
  <c r="W529" i="1"/>
  <c r="AE529" i="1"/>
  <c r="AB530" i="1"/>
  <c r="Y531" i="1"/>
  <c r="AG531" i="1"/>
  <c r="V532" i="1"/>
  <c r="AD532" i="1"/>
  <c r="AA533" i="1"/>
  <c r="X534" i="1"/>
  <c r="AF534" i="1"/>
  <c r="AB535" i="1"/>
  <c r="P29" i="5"/>
  <c r="X545" i="1"/>
  <c r="X29" i="5"/>
  <c r="AF545" i="1"/>
  <c r="AC515" i="1"/>
  <c r="AC517" i="1" s="1"/>
  <c r="Z522" i="1"/>
  <c r="W523" i="1"/>
  <c r="AE523" i="1"/>
  <c r="AB524" i="1"/>
  <c r="Y525" i="1"/>
  <c r="AG525" i="1"/>
  <c r="V526" i="1"/>
  <c r="AD526" i="1"/>
  <c r="AA527" i="1"/>
  <c r="AA528" i="1"/>
  <c r="X529" i="1"/>
  <c r="AF529" i="1"/>
  <c r="AC530" i="1"/>
  <c r="Z531" i="1"/>
  <c r="W532" i="1"/>
  <c r="AE532" i="1"/>
  <c r="AB533" i="1"/>
  <c r="Y534" i="1"/>
  <c r="AG534" i="1"/>
  <c r="AC535" i="1"/>
  <c r="Q29" i="5"/>
  <c r="Y545" i="1"/>
  <c r="AG545" i="1"/>
  <c r="V515" i="1"/>
  <c r="V517" i="1" s="1"/>
  <c r="AD515" i="1"/>
  <c r="AD517" i="1" s="1"/>
  <c r="AA522" i="1"/>
  <c r="X523" i="1"/>
  <c r="AF523" i="1"/>
  <c r="AC524" i="1"/>
  <c r="Z525" i="1"/>
  <c r="W526" i="1"/>
  <c r="AE526" i="1"/>
  <c r="AB527" i="1"/>
  <c r="AB528" i="1"/>
  <c r="Y529" i="1"/>
  <c r="AG529" i="1"/>
  <c r="V530" i="1"/>
  <c r="AD530" i="1"/>
  <c r="AA531" i="1"/>
  <c r="X532" i="1"/>
  <c r="AF532" i="1"/>
  <c r="AC533" i="1"/>
  <c r="Z534" i="1"/>
  <c r="V535" i="1"/>
  <c r="AD535" i="1"/>
  <c r="R29" i="5"/>
  <c r="Z545" i="1"/>
  <c r="W515" i="1"/>
  <c r="W517" i="1" s="1"/>
  <c r="AE515" i="1"/>
  <c r="AE517" i="1" s="1"/>
  <c r="AB522" i="1"/>
  <c r="Y523" i="1"/>
  <c r="AG523" i="1"/>
  <c r="V524" i="1"/>
  <c r="AD524" i="1"/>
  <c r="AA525" i="1"/>
  <c r="X526" i="1"/>
  <c r="AF526" i="1"/>
  <c r="AC527" i="1"/>
  <c r="AC528" i="1"/>
  <c r="Z529" i="1"/>
  <c r="W530" i="1"/>
  <c r="AE530" i="1"/>
  <c r="AB531" i="1"/>
  <c r="Y532" i="1"/>
  <c r="AG532" i="1"/>
  <c r="V533" i="1"/>
  <c r="AD533" i="1"/>
  <c r="AA534" i="1"/>
  <c r="W535" i="1"/>
  <c r="AE535" i="1"/>
  <c r="S29" i="5"/>
  <c r="AA545" i="1"/>
  <c r="X515" i="1"/>
  <c r="X517" i="1" s="1"/>
  <c r="AF515" i="1"/>
  <c r="AF517" i="1" s="1"/>
  <c r="AC522" i="1"/>
  <c r="Z523" i="1"/>
  <c r="W524" i="1"/>
  <c r="AE524" i="1"/>
  <c r="AB525" i="1"/>
  <c r="Y526" i="1"/>
  <c r="AG526" i="1"/>
  <c r="V527" i="1"/>
  <c r="AD527" i="1"/>
  <c r="V528" i="1"/>
  <c r="AD528" i="1"/>
  <c r="AA529" i="1"/>
  <c r="X530" i="1"/>
  <c r="AF530" i="1"/>
  <c r="AC531" i="1"/>
  <c r="Z532" i="1"/>
  <c r="W533" i="1"/>
  <c r="AE533" i="1"/>
  <c r="AB534" i="1"/>
  <c r="X535" i="1"/>
  <c r="AF535" i="1"/>
  <c r="T29" i="5"/>
  <c r="AB545" i="1"/>
  <c r="Y515" i="1"/>
  <c r="Y517" i="1" s="1"/>
  <c r="Y29" i="5"/>
  <c r="AG515" i="1"/>
  <c r="AG517" i="1" s="1"/>
  <c r="V522" i="1"/>
  <c r="AD522" i="1"/>
  <c r="AD541" i="1" s="1"/>
  <c r="AD549" i="1" s="1"/>
  <c r="AA523" i="1"/>
  <c r="X524" i="1"/>
  <c r="AF524" i="1"/>
  <c r="AC525" i="1"/>
  <c r="Z526" i="1"/>
  <c r="W527" i="1"/>
  <c r="AE527" i="1"/>
  <c r="W528" i="1"/>
  <c r="AE528" i="1"/>
  <c r="AB529" i="1"/>
  <c r="Y530" i="1"/>
  <c r="AG530" i="1"/>
  <c r="V531" i="1"/>
  <c r="AD531" i="1"/>
  <c r="AA532" i="1"/>
  <c r="X533" i="1"/>
  <c r="AF533" i="1"/>
  <c r="AC534" i="1"/>
  <c r="Y535" i="1"/>
  <c r="AG535" i="1"/>
  <c r="J515" i="1"/>
  <c r="J517" i="1" s="1"/>
  <c r="S526" i="1"/>
  <c r="Q533" i="1"/>
  <c r="F29" i="5"/>
  <c r="N545" i="1"/>
  <c r="K515" i="1"/>
  <c r="K517" i="1" s="1"/>
  <c r="S515" i="1"/>
  <c r="S517" i="1" s="1"/>
  <c r="P522" i="1"/>
  <c r="M523" i="1"/>
  <c r="U523" i="1"/>
  <c r="J524" i="1"/>
  <c r="R524" i="1"/>
  <c r="O525" i="1"/>
  <c r="L526" i="1"/>
  <c r="T526" i="1"/>
  <c r="Q527" i="1"/>
  <c r="Q528" i="1"/>
  <c r="N529" i="1"/>
  <c r="K530" i="1"/>
  <c r="S530" i="1"/>
  <c r="P531" i="1"/>
  <c r="M532" i="1"/>
  <c r="U532" i="1"/>
  <c r="J533" i="1"/>
  <c r="R533" i="1"/>
  <c r="O534" i="1"/>
  <c r="J29" i="5"/>
  <c r="R515" i="1"/>
  <c r="R517" i="1" s="1"/>
  <c r="N525" i="1"/>
  <c r="J530" i="1"/>
  <c r="L532" i="1"/>
  <c r="O545" i="1"/>
  <c r="L515" i="1"/>
  <c r="L517" i="1" s="1"/>
  <c r="L29" i="5"/>
  <c r="T515" i="1"/>
  <c r="T517" i="1" s="1"/>
  <c r="Q522" i="1"/>
  <c r="N523" i="1"/>
  <c r="K524" i="1"/>
  <c r="S524" i="1"/>
  <c r="P525" i="1"/>
  <c r="M526" i="1"/>
  <c r="U526" i="1"/>
  <c r="J527" i="1"/>
  <c r="R527" i="1"/>
  <c r="J528" i="1"/>
  <c r="R528" i="1"/>
  <c r="O529" i="1"/>
  <c r="L530" i="1"/>
  <c r="T530" i="1"/>
  <c r="Q531" i="1"/>
  <c r="N532" i="1"/>
  <c r="K533" i="1"/>
  <c r="S533" i="1"/>
  <c r="P534" i="1"/>
  <c r="L523" i="1"/>
  <c r="O531" i="1"/>
  <c r="H29" i="5"/>
  <c r="P545" i="1"/>
  <c r="E29" i="5"/>
  <c r="M515" i="1"/>
  <c r="M517" i="1" s="1"/>
  <c r="U515" i="1"/>
  <c r="U517" i="1" s="1"/>
  <c r="J522" i="1"/>
  <c r="R522" i="1"/>
  <c r="O523" i="1"/>
  <c r="L524" i="1"/>
  <c r="T524" i="1"/>
  <c r="Q525" i="1"/>
  <c r="N526" i="1"/>
  <c r="K527" i="1"/>
  <c r="S527" i="1"/>
  <c r="K528" i="1"/>
  <c r="S528" i="1"/>
  <c r="P529" i="1"/>
  <c r="M530" i="1"/>
  <c r="U530" i="1"/>
  <c r="J531" i="1"/>
  <c r="R531" i="1"/>
  <c r="O532" i="1"/>
  <c r="L533" i="1"/>
  <c r="T533" i="1"/>
  <c r="Q534" i="1"/>
  <c r="M545" i="1"/>
  <c r="O522" i="1"/>
  <c r="P527" i="1"/>
  <c r="M529" i="1"/>
  <c r="N534" i="1"/>
  <c r="I29" i="5"/>
  <c r="Q545" i="1"/>
  <c r="N515" i="1"/>
  <c r="N517" i="1" s="1"/>
  <c r="K522" i="1"/>
  <c r="S522" i="1"/>
  <c r="S541" i="1" s="1"/>
  <c r="P523" i="1"/>
  <c r="M524" i="1"/>
  <c r="U524" i="1"/>
  <c r="J525" i="1"/>
  <c r="R525" i="1"/>
  <c r="O526" i="1"/>
  <c r="L527" i="1"/>
  <c r="T527" i="1"/>
  <c r="L528" i="1"/>
  <c r="T528" i="1"/>
  <c r="Q529" i="1"/>
  <c r="N530" i="1"/>
  <c r="K531" i="1"/>
  <c r="S531" i="1"/>
  <c r="P532" i="1"/>
  <c r="M533" i="1"/>
  <c r="U533" i="1"/>
  <c r="J534" i="1"/>
  <c r="R534" i="1"/>
  <c r="Q524" i="1"/>
  <c r="B29" i="5"/>
  <c r="J545" i="1"/>
  <c r="R545" i="1"/>
  <c r="G29" i="5"/>
  <c r="O515" i="1"/>
  <c r="O517" i="1" s="1"/>
  <c r="L522" i="1"/>
  <c r="T522" i="1"/>
  <c r="Q523" i="1"/>
  <c r="N524" i="1"/>
  <c r="K525" i="1"/>
  <c r="S525" i="1"/>
  <c r="P526" i="1"/>
  <c r="M527" i="1"/>
  <c r="U527" i="1"/>
  <c r="M528" i="1"/>
  <c r="U528" i="1"/>
  <c r="J529" i="1"/>
  <c r="R529" i="1"/>
  <c r="O530" i="1"/>
  <c r="L531" i="1"/>
  <c r="T531" i="1"/>
  <c r="Q532" i="1"/>
  <c r="N533" i="1"/>
  <c r="K534" i="1"/>
  <c r="S534" i="1"/>
  <c r="M29" i="5"/>
  <c r="U545" i="1"/>
  <c r="K526" i="1"/>
  <c r="U529" i="1"/>
  <c r="I5" i="5"/>
  <c r="C29" i="5"/>
  <c r="K545" i="1"/>
  <c r="K29" i="5"/>
  <c r="S545" i="1"/>
  <c r="P515" i="1"/>
  <c r="P517" i="1" s="1"/>
  <c r="M522" i="1"/>
  <c r="U522" i="1"/>
  <c r="J523" i="1"/>
  <c r="G523" i="1" s="1"/>
  <c r="R523" i="1"/>
  <c r="O524" i="1"/>
  <c r="L525" i="1"/>
  <c r="T525" i="1"/>
  <c r="Q526" i="1"/>
  <c r="N527" i="1"/>
  <c r="N528" i="1"/>
  <c r="K529" i="1"/>
  <c r="S529" i="1"/>
  <c r="P530" i="1"/>
  <c r="M531" i="1"/>
  <c r="U531" i="1"/>
  <c r="J532" i="1"/>
  <c r="R532" i="1"/>
  <c r="O533" i="1"/>
  <c r="L534" i="1"/>
  <c r="T534" i="1"/>
  <c r="T523" i="1"/>
  <c r="P528" i="1"/>
  <c r="R530" i="1"/>
  <c r="T532" i="1"/>
  <c r="D29" i="5"/>
  <c r="D31" i="5" s="1"/>
  <c r="D52" i="5" s="1"/>
  <c r="D54" i="5" s="1"/>
  <c r="L545" i="1"/>
  <c r="T545" i="1"/>
  <c r="Q515" i="1"/>
  <c r="Q517" i="1" s="1"/>
  <c r="N522" i="1"/>
  <c r="K523" i="1"/>
  <c r="S523" i="1"/>
  <c r="P524" i="1"/>
  <c r="M525" i="1"/>
  <c r="U525" i="1"/>
  <c r="J526" i="1"/>
  <c r="R526" i="1"/>
  <c r="O527" i="1"/>
  <c r="O528" i="1"/>
  <c r="L529" i="1"/>
  <c r="T529" i="1"/>
  <c r="Q530" i="1"/>
  <c r="N531" i="1"/>
  <c r="K532" i="1"/>
  <c r="S532" i="1"/>
  <c r="P533" i="1"/>
  <c r="M534" i="1"/>
  <c r="U534" i="1"/>
  <c r="O32" i="9"/>
  <c r="O55" i="9" s="1"/>
  <c r="O81" i="9" s="1"/>
  <c r="O101" i="9" s="1"/>
  <c r="N4" i="5"/>
  <c r="S53" i="5"/>
  <c r="R53" i="5"/>
  <c r="O4" i="5"/>
  <c r="O31" i="5" s="1"/>
  <c r="O52" i="5" s="1"/>
  <c r="O54" i="5" s="1"/>
  <c r="W4" i="5"/>
  <c r="T53" i="5"/>
  <c r="D4" i="5"/>
  <c r="D5" i="5" s="1"/>
  <c r="P4" i="5"/>
  <c r="P31" i="5" s="1"/>
  <c r="P52" i="5" s="1"/>
  <c r="U53" i="5"/>
  <c r="Q4" i="5"/>
  <c r="Q30" i="5" s="1"/>
  <c r="N53" i="5"/>
  <c r="V53" i="5"/>
  <c r="O53" i="5"/>
  <c r="W53" i="5"/>
  <c r="P53" i="5"/>
  <c r="X53" i="5"/>
  <c r="Q53" i="5"/>
  <c r="Y53" i="5"/>
  <c r="J9" i="1"/>
  <c r="J10" i="1"/>
  <c r="AH322" i="1"/>
  <c r="AH445" i="1"/>
  <c r="E4" i="5"/>
  <c r="E5" i="5" s="1"/>
  <c r="F4" i="5"/>
  <c r="F5" i="5" s="1"/>
  <c r="AC4" i="5"/>
  <c r="E11" i="2"/>
  <c r="E6" i="2"/>
  <c r="AC8" i="5" s="1"/>
  <c r="E12" i="2"/>
  <c r="W5" i="5"/>
  <c r="K4" i="1"/>
  <c r="K7" i="1" s="1"/>
  <c r="M30" i="5"/>
  <c r="M31" i="5"/>
  <c r="M52" i="5" s="1"/>
  <c r="M54" i="5" s="1"/>
  <c r="H26" i="2"/>
  <c r="E31" i="5"/>
  <c r="E52" i="5" s="1"/>
  <c r="E54" i="5" s="1"/>
  <c r="G28" i="2"/>
  <c r="Q5" i="5"/>
  <c r="J30" i="5"/>
  <c r="J31" i="5"/>
  <c r="J52" i="5" s="1"/>
  <c r="J54" i="5" s="1"/>
  <c r="W30" i="5"/>
  <c r="W31" i="5"/>
  <c r="W52" i="5" s="1"/>
  <c r="W54" i="5" s="1"/>
  <c r="L30" i="5"/>
  <c r="L31" i="5"/>
  <c r="L52" i="5" s="1"/>
  <c r="L54" i="5" s="1"/>
  <c r="N30" i="5"/>
  <c r="N31" i="5"/>
  <c r="N52" i="5" s="1"/>
  <c r="N54" i="5" s="1"/>
  <c r="I30" i="2"/>
  <c r="H30" i="2"/>
  <c r="G8" i="2"/>
  <c r="AD11" i="5"/>
  <c r="H30" i="5"/>
  <c r="H31" i="5"/>
  <c r="H52" i="5" s="1"/>
  <c r="H54" i="5" s="1"/>
  <c r="I10" i="2"/>
  <c r="J10" i="2" s="1"/>
  <c r="K10" i="2" s="1"/>
  <c r="L10" i="2" s="1"/>
  <c r="M10" i="2" s="1"/>
  <c r="I30" i="5"/>
  <c r="I31" i="5"/>
  <c r="I52" i="5" s="1"/>
  <c r="I54" i="5" s="1"/>
  <c r="Z30" i="5"/>
  <c r="Z31" i="5"/>
  <c r="Z52" i="5" s="1"/>
  <c r="Z54" i="5" s="1"/>
  <c r="K30" i="5"/>
  <c r="K31" i="5"/>
  <c r="K52" i="5" s="1"/>
  <c r="K54" i="5" s="1"/>
  <c r="F12" i="2"/>
  <c r="G12" i="2" s="1"/>
  <c r="E23" i="2"/>
  <c r="B32" i="2"/>
  <c r="N3" i="5"/>
  <c r="N5" i="5" s="1"/>
  <c r="R4" i="5"/>
  <c r="R5" i="5" s="1"/>
  <c r="E14" i="2"/>
  <c r="C32" i="2"/>
  <c r="S4" i="5"/>
  <c r="S5" i="5" s="1"/>
  <c r="E5" i="2"/>
  <c r="D32" i="2"/>
  <c r="T4" i="5"/>
  <c r="T5" i="5" s="1"/>
  <c r="E16" i="2"/>
  <c r="U4" i="5"/>
  <c r="U5" i="5" s="1"/>
  <c r="E7" i="2"/>
  <c r="F7" i="2" s="1"/>
  <c r="B4" i="5"/>
  <c r="B5" i="5" s="1"/>
  <c r="V4" i="5"/>
  <c r="V5" i="5" s="1"/>
  <c r="E18" i="2"/>
  <c r="G25" i="2"/>
  <c r="C4" i="5"/>
  <c r="C5" i="5" s="1"/>
  <c r="X4" i="5"/>
  <c r="X5" i="5" s="1"/>
  <c r="F9" i="2"/>
  <c r="E20" i="2"/>
  <c r="G27" i="2"/>
  <c r="Y4" i="5"/>
  <c r="Y5" i="5" s="1"/>
  <c r="AC11" i="5"/>
  <c r="E22" i="2"/>
  <c r="F22" i="2" s="1"/>
  <c r="G29" i="2"/>
  <c r="I29" i="2" s="1"/>
  <c r="G4" i="5"/>
  <c r="G5" i="5" s="1"/>
  <c r="AA4" i="5"/>
  <c r="AA30" i="5" s="1"/>
  <c r="E13" i="2"/>
  <c r="H29" i="2"/>
  <c r="F31" i="2"/>
  <c r="AB4" i="5"/>
  <c r="AC10" i="5"/>
  <c r="E15" i="2"/>
  <c r="AD4" i="5"/>
  <c r="F6" i="2"/>
  <c r="G6" i="2" s="1"/>
  <c r="E17" i="2"/>
  <c r="F17" i="2" s="1"/>
  <c r="E19" i="2"/>
  <c r="G26" i="2"/>
  <c r="E21" i="2"/>
  <c r="F21" i="2" s="1"/>
  <c r="J342" i="1" l="1"/>
  <c r="J343" i="1"/>
  <c r="J344" i="1"/>
  <c r="J345" i="1"/>
  <c r="J346" i="1"/>
  <c r="J376" i="1"/>
  <c r="J357" i="1"/>
  <c r="J360" i="1"/>
  <c r="J355" i="1"/>
  <c r="J365" i="1"/>
  <c r="J358" i="1"/>
  <c r="J377" i="1"/>
  <c r="J369" i="1"/>
  <c r="J350" i="1"/>
  <c r="J366" i="1"/>
  <c r="J368" i="1"/>
  <c r="J361" i="1"/>
  <c r="J348" i="1"/>
  <c r="J363" i="1"/>
  <c r="J362" i="1"/>
  <c r="J373" i="1"/>
  <c r="J375" i="1"/>
  <c r="J372" i="1"/>
  <c r="J354" i="1"/>
  <c r="J351" i="1"/>
  <c r="J356" i="1"/>
  <c r="J349" i="1"/>
  <c r="J371" i="1"/>
  <c r="J347" i="1"/>
  <c r="J359" i="1"/>
  <c r="J352" i="1"/>
  <c r="J364" i="1"/>
  <c r="J378" i="1"/>
  <c r="J353" i="1"/>
  <c r="J367" i="1"/>
  <c r="J379" i="1"/>
  <c r="J370" i="1"/>
  <c r="J383" i="1"/>
  <c r="J380" i="1"/>
  <c r="J382" i="1"/>
  <c r="J381" i="1"/>
  <c r="J374" i="1"/>
  <c r="AD552" i="1"/>
  <c r="O30" i="5"/>
  <c r="O5" i="5"/>
  <c r="Q31" i="5"/>
  <c r="Q52" i="5" s="1"/>
  <c r="Q54" i="5" s="1"/>
  <c r="Y541" i="1"/>
  <c r="Y549" i="1" s="1"/>
  <c r="Y552" i="1" s="1"/>
  <c r="AC541" i="1"/>
  <c r="AC549" i="1" s="1"/>
  <c r="AC552" i="1" s="1"/>
  <c r="G535" i="1"/>
  <c r="Z541" i="1"/>
  <c r="Z549" i="1" s="1"/>
  <c r="Z552" i="1" s="1"/>
  <c r="AB541" i="1"/>
  <c r="AB549" i="1" s="1"/>
  <c r="AB552" i="1" s="1"/>
  <c r="AF541" i="1"/>
  <c r="AF549" i="1" s="1"/>
  <c r="AF552" i="1" s="1"/>
  <c r="AE541" i="1"/>
  <c r="AE549" i="1" s="1"/>
  <c r="AE552" i="1" s="1"/>
  <c r="V541" i="1"/>
  <c r="V549" i="1" s="1"/>
  <c r="V552" i="1" s="1"/>
  <c r="AA541" i="1"/>
  <c r="AA549" i="1" s="1"/>
  <c r="AA552" i="1" s="1"/>
  <c r="AG541" i="1"/>
  <c r="AG549" i="1" s="1"/>
  <c r="AG552" i="1" s="1"/>
  <c r="X541" i="1"/>
  <c r="X549" i="1" s="1"/>
  <c r="X552" i="1" s="1"/>
  <c r="AD511" i="1"/>
  <c r="W541" i="1"/>
  <c r="W549" i="1" s="1"/>
  <c r="W552" i="1" s="1"/>
  <c r="O541" i="1"/>
  <c r="O549" i="1" s="1"/>
  <c r="O552" i="1" s="1"/>
  <c r="R541" i="1"/>
  <c r="R549" i="1" s="1"/>
  <c r="R552" i="1" s="1"/>
  <c r="G527" i="1"/>
  <c r="S549" i="1"/>
  <c r="S552" i="1" s="1"/>
  <c r="F31" i="5"/>
  <c r="F52" i="5" s="1"/>
  <c r="F54" i="5" s="1"/>
  <c r="U541" i="1"/>
  <c r="U549" i="1" s="1"/>
  <c r="U552" i="1" s="1"/>
  <c r="K541" i="1"/>
  <c r="K549" i="1" s="1"/>
  <c r="K552" i="1" s="1"/>
  <c r="F30" i="5"/>
  <c r="G545" i="1"/>
  <c r="J541" i="1"/>
  <c r="J549" i="1" s="1"/>
  <c r="J552" i="1" s="1"/>
  <c r="G522" i="1"/>
  <c r="E30" i="5"/>
  <c r="M541" i="1"/>
  <c r="M549" i="1" s="1"/>
  <c r="M552" i="1" s="1"/>
  <c r="G534" i="1"/>
  <c r="L541" i="1"/>
  <c r="L549" i="1" s="1"/>
  <c r="L552" i="1" s="1"/>
  <c r="T541" i="1"/>
  <c r="T549" i="1" s="1"/>
  <c r="T552" i="1" s="1"/>
  <c r="N541" i="1"/>
  <c r="N549" i="1" s="1"/>
  <c r="N552" i="1" s="1"/>
  <c r="Q541" i="1"/>
  <c r="Q549" i="1" s="1"/>
  <c r="Q552" i="1" s="1"/>
  <c r="P541" i="1"/>
  <c r="P549" i="1" s="1"/>
  <c r="P552" i="1" s="1"/>
  <c r="J665" i="1"/>
  <c r="J723" i="1" s="1"/>
  <c r="J666" i="1"/>
  <c r="J724" i="1" s="1"/>
  <c r="J664" i="1"/>
  <c r="J722" i="1" s="1"/>
  <c r="J689" i="1"/>
  <c r="J684" i="1"/>
  <c r="J679" i="1"/>
  <c r="J680" i="1"/>
  <c r="J685" i="1"/>
  <c r="D30" i="5"/>
  <c r="F11" i="2"/>
  <c r="P54" i="5"/>
  <c r="J592" i="1"/>
  <c r="J584" i="1"/>
  <c r="J576" i="1"/>
  <c r="J583" i="1"/>
  <c r="J575" i="1"/>
  <c r="J571" i="1"/>
  <c r="J593" i="1"/>
  <c r="J586" i="1"/>
  <c r="J582" i="1"/>
  <c r="J574" i="1"/>
  <c r="J562" i="1"/>
  <c r="J581" i="1"/>
  <c r="J573" i="1"/>
  <c r="J594" i="1"/>
  <c r="J578" i="1"/>
  <c r="J580" i="1"/>
  <c r="J572" i="1"/>
  <c r="J585" i="1"/>
  <c r="J577" i="1"/>
  <c r="J569" i="1"/>
  <c r="J579" i="1"/>
  <c r="J570" i="1"/>
  <c r="J457" i="1"/>
  <c r="J456" i="1"/>
  <c r="J486" i="1"/>
  <c r="J497" i="1"/>
  <c r="J487" i="1"/>
  <c r="J464" i="1"/>
  <c r="J491" i="1"/>
  <c r="J490" i="1"/>
  <c r="J476" i="1"/>
  <c r="J504" i="1"/>
  <c r="J502" i="1"/>
  <c r="J479" i="1"/>
  <c r="J495" i="1"/>
  <c r="J493" i="1"/>
  <c r="J480" i="1"/>
  <c r="J471" i="1"/>
  <c r="J489" i="1"/>
  <c r="J482" i="1"/>
  <c r="J498" i="1"/>
  <c r="J474" i="1"/>
  <c r="J499" i="1"/>
  <c r="J485" i="1"/>
  <c r="J483" i="1"/>
  <c r="J475" i="1"/>
  <c r="J466" i="1"/>
  <c r="J501" i="1"/>
  <c r="J469" i="1"/>
  <c r="J473" i="1"/>
  <c r="J496" i="1"/>
  <c r="J500" i="1"/>
  <c r="J472" i="1"/>
  <c r="J478" i="1"/>
  <c r="J470" i="1"/>
  <c r="J463" i="1"/>
  <c r="J467" i="1"/>
  <c r="J465" i="1"/>
  <c r="J477" i="1"/>
  <c r="J484" i="1"/>
  <c r="J503" i="1"/>
  <c r="J494" i="1"/>
  <c r="J481" i="1"/>
  <c r="J468" i="1"/>
  <c r="J488" i="1"/>
  <c r="J492" i="1"/>
  <c r="P30" i="5"/>
  <c r="P5" i="5"/>
  <c r="J335" i="1"/>
  <c r="J334" i="1"/>
  <c r="J336" i="1"/>
  <c r="J73" i="1"/>
  <c r="J74" i="1"/>
  <c r="J75" i="1"/>
  <c r="J98" i="1"/>
  <c r="J93" i="1"/>
  <c r="J88" i="1"/>
  <c r="J89" i="1"/>
  <c r="J94" i="1"/>
  <c r="AI322" i="1"/>
  <c r="F23" i="2"/>
  <c r="F19" i="2"/>
  <c r="AD25" i="5" s="1"/>
  <c r="F5" i="2"/>
  <c r="AD9" i="5" s="1"/>
  <c r="AE4" i="5"/>
  <c r="AJ322" i="1"/>
  <c r="AH404" i="1"/>
  <c r="AH408" i="1"/>
  <c r="AH413" i="1"/>
  <c r="AH418" i="1"/>
  <c r="AH423" i="1"/>
  <c r="AH428" i="1"/>
  <c r="AH433" i="1"/>
  <c r="AH438" i="1"/>
  <c r="AH443" i="1"/>
  <c r="AH403" i="1"/>
  <c r="AH396" i="1" s="1"/>
  <c r="AH416" i="1"/>
  <c r="AH436" i="1"/>
  <c r="AH437" i="1"/>
  <c r="AH417" i="1"/>
  <c r="AH411" i="1"/>
  <c r="AH431" i="1"/>
  <c r="AH409" i="1"/>
  <c r="AH420" i="1"/>
  <c r="AH429" i="1"/>
  <c r="AH440" i="1"/>
  <c r="AH405" i="1"/>
  <c r="AH421" i="1"/>
  <c r="AH414" i="1"/>
  <c r="AH442" i="1"/>
  <c r="AH422" i="1"/>
  <c r="AH426" i="1"/>
  <c r="AH430" i="1"/>
  <c r="AH406" i="1"/>
  <c r="AH427" i="1"/>
  <c r="AH407" i="1"/>
  <c r="AH434" i="1"/>
  <c r="AH441" i="1"/>
  <c r="AH435" i="1"/>
  <c r="AH415" i="1"/>
  <c r="AH410" i="1"/>
  <c r="AH425" i="1"/>
  <c r="AH412" i="1"/>
  <c r="AH419" i="1"/>
  <c r="AH444" i="1"/>
  <c r="AH432" i="1"/>
  <c r="AH439" i="1"/>
  <c r="AH424" i="1"/>
  <c r="AH287" i="1"/>
  <c r="AH292" i="1"/>
  <c r="AH297" i="1"/>
  <c r="AH302" i="1"/>
  <c r="AH307" i="1"/>
  <c r="AH312" i="1"/>
  <c r="AH317" i="1"/>
  <c r="AH290" i="1"/>
  <c r="AH310" i="1"/>
  <c r="AH291" i="1"/>
  <c r="AH311" i="1"/>
  <c r="AH285" i="1"/>
  <c r="AH305" i="1"/>
  <c r="AH294" i="1"/>
  <c r="AH303" i="1"/>
  <c r="AH314" i="1"/>
  <c r="AH304" i="1"/>
  <c r="AH301" i="1"/>
  <c r="AH308" i="1"/>
  <c r="AH318" i="1"/>
  <c r="AH288" i="1"/>
  <c r="AH298" i="1"/>
  <c r="AH315" i="1"/>
  <c r="AH300" i="1"/>
  <c r="AH321" i="1"/>
  <c r="AH299" i="1"/>
  <c r="AH316" i="1"/>
  <c r="AH293" i="1"/>
  <c r="AH306" i="1"/>
  <c r="AH289" i="1"/>
  <c r="AH295" i="1"/>
  <c r="AH319" i="1"/>
  <c r="AH313" i="1"/>
  <c r="AH286" i="1"/>
  <c r="AH320" i="1"/>
  <c r="AH296" i="1"/>
  <c r="AH309" i="1"/>
  <c r="G31" i="5"/>
  <c r="G52" i="5" s="1"/>
  <c r="G54" i="5" s="1"/>
  <c r="AC13" i="5"/>
  <c r="G22" i="2"/>
  <c r="Z5" i="5"/>
  <c r="AA5" i="5" s="1"/>
  <c r="AB5" i="5" s="1"/>
  <c r="Y31" i="5"/>
  <c r="Y52" i="5" s="1"/>
  <c r="Y54" i="5" s="1"/>
  <c r="Y30" i="5"/>
  <c r="X31" i="5"/>
  <c r="X52" i="5" s="1"/>
  <c r="X54" i="5" s="1"/>
  <c r="U30" i="5"/>
  <c r="T30" i="5"/>
  <c r="K8" i="1"/>
  <c r="K2" i="1"/>
  <c r="K5" i="1"/>
  <c r="P8" i="9" s="1"/>
  <c r="P6" i="9" s="1"/>
  <c r="K3" i="1"/>
  <c r="AE27" i="5"/>
  <c r="AE8" i="5"/>
  <c r="AD20" i="5"/>
  <c r="G17" i="2"/>
  <c r="H17" i="2" s="1"/>
  <c r="AD26" i="5"/>
  <c r="G21" i="2"/>
  <c r="H21" i="2" s="1"/>
  <c r="AD12" i="5"/>
  <c r="H6" i="2"/>
  <c r="AC18" i="5"/>
  <c r="E32" i="2"/>
  <c r="AC21" i="5"/>
  <c r="AD28" i="5"/>
  <c r="I6" i="2"/>
  <c r="AF4" i="5"/>
  <c r="AC19" i="5"/>
  <c r="V31" i="5"/>
  <c r="V52" i="5" s="1"/>
  <c r="V54" i="5" s="1"/>
  <c r="AD27" i="5"/>
  <c r="V30" i="5"/>
  <c r="AC14" i="5"/>
  <c r="H27" i="2"/>
  <c r="I27" i="2" s="1"/>
  <c r="B31" i="5"/>
  <c r="B52" i="5" s="1"/>
  <c r="B54" i="5" s="1"/>
  <c r="B55" i="5" s="1"/>
  <c r="T31" i="5"/>
  <c r="T52" i="5" s="1"/>
  <c r="T54" i="5" s="1"/>
  <c r="G11" i="2"/>
  <c r="H11" i="2" s="1"/>
  <c r="B30" i="5"/>
  <c r="AC17" i="5"/>
  <c r="F20" i="2"/>
  <c r="K30" i="2"/>
  <c r="G30" i="5"/>
  <c r="R30" i="5"/>
  <c r="G31" i="2"/>
  <c r="AD10" i="5"/>
  <c r="G9" i="2"/>
  <c r="J30" i="2"/>
  <c r="H28" i="2"/>
  <c r="R31" i="5"/>
  <c r="R52" i="5" s="1"/>
  <c r="R54" i="5" s="1"/>
  <c r="AC26" i="5"/>
  <c r="F13" i="2"/>
  <c r="G13" i="2" s="1"/>
  <c r="F16" i="2"/>
  <c r="AC20" i="5"/>
  <c r="G7" i="2"/>
  <c r="H7" i="2" s="1"/>
  <c r="AC12" i="5"/>
  <c r="J29" i="2"/>
  <c r="F18" i="2"/>
  <c r="G18" i="2" s="1"/>
  <c r="F14" i="2"/>
  <c r="AD8" i="5"/>
  <c r="H22" i="2"/>
  <c r="I22" i="2" s="1"/>
  <c r="AC27" i="5"/>
  <c r="AC28" i="5"/>
  <c r="G23" i="2"/>
  <c r="H23" i="2" s="1"/>
  <c r="S30" i="5"/>
  <c r="AC9" i="5"/>
  <c r="O10" i="2"/>
  <c r="S31" i="5"/>
  <c r="S52" i="5" s="1"/>
  <c r="S54" i="5" s="1"/>
  <c r="AD13" i="5"/>
  <c r="C31" i="5"/>
  <c r="C52" i="5" s="1"/>
  <c r="C54" i="5" s="1"/>
  <c r="J26" i="2"/>
  <c r="AA31" i="5"/>
  <c r="AA52" i="5" s="1"/>
  <c r="AA54" i="5" s="1"/>
  <c r="U31" i="5"/>
  <c r="U52" i="5" s="1"/>
  <c r="U54" i="5" s="1"/>
  <c r="H8" i="2"/>
  <c r="AE11" i="5"/>
  <c r="C30" i="5"/>
  <c r="AC25" i="5"/>
  <c r="AB31" i="5"/>
  <c r="AB52" i="5" s="1"/>
  <c r="AB54" i="5" s="1"/>
  <c r="AC16" i="5"/>
  <c r="F15" i="2"/>
  <c r="G24" i="2"/>
  <c r="AE7" i="5" s="1"/>
  <c r="H25" i="2"/>
  <c r="X30" i="5"/>
  <c r="I26" i="2"/>
  <c r="H12" i="2"/>
  <c r="I12" i="2" s="1"/>
  <c r="AB30" i="5"/>
  <c r="S511" i="1" l="1"/>
  <c r="AC511" i="1"/>
  <c r="J725" i="1"/>
  <c r="O511" i="1"/>
  <c r="Y511" i="1"/>
  <c r="Z511" i="1"/>
  <c r="N511" i="1"/>
  <c r="U511" i="1"/>
  <c r="K511" i="1"/>
  <c r="T511" i="1"/>
  <c r="R511" i="1"/>
  <c r="X511" i="1"/>
  <c r="W511" i="1"/>
  <c r="V511" i="1"/>
  <c r="AA511" i="1"/>
  <c r="AF511" i="1"/>
  <c r="AE511" i="1"/>
  <c r="AG511" i="1"/>
  <c r="AB511" i="1"/>
  <c r="P511" i="1"/>
  <c r="Q511" i="1"/>
  <c r="J511" i="1"/>
  <c r="M511" i="1"/>
  <c r="L511" i="1"/>
  <c r="P32" i="9"/>
  <c r="P55" i="9" s="1"/>
  <c r="P81" i="9" s="1"/>
  <c r="P101" i="9" s="1"/>
  <c r="J687" i="1"/>
  <c r="O14" i="9"/>
  <c r="O10" i="9"/>
  <c r="J682" i="1"/>
  <c r="O9" i="9"/>
  <c r="J681" i="1"/>
  <c r="J686" i="1"/>
  <c r="O13" i="9"/>
  <c r="O17" i="9"/>
  <c r="J667" i="1"/>
  <c r="J588" i="1"/>
  <c r="J729" i="1" s="1"/>
  <c r="J564" i="1"/>
  <c r="J728" i="1" s="1"/>
  <c r="J596" i="1"/>
  <c r="J730" i="1" s="1"/>
  <c r="J505" i="1"/>
  <c r="J458" i="1"/>
  <c r="J398" i="1"/>
  <c r="C55" i="5"/>
  <c r="D55" i="5" s="1"/>
  <c r="E55" i="5" s="1"/>
  <c r="F55" i="5" s="1"/>
  <c r="G55" i="5" s="1"/>
  <c r="H55" i="5" s="1"/>
  <c r="I55" i="5" s="1"/>
  <c r="J55" i="5" s="1"/>
  <c r="K55" i="5" s="1"/>
  <c r="L55" i="5" s="1"/>
  <c r="M55" i="5" s="1"/>
  <c r="N55" i="5" s="1"/>
  <c r="O55" i="5" s="1"/>
  <c r="P55" i="5" s="1"/>
  <c r="Q55" i="5" s="1"/>
  <c r="R55" i="5" s="1"/>
  <c r="S55" i="5" s="1"/>
  <c r="T55" i="5" s="1"/>
  <c r="U55" i="5" s="1"/>
  <c r="V55" i="5" s="1"/>
  <c r="W55" i="5" s="1"/>
  <c r="X55" i="5" s="1"/>
  <c r="Y55" i="5" s="1"/>
  <c r="Z55" i="5" s="1"/>
  <c r="AA55" i="5" s="1"/>
  <c r="AB55" i="5" s="1"/>
  <c r="I17" i="2"/>
  <c r="AG20" i="5" s="1"/>
  <c r="J337" i="1"/>
  <c r="J384" i="1" s="1"/>
  <c r="AH273" i="1"/>
  <c r="AH272" i="1"/>
  <c r="AJ272" i="1"/>
  <c r="AJ273" i="1"/>
  <c r="AI272" i="1"/>
  <c r="AI273" i="1"/>
  <c r="J91" i="1"/>
  <c r="J90" i="1"/>
  <c r="J95" i="1"/>
  <c r="J76" i="1"/>
  <c r="J96" i="1"/>
  <c r="AH629" i="1"/>
  <c r="AH624" i="1"/>
  <c r="K9" i="1"/>
  <c r="K10" i="1"/>
  <c r="AJ289" i="1"/>
  <c r="AJ294" i="1"/>
  <c r="AJ299" i="1"/>
  <c r="AJ304" i="1"/>
  <c r="AJ309" i="1"/>
  <c r="AJ314" i="1"/>
  <c r="AJ319" i="1"/>
  <c r="AJ286" i="1"/>
  <c r="AJ291" i="1"/>
  <c r="AJ296" i="1"/>
  <c r="AJ301" i="1"/>
  <c r="AJ306" i="1"/>
  <c r="AJ311" i="1"/>
  <c r="AJ316" i="1"/>
  <c r="AJ321" i="1"/>
  <c r="AJ292" i="1"/>
  <c r="AJ312" i="1"/>
  <c r="AJ295" i="1"/>
  <c r="AJ315" i="1"/>
  <c r="AJ313" i="1"/>
  <c r="AJ293" i="1"/>
  <c r="AJ300" i="1"/>
  <c r="AJ320" i="1"/>
  <c r="AJ285" i="1"/>
  <c r="AJ287" i="1"/>
  <c r="AJ318" i="1"/>
  <c r="AJ298" i="1"/>
  <c r="AJ302" i="1"/>
  <c r="AJ317" i="1"/>
  <c r="AJ288" i="1"/>
  <c r="AJ305" i="1"/>
  <c r="AJ310" i="1"/>
  <c r="AJ307" i="1"/>
  <c r="AJ303" i="1"/>
  <c r="AJ308" i="1"/>
  <c r="AJ297" i="1"/>
  <c r="AJ290" i="1"/>
  <c r="AJ404" i="1"/>
  <c r="AJ405" i="1"/>
  <c r="AJ410" i="1"/>
  <c r="AJ415" i="1"/>
  <c r="AJ420" i="1"/>
  <c r="AJ425" i="1"/>
  <c r="AJ430" i="1"/>
  <c r="AJ435" i="1"/>
  <c r="AJ440" i="1"/>
  <c r="AJ407" i="1"/>
  <c r="AJ412" i="1"/>
  <c r="AJ417" i="1"/>
  <c r="AJ422" i="1"/>
  <c r="AJ427" i="1"/>
  <c r="AJ432" i="1"/>
  <c r="AJ437" i="1"/>
  <c r="AJ442" i="1"/>
  <c r="AJ403" i="1"/>
  <c r="AJ396" i="1" s="1"/>
  <c r="AJ418" i="1"/>
  <c r="AJ438" i="1"/>
  <c r="AJ416" i="1"/>
  <c r="AJ436" i="1"/>
  <c r="AJ421" i="1"/>
  <c r="AJ441" i="1"/>
  <c r="AJ419" i="1"/>
  <c r="AJ439" i="1"/>
  <c r="AJ406" i="1"/>
  <c r="AJ426" i="1"/>
  <c r="AJ411" i="1"/>
  <c r="AJ431" i="1"/>
  <c r="AJ429" i="1"/>
  <c r="AJ409" i="1"/>
  <c r="AJ433" i="1"/>
  <c r="AJ413" i="1"/>
  <c r="AJ434" i="1"/>
  <c r="AJ414" i="1"/>
  <c r="AJ408" i="1"/>
  <c r="AJ424" i="1"/>
  <c r="AJ428" i="1"/>
  <c r="AJ423" i="1"/>
  <c r="AJ443" i="1"/>
  <c r="AJ444" i="1"/>
  <c r="G5" i="2"/>
  <c r="H18" i="2"/>
  <c r="G19" i="2"/>
  <c r="AE25" i="5" s="1"/>
  <c r="AI287" i="1"/>
  <c r="AI292" i="1"/>
  <c r="AI297" i="1"/>
  <c r="AI302" i="1"/>
  <c r="AI307" i="1"/>
  <c r="AI312" i="1"/>
  <c r="AI317" i="1"/>
  <c r="AI301" i="1"/>
  <c r="AI321" i="1"/>
  <c r="AI293" i="1"/>
  <c r="AI304" i="1"/>
  <c r="AI313" i="1"/>
  <c r="AI289" i="1"/>
  <c r="AI298" i="1"/>
  <c r="AI309" i="1"/>
  <c r="AI318" i="1"/>
  <c r="AI285" i="1"/>
  <c r="AI305" i="1"/>
  <c r="AI311" i="1"/>
  <c r="AI294" i="1"/>
  <c r="AI308" i="1"/>
  <c r="AI288" i="1"/>
  <c r="AI315" i="1"/>
  <c r="AI295" i="1"/>
  <c r="AI290" i="1"/>
  <c r="AI300" i="1"/>
  <c r="AI286" i="1"/>
  <c r="AI299" i="1"/>
  <c r="AI310" i="1"/>
  <c r="AI316" i="1"/>
  <c r="AI306" i="1"/>
  <c r="AI319" i="1"/>
  <c r="AI320" i="1"/>
  <c r="AI314" i="1"/>
  <c r="AI296" i="1"/>
  <c r="AI303" i="1"/>
  <c r="AI291" i="1"/>
  <c r="AI404" i="1"/>
  <c r="AI408" i="1"/>
  <c r="AI413" i="1"/>
  <c r="AI418" i="1"/>
  <c r="AI423" i="1"/>
  <c r="AI428" i="1"/>
  <c r="AI433" i="1"/>
  <c r="AI438" i="1"/>
  <c r="AI443" i="1"/>
  <c r="AI403" i="1"/>
  <c r="AI396" i="1" s="1"/>
  <c r="AI407" i="1"/>
  <c r="AI427" i="1"/>
  <c r="AI405" i="1"/>
  <c r="AI414" i="1"/>
  <c r="AI425" i="1"/>
  <c r="AI434" i="1"/>
  <c r="AI410" i="1"/>
  <c r="AI419" i="1"/>
  <c r="AI430" i="1"/>
  <c r="AI439" i="1"/>
  <c r="AI415" i="1"/>
  <c r="AI424" i="1"/>
  <c r="AI435" i="1"/>
  <c r="AI444" i="1"/>
  <c r="AI411" i="1"/>
  <c r="AI431" i="1"/>
  <c r="AI420" i="1"/>
  <c r="AI429" i="1"/>
  <c r="AI409" i="1"/>
  <c r="AI440" i="1"/>
  <c r="AI417" i="1"/>
  <c r="AI441" i="1"/>
  <c r="AI421" i="1"/>
  <c r="AI442" i="1"/>
  <c r="AI412" i="1"/>
  <c r="AI426" i="1"/>
  <c r="AI406" i="1"/>
  <c r="AI422" i="1"/>
  <c r="AI436" i="1"/>
  <c r="AI416" i="1"/>
  <c r="AI437" i="1"/>
  <c r="AI432" i="1"/>
  <c r="Z3" i="5"/>
  <c r="G15" i="2"/>
  <c r="H15" i="2" s="1"/>
  <c r="AC29" i="5"/>
  <c r="AC30" i="5" s="1"/>
  <c r="L4" i="1"/>
  <c r="AB3" i="5"/>
  <c r="AG27" i="5"/>
  <c r="AD21" i="5"/>
  <c r="G16" i="2"/>
  <c r="H16" i="2" s="1"/>
  <c r="I16" i="2" s="1"/>
  <c r="I28" i="2"/>
  <c r="AF8" i="5"/>
  <c r="AG8" i="5"/>
  <c r="AD17" i="5"/>
  <c r="G20" i="2"/>
  <c r="AE28" i="5"/>
  <c r="M30" i="2"/>
  <c r="J12" i="2"/>
  <c r="AG4" i="5"/>
  <c r="AF28" i="5"/>
  <c r="AD19" i="5"/>
  <c r="G14" i="2"/>
  <c r="I23" i="2"/>
  <c r="I18" i="2"/>
  <c r="AD18" i="5"/>
  <c r="AF13" i="5"/>
  <c r="AE10" i="5"/>
  <c r="H9" i="2"/>
  <c r="AA3" i="5"/>
  <c r="I7" i="2"/>
  <c r="J7" i="2" s="1"/>
  <c r="AE16" i="5"/>
  <c r="AD14" i="5"/>
  <c r="AE26" i="5"/>
  <c r="I11" i="2"/>
  <c r="AF26" i="5"/>
  <c r="H31" i="2"/>
  <c r="I21" i="2"/>
  <c r="L26" i="2"/>
  <c r="M26" i="2" s="1"/>
  <c r="AE12" i="5"/>
  <c r="L30" i="2"/>
  <c r="O30" i="2" s="1"/>
  <c r="AE20" i="5"/>
  <c r="AF12" i="5"/>
  <c r="AE13" i="5"/>
  <c r="F32" i="2"/>
  <c r="H24" i="2"/>
  <c r="AF7" i="5" s="1"/>
  <c r="I25" i="2"/>
  <c r="I8" i="2"/>
  <c r="AF11" i="5"/>
  <c r="AE18" i="5"/>
  <c r="AC5" i="5"/>
  <c r="AD5" i="5" s="1"/>
  <c r="AF20" i="5"/>
  <c r="AF18" i="5"/>
  <c r="K26" i="2"/>
  <c r="O26" i="2" s="1"/>
  <c r="J27" i="2"/>
  <c r="AF27" i="5"/>
  <c r="AE14" i="5"/>
  <c r="K29" i="2"/>
  <c r="AD16" i="5"/>
  <c r="H13" i="2"/>
  <c r="I13" i="2" s="1"/>
  <c r="K345" i="1" l="1"/>
  <c r="K343" i="1"/>
  <c r="K346" i="1"/>
  <c r="K344" i="1"/>
  <c r="K342" i="1"/>
  <c r="K353" i="1"/>
  <c r="K347" i="1"/>
  <c r="K363" i="1"/>
  <c r="K368" i="1"/>
  <c r="K367" i="1"/>
  <c r="K371" i="1"/>
  <c r="K383" i="1"/>
  <c r="K365" i="1"/>
  <c r="K364" i="1"/>
  <c r="K351" i="1"/>
  <c r="K357" i="1"/>
  <c r="K348" i="1"/>
  <c r="K374" i="1"/>
  <c r="K380" i="1"/>
  <c r="K378" i="1"/>
  <c r="K362" i="1"/>
  <c r="K366" i="1"/>
  <c r="K360" i="1"/>
  <c r="K358" i="1"/>
  <c r="K359" i="1"/>
  <c r="K382" i="1"/>
  <c r="K372" i="1"/>
  <c r="K381" i="1"/>
  <c r="K375" i="1"/>
  <c r="K373" i="1"/>
  <c r="K355" i="1"/>
  <c r="K369" i="1"/>
  <c r="K379" i="1"/>
  <c r="K377" i="1"/>
  <c r="K361" i="1"/>
  <c r="K356" i="1"/>
  <c r="K354" i="1"/>
  <c r="K376" i="1"/>
  <c r="K350" i="1"/>
  <c r="K370" i="1"/>
  <c r="K352" i="1"/>
  <c r="K349" i="1"/>
  <c r="O84" i="9"/>
  <c r="J749" i="1"/>
  <c r="J750" i="1"/>
  <c r="J748" i="1"/>
  <c r="J751" i="1"/>
  <c r="O58" i="9" s="1"/>
  <c r="J736" i="1"/>
  <c r="O82" i="9"/>
  <c r="J739" i="1"/>
  <c r="O56" i="9" s="1"/>
  <c r="J738" i="1"/>
  <c r="J737" i="1"/>
  <c r="J731" i="1"/>
  <c r="J742" i="1"/>
  <c r="O83" i="9"/>
  <c r="J743" i="1"/>
  <c r="J745" i="1"/>
  <c r="O57" i="9" s="1"/>
  <c r="J744" i="1"/>
  <c r="O11" i="9"/>
  <c r="O15" i="9"/>
  <c r="K665" i="1"/>
  <c r="K723" i="1" s="1"/>
  <c r="K664" i="1"/>
  <c r="K722" i="1" s="1"/>
  <c r="K666" i="1"/>
  <c r="K724" i="1" s="1"/>
  <c r="K684" i="1"/>
  <c r="K689" i="1"/>
  <c r="K679" i="1"/>
  <c r="K680" i="1"/>
  <c r="K685" i="1"/>
  <c r="AH626" i="1"/>
  <c r="AH625" i="1"/>
  <c r="AH631" i="1"/>
  <c r="AH630" i="1"/>
  <c r="O31" i="9"/>
  <c r="J17" i="2"/>
  <c r="J18" i="2"/>
  <c r="J599" i="1"/>
  <c r="K569" i="1"/>
  <c r="K577" i="1"/>
  <c r="K594" i="1"/>
  <c r="K572" i="1"/>
  <c r="K580" i="1"/>
  <c r="K575" i="1"/>
  <c r="K583" i="1"/>
  <c r="K592" i="1"/>
  <c r="K570" i="1"/>
  <c r="K578" i="1"/>
  <c r="K573" i="1"/>
  <c r="K581" i="1"/>
  <c r="K574" i="1"/>
  <c r="K582" i="1"/>
  <c r="K593" i="1"/>
  <c r="K571" i="1"/>
  <c r="K584" i="1"/>
  <c r="K585" i="1"/>
  <c r="K579" i="1"/>
  <c r="K576" i="1"/>
  <c r="K586" i="1"/>
  <c r="K562" i="1"/>
  <c r="J558" i="1"/>
  <c r="K456" i="1"/>
  <c r="K457" i="1"/>
  <c r="K479" i="1"/>
  <c r="K491" i="1"/>
  <c r="K476" i="1"/>
  <c r="K504" i="1"/>
  <c r="K500" i="1"/>
  <c r="K489" i="1"/>
  <c r="K496" i="1"/>
  <c r="K475" i="1"/>
  <c r="K465" i="1"/>
  <c r="K499" i="1"/>
  <c r="K485" i="1"/>
  <c r="K468" i="1"/>
  <c r="K503" i="1"/>
  <c r="K474" i="1"/>
  <c r="K483" i="1"/>
  <c r="K484" i="1"/>
  <c r="K478" i="1"/>
  <c r="K463" i="1"/>
  <c r="K502" i="1"/>
  <c r="K488" i="1"/>
  <c r="K464" i="1"/>
  <c r="K469" i="1"/>
  <c r="K501" i="1"/>
  <c r="K486" i="1"/>
  <c r="K490" i="1"/>
  <c r="K482" i="1"/>
  <c r="K494" i="1"/>
  <c r="K466" i="1"/>
  <c r="K495" i="1"/>
  <c r="K493" i="1"/>
  <c r="K480" i="1"/>
  <c r="K477" i="1"/>
  <c r="K497" i="1"/>
  <c r="K498" i="1"/>
  <c r="K472" i="1"/>
  <c r="K481" i="1"/>
  <c r="K473" i="1"/>
  <c r="K492" i="1"/>
  <c r="K471" i="1"/>
  <c r="K487" i="1"/>
  <c r="K470" i="1"/>
  <c r="K467" i="1"/>
  <c r="H19" i="2"/>
  <c r="J23" i="2"/>
  <c r="K335" i="1"/>
  <c r="K334" i="1"/>
  <c r="K336" i="1"/>
  <c r="AH274" i="1"/>
  <c r="AJ274" i="1"/>
  <c r="AI274" i="1"/>
  <c r="K75" i="1"/>
  <c r="K74" i="1"/>
  <c r="K73" i="1"/>
  <c r="K93" i="1"/>
  <c r="K88" i="1"/>
  <c r="K98" i="1"/>
  <c r="K89" i="1"/>
  <c r="K94" i="1"/>
  <c r="AH39" i="1"/>
  <c r="AH40" i="1"/>
  <c r="AH34" i="1"/>
  <c r="AH35" i="1"/>
  <c r="AI629" i="1"/>
  <c r="AJ629" i="1"/>
  <c r="AI624" i="1"/>
  <c r="AJ624" i="1"/>
  <c r="J6" i="2"/>
  <c r="AH8" i="5" s="1"/>
  <c r="H5" i="2"/>
  <c r="AF9" i="5" s="1"/>
  <c r="AE9" i="5"/>
  <c r="J11" i="2"/>
  <c r="AD29" i="5"/>
  <c r="I15" i="2"/>
  <c r="J15" i="2" s="1"/>
  <c r="AH16" i="5" s="1"/>
  <c r="AF16" i="5"/>
  <c r="J22" i="2"/>
  <c r="AH27" i="5" s="1"/>
  <c r="AC31" i="5"/>
  <c r="AC52" i="5" s="1"/>
  <c r="AC54" i="5" s="1"/>
  <c r="AC55" i="5" s="1"/>
  <c r="L7" i="1"/>
  <c r="L8" i="1"/>
  <c r="L2" i="1"/>
  <c r="L5" i="1"/>
  <c r="Q8" i="9" s="1"/>
  <c r="Q6" i="9" s="1"/>
  <c r="L3" i="1"/>
  <c r="AG21" i="5"/>
  <c r="AH28" i="5"/>
  <c r="AG14" i="5"/>
  <c r="AD3" i="5"/>
  <c r="AC3" i="5"/>
  <c r="AG26" i="5"/>
  <c r="AF10" i="5"/>
  <c r="I9" i="2"/>
  <c r="AH13" i="5"/>
  <c r="K31" i="2"/>
  <c r="AD30" i="5"/>
  <c r="AD31" i="5"/>
  <c r="AD52" i="5" s="1"/>
  <c r="AD54" i="5" s="1"/>
  <c r="AH18" i="5"/>
  <c r="AG13" i="5"/>
  <c r="AG18" i="5"/>
  <c r="J21" i="2"/>
  <c r="AG28" i="5"/>
  <c r="AE17" i="5"/>
  <c r="H20" i="2"/>
  <c r="AG11" i="5"/>
  <c r="J8" i="2"/>
  <c r="AH20" i="5"/>
  <c r="J31" i="2"/>
  <c r="AE19" i="5"/>
  <c r="H14" i="2"/>
  <c r="I14" i="2" s="1"/>
  <c r="K27" i="2"/>
  <c r="G32" i="2"/>
  <c r="AH12" i="5"/>
  <c r="AF14" i="5"/>
  <c r="L29" i="2"/>
  <c r="O29" i="2" s="1"/>
  <c r="I24" i="2"/>
  <c r="AG7" i="5" s="1"/>
  <c r="L25" i="2"/>
  <c r="J25" i="2"/>
  <c r="I31" i="2"/>
  <c r="AG16" i="5"/>
  <c r="K25" i="2"/>
  <c r="J28" i="2"/>
  <c r="K28" i="2" s="1"/>
  <c r="L28" i="2" s="1"/>
  <c r="M29" i="2"/>
  <c r="AG12" i="5"/>
  <c r="AF21" i="5"/>
  <c r="J13" i="2"/>
  <c r="K18" i="2"/>
  <c r="AI18" i="5" s="1"/>
  <c r="AH4" i="5"/>
  <c r="AE21" i="5"/>
  <c r="J16" i="2"/>
  <c r="AE5" i="5"/>
  <c r="K725" i="1" l="1"/>
  <c r="J755" i="1"/>
  <c r="O85" i="9"/>
  <c r="O103" i="9" s="1"/>
  <c r="J756" i="1"/>
  <c r="J754" i="1"/>
  <c r="J757" i="1"/>
  <c r="O59" i="9" s="1"/>
  <c r="J732" i="1"/>
  <c r="Q32" i="9"/>
  <c r="Q55" i="9" s="1"/>
  <c r="Q81" i="9" s="1"/>
  <c r="Q101" i="9" s="1"/>
  <c r="P14" i="9"/>
  <c r="K687" i="1"/>
  <c r="AJ626" i="1"/>
  <c r="AJ625" i="1"/>
  <c r="P10" i="9"/>
  <c r="K682" i="1"/>
  <c r="AI626" i="1"/>
  <c r="AI625" i="1"/>
  <c r="P9" i="9"/>
  <c r="K681" i="1"/>
  <c r="AJ631" i="1"/>
  <c r="AJ630" i="1"/>
  <c r="P17" i="9"/>
  <c r="AI631" i="1"/>
  <c r="AI630" i="1"/>
  <c r="P13" i="9"/>
  <c r="K686" i="1"/>
  <c r="K706" i="1"/>
  <c r="K698" i="1"/>
  <c r="K667" i="1"/>
  <c r="K702" i="1"/>
  <c r="K588" i="1"/>
  <c r="K729" i="1" s="1"/>
  <c r="K596" i="1"/>
  <c r="K564" i="1"/>
  <c r="K728" i="1" s="1"/>
  <c r="K505" i="1"/>
  <c r="K458" i="1"/>
  <c r="K398" i="1"/>
  <c r="AF25" i="5"/>
  <c r="I19" i="2"/>
  <c r="AH275" i="1"/>
  <c r="AI275" i="1"/>
  <c r="AJ275" i="1"/>
  <c r="K337" i="1"/>
  <c r="K384" i="1" s="1"/>
  <c r="K91" i="1"/>
  <c r="K90" i="1"/>
  <c r="K95" i="1"/>
  <c r="K107" i="1"/>
  <c r="K76" i="1"/>
  <c r="K111" i="1"/>
  <c r="K96" i="1"/>
  <c r="K115" i="1"/>
  <c r="AI40" i="1"/>
  <c r="AJ40" i="1"/>
  <c r="AJ34" i="1"/>
  <c r="AJ35" i="1"/>
  <c r="AI34" i="1"/>
  <c r="AI35" i="1"/>
  <c r="L9" i="1"/>
  <c r="L10" i="1"/>
  <c r="K13" i="2"/>
  <c r="AI14" i="5" s="1"/>
  <c r="AE29" i="5"/>
  <c r="AE30" i="5" s="1"/>
  <c r="I5" i="2"/>
  <c r="M4" i="1"/>
  <c r="AI4" i="5"/>
  <c r="K12" i="2"/>
  <c r="K7" i="2"/>
  <c r="K15" i="2"/>
  <c r="K22" i="2"/>
  <c r="AF19" i="5"/>
  <c r="AF5" i="5"/>
  <c r="AG5" i="5" s="1"/>
  <c r="J14" i="2"/>
  <c r="K14" i="2" s="1"/>
  <c r="AI19" i="5" s="1"/>
  <c r="H32" i="2"/>
  <c r="AH14" i="5"/>
  <c r="I20" i="2"/>
  <c r="K16" i="2"/>
  <c r="AI21" i="5" s="1"/>
  <c r="K11" i="2"/>
  <c r="M28" i="2"/>
  <c r="O28" i="2" s="1"/>
  <c r="AH11" i="5"/>
  <c r="K8" i="2"/>
  <c r="K24" i="2"/>
  <c r="AI7" i="5" s="1"/>
  <c r="AF17" i="5"/>
  <c r="AD55" i="5"/>
  <c r="AG19" i="5"/>
  <c r="K6" i="2"/>
  <c r="K23" i="2"/>
  <c r="AE3" i="5"/>
  <c r="L31" i="2"/>
  <c r="M31" i="2" s="1"/>
  <c r="O31" i="2" s="1"/>
  <c r="AH26" i="5"/>
  <c r="K21" i="2"/>
  <c r="AH21" i="5"/>
  <c r="J24" i="2"/>
  <c r="AH7" i="5" s="1"/>
  <c r="M25" i="2"/>
  <c r="M24" i="2" s="1"/>
  <c r="AK7" i="5" s="1"/>
  <c r="L27" i="2"/>
  <c r="M27" i="2" s="1"/>
  <c r="O27" i="2"/>
  <c r="AG10" i="5"/>
  <c r="J9" i="2"/>
  <c r="K17" i="2"/>
  <c r="L24" i="2"/>
  <c r="AJ7" i="5" s="1"/>
  <c r="L344" i="1" l="1"/>
  <c r="L342" i="1"/>
  <c r="L343" i="1"/>
  <c r="L346" i="1"/>
  <c r="L345" i="1"/>
  <c r="L367" i="1"/>
  <c r="L360" i="1"/>
  <c r="L369" i="1"/>
  <c r="L348" i="1"/>
  <c r="L382" i="1"/>
  <c r="L374" i="1"/>
  <c r="L351" i="1"/>
  <c r="L347" i="1"/>
  <c r="L381" i="1"/>
  <c r="L361" i="1"/>
  <c r="L380" i="1"/>
  <c r="L350" i="1"/>
  <c r="L383" i="1"/>
  <c r="L372" i="1"/>
  <c r="L375" i="1"/>
  <c r="L365" i="1"/>
  <c r="L357" i="1"/>
  <c r="L371" i="1"/>
  <c r="L379" i="1"/>
  <c r="L363" i="1"/>
  <c r="L356" i="1"/>
  <c r="L377" i="1"/>
  <c r="L368" i="1"/>
  <c r="L359" i="1"/>
  <c r="L355" i="1"/>
  <c r="L358" i="1"/>
  <c r="L376" i="1"/>
  <c r="L370" i="1"/>
  <c r="L354" i="1"/>
  <c r="L364" i="1"/>
  <c r="L352" i="1"/>
  <c r="L353" i="1"/>
  <c r="L373" i="1"/>
  <c r="L378" i="1"/>
  <c r="L362" i="1"/>
  <c r="L349" i="1"/>
  <c r="L366" i="1"/>
  <c r="K738" i="1"/>
  <c r="K737" i="1"/>
  <c r="P82" i="9"/>
  <c r="K739" i="1"/>
  <c r="P56" i="9" s="1"/>
  <c r="K736" i="1"/>
  <c r="K558" i="1"/>
  <c r="K730" i="1"/>
  <c r="K744" i="1"/>
  <c r="K745" i="1"/>
  <c r="P57" i="9" s="1"/>
  <c r="K742" i="1"/>
  <c r="K743" i="1"/>
  <c r="P83" i="9"/>
  <c r="P15" i="9"/>
  <c r="P11" i="9"/>
  <c r="L666" i="1"/>
  <c r="L724" i="1" s="1"/>
  <c r="L665" i="1"/>
  <c r="L723" i="1" s="1"/>
  <c r="L664" i="1"/>
  <c r="L722" i="1" s="1"/>
  <c r="L679" i="1"/>
  <c r="L689" i="1"/>
  <c r="L684" i="1"/>
  <c r="L680" i="1"/>
  <c r="L685" i="1"/>
  <c r="K710" i="1"/>
  <c r="L574" i="1"/>
  <c r="L582" i="1"/>
  <c r="L569" i="1"/>
  <c r="L577" i="1"/>
  <c r="L594" i="1"/>
  <c r="L572" i="1"/>
  <c r="L580" i="1"/>
  <c r="L575" i="1"/>
  <c r="L583" i="1"/>
  <c r="L592" i="1"/>
  <c r="L570" i="1"/>
  <c r="L578" i="1"/>
  <c r="L593" i="1"/>
  <c r="L571" i="1"/>
  <c r="L579" i="1"/>
  <c r="L573" i="1"/>
  <c r="L584" i="1"/>
  <c r="L562" i="1"/>
  <c r="L585" i="1"/>
  <c r="L586" i="1"/>
  <c r="L576" i="1"/>
  <c r="L581" i="1"/>
  <c r="K599" i="1"/>
  <c r="L456" i="1"/>
  <c r="L457" i="1"/>
  <c r="L497" i="1"/>
  <c r="L500" i="1"/>
  <c r="L495" i="1"/>
  <c r="L476" i="1"/>
  <c r="L502" i="1"/>
  <c r="L480" i="1"/>
  <c r="L503" i="1"/>
  <c r="L487" i="1"/>
  <c r="L484" i="1"/>
  <c r="L494" i="1"/>
  <c r="L465" i="1"/>
  <c r="L486" i="1"/>
  <c r="L469" i="1"/>
  <c r="L467" i="1"/>
  <c r="L464" i="1"/>
  <c r="L493" i="1"/>
  <c r="L501" i="1"/>
  <c r="L482" i="1"/>
  <c r="L475" i="1"/>
  <c r="L490" i="1"/>
  <c r="L468" i="1"/>
  <c r="L481" i="1"/>
  <c r="L466" i="1"/>
  <c r="L496" i="1"/>
  <c r="L488" i="1"/>
  <c r="L477" i="1"/>
  <c r="L492" i="1"/>
  <c r="L470" i="1"/>
  <c r="L499" i="1"/>
  <c r="L471" i="1"/>
  <c r="L478" i="1"/>
  <c r="L491" i="1"/>
  <c r="L483" i="1"/>
  <c r="L472" i="1"/>
  <c r="L504" i="1"/>
  <c r="L463" i="1"/>
  <c r="L485" i="1"/>
  <c r="L474" i="1"/>
  <c r="L473" i="1"/>
  <c r="L489" i="1"/>
  <c r="L479" i="1"/>
  <c r="L498" i="1"/>
  <c r="AG25" i="5"/>
  <c r="J19" i="2"/>
  <c r="L335" i="1"/>
  <c r="L334" i="1"/>
  <c r="L336" i="1"/>
  <c r="K119" i="1"/>
  <c r="L75" i="1"/>
  <c r="L74" i="1"/>
  <c r="L73" i="1"/>
  <c r="L88" i="1"/>
  <c r="L93" i="1"/>
  <c r="L98" i="1"/>
  <c r="L89" i="1"/>
  <c r="L94" i="1"/>
  <c r="AE31" i="5"/>
  <c r="AE52" i="5" s="1"/>
  <c r="AE54" i="5" s="1"/>
  <c r="AE55" i="5" s="1"/>
  <c r="AF29" i="5"/>
  <c r="AF30" i="5" s="1"/>
  <c r="AG9" i="5"/>
  <c r="J5" i="2"/>
  <c r="L13" i="2"/>
  <c r="AJ14" i="5" s="1"/>
  <c r="M7" i="1"/>
  <c r="M2" i="1"/>
  <c r="M3" i="1"/>
  <c r="M8" i="1"/>
  <c r="M5" i="1"/>
  <c r="R8" i="9" s="1"/>
  <c r="R6" i="9" s="1"/>
  <c r="AG3" i="5"/>
  <c r="AH5" i="5"/>
  <c r="AI5" i="5" s="1"/>
  <c r="AI3" i="5" s="1"/>
  <c r="AI27" i="5"/>
  <c r="L22" i="2"/>
  <c r="AJ27" i="5" s="1"/>
  <c r="AI16" i="5"/>
  <c r="L15" i="2"/>
  <c r="AJ16" i="5" s="1"/>
  <c r="AI11" i="5"/>
  <c r="L8" i="2"/>
  <c r="AI12" i="5"/>
  <c r="L7" i="2"/>
  <c r="AJ12" i="5" s="1"/>
  <c r="AI26" i="5"/>
  <c r="L21" i="2"/>
  <c r="L12" i="2"/>
  <c r="AI13" i="5"/>
  <c r="L11" i="2"/>
  <c r="AJ4" i="5"/>
  <c r="AG17" i="5"/>
  <c r="O25" i="2"/>
  <c r="AI20" i="5"/>
  <c r="L17" i="2"/>
  <c r="AJ20" i="5" s="1"/>
  <c r="AI28" i="5"/>
  <c r="L23" i="2"/>
  <c r="AJ28" i="5" s="1"/>
  <c r="AH10" i="5"/>
  <c r="K9" i="2"/>
  <c r="AI8" i="5"/>
  <c r="L6" i="2"/>
  <c r="AJ8" i="5" s="1"/>
  <c r="AH19" i="5"/>
  <c r="L14" i="2"/>
  <c r="AJ19" i="5" s="1"/>
  <c r="AF3" i="5"/>
  <c r="J20" i="2"/>
  <c r="L18" i="2"/>
  <c r="I32" i="2"/>
  <c r="L16" i="2"/>
  <c r="L725" i="1" l="1"/>
  <c r="K750" i="1"/>
  <c r="K751" i="1"/>
  <c r="P58" i="9" s="1"/>
  <c r="K748" i="1"/>
  <c r="P84" i="9"/>
  <c r="K749" i="1"/>
  <c r="K731" i="1"/>
  <c r="R32" i="9"/>
  <c r="R55" i="9" s="1"/>
  <c r="R81" i="9" s="1"/>
  <c r="R101" i="9" s="1"/>
  <c r="Q13" i="9"/>
  <c r="L686" i="1"/>
  <c r="Q17" i="9"/>
  <c r="L681" i="1"/>
  <c r="Q9" i="9"/>
  <c r="L698" i="1"/>
  <c r="L667" i="1"/>
  <c r="L702" i="1"/>
  <c r="L706" i="1"/>
  <c r="Q14" i="9"/>
  <c r="L687" i="1"/>
  <c r="L682" i="1"/>
  <c r="Q10" i="9"/>
  <c r="L596" i="1"/>
  <c r="L730" i="1" s="1"/>
  <c r="L588" i="1"/>
  <c r="L729" i="1" s="1"/>
  <c r="L564" i="1"/>
  <c r="L728" i="1" s="1"/>
  <c r="L505" i="1"/>
  <c r="L458" i="1"/>
  <c r="L398" i="1"/>
  <c r="K19" i="2"/>
  <c r="AH25" i="5"/>
  <c r="L337" i="1"/>
  <c r="L384" i="1" s="1"/>
  <c r="L91" i="1"/>
  <c r="L95" i="1"/>
  <c r="L90" i="1"/>
  <c r="L107" i="1"/>
  <c r="L76" i="1"/>
  <c r="L111" i="1"/>
  <c r="L96" i="1"/>
  <c r="L115" i="1"/>
  <c r="M9" i="1"/>
  <c r="M10" i="1"/>
  <c r="AH9" i="5"/>
  <c r="K5" i="2"/>
  <c r="AI9" i="5" s="1"/>
  <c r="AG29" i="5"/>
  <c r="AG31" i="5" s="1"/>
  <c r="AG52" i="5" s="1"/>
  <c r="AG54" i="5" s="1"/>
  <c r="AF31" i="5"/>
  <c r="AF52" i="5" s="1"/>
  <c r="AF54" i="5" s="1"/>
  <c r="AF55" i="5" s="1"/>
  <c r="M6" i="2"/>
  <c r="AK8" i="5" s="1"/>
  <c r="M23" i="2"/>
  <c r="AK28" i="5" s="1"/>
  <c r="M13" i="2"/>
  <c r="M15" i="2"/>
  <c r="AK16" i="5" s="1"/>
  <c r="M12" i="2"/>
  <c r="O12" i="2" s="1"/>
  <c r="N4" i="1"/>
  <c r="AJ21" i="5"/>
  <c r="M16" i="2"/>
  <c r="AK21" i="5" s="1"/>
  <c r="AJ13" i="5"/>
  <c r="AJ11" i="5"/>
  <c r="M8" i="2"/>
  <c r="AK11" i="5" s="1"/>
  <c r="O8" i="2"/>
  <c r="M11" i="2"/>
  <c r="AJ18" i="5"/>
  <c r="M18" i="2"/>
  <c r="AK18" i="5" s="1"/>
  <c r="AH17" i="5"/>
  <c r="K20" i="2"/>
  <c r="M17" i="2"/>
  <c r="AK20" i="5" s="1"/>
  <c r="M22" i="2"/>
  <c r="M14" i="2"/>
  <c r="AK19" i="5" s="1"/>
  <c r="AJ26" i="5"/>
  <c r="M21" i="2"/>
  <c r="AK26" i="5" s="1"/>
  <c r="AK4" i="5"/>
  <c r="O6" i="2"/>
  <c r="M7" i="2"/>
  <c r="AK12" i="5" s="1"/>
  <c r="AH3" i="5"/>
  <c r="J32" i="2"/>
  <c r="AI10" i="5"/>
  <c r="L9" i="2"/>
  <c r="AJ5" i="5"/>
  <c r="AJ3" i="5" s="1"/>
  <c r="M345" i="1" l="1"/>
  <c r="M343" i="1"/>
  <c r="M342" i="1"/>
  <c r="M344" i="1"/>
  <c r="M346" i="1"/>
  <c r="M361" i="1"/>
  <c r="M380" i="1"/>
  <c r="M360" i="1"/>
  <c r="M376" i="1"/>
  <c r="M364" i="1"/>
  <c r="M359" i="1"/>
  <c r="M350" i="1"/>
  <c r="M357" i="1"/>
  <c r="M378" i="1"/>
  <c r="M375" i="1"/>
  <c r="M372" i="1"/>
  <c r="M351" i="1"/>
  <c r="M363" i="1"/>
  <c r="M347" i="1"/>
  <c r="M356" i="1"/>
  <c r="M383" i="1"/>
  <c r="M349" i="1"/>
  <c r="M354" i="1"/>
  <c r="M381" i="1"/>
  <c r="M353" i="1"/>
  <c r="M348" i="1"/>
  <c r="M352" i="1"/>
  <c r="M369" i="1"/>
  <c r="M377" i="1"/>
  <c r="M365" i="1"/>
  <c r="M367" i="1"/>
  <c r="M358" i="1"/>
  <c r="M373" i="1"/>
  <c r="M374" i="1"/>
  <c r="M371" i="1"/>
  <c r="M368" i="1"/>
  <c r="M382" i="1"/>
  <c r="M366" i="1"/>
  <c r="M370" i="1"/>
  <c r="M355" i="1"/>
  <c r="M379" i="1"/>
  <c r="M362" i="1"/>
  <c r="AG30" i="5"/>
  <c r="L5" i="2"/>
  <c r="L558" i="1"/>
  <c r="K755" i="1"/>
  <c r="K757" i="1"/>
  <c r="P59" i="9" s="1"/>
  <c r="P85" i="9"/>
  <c r="P103" i="9" s="1"/>
  <c r="K754" i="1"/>
  <c r="K756" i="1"/>
  <c r="K732" i="1"/>
  <c r="Q82" i="9"/>
  <c r="L738" i="1"/>
  <c r="L739" i="1"/>
  <c r="Q56" i="9" s="1"/>
  <c r="L737" i="1"/>
  <c r="L736" i="1"/>
  <c r="L731" i="1"/>
  <c r="L743" i="1"/>
  <c r="L744" i="1"/>
  <c r="L745" i="1"/>
  <c r="Q57" i="9" s="1"/>
  <c r="Q83" i="9"/>
  <c r="L742" i="1"/>
  <c r="L750" i="1"/>
  <c r="L751" i="1"/>
  <c r="Q58" i="9" s="1"/>
  <c r="L748" i="1"/>
  <c r="L749" i="1"/>
  <c r="Q84" i="9"/>
  <c r="Q11" i="9"/>
  <c r="M665" i="1"/>
  <c r="M723" i="1" s="1"/>
  <c r="M664" i="1"/>
  <c r="M722" i="1" s="1"/>
  <c r="M666" i="1"/>
  <c r="M724" i="1" s="1"/>
  <c r="M689" i="1"/>
  <c r="M684" i="1"/>
  <c r="M679" i="1"/>
  <c r="M680" i="1"/>
  <c r="M685" i="1"/>
  <c r="L710" i="1"/>
  <c r="Q15" i="9"/>
  <c r="G533" i="1"/>
  <c r="AG55" i="5"/>
  <c r="G531" i="1"/>
  <c r="G528" i="1"/>
  <c r="G532" i="1"/>
  <c r="G539" i="1"/>
  <c r="G546" i="1"/>
  <c r="L599" i="1"/>
  <c r="M593" i="1"/>
  <c r="M571" i="1"/>
  <c r="M579" i="1"/>
  <c r="M574" i="1"/>
  <c r="M582" i="1"/>
  <c r="M569" i="1"/>
  <c r="M577" i="1"/>
  <c r="M594" i="1"/>
  <c r="M572" i="1"/>
  <c r="M580" i="1"/>
  <c r="M575" i="1"/>
  <c r="M583" i="1"/>
  <c r="M576" i="1"/>
  <c r="M584" i="1"/>
  <c r="M581" i="1"/>
  <c r="M573" i="1"/>
  <c r="M578" i="1"/>
  <c r="M585" i="1"/>
  <c r="M592" i="1"/>
  <c r="M570" i="1"/>
  <c r="M586" i="1"/>
  <c r="M562" i="1"/>
  <c r="G537" i="1"/>
  <c r="G524" i="1"/>
  <c r="G530" i="1"/>
  <c r="M457" i="1"/>
  <c r="M456" i="1"/>
  <c r="M466" i="1"/>
  <c r="M496" i="1"/>
  <c r="M470" i="1"/>
  <c r="M463" i="1"/>
  <c r="M472" i="1"/>
  <c r="M471" i="1"/>
  <c r="M476" i="1"/>
  <c r="M477" i="1"/>
  <c r="M482" i="1"/>
  <c r="M483" i="1"/>
  <c r="M491" i="1"/>
  <c r="M465" i="1"/>
  <c r="M500" i="1"/>
  <c r="M487" i="1"/>
  <c r="M499" i="1"/>
  <c r="M480" i="1"/>
  <c r="M486" i="1"/>
  <c r="M464" i="1"/>
  <c r="M504" i="1"/>
  <c r="M489" i="1"/>
  <c r="M474" i="1"/>
  <c r="M481" i="1"/>
  <c r="M495" i="1"/>
  <c r="M467" i="1"/>
  <c r="M485" i="1"/>
  <c r="M498" i="1"/>
  <c r="M469" i="1"/>
  <c r="M488" i="1"/>
  <c r="M493" i="1"/>
  <c r="M468" i="1"/>
  <c r="M494" i="1"/>
  <c r="M497" i="1"/>
  <c r="M484" i="1"/>
  <c r="M503" i="1"/>
  <c r="M473" i="1"/>
  <c r="M475" i="1"/>
  <c r="M479" i="1"/>
  <c r="M492" i="1"/>
  <c r="M502" i="1"/>
  <c r="M501" i="1"/>
  <c r="M478" i="1"/>
  <c r="M490" i="1"/>
  <c r="O14" i="2"/>
  <c r="AI25" i="5"/>
  <c r="L19" i="2"/>
  <c r="M334" i="1"/>
  <c r="M335" i="1"/>
  <c r="M336" i="1"/>
  <c r="M73" i="1"/>
  <c r="M75" i="1"/>
  <c r="M74" i="1"/>
  <c r="M98" i="1"/>
  <c r="M93" i="1"/>
  <c r="M88" i="1"/>
  <c r="M89" i="1"/>
  <c r="M94" i="1"/>
  <c r="L119" i="1"/>
  <c r="O23" i="2"/>
  <c r="P23" i="2" s="1"/>
  <c r="AH29" i="5"/>
  <c r="O15" i="2"/>
  <c r="P15" i="2" s="1"/>
  <c r="P6" i="2"/>
  <c r="O7" i="2"/>
  <c r="P7" i="2" s="1"/>
  <c r="AK14" i="5"/>
  <c r="O13" i="2"/>
  <c r="P13" i="2" s="1"/>
  <c r="N7" i="1"/>
  <c r="N2" i="1"/>
  <c r="N8" i="1"/>
  <c r="N5" i="1"/>
  <c r="S8" i="9" s="1"/>
  <c r="S6" i="9" s="1"/>
  <c r="N3" i="1"/>
  <c r="AH30" i="5"/>
  <c r="AH31" i="5"/>
  <c r="AH52" i="5" s="1"/>
  <c r="AH54" i="5" s="1"/>
  <c r="O18" i="2"/>
  <c r="P18" i="2" s="1"/>
  <c r="P10" i="2"/>
  <c r="P26" i="2"/>
  <c r="P30" i="2"/>
  <c r="P29" i="2"/>
  <c r="P31" i="2"/>
  <c r="P28" i="2"/>
  <c r="P27" i="2"/>
  <c r="AK13" i="5"/>
  <c r="O11" i="2"/>
  <c r="P11" i="2" s="1"/>
  <c r="P14" i="2"/>
  <c r="P8" i="2"/>
  <c r="P25" i="2"/>
  <c r="O16" i="2"/>
  <c r="P16" i="2" s="1"/>
  <c r="AJ10" i="5"/>
  <c r="M9" i="2"/>
  <c r="AK27" i="5"/>
  <c r="O22" i="2"/>
  <c r="P22" i="2" s="1"/>
  <c r="O17" i="2"/>
  <c r="P17" i="2" s="1"/>
  <c r="AI17" i="5"/>
  <c r="K32" i="2"/>
  <c r="L20" i="2"/>
  <c r="M20" i="2" s="1"/>
  <c r="P12" i="2"/>
  <c r="AK5" i="5"/>
  <c r="AK3" i="5" s="1"/>
  <c r="O21" i="2"/>
  <c r="P21" i="2" s="1"/>
  <c r="AJ9" i="5" l="1"/>
  <c r="M5" i="2"/>
  <c r="AH55" i="5"/>
  <c r="L755" i="1"/>
  <c r="L757" i="1"/>
  <c r="Q59" i="9" s="1"/>
  <c r="Q85" i="9"/>
  <c r="Q103" i="9" s="1"/>
  <c r="L754" i="1"/>
  <c r="L756" i="1"/>
  <c r="L732" i="1"/>
  <c r="M725" i="1"/>
  <c r="S32" i="9"/>
  <c r="S55" i="9" s="1"/>
  <c r="S81" i="9" s="1"/>
  <c r="S101" i="9" s="1"/>
  <c r="R9" i="9"/>
  <c r="M681" i="1"/>
  <c r="M686" i="1"/>
  <c r="R13" i="9"/>
  <c r="R17" i="9"/>
  <c r="M706" i="1"/>
  <c r="M667" i="1"/>
  <c r="M698" i="1"/>
  <c r="M702" i="1"/>
  <c r="M687" i="1"/>
  <c r="R14" i="9"/>
  <c r="R10" i="9"/>
  <c r="M682" i="1"/>
  <c r="G526" i="1"/>
  <c r="G517" i="1"/>
  <c r="H517" i="1" s="1"/>
  <c r="G538" i="1"/>
  <c r="G525" i="1"/>
  <c r="M596" i="1"/>
  <c r="M730" i="1" s="1"/>
  <c r="M588" i="1"/>
  <c r="M729" i="1" s="1"/>
  <c r="M564" i="1"/>
  <c r="M728" i="1" s="1"/>
  <c r="G515" i="1"/>
  <c r="M505" i="1"/>
  <c r="M458" i="1"/>
  <c r="G445" i="1"/>
  <c r="M398" i="1"/>
  <c r="AJ25" i="5"/>
  <c r="M19" i="2"/>
  <c r="AK25" i="5" s="1"/>
  <c r="M337" i="1"/>
  <c r="M384" i="1" s="1"/>
  <c r="G322" i="1"/>
  <c r="G282" i="1"/>
  <c r="G284" i="1"/>
  <c r="M91" i="1"/>
  <c r="M90" i="1"/>
  <c r="M95" i="1"/>
  <c r="M76" i="1"/>
  <c r="M111" i="1"/>
  <c r="M115" i="1"/>
  <c r="M96" i="1"/>
  <c r="M107" i="1"/>
  <c r="N9" i="1"/>
  <c r="N10" i="1"/>
  <c r="G285" i="1"/>
  <c r="G290" i="1"/>
  <c r="G295" i="1"/>
  <c r="G300" i="1"/>
  <c r="G305" i="1"/>
  <c r="G310" i="1"/>
  <c r="G315" i="1"/>
  <c r="G320" i="1"/>
  <c r="G289" i="1"/>
  <c r="G309" i="1"/>
  <c r="G287" i="1"/>
  <c r="G298" i="1"/>
  <c r="G307" i="1"/>
  <c r="G318" i="1"/>
  <c r="G301" i="1"/>
  <c r="G321" i="1"/>
  <c r="G293" i="1"/>
  <c r="G302" i="1"/>
  <c r="G313" i="1"/>
  <c r="G317" i="1"/>
  <c r="G286" i="1"/>
  <c r="G304" i="1"/>
  <c r="G308" i="1"/>
  <c r="G306" i="1"/>
  <c r="G303" i="1"/>
  <c r="G292" i="1"/>
  <c r="G288" i="1"/>
  <c r="G294" i="1"/>
  <c r="G299" i="1"/>
  <c r="G311" i="1"/>
  <c r="G316" i="1"/>
  <c r="G312" i="1"/>
  <c r="G291" i="1"/>
  <c r="G319" i="1"/>
  <c r="G297" i="1"/>
  <c r="G296" i="1"/>
  <c r="G314" i="1"/>
  <c r="AI29" i="5"/>
  <c r="AI30" i="5" s="1"/>
  <c r="O4" i="1"/>
  <c r="AK17" i="5"/>
  <c r="O20" i="2"/>
  <c r="P20" i="2" s="1"/>
  <c r="AK10" i="5"/>
  <c r="O9" i="2"/>
  <c r="P9" i="2" s="1"/>
  <c r="M32" i="2"/>
  <c r="AJ17" i="5"/>
  <c r="L32" i="2"/>
  <c r="N346" i="1" l="1"/>
  <c r="N344" i="1"/>
  <c r="N342" i="1"/>
  <c r="N345" i="1"/>
  <c r="N343" i="1"/>
  <c r="N348" i="1"/>
  <c r="N357" i="1"/>
  <c r="N377" i="1"/>
  <c r="N371" i="1"/>
  <c r="N382" i="1"/>
  <c r="N383" i="1"/>
  <c r="N363" i="1"/>
  <c r="N370" i="1"/>
  <c r="N349" i="1"/>
  <c r="N374" i="1"/>
  <c r="N365" i="1"/>
  <c r="N367" i="1"/>
  <c r="N347" i="1"/>
  <c r="N353" i="1"/>
  <c r="N372" i="1"/>
  <c r="N361" i="1"/>
  <c r="N360" i="1"/>
  <c r="N358" i="1"/>
  <c r="N369" i="1"/>
  <c r="N373" i="1"/>
  <c r="N378" i="1"/>
  <c r="N355" i="1"/>
  <c r="N354" i="1"/>
  <c r="N350" i="1"/>
  <c r="N356" i="1"/>
  <c r="N376" i="1"/>
  <c r="N359" i="1"/>
  <c r="N379" i="1"/>
  <c r="N366" i="1"/>
  <c r="N351" i="1"/>
  <c r="N380" i="1"/>
  <c r="N364" i="1"/>
  <c r="N352" i="1"/>
  <c r="N381" i="1"/>
  <c r="N362" i="1"/>
  <c r="N368" i="1"/>
  <c r="N375" i="1"/>
  <c r="H316" i="1"/>
  <c r="H306" i="1"/>
  <c r="H312" i="1"/>
  <c r="AK9" i="5"/>
  <c r="O5" i="2"/>
  <c r="P5" i="2" s="1"/>
  <c r="M731" i="1"/>
  <c r="M749" i="1"/>
  <c r="M750" i="1"/>
  <c r="M751" i="1"/>
  <c r="R58" i="9" s="1"/>
  <c r="R84" i="9"/>
  <c r="M748" i="1"/>
  <c r="H515" i="1"/>
  <c r="R82" i="9"/>
  <c r="M736" i="1"/>
  <c r="M739" i="1"/>
  <c r="R56" i="9" s="1"/>
  <c r="M737" i="1"/>
  <c r="M738" i="1"/>
  <c r="R83" i="9"/>
  <c r="M743" i="1"/>
  <c r="M744" i="1"/>
  <c r="M745" i="1"/>
  <c r="R57" i="9" s="1"/>
  <c r="M742" i="1"/>
  <c r="R15" i="9"/>
  <c r="M710" i="1"/>
  <c r="N665" i="1"/>
  <c r="N666" i="1"/>
  <c r="N664" i="1"/>
  <c r="N722" i="1" s="1"/>
  <c r="N679" i="1"/>
  <c r="N684" i="1"/>
  <c r="N689" i="1"/>
  <c r="N680" i="1"/>
  <c r="N685" i="1"/>
  <c r="R11" i="9"/>
  <c r="H321" i="1"/>
  <c r="H308" i="1"/>
  <c r="H320" i="1"/>
  <c r="H301" i="1"/>
  <c r="H315" i="1"/>
  <c r="AI31" i="5"/>
  <c r="AI52" i="5" s="1"/>
  <c r="AI54" i="5" s="1"/>
  <c r="AI55" i="5" s="1"/>
  <c r="N576" i="1"/>
  <c r="N584" i="1"/>
  <c r="N593" i="1"/>
  <c r="N571" i="1"/>
  <c r="N579" i="1"/>
  <c r="N574" i="1"/>
  <c r="N582" i="1"/>
  <c r="N569" i="1"/>
  <c r="N577" i="1"/>
  <c r="N594" i="1"/>
  <c r="N572" i="1"/>
  <c r="N580" i="1"/>
  <c r="N573" i="1"/>
  <c r="N581" i="1"/>
  <c r="N592" i="1"/>
  <c r="N570" i="1"/>
  <c r="N586" i="1"/>
  <c r="N562" i="1"/>
  <c r="N583" i="1"/>
  <c r="N585" i="1"/>
  <c r="N575" i="1"/>
  <c r="N578" i="1"/>
  <c r="M599" i="1"/>
  <c r="M558" i="1"/>
  <c r="G536" i="1"/>
  <c r="H445" i="1"/>
  <c r="G414" i="1"/>
  <c r="H414" i="1" s="1"/>
  <c r="G434" i="1"/>
  <c r="H434" i="1" s="1"/>
  <c r="G408" i="1"/>
  <c r="H408" i="1" s="1"/>
  <c r="G415" i="1"/>
  <c r="H415" i="1" s="1"/>
  <c r="N456" i="1"/>
  <c r="N457" i="1"/>
  <c r="N466" i="1"/>
  <c r="N501" i="1"/>
  <c r="N489" i="1"/>
  <c r="N481" i="1"/>
  <c r="N499" i="1"/>
  <c r="N494" i="1"/>
  <c r="N467" i="1"/>
  <c r="N493" i="1"/>
  <c r="N482" i="1"/>
  <c r="N491" i="1"/>
  <c r="N476" i="1"/>
  <c r="N500" i="1"/>
  <c r="N478" i="1"/>
  <c r="N472" i="1"/>
  <c r="N492" i="1"/>
  <c r="N496" i="1"/>
  <c r="N480" i="1"/>
  <c r="N473" i="1"/>
  <c r="N465" i="1"/>
  <c r="N474" i="1"/>
  <c r="N468" i="1"/>
  <c r="N479" i="1"/>
  <c r="N470" i="1"/>
  <c r="N477" i="1"/>
  <c r="N490" i="1"/>
  <c r="N495" i="1"/>
  <c r="N484" i="1"/>
  <c r="N503" i="1"/>
  <c r="N483" i="1"/>
  <c r="N469" i="1"/>
  <c r="N504" i="1"/>
  <c r="N475" i="1"/>
  <c r="N497" i="1"/>
  <c r="N502" i="1"/>
  <c r="N488" i="1"/>
  <c r="N486" i="1"/>
  <c r="N463" i="1"/>
  <c r="N471" i="1"/>
  <c r="N464" i="1"/>
  <c r="N498" i="1"/>
  <c r="N485" i="1"/>
  <c r="N487" i="1"/>
  <c r="G429" i="1"/>
  <c r="H429" i="1" s="1"/>
  <c r="G440" i="1"/>
  <c r="H440" i="1" s="1"/>
  <c r="G407" i="1"/>
  <c r="H407" i="1" s="1"/>
  <c r="G406" i="1"/>
  <c r="H406" i="1" s="1"/>
  <c r="G422" i="1"/>
  <c r="H422" i="1" s="1"/>
  <c r="G442" i="1"/>
  <c r="H442" i="1" s="1"/>
  <c r="G412" i="1"/>
  <c r="H412" i="1" s="1"/>
  <c r="G444" i="1"/>
  <c r="H444" i="1" s="1"/>
  <c r="G441" i="1"/>
  <c r="H441" i="1" s="1"/>
  <c r="G420" i="1"/>
  <c r="H420" i="1" s="1"/>
  <c r="G427" i="1"/>
  <c r="H427" i="1" s="1"/>
  <c r="G411" i="1"/>
  <c r="H411" i="1" s="1"/>
  <c r="G425" i="1"/>
  <c r="H425" i="1" s="1"/>
  <c r="G404" i="1"/>
  <c r="G418" i="1"/>
  <c r="H418" i="1" s="1"/>
  <c r="G438" i="1"/>
  <c r="H438" i="1" s="1"/>
  <c r="G432" i="1"/>
  <c r="H432" i="1" s="1"/>
  <c r="G433" i="1"/>
  <c r="H433" i="1" s="1"/>
  <c r="G436" i="1"/>
  <c r="H436" i="1" s="1"/>
  <c r="G430" i="1"/>
  <c r="H430" i="1" s="1"/>
  <c r="G410" i="1"/>
  <c r="H410" i="1" s="1"/>
  <c r="G417" i="1"/>
  <c r="H417" i="1" s="1"/>
  <c r="G439" i="1"/>
  <c r="H439" i="1" s="1"/>
  <c r="G424" i="1"/>
  <c r="H424" i="1" s="1"/>
  <c r="G431" i="1"/>
  <c r="H431" i="1" s="1"/>
  <c r="G405" i="1"/>
  <c r="H405" i="1" s="1"/>
  <c r="G419" i="1"/>
  <c r="H419" i="1" s="1"/>
  <c r="G403" i="1"/>
  <c r="H403" i="1" s="1"/>
  <c r="G421" i="1"/>
  <c r="H421" i="1" s="1"/>
  <c r="G437" i="1"/>
  <c r="H437" i="1" s="1"/>
  <c r="G435" i="1"/>
  <c r="H435" i="1" s="1"/>
  <c r="G416" i="1"/>
  <c r="H416" i="1" s="1"/>
  <c r="G423" i="1"/>
  <c r="H423" i="1" s="1"/>
  <c r="G443" i="1"/>
  <c r="H443" i="1" s="1"/>
  <c r="G409" i="1"/>
  <c r="H409" i="1" s="1"/>
  <c r="G428" i="1"/>
  <c r="H428" i="1" s="1"/>
  <c r="G413" i="1"/>
  <c r="H413" i="1" s="1"/>
  <c r="G426" i="1"/>
  <c r="H426" i="1" s="1"/>
  <c r="H311" i="1"/>
  <c r="H304" i="1"/>
  <c r="H318" i="1"/>
  <c r="H310" i="1"/>
  <c r="H314" i="1"/>
  <c r="H299" i="1"/>
  <c r="H286" i="1"/>
  <c r="H307" i="1"/>
  <c r="H305" i="1"/>
  <c r="H284" i="1"/>
  <c r="H296" i="1"/>
  <c r="H294" i="1"/>
  <c r="H317" i="1"/>
  <c r="H298" i="1"/>
  <c r="H300" i="1"/>
  <c r="H297" i="1"/>
  <c r="H288" i="1"/>
  <c r="H313" i="1"/>
  <c r="H287" i="1"/>
  <c r="H319" i="1"/>
  <c r="H292" i="1"/>
  <c r="H291" i="1"/>
  <c r="H303" i="1"/>
  <c r="H293" i="1"/>
  <c r="O19" i="2"/>
  <c r="P19" i="2" s="1"/>
  <c r="H295" i="1"/>
  <c r="H302" i="1"/>
  <c r="H282" i="1"/>
  <c r="H309" i="1"/>
  <c r="H290" i="1"/>
  <c r="H289" i="1"/>
  <c r="H285" i="1"/>
  <c r="N335" i="1"/>
  <c r="N334" i="1"/>
  <c r="N336" i="1"/>
  <c r="H322" i="1"/>
  <c r="G281" i="1"/>
  <c r="H281" i="1" s="1"/>
  <c r="G280" i="1"/>
  <c r="H280" i="1" s="1"/>
  <c r="N73" i="1"/>
  <c r="N75" i="1"/>
  <c r="N115" i="1" s="1"/>
  <c r="N74" i="1"/>
  <c r="N88" i="1"/>
  <c r="N93" i="1"/>
  <c r="N98" i="1"/>
  <c r="N89" i="1"/>
  <c r="N94" i="1"/>
  <c r="M119" i="1"/>
  <c r="AJ29" i="5"/>
  <c r="AJ31" i="5" s="1"/>
  <c r="AJ52" i="5" s="1"/>
  <c r="AJ54" i="5" s="1"/>
  <c r="AK29" i="5"/>
  <c r="AK30" i="5" s="1"/>
  <c r="O32" i="2"/>
  <c r="P32" i="2" s="1"/>
  <c r="O7" i="1"/>
  <c r="O2" i="1"/>
  <c r="O8" i="1"/>
  <c r="O3" i="1"/>
  <c r="O5" i="1"/>
  <c r="T8" i="9" s="1"/>
  <c r="T6" i="9" s="1"/>
  <c r="AJ30" i="5" l="1"/>
  <c r="AJ55" i="5"/>
  <c r="N706" i="1"/>
  <c r="N724" i="1"/>
  <c r="N702" i="1"/>
  <c r="N723" i="1"/>
  <c r="M755" i="1"/>
  <c r="M757" i="1"/>
  <c r="R59" i="9" s="1"/>
  <c r="M732" i="1"/>
  <c r="R85" i="9"/>
  <c r="R103" i="9" s="1"/>
  <c r="M754" i="1"/>
  <c r="M756" i="1"/>
  <c r="T32" i="9"/>
  <c r="T55" i="9" s="1"/>
  <c r="T81" i="9" s="1"/>
  <c r="T101" i="9" s="1"/>
  <c r="N698" i="1"/>
  <c r="N667" i="1"/>
  <c r="N687" i="1"/>
  <c r="S14" i="9"/>
  <c r="S10" i="9"/>
  <c r="N682" i="1"/>
  <c r="S17" i="9"/>
  <c r="N686" i="1"/>
  <c r="S13" i="9"/>
  <c r="S9" i="9"/>
  <c r="N681" i="1"/>
  <c r="N588" i="1"/>
  <c r="N729" i="1" s="1"/>
  <c r="N596" i="1"/>
  <c r="N730" i="1" s="1"/>
  <c r="N564" i="1"/>
  <c r="N728" i="1" s="1"/>
  <c r="G529" i="1"/>
  <c r="N505" i="1"/>
  <c r="N458" i="1"/>
  <c r="N398" i="1"/>
  <c r="AK31" i="5"/>
  <c r="AK52" i="5" s="1"/>
  <c r="AK54" i="5" s="1"/>
  <c r="N337" i="1"/>
  <c r="N384" i="1" s="1"/>
  <c r="G272" i="1"/>
  <c r="G273" i="1"/>
  <c r="N91" i="1"/>
  <c r="N95" i="1"/>
  <c r="N90" i="1"/>
  <c r="N111" i="1"/>
  <c r="N96" i="1"/>
  <c r="N107" i="1"/>
  <c r="N76" i="1"/>
  <c r="G38" i="1"/>
  <c r="G33" i="1"/>
  <c r="O9" i="1"/>
  <c r="O10" i="1"/>
  <c r="P4" i="1"/>
  <c r="O343" i="1" l="1"/>
  <c r="O342" i="1"/>
  <c r="O345" i="1"/>
  <c r="O344" i="1"/>
  <c r="O346" i="1"/>
  <c r="O376" i="1"/>
  <c r="O380" i="1"/>
  <c r="O373" i="1"/>
  <c r="O372" i="1"/>
  <c r="O383" i="1"/>
  <c r="O349" i="1"/>
  <c r="O369" i="1"/>
  <c r="O370" i="1"/>
  <c r="O350" i="1"/>
  <c r="O351" i="1"/>
  <c r="O347" i="1"/>
  <c r="O356" i="1"/>
  <c r="O367" i="1"/>
  <c r="O361" i="1"/>
  <c r="O362" i="1"/>
  <c r="O379" i="1"/>
  <c r="O377" i="1"/>
  <c r="O366" i="1"/>
  <c r="O354" i="1"/>
  <c r="O365" i="1"/>
  <c r="O368" i="1"/>
  <c r="O364" i="1"/>
  <c r="O375" i="1"/>
  <c r="O352" i="1"/>
  <c r="O360" i="1"/>
  <c r="O359" i="1"/>
  <c r="O378" i="1"/>
  <c r="O382" i="1"/>
  <c r="O355" i="1"/>
  <c r="O381" i="1"/>
  <c r="O348" i="1"/>
  <c r="O374" i="1"/>
  <c r="O371" i="1"/>
  <c r="O358" i="1"/>
  <c r="O357" i="1"/>
  <c r="O353" i="1"/>
  <c r="O363" i="1"/>
  <c r="N725" i="1"/>
  <c r="N739" i="1" s="1"/>
  <c r="S56" i="9" s="1"/>
  <c r="AK55" i="5"/>
  <c r="S82" i="9"/>
  <c r="N738" i="1"/>
  <c r="N737" i="1"/>
  <c r="N736" i="1"/>
  <c r="N731" i="1"/>
  <c r="S84" i="9"/>
  <c r="N749" i="1"/>
  <c r="N750" i="1"/>
  <c r="N751" i="1"/>
  <c r="S58" i="9" s="1"/>
  <c r="N748" i="1"/>
  <c r="N742" i="1"/>
  <c r="S83" i="9"/>
  <c r="N743" i="1"/>
  <c r="N744" i="1"/>
  <c r="N745" i="1"/>
  <c r="S57" i="9" s="1"/>
  <c r="S11" i="9"/>
  <c r="S15" i="9"/>
  <c r="O666" i="1"/>
  <c r="O664" i="1"/>
  <c r="O722" i="1" s="1"/>
  <c r="O665" i="1"/>
  <c r="O679" i="1"/>
  <c r="O684" i="1"/>
  <c r="O689" i="1"/>
  <c r="O680" i="1"/>
  <c r="O685" i="1"/>
  <c r="T14" i="9" s="1"/>
  <c r="N710" i="1"/>
  <c r="N599" i="1"/>
  <c r="O573" i="1"/>
  <c r="O581" i="1"/>
  <c r="O576" i="1"/>
  <c r="O584" i="1"/>
  <c r="O593" i="1"/>
  <c r="O571" i="1"/>
  <c r="O579" i="1"/>
  <c r="O574" i="1"/>
  <c r="O582" i="1"/>
  <c r="O569" i="1"/>
  <c r="O577" i="1"/>
  <c r="O592" i="1"/>
  <c r="O570" i="1"/>
  <c r="O578" i="1"/>
  <c r="O594" i="1"/>
  <c r="O572" i="1"/>
  <c r="O586" i="1"/>
  <c r="O562" i="1"/>
  <c r="O564" i="1" s="1"/>
  <c r="O728" i="1" s="1"/>
  <c r="O585" i="1"/>
  <c r="O583" i="1"/>
  <c r="O575" i="1"/>
  <c r="O580" i="1"/>
  <c r="N558" i="1"/>
  <c r="G541" i="1"/>
  <c r="H529" i="1" s="1"/>
  <c r="G552" i="1"/>
  <c r="O456" i="1"/>
  <c r="O457" i="1"/>
  <c r="O466" i="1"/>
  <c r="O468" i="1"/>
  <c r="O500" i="1"/>
  <c r="O498" i="1"/>
  <c r="O495" i="1"/>
  <c r="O467" i="1"/>
  <c r="O482" i="1"/>
  <c r="O473" i="1"/>
  <c r="O479" i="1"/>
  <c r="O478" i="1"/>
  <c r="O497" i="1"/>
  <c r="O471" i="1"/>
  <c r="O501" i="1"/>
  <c r="O493" i="1"/>
  <c r="O485" i="1"/>
  <c r="O477" i="1"/>
  <c r="O476" i="1"/>
  <c r="O474" i="1"/>
  <c r="O504" i="1"/>
  <c r="O496" i="1"/>
  <c r="O503" i="1"/>
  <c r="O488" i="1"/>
  <c r="O480" i="1"/>
  <c r="O463" i="1"/>
  <c r="O499" i="1"/>
  <c r="O491" i="1"/>
  <c r="O483" i="1"/>
  <c r="O469" i="1"/>
  <c r="O472" i="1"/>
  <c r="O464" i="1"/>
  <c r="O494" i="1"/>
  <c r="O486" i="1"/>
  <c r="O475" i="1"/>
  <c r="O489" i="1"/>
  <c r="O465" i="1"/>
  <c r="O492" i="1"/>
  <c r="O487" i="1"/>
  <c r="O484" i="1"/>
  <c r="O470" i="1"/>
  <c r="O502" i="1"/>
  <c r="O481" i="1"/>
  <c r="O490" i="1"/>
  <c r="O335" i="1"/>
  <c r="O334" i="1"/>
  <c r="O398" i="1" s="1"/>
  <c r="O336" i="1"/>
  <c r="N119" i="1"/>
  <c r="O73" i="1"/>
  <c r="O74" i="1"/>
  <c r="O111" i="1" s="1"/>
  <c r="O75" i="1"/>
  <c r="O115" i="1" s="1"/>
  <c r="O93" i="1"/>
  <c r="O98" i="1"/>
  <c r="O88" i="1"/>
  <c r="O89" i="1"/>
  <c r="O94" i="1"/>
  <c r="G34" i="1"/>
  <c r="G39" i="1"/>
  <c r="H38" i="1"/>
  <c r="G40" i="1"/>
  <c r="H33" i="1"/>
  <c r="G35" i="1"/>
  <c r="P7" i="1"/>
  <c r="P8" i="1"/>
  <c r="P2" i="1"/>
  <c r="P5" i="1"/>
  <c r="U8" i="9" s="1"/>
  <c r="U6" i="9" s="1"/>
  <c r="P3" i="1"/>
  <c r="O702" i="1" l="1"/>
  <c r="O723" i="1"/>
  <c r="N755" i="1"/>
  <c r="N757" i="1"/>
  <c r="S59" i="9" s="1"/>
  <c r="S85" i="9"/>
  <c r="S103" i="9" s="1"/>
  <c r="N754" i="1"/>
  <c r="N756" i="1"/>
  <c r="N732" i="1"/>
  <c r="O706" i="1"/>
  <c r="O724" i="1"/>
  <c r="O738" i="1" s="1"/>
  <c r="T82" i="9"/>
  <c r="O736" i="1"/>
  <c r="U32" i="9"/>
  <c r="U55" i="9" s="1"/>
  <c r="U81" i="9" s="1"/>
  <c r="U101" i="9" s="1"/>
  <c r="H39" i="1"/>
  <c r="E630" i="1" s="1"/>
  <c r="E629" i="1"/>
  <c r="O682" i="1"/>
  <c r="T10" i="9"/>
  <c r="T17" i="9"/>
  <c r="O687" i="1"/>
  <c r="T13" i="9"/>
  <c r="T15" i="9" s="1"/>
  <c r="O686" i="1"/>
  <c r="O681" i="1"/>
  <c r="T9" i="9"/>
  <c r="O667" i="1"/>
  <c r="O698" i="1"/>
  <c r="H34" i="1"/>
  <c r="E625" i="1" s="1"/>
  <c r="E624" i="1"/>
  <c r="O596" i="1"/>
  <c r="O588" i="1"/>
  <c r="O729" i="1" s="1"/>
  <c r="E552" i="1"/>
  <c r="E517" i="1"/>
  <c r="E541" i="1"/>
  <c r="H545" i="1"/>
  <c r="H547" i="1"/>
  <c r="H546" i="1"/>
  <c r="G549" i="1"/>
  <c r="H541" i="1"/>
  <c r="H534" i="1"/>
  <c r="H522" i="1"/>
  <c r="H523" i="1"/>
  <c r="H527" i="1"/>
  <c r="H535" i="1"/>
  <c r="H537" i="1"/>
  <c r="H532" i="1"/>
  <c r="H531" i="1"/>
  <c r="H539" i="1"/>
  <c r="H528" i="1"/>
  <c r="H533" i="1"/>
  <c r="H538" i="1"/>
  <c r="H524" i="1"/>
  <c r="H525" i="1"/>
  <c r="H526" i="1"/>
  <c r="H530" i="1"/>
  <c r="H536" i="1"/>
  <c r="O505" i="1"/>
  <c r="O458" i="1"/>
  <c r="O337" i="1"/>
  <c r="O384" i="1" s="1"/>
  <c r="O95" i="1"/>
  <c r="O90" i="1"/>
  <c r="O96" i="1"/>
  <c r="O76" i="1"/>
  <c r="O119" i="1" s="1"/>
  <c r="O107" i="1"/>
  <c r="O91" i="1"/>
  <c r="P9" i="1"/>
  <c r="P10" i="1"/>
  <c r="Q4" i="1"/>
  <c r="P346" i="1" l="1"/>
  <c r="P344" i="1"/>
  <c r="P342" i="1"/>
  <c r="P345" i="1"/>
  <c r="P343" i="1"/>
  <c r="P359" i="1"/>
  <c r="P370" i="1"/>
  <c r="P371" i="1"/>
  <c r="P348" i="1"/>
  <c r="P378" i="1"/>
  <c r="P383" i="1"/>
  <c r="P382" i="1"/>
  <c r="P369" i="1"/>
  <c r="P367" i="1"/>
  <c r="P350" i="1"/>
  <c r="P358" i="1"/>
  <c r="P356" i="1"/>
  <c r="P380" i="1"/>
  <c r="P354" i="1"/>
  <c r="P365" i="1"/>
  <c r="P352" i="1"/>
  <c r="P379" i="1"/>
  <c r="P349" i="1"/>
  <c r="P353" i="1"/>
  <c r="P361" i="1"/>
  <c r="P381" i="1"/>
  <c r="P347" i="1"/>
  <c r="P351" i="1"/>
  <c r="P366" i="1"/>
  <c r="P357" i="1"/>
  <c r="P362" i="1"/>
  <c r="P368" i="1"/>
  <c r="P377" i="1"/>
  <c r="P374" i="1"/>
  <c r="P360" i="1"/>
  <c r="P364" i="1"/>
  <c r="P355" i="1"/>
  <c r="P363" i="1"/>
  <c r="P375" i="1"/>
  <c r="P376" i="1"/>
  <c r="P372" i="1"/>
  <c r="P373" i="1"/>
  <c r="O725" i="1"/>
  <c r="O739" i="1" s="1"/>
  <c r="T56" i="9" s="1"/>
  <c r="O742" i="1"/>
  <c r="T83" i="9"/>
  <c r="O743" i="1"/>
  <c r="O744" i="1"/>
  <c r="O558" i="1"/>
  <c r="O730" i="1"/>
  <c r="O731" i="1" s="1"/>
  <c r="O737" i="1"/>
  <c r="T11" i="9"/>
  <c r="O710" i="1"/>
  <c r="P664" i="1"/>
  <c r="P722" i="1" s="1"/>
  <c r="P665" i="1"/>
  <c r="P666" i="1"/>
  <c r="P684" i="1"/>
  <c r="P679" i="1"/>
  <c r="P689" i="1"/>
  <c r="P680" i="1"/>
  <c r="P685" i="1"/>
  <c r="P592" i="1"/>
  <c r="P570" i="1"/>
  <c r="P578" i="1"/>
  <c r="P573" i="1"/>
  <c r="P581" i="1"/>
  <c r="P576" i="1"/>
  <c r="P584" i="1"/>
  <c r="P593" i="1"/>
  <c r="P571" i="1"/>
  <c r="P579" i="1"/>
  <c r="P574" i="1"/>
  <c r="P582" i="1"/>
  <c r="P575" i="1"/>
  <c r="P583" i="1"/>
  <c r="P580" i="1"/>
  <c r="P562" i="1"/>
  <c r="P564" i="1" s="1"/>
  <c r="P728" i="1" s="1"/>
  <c r="P577" i="1"/>
  <c r="P594" i="1"/>
  <c r="P572" i="1"/>
  <c r="P586" i="1"/>
  <c r="P569" i="1"/>
  <c r="P585" i="1"/>
  <c r="O599" i="1"/>
  <c r="H549" i="1"/>
  <c r="E549" i="1"/>
  <c r="P457" i="1"/>
  <c r="P456" i="1"/>
  <c r="P463" i="1"/>
  <c r="P494" i="1"/>
  <c r="P486" i="1"/>
  <c r="P475" i="1"/>
  <c r="P493" i="1"/>
  <c r="P469" i="1"/>
  <c r="P500" i="1"/>
  <c r="P485" i="1"/>
  <c r="P489" i="1"/>
  <c r="P481" i="1"/>
  <c r="P470" i="1"/>
  <c r="P482" i="1"/>
  <c r="P490" i="1"/>
  <c r="P495" i="1"/>
  <c r="P484" i="1"/>
  <c r="P476" i="1"/>
  <c r="P492" i="1"/>
  <c r="P499" i="1"/>
  <c r="P502" i="1"/>
  <c r="P474" i="1"/>
  <c r="P478" i="1"/>
  <c r="P488" i="1"/>
  <c r="P479" i="1"/>
  <c r="P465" i="1"/>
  <c r="P503" i="1"/>
  <c r="P483" i="1"/>
  <c r="P467" i="1"/>
  <c r="P477" i="1"/>
  <c r="P496" i="1"/>
  <c r="P487" i="1"/>
  <c r="P471" i="1"/>
  <c r="P473" i="1"/>
  <c r="P498" i="1"/>
  <c r="P501" i="1"/>
  <c r="P504" i="1"/>
  <c r="P491" i="1"/>
  <c r="P480" i="1"/>
  <c r="P497" i="1"/>
  <c r="P468" i="1"/>
  <c r="P466" i="1"/>
  <c r="P472" i="1"/>
  <c r="P464" i="1"/>
  <c r="P334" i="1"/>
  <c r="P335" i="1"/>
  <c r="P336" i="1"/>
  <c r="P74" i="1"/>
  <c r="P111" i="1" s="1"/>
  <c r="P75" i="1"/>
  <c r="P115" i="1" s="1"/>
  <c r="P73" i="1"/>
  <c r="P88" i="1"/>
  <c r="P93" i="1"/>
  <c r="P98" i="1"/>
  <c r="P89" i="1"/>
  <c r="P94" i="1"/>
  <c r="Q7" i="1"/>
  <c r="Q5" i="1"/>
  <c r="V8" i="9" s="1"/>
  <c r="V6" i="9" s="1"/>
  <c r="Q3" i="1"/>
  <c r="Q2" i="1"/>
  <c r="Q8" i="1"/>
  <c r="O745" i="1" l="1"/>
  <c r="T57" i="9" s="1"/>
  <c r="P702" i="1"/>
  <c r="P723" i="1"/>
  <c r="P737" i="1" s="1"/>
  <c r="P736" i="1"/>
  <c r="U82" i="9"/>
  <c r="T85" i="9"/>
  <c r="T103" i="9" s="1"/>
  <c r="O756" i="1"/>
  <c r="O755" i="1"/>
  <c r="O754" i="1"/>
  <c r="O732" i="1"/>
  <c r="O757" i="1"/>
  <c r="T59" i="9" s="1"/>
  <c r="P706" i="1"/>
  <c r="P724" i="1"/>
  <c r="P738" i="1" s="1"/>
  <c r="O748" i="1"/>
  <c r="T84" i="9"/>
  <c r="O749" i="1"/>
  <c r="O750" i="1"/>
  <c r="O751" i="1"/>
  <c r="T58" i="9" s="1"/>
  <c r="V32" i="9"/>
  <c r="V55" i="9" s="1"/>
  <c r="V81" i="9" s="1"/>
  <c r="V101" i="9" s="1"/>
  <c r="U13" i="9"/>
  <c r="P686" i="1"/>
  <c r="G629" i="1"/>
  <c r="P667" i="1"/>
  <c r="P698" i="1"/>
  <c r="U14" i="9"/>
  <c r="P687" i="1"/>
  <c r="P682" i="1"/>
  <c r="U10" i="9"/>
  <c r="U17" i="9"/>
  <c r="G624" i="1"/>
  <c r="P681" i="1"/>
  <c r="U9" i="9"/>
  <c r="P588" i="1"/>
  <c r="P729" i="1" s="1"/>
  <c r="P596" i="1"/>
  <c r="P458" i="1"/>
  <c r="P505" i="1"/>
  <c r="P398" i="1"/>
  <c r="P337" i="1"/>
  <c r="P384" i="1" s="1"/>
  <c r="P95" i="1"/>
  <c r="P90" i="1"/>
  <c r="P107" i="1"/>
  <c r="P76" i="1"/>
  <c r="P96" i="1"/>
  <c r="P91" i="1"/>
  <c r="Q9" i="1"/>
  <c r="Q10" i="1"/>
  <c r="R4" i="1"/>
  <c r="Q345" i="1" l="1"/>
  <c r="Q343" i="1"/>
  <c r="Q344" i="1"/>
  <c r="Q342" i="1"/>
  <c r="Q346" i="1"/>
  <c r="Q368" i="1"/>
  <c r="Q374" i="1"/>
  <c r="Q372" i="1"/>
  <c r="Q348" i="1"/>
  <c r="Q377" i="1"/>
  <c r="Q370" i="1"/>
  <c r="Q381" i="1"/>
  <c r="Q376" i="1"/>
  <c r="Q353" i="1"/>
  <c r="Q365" i="1"/>
  <c r="Q379" i="1"/>
  <c r="Q383" i="1"/>
  <c r="Q362" i="1"/>
  <c r="Q355" i="1"/>
  <c r="Q373" i="1"/>
  <c r="Q378" i="1"/>
  <c r="Q375" i="1"/>
  <c r="Q351" i="1"/>
  <c r="Q366" i="1"/>
  <c r="Q359" i="1"/>
  <c r="Q371" i="1"/>
  <c r="Q380" i="1"/>
  <c r="Q360" i="1"/>
  <c r="Q352" i="1"/>
  <c r="Q357" i="1"/>
  <c r="Q356" i="1"/>
  <c r="Q382" i="1"/>
  <c r="Q354" i="1"/>
  <c r="Q361" i="1"/>
  <c r="Q367" i="1"/>
  <c r="Q349" i="1"/>
  <c r="Q369" i="1"/>
  <c r="Q358" i="1"/>
  <c r="Q364" i="1"/>
  <c r="Q350" i="1"/>
  <c r="Q347" i="1"/>
  <c r="Q363" i="1"/>
  <c r="P725" i="1"/>
  <c r="P739" i="1" s="1"/>
  <c r="U56" i="9" s="1"/>
  <c r="P599" i="1"/>
  <c r="P730" i="1"/>
  <c r="P745" i="1"/>
  <c r="U57" i="9" s="1"/>
  <c r="P742" i="1"/>
  <c r="U83" i="9"/>
  <c r="P743" i="1"/>
  <c r="P744" i="1"/>
  <c r="U11" i="9"/>
  <c r="G631" i="1"/>
  <c r="H629" i="1"/>
  <c r="H630" i="1" s="1"/>
  <c r="G630" i="1"/>
  <c r="U15" i="9"/>
  <c r="G626" i="1"/>
  <c r="H624" i="1"/>
  <c r="H625" i="1" s="1"/>
  <c r="Q665" i="1"/>
  <c r="Q664" i="1"/>
  <c r="Q722" i="1" s="1"/>
  <c r="Q666" i="1"/>
  <c r="Q689" i="1"/>
  <c r="Q679" i="1"/>
  <c r="Q684" i="1"/>
  <c r="Q680" i="1"/>
  <c r="V10" i="9" s="1"/>
  <c r="Q685" i="1"/>
  <c r="G625" i="1"/>
  <c r="P710" i="1"/>
  <c r="P558" i="1"/>
  <c r="Q575" i="1"/>
  <c r="Q583" i="1"/>
  <c r="Q592" i="1"/>
  <c r="Q570" i="1"/>
  <c r="Q578" i="1"/>
  <c r="Q573" i="1"/>
  <c r="Q581" i="1"/>
  <c r="Q576" i="1"/>
  <c r="Q584" i="1"/>
  <c r="Q593" i="1"/>
  <c r="Q571" i="1"/>
  <c r="Q579" i="1"/>
  <c r="Q594" i="1"/>
  <c r="Q572" i="1"/>
  <c r="Q580" i="1"/>
  <c r="Q569" i="1"/>
  <c r="Q585" i="1"/>
  <c r="Q582" i="1"/>
  <c r="Q562" i="1"/>
  <c r="Q564" i="1" s="1"/>
  <c r="Q728" i="1" s="1"/>
  <c r="Q577" i="1"/>
  <c r="Q574" i="1"/>
  <c r="Q586" i="1"/>
  <c r="Q456" i="1"/>
  <c r="Q457" i="1"/>
  <c r="Q474" i="1"/>
  <c r="Q498" i="1"/>
  <c r="Q489" i="1"/>
  <c r="Q465" i="1"/>
  <c r="Q468" i="1"/>
  <c r="Q472" i="1"/>
  <c r="Q495" i="1"/>
  <c r="Q481" i="1"/>
  <c r="Q467" i="1"/>
  <c r="Q500" i="1"/>
  <c r="Q497" i="1"/>
  <c r="Q503" i="1"/>
  <c r="Q480" i="1"/>
  <c r="Q490" i="1"/>
  <c r="Q487" i="1"/>
  <c r="Q469" i="1"/>
  <c r="Q483" i="1"/>
  <c r="Q473" i="1"/>
  <c r="Q496" i="1"/>
  <c r="Q488" i="1"/>
  <c r="Q475" i="1"/>
  <c r="Q486" i="1"/>
  <c r="Q491" i="1"/>
  <c r="Q493" i="1"/>
  <c r="Q494" i="1"/>
  <c r="Q463" i="1"/>
  <c r="Q466" i="1"/>
  <c r="Q484" i="1"/>
  <c r="Q499" i="1"/>
  <c r="Q478" i="1"/>
  <c r="Q470" i="1"/>
  <c r="Q501" i="1"/>
  <c r="Q482" i="1"/>
  <c r="Q504" i="1"/>
  <c r="Q476" i="1"/>
  <c r="Q471" i="1"/>
  <c r="Q492" i="1"/>
  <c r="Q479" i="1"/>
  <c r="Q464" i="1"/>
  <c r="Q502" i="1"/>
  <c r="Q485" i="1"/>
  <c r="Q477" i="1"/>
  <c r="Q335" i="1"/>
  <c r="Q334" i="1"/>
  <c r="Q398" i="1" s="1"/>
  <c r="Q336" i="1"/>
  <c r="Q74" i="1"/>
  <c r="Q111" i="1" s="1"/>
  <c r="Q73" i="1"/>
  <c r="Q75" i="1"/>
  <c r="Q115" i="1" s="1"/>
  <c r="Q93" i="1"/>
  <c r="Q98" i="1"/>
  <c r="Q88" i="1"/>
  <c r="Q89" i="1"/>
  <c r="Q94" i="1"/>
  <c r="P119" i="1"/>
  <c r="R7" i="1"/>
  <c r="R5" i="1"/>
  <c r="W8" i="9" s="1"/>
  <c r="W6" i="9" s="1"/>
  <c r="R3" i="1"/>
  <c r="R8" i="1"/>
  <c r="R2" i="1"/>
  <c r="Q736" i="1" l="1"/>
  <c r="V82" i="9"/>
  <c r="P748" i="1"/>
  <c r="U84" i="9"/>
  <c r="P749" i="1"/>
  <c r="P750" i="1"/>
  <c r="P751" i="1"/>
  <c r="U58" i="9" s="1"/>
  <c r="P731" i="1"/>
  <c r="Q706" i="1"/>
  <c r="Q724" i="1"/>
  <c r="Q738" i="1" s="1"/>
  <c r="Q702" i="1"/>
  <c r="Q723" i="1"/>
  <c r="Q737" i="1" s="1"/>
  <c r="W32" i="9"/>
  <c r="W55" i="9" s="1"/>
  <c r="W81" i="9" s="1"/>
  <c r="W101" i="9" s="1"/>
  <c r="V14" i="9"/>
  <c r="Q687" i="1"/>
  <c r="Q686" i="1"/>
  <c r="V13" i="9"/>
  <c r="Q682" i="1"/>
  <c r="V9" i="9"/>
  <c r="V11" i="9" s="1"/>
  <c r="Q681" i="1"/>
  <c r="V17" i="9"/>
  <c r="Q667" i="1"/>
  <c r="Q698" i="1"/>
  <c r="Q588" i="1"/>
  <c r="Q729" i="1" s="1"/>
  <c r="Q596" i="1"/>
  <c r="Q730" i="1" s="1"/>
  <c r="Q505" i="1"/>
  <c r="Q458" i="1"/>
  <c r="Q337" i="1"/>
  <c r="Q384" i="1" s="1"/>
  <c r="Q95" i="1"/>
  <c r="Q90" i="1"/>
  <c r="Q91" i="1"/>
  <c r="Q107" i="1"/>
  <c r="Q76" i="1"/>
  <c r="Q96" i="1"/>
  <c r="R9" i="1"/>
  <c r="R10" i="1"/>
  <c r="S4" i="1"/>
  <c r="R342" i="1" l="1"/>
  <c r="R346" i="1"/>
  <c r="R344" i="1"/>
  <c r="R345" i="1"/>
  <c r="R343" i="1"/>
  <c r="R370" i="1"/>
  <c r="R378" i="1"/>
  <c r="R382" i="1"/>
  <c r="R358" i="1"/>
  <c r="R369" i="1"/>
  <c r="R371" i="1"/>
  <c r="R348" i="1"/>
  <c r="R355" i="1"/>
  <c r="R368" i="1"/>
  <c r="R380" i="1"/>
  <c r="R383" i="1"/>
  <c r="R362" i="1"/>
  <c r="R353" i="1"/>
  <c r="R360" i="1"/>
  <c r="R363" i="1"/>
  <c r="R356" i="1"/>
  <c r="R361" i="1"/>
  <c r="R379" i="1"/>
  <c r="R351" i="1"/>
  <c r="R365" i="1"/>
  <c r="R357" i="1"/>
  <c r="R367" i="1"/>
  <c r="R376" i="1"/>
  <c r="R364" i="1"/>
  <c r="R366" i="1"/>
  <c r="R352" i="1"/>
  <c r="R374" i="1"/>
  <c r="R349" i="1"/>
  <c r="R373" i="1"/>
  <c r="R359" i="1"/>
  <c r="R381" i="1"/>
  <c r="R377" i="1"/>
  <c r="R350" i="1"/>
  <c r="R372" i="1"/>
  <c r="R347" i="1"/>
  <c r="R375" i="1"/>
  <c r="R354" i="1"/>
  <c r="Q725" i="1"/>
  <c r="Q739" i="1" s="1"/>
  <c r="V56" i="9" s="1"/>
  <c r="Q748" i="1"/>
  <c r="V84" i="9"/>
  <c r="Q749" i="1"/>
  <c r="Q750" i="1"/>
  <c r="Q745" i="1"/>
  <c r="V57" i="9" s="1"/>
  <c r="Q742" i="1"/>
  <c r="V83" i="9"/>
  <c r="Q743" i="1"/>
  <c r="Q744" i="1"/>
  <c r="Q731" i="1"/>
  <c r="U85" i="9"/>
  <c r="U103" i="9" s="1"/>
  <c r="P756" i="1"/>
  <c r="P755" i="1"/>
  <c r="P754" i="1"/>
  <c r="P732" i="1"/>
  <c r="P757" i="1"/>
  <c r="U59" i="9" s="1"/>
  <c r="V15" i="9"/>
  <c r="Q599" i="1"/>
  <c r="R666" i="1"/>
  <c r="R664" i="1"/>
  <c r="R722" i="1" s="1"/>
  <c r="R665" i="1"/>
  <c r="R684" i="1"/>
  <c r="R679" i="1"/>
  <c r="R689" i="1"/>
  <c r="R680" i="1"/>
  <c r="R685" i="1"/>
  <c r="Q710" i="1"/>
  <c r="Q558" i="1"/>
  <c r="R594" i="1"/>
  <c r="R572" i="1"/>
  <c r="R580" i="1"/>
  <c r="R575" i="1"/>
  <c r="R583" i="1"/>
  <c r="R592" i="1"/>
  <c r="R570" i="1"/>
  <c r="R578" i="1"/>
  <c r="R573" i="1"/>
  <c r="R581" i="1"/>
  <c r="R576" i="1"/>
  <c r="R584" i="1"/>
  <c r="R569" i="1"/>
  <c r="R577" i="1"/>
  <c r="R593" i="1"/>
  <c r="R571" i="1"/>
  <c r="R585" i="1"/>
  <c r="R582" i="1"/>
  <c r="R562" i="1"/>
  <c r="R564" i="1" s="1"/>
  <c r="R728" i="1" s="1"/>
  <c r="R574" i="1"/>
  <c r="R586" i="1"/>
  <c r="R579" i="1"/>
  <c r="R457" i="1"/>
  <c r="R456" i="1"/>
  <c r="R477" i="1"/>
  <c r="R470" i="1"/>
  <c r="R490" i="1"/>
  <c r="R495" i="1"/>
  <c r="R498" i="1"/>
  <c r="R482" i="1"/>
  <c r="R489" i="1"/>
  <c r="R481" i="1"/>
  <c r="R467" i="1"/>
  <c r="R502" i="1"/>
  <c r="R465" i="1"/>
  <c r="R483" i="1"/>
  <c r="R486" i="1"/>
  <c r="R499" i="1"/>
  <c r="R484" i="1"/>
  <c r="R471" i="1"/>
  <c r="R464" i="1"/>
  <c r="R497" i="1"/>
  <c r="R493" i="1"/>
  <c r="R491" i="1"/>
  <c r="R474" i="1"/>
  <c r="R466" i="1"/>
  <c r="R501" i="1"/>
  <c r="R492" i="1"/>
  <c r="R478" i="1"/>
  <c r="R479" i="1"/>
  <c r="R476" i="1"/>
  <c r="R472" i="1"/>
  <c r="R469" i="1"/>
  <c r="R504" i="1"/>
  <c r="R496" i="1"/>
  <c r="R485" i="1"/>
  <c r="R463" i="1"/>
  <c r="R487" i="1"/>
  <c r="R480" i="1"/>
  <c r="R488" i="1"/>
  <c r="R503" i="1"/>
  <c r="R475" i="1"/>
  <c r="R494" i="1"/>
  <c r="R500" i="1"/>
  <c r="R473" i="1"/>
  <c r="R468" i="1"/>
  <c r="R334" i="1"/>
  <c r="R398" i="1" s="1"/>
  <c r="R335" i="1"/>
  <c r="R336" i="1"/>
  <c r="R75" i="1"/>
  <c r="R115" i="1" s="1"/>
  <c r="R74" i="1"/>
  <c r="R111" i="1" s="1"/>
  <c r="R73" i="1"/>
  <c r="R88" i="1"/>
  <c r="R98" i="1"/>
  <c r="R93" i="1"/>
  <c r="R89" i="1"/>
  <c r="R94" i="1"/>
  <c r="Q119" i="1"/>
  <c r="S7" i="1"/>
  <c r="S5" i="1"/>
  <c r="X8" i="9" s="1"/>
  <c r="X6" i="9" s="1"/>
  <c r="S2" i="1"/>
  <c r="S3" i="1"/>
  <c r="S8" i="1"/>
  <c r="Q751" i="1" l="1"/>
  <c r="V58" i="9" s="1"/>
  <c r="R702" i="1"/>
  <c r="R723" i="1"/>
  <c r="R706" i="1"/>
  <c r="R724" i="1"/>
  <c r="Q757" i="1"/>
  <c r="V59" i="9" s="1"/>
  <c r="V85" i="9"/>
  <c r="V103" i="9" s="1"/>
  <c r="Q756" i="1"/>
  <c r="Q755" i="1"/>
  <c r="Q754" i="1"/>
  <c r="Q732" i="1"/>
  <c r="R737" i="1"/>
  <c r="R736" i="1"/>
  <c r="W82" i="9"/>
  <c r="X32" i="9"/>
  <c r="X55" i="9" s="1"/>
  <c r="X81" i="9" s="1"/>
  <c r="X101" i="9" s="1"/>
  <c r="W10" i="9"/>
  <c r="R682" i="1"/>
  <c r="W17" i="9"/>
  <c r="W9" i="9"/>
  <c r="R681" i="1"/>
  <c r="R686" i="1"/>
  <c r="W13" i="9"/>
  <c r="R698" i="1"/>
  <c r="R667" i="1"/>
  <c r="R687" i="1"/>
  <c r="W14" i="9"/>
  <c r="R596" i="1"/>
  <c r="R588" i="1"/>
  <c r="R729" i="1" s="1"/>
  <c r="R458" i="1"/>
  <c r="R505" i="1"/>
  <c r="R95" i="1"/>
  <c r="R337" i="1"/>
  <c r="R384" i="1" s="1"/>
  <c r="R91" i="1"/>
  <c r="R90" i="1"/>
  <c r="R76" i="1"/>
  <c r="R107" i="1"/>
  <c r="R96" i="1"/>
  <c r="S9" i="1"/>
  <c r="S10" i="1"/>
  <c r="T4" i="1"/>
  <c r="S345" i="1" l="1"/>
  <c r="S343" i="1"/>
  <c r="S346" i="1"/>
  <c r="S342" i="1"/>
  <c r="S344" i="1"/>
  <c r="S380" i="1"/>
  <c r="S349" i="1"/>
  <c r="S365" i="1"/>
  <c r="S354" i="1"/>
  <c r="S374" i="1"/>
  <c r="S351" i="1"/>
  <c r="S361" i="1"/>
  <c r="S376" i="1"/>
  <c r="S357" i="1"/>
  <c r="S371" i="1"/>
  <c r="S363" i="1"/>
  <c r="S362" i="1"/>
  <c r="S382" i="1"/>
  <c r="S355" i="1"/>
  <c r="S353" i="1"/>
  <c r="S356" i="1"/>
  <c r="S375" i="1"/>
  <c r="S360" i="1"/>
  <c r="S366" i="1"/>
  <c r="S377" i="1"/>
  <c r="S378" i="1"/>
  <c r="S381" i="1"/>
  <c r="S347" i="1"/>
  <c r="S379" i="1"/>
  <c r="S358" i="1"/>
  <c r="S383" i="1"/>
  <c r="S352" i="1"/>
  <c r="S372" i="1"/>
  <c r="S369" i="1"/>
  <c r="S373" i="1"/>
  <c r="S367" i="1"/>
  <c r="S350" i="1"/>
  <c r="S370" i="1"/>
  <c r="S364" i="1"/>
  <c r="S348" i="1"/>
  <c r="S368" i="1"/>
  <c r="S359" i="1"/>
  <c r="R738" i="1"/>
  <c r="R744" i="1"/>
  <c r="R742" i="1"/>
  <c r="R743" i="1"/>
  <c r="W83" i="9"/>
  <c r="R558" i="1"/>
  <c r="R730" i="1"/>
  <c r="R731" i="1" s="1"/>
  <c r="R725" i="1"/>
  <c r="R739" i="1" s="1"/>
  <c r="W56" i="9" s="1"/>
  <c r="W15" i="9"/>
  <c r="R710" i="1"/>
  <c r="S666" i="1"/>
  <c r="S664" i="1"/>
  <c r="S665" i="1"/>
  <c r="S723" i="1" s="1"/>
  <c r="S689" i="1"/>
  <c r="S684" i="1"/>
  <c r="S679" i="1"/>
  <c r="S680" i="1"/>
  <c r="S685" i="1"/>
  <c r="W11" i="9"/>
  <c r="S569" i="1"/>
  <c r="S577" i="1"/>
  <c r="S594" i="1"/>
  <c r="S572" i="1"/>
  <c r="S580" i="1"/>
  <c r="S575" i="1"/>
  <c r="S583" i="1"/>
  <c r="S592" i="1"/>
  <c r="S570" i="1"/>
  <c r="S578" i="1"/>
  <c r="S573" i="1"/>
  <c r="S581" i="1"/>
  <c r="S574" i="1"/>
  <c r="S582" i="1"/>
  <c r="S579" i="1"/>
  <c r="S593" i="1"/>
  <c r="S571" i="1"/>
  <c r="S585" i="1"/>
  <c r="S584" i="1"/>
  <c r="S562" i="1"/>
  <c r="S564" i="1" s="1"/>
  <c r="S728" i="1" s="1"/>
  <c r="S576" i="1"/>
  <c r="S586" i="1"/>
  <c r="R599" i="1"/>
  <c r="S456" i="1"/>
  <c r="S457" i="1"/>
  <c r="S487" i="1"/>
  <c r="S479" i="1"/>
  <c r="S492" i="1"/>
  <c r="S471" i="1"/>
  <c r="S464" i="1"/>
  <c r="S498" i="1"/>
  <c r="S493" i="1"/>
  <c r="S482" i="1"/>
  <c r="S474" i="1"/>
  <c r="S466" i="1"/>
  <c r="S486" i="1"/>
  <c r="S503" i="1"/>
  <c r="S495" i="1"/>
  <c r="S478" i="1"/>
  <c r="S500" i="1"/>
  <c r="S467" i="1"/>
  <c r="S494" i="1"/>
  <c r="S480" i="1"/>
  <c r="S477" i="1"/>
  <c r="S469" i="1"/>
  <c r="S501" i="1"/>
  <c r="S481" i="1"/>
  <c r="S490" i="1"/>
  <c r="S472" i="1"/>
  <c r="S504" i="1"/>
  <c r="S491" i="1"/>
  <c r="S488" i="1"/>
  <c r="S465" i="1"/>
  <c r="S485" i="1"/>
  <c r="S463" i="1"/>
  <c r="S470" i="1"/>
  <c r="S496" i="1"/>
  <c r="S473" i="1"/>
  <c r="S497" i="1"/>
  <c r="S484" i="1"/>
  <c r="S489" i="1"/>
  <c r="S476" i="1"/>
  <c r="S468" i="1"/>
  <c r="S483" i="1"/>
  <c r="S475" i="1"/>
  <c r="S502" i="1"/>
  <c r="S499" i="1"/>
  <c r="S335" i="1"/>
  <c r="S334" i="1"/>
  <c r="S398" i="1" s="1"/>
  <c r="S336" i="1"/>
  <c r="S75" i="1"/>
  <c r="S115" i="1" s="1"/>
  <c r="S74" i="1"/>
  <c r="S111" i="1" s="1"/>
  <c r="S73" i="1"/>
  <c r="S88" i="1"/>
  <c r="S93" i="1"/>
  <c r="S98" i="1"/>
  <c r="S89" i="1"/>
  <c r="S94" i="1"/>
  <c r="R119" i="1"/>
  <c r="T7" i="1"/>
  <c r="T2" i="1"/>
  <c r="T8" i="1"/>
  <c r="T5" i="1"/>
  <c r="Y8" i="9" s="1"/>
  <c r="Y6" i="9" s="1"/>
  <c r="T3" i="1"/>
  <c r="R745" i="1" l="1"/>
  <c r="W57" i="9" s="1"/>
  <c r="S698" i="1"/>
  <c r="S722" i="1"/>
  <c r="S706" i="1"/>
  <c r="S724" i="1"/>
  <c r="S738" i="1" s="1"/>
  <c r="S737" i="1"/>
  <c r="S736" i="1"/>
  <c r="X82" i="9"/>
  <c r="R757" i="1"/>
  <c r="W59" i="9" s="1"/>
  <c r="R756" i="1"/>
  <c r="W85" i="9"/>
  <c r="W103" i="9" s="1"/>
  <c r="R755" i="1"/>
  <c r="R754" i="1"/>
  <c r="R732" i="1"/>
  <c r="W84" i="9"/>
  <c r="R751" i="1"/>
  <c r="W58" i="9" s="1"/>
  <c r="R748" i="1"/>
  <c r="R749" i="1"/>
  <c r="R750" i="1"/>
  <c r="Y32" i="9"/>
  <c r="Y55" i="9" s="1"/>
  <c r="Y81" i="9" s="1"/>
  <c r="Y101" i="9" s="1"/>
  <c r="X17" i="9"/>
  <c r="S667" i="1"/>
  <c r="S702" i="1"/>
  <c r="X14" i="9"/>
  <c r="S687" i="1"/>
  <c r="X10" i="9"/>
  <c r="S682" i="1"/>
  <c r="S681" i="1"/>
  <c r="X9" i="9"/>
  <c r="X13" i="9"/>
  <c r="S686" i="1"/>
  <c r="S596" i="1"/>
  <c r="S588" i="1"/>
  <c r="S729" i="1" s="1"/>
  <c r="S505" i="1"/>
  <c r="S458" i="1"/>
  <c r="S337" i="1"/>
  <c r="S384" i="1" s="1"/>
  <c r="S95" i="1"/>
  <c r="S91" i="1"/>
  <c r="S90" i="1"/>
  <c r="S76" i="1"/>
  <c r="S119" i="1" s="1"/>
  <c r="S107" i="1"/>
  <c r="S96" i="1"/>
  <c r="T9" i="1"/>
  <c r="T10" i="1"/>
  <c r="U4" i="1"/>
  <c r="T344" i="1" l="1"/>
  <c r="T342" i="1"/>
  <c r="T343" i="1"/>
  <c r="T346" i="1"/>
  <c r="T345" i="1"/>
  <c r="T369" i="1"/>
  <c r="T376" i="1"/>
  <c r="T356" i="1"/>
  <c r="T358" i="1"/>
  <c r="T354" i="1"/>
  <c r="T361" i="1"/>
  <c r="T365" i="1"/>
  <c r="T349" i="1"/>
  <c r="T353" i="1"/>
  <c r="T368" i="1"/>
  <c r="T378" i="1"/>
  <c r="T348" i="1"/>
  <c r="T377" i="1"/>
  <c r="T357" i="1"/>
  <c r="T363" i="1"/>
  <c r="T383" i="1"/>
  <c r="T367" i="1"/>
  <c r="T359" i="1"/>
  <c r="T355" i="1"/>
  <c r="T374" i="1"/>
  <c r="T370" i="1"/>
  <c r="T366" i="1"/>
  <c r="T350" i="1"/>
  <c r="T380" i="1"/>
  <c r="T372" i="1"/>
  <c r="T379" i="1"/>
  <c r="T381" i="1"/>
  <c r="T375" i="1"/>
  <c r="T360" i="1"/>
  <c r="T362" i="1"/>
  <c r="T371" i="1"/>
  <c r="T352" i="1"/>
  <c r="T382" i="1"/>
  <c r="T364" i="1"/>
  <c r="T347" i="1"/>
  <c r="T373" i="1"/>
  <c r="T351" i="1"/>
  <c r="S744" i="1"/>
  <c r="S742" i="1"/>
  <c r="X83" i="9"/>
  <c r="S743" i="1"/>
  <c r="S558" i="1"/>
  <c r="S730" i="1"/>
  <c r="S725" i="1"/>
  <c r="S739" i="1" s="1"/>
  <c r="X56" i="9" s="1"/>
  <c r="X11" i="9"/>
  <c r="X15" i="9"/>
  <c r="S710" i="1"/>
  <c r="T666" i="1"/>
  <c r="T665" i="1"/>
  <c r="T664" i="1"/>
  <c r="T722" i="1" s="1"/>
  <c r="T684" i="1"/>
  <c r="T679" i="1"/>
  <c r="T689" i="1"/>
  <c r="T680" i="1"/>
  <c r="T685" i="1"/>
  <c r="T574" i="1"/>
  <c r="T582" i="1"/>
  <c r="T569" i="1"/>
  <c r="T577" i="1"/>
  <c r="T594" i="1"/>
  <c r="T572" i="1"/>
  <c r="T580" i="1"/>
  <c r="T575" i="1"/>
  <c r="T583" i="1"/>
  <c r="T592" i="1"/>
  <c r="T570" i="1"/>
  <c r="T578" i="1"/>
  <c r="T593" i="1"/>
  <c r="T571" i="1"/>
  <c r="T579" i="1"/>
  <c r="T581" i="1"/>
  <c r="T586" i="1"/>
  <c r="T573" i="1"/>
  <c r="T585" i="1"/>
  <c r="T576" i="1"/>
  <c r="T584" i="1"/>
  <c r="T562" i="1"/>
  <c r="T564" i="1" s="1"/>
  <c r="T728" i="1" s="1"/>
  <c r="S599" i="1"/>
  <c r="T456" i="1"/>
  <c r="T457" i="1"/>
  <c r="T491" i="1"/>
  <c r="T482" i="1"/>
  <c r="T464" i="1"/>
  <c r="T495" i="1"/>
  <c r="T466" i="1"/>
  <c r="T489" i="1"/>
  <c r="T473" i="1"/>
  <c r="T500" i="1"/>
  <c r="T486" i="1"/>
  <c r="T502" i="1"/>
  <c r="T474" i="1"/>
  <c r="T465" i="1"/>
  <c r="T467" i="1"/>
  <c r="T493" i="1"/>
  <c r="T471" i="1"/>
  <c r="T501" i="1"/>
  <c r="T499" i="1"/>
  <c r="T477" i="1"/>
  <c r="T498" i="1"/>
  <c r="T472" i="1"/>
  <c r="T492" i="1"/>
  <c r="T504" i="1"/>
  <c r="T483" i="1"/>
  <c r="T475" i="1"/>
  <c r="T481" i="1"/>
  <c r="T497" i="1"/>
  <c r="T496" i="1"/>
  <c r="T463" i="1"/>
  <c r="T494" i="1"/>
  <c r="T478" i="1"/>
  <c r="T470" i="1"/>
  <c r="T485" i="1"/>
  <c r="T480" i="1"/>
  <c r="T469" i="1"/>
  <c r="T468" i="1"/>
  <c r="T488" i="1"/>
  <c r="T490" i="1"/>
  <c r="T487" i="1"/>
  <c r="T479" i="1"/>
  <c r="T503" i="1"/>
  <c r="T484" i="1"/>
  <c r="T476" i="1"/>
  <c r="T334" i="1"/>
  <c r="T398" i="1" s="1"/>
  <c r="T335" i="1"/>
  <c r="T336" i="1"/>
  <c r="T75" i="1"/>
  <c r="T115" i="1" s="1"/>
  <c r="T74" i="1"/>
  <c r="T111" i="1" s="1"/>
  <c r="T73" i="1"/>
  <c r="T98" i="1"/>
  <c r="T88" i="1"/>
  <c r="T93" i="1"/>
  <c r="T89" i="1"/>
  <c r="T94" i="1"/>
  <c r="U7" i="1"/>
  <c r="U3" i="1"/>
  <c r="U5" i="1"/>
  <c r="Z8" i="9" s="1"/>
  <c r="Z6" i="9" s="1"/>
  <c r="U8" i="1"/>
  <c r="U2" i="1"/>
  <c r="S750" i="1" l="1"/>
  <c r="X84" i="9"/>
  <c r="S751" i="1"/>
  <c r="X58" i="9" s="1"/>
  <c r="S748" i="1"/>
  <c r="S749" i="1"/>
  <c r="T736" i="1"/>
  <c r="Y82" i="9"/>
  <c r="T702" i="1"/>
  <c r="T723" i="1"/>
  <c r="T737" i="1" s="1"/>
  <c r="S731" i="1"/>
  <c r="S745" i="1"/>
  <c r="X57" i="9" s="1"/>
  <c r="T706" i="1"/>
  <c r="T724" i="1"/>
  <c r="T738" i="1" s="1"/>
  <c r="Z32" i="9"/>
  <c r="Z55" i="9" s="1"/>
  <c r="Z81" i="9" s="1"/>
  <c r="Z101" i="9" s="1"/>
  <c r="T681" i="1"/>
  <c r="Y9" i="9"/>
  <c r="Y13" i="9"/>
  <c r="T686" i="1"/>
  <c r="T698" i="1"/>
  <c r="T667" i="1"/>
  <c r="Y14" i="9"/>
  <c r="T687" i="1"/>
  <c r="T682" i="1"/>
  <c r="Y10" i="9"/>
  <c r="Y17" i="9"/>
  <c r="T588" i="1"/>
  <c r="T729" i="1" s="1"/>
  <c r="T596" i="1"/>
  <c r="T458" i="1"/>
  <c r="T505" i="1"/>
  <c r="T337" i="1"/>
  <c r="T384" i="1" s="1"/>
  <c r="T91" i="1"/>
  <c r="T95" i="1"/>
  <c r="T90" i="1"/>
  <c r="T107" i="1"/>
  <c r="T76" i="1"/>
  <c r="T119" i="1" s="1"/>
  <c r="T96" i="1"/>
  <c r="U9" i="1"/>
  <c r="U10" i="1"/>
  <c r="V4" i="1"/>
  <c r="U345" i="1" l="1"/>
  <c r="U343" i="1"/>
  <c r="U342" i="1"/>
  <c r="U344" i="1"/>
  <c r="U346" i="1"/>
  <c r="U367" i="1"/>
  <c r="U352" i="1"/>
  <c r="U379" i="1"/>
  <c r="U364" i="1"/>
  <c r="U378" i="1"/>
  <c r="U356" i="1"/>
  <c r="U351" i="1"/>
  <c r="U360" i="1"/>
  <c r="U350" i="1"/>
  <c r="U377" i="1"/>
  <c r="U371" i="1"/>
  <c r="U380" i="1"/>
  <c r="U372" i="1"/>
  <c r="U365" i="1"/>
  <c r="U358" i="1"/>
  <c r="U354" i="1"/>
  <c r="U383" i="1"/>
  <c r="U348" i="1"/>
  <c r="U376" i="1"/>
  <c r="U357" i="1"/>
  <c r="U382" i="1"/>
  <c r="U359" i="1"/>
  <c r="U369" i="1"/>
  <c r="U370" i="1"/>
  <c r="U355" i="1"/>
  <c r="U363" i="1"/>
  <c r="U373" i="1"/>
  <c r="U349" i="1"/>
  <c r="U347" i="1"/>
  <c r="U353" i="1"/>
  <c r="U381" i="1"/>
  <c r="U368" i="1"/>
  <c r="U362" i="1"/>
  <c r="U375" i="1"/>
  <c r="U366" i="1"/>
  <c r="U361" i="1"/>
  <c r="U374" i="1"/>
  <c r="T599" i="1"/>
  <c r="T730" i="1"/>
  <c r="T731" i="1" s="1"/>
  <c r="Y83" i="9"/>
  <c r="T743" i="1"/>
  <c r="T744" i="1"/>
  <c r="T742" i="1"/>
  <c r="S754" i="1"/>
  <c r="S732" i="1"/>
  <c r="S757" i="1"/>
  <c r="X59" i="9" s="1"/>
  <c r="S756" i="1"/>
  <c r="X85" i="9"/>
  <c r="X103" i="9" s="1"/>
  <c r="S755" i="1"/>
  <c r="T725" i="1"/>
  <c r="T739" i="1" s="1"/>
  <c r="Y56" i="9" s="1"/>
  <c r="T710" i="1"/>
  <c r="Y15" i="9"/>
  <c r="Y11" i="9"/>
  <c r="U664" i="1"/>
  <c r="U722" i="1" s="1"/>
  <c r="U666" i="1"/>
  <c r="U665" i="1"/>
  <c r="U684" i="1"/>
  <c r="U689" i="1"/>
  <c r="U679" i="1"/>
  <c r="U680" i="1"/>
  <c r="U685" i="1"/>
  <c r="T558" i="1"/>
  <c r="U593" i="1"/>
  <c r="U571" i="1"/>
  <c r="U579" i="1"/>
  <c r="U574" i="1"/>
  <c r="U582" i="1"/>
  <c r="U569" i="1"/>
  <c r="U577" i="1"/>
  <c r="U594" i="1"/>
  <c r="U572" i="1"/>
  <c r="U580" i="1"/>
  <c r="U575" i="1"/>
  <c r="U583" i="1"/>
  <c r="U576" i="1"/>
  <c r="U584" i="1"/>
  <c r="U592" i="1"/>
  <c r="U570" i="1"/>
  <c r="U581" i="1"/>
  <c r="U562" i="1"/>
  <c r="U564" i="1" s="1"/>
  <c r="U728" i="1" s="1"/>
  <c r="U573" i="1"/>
  <c r="U585" i="1"/>
  <c r="U578" i="1"/>
  <c r="U586" i="1"/>
  <c r="U456" i="1"/>
  <c r="U457" i="1"/>
  <c r="U472" i="1"/>
  <c r="U469" i="1"/>
  <c r="U486" i="1"/>
  <c r="U503" i="1"/>
  <c r="U468" i="1"/>
  <c r="U464" i="1"/>
  <c r="U470" i="1"/>
  <c r="U501" i="1"/>
  <c r="U490" i="1"/>
  <c r="U467" i="1"/>
  <c r="U502" i="1"/>
  <c r="U481" i="1"/>
  <c r="U493" i="1"/>
  <c r="U483" i="1"/>
  <c r="U479" i="1"/>
  <c r="U484" i="1"/>
  <c r="U497" i="1"/>
  <c r="U495" i="1"/>
  <c r="U478" i="1"/>
  <c r="U498" i="1"/>
  <c r="U475" i="1"/>
  <c r="U476" i="1"/>
  <c r="U473" i="1"/>
  <c r="U485" i="1"/>
  <c r="U465" i="1"/>
  <c r="U504" i="1"/>
  <c r="U494" i="1"/>
  <c r="U499" i="1"/>
  <c r="U477" i="1"/>
  <c r="U492" i="1"/>
  <c r="U480" i="1"/>
  <c r="U489" i="1"/>
  <c r="U466" i="1"/>
  <c r="U496" i="1"/>
  <c r="U482" i="1"/>
  <c r="U474" i="1"/>
  <c r="U491" i="1"/>
  <c r="U463" i="1"/>
  <c r="U500" i="1"/>
  <c r="U487" i="1"/>
  <c r="U488" i="1"/>
  <c r="U471" i="1"/>
  <c r="U334" i="1"/>
  <c r="U398" i="1" s="1"/>
  <c r="U335" i="1"/>
  <c r="U336" i="1"/>
  <c r="U75" i="1"/>
  <c r="U115" i="1" s="1"/>
  <c r="U73" i="1"/>
  <c r="U74" i="1"/>
  <c r="U111" i="1" s="1"/>
  <c r="U98" i="1"/>
  <c r="U88" i="1"/>
  <c r="U93" i="1"/>
  <c r="U89" i="1"/>
  <c r="U94" i="1"/>
  <c r="V7" i="1"/>
  <c r="V2" i="1"/>
  <c r="V3" i="1"/>
  <c r="V5" i="1"/>
  <c r="AA8" i="9" s="1"/>
  <c r="AA6" i="9" s="1"/>
  <c r="V8" i="1"/>
  <c r="T745" i="1" l="1"/>
  <c r="Y57" i="9" s="1"/>
  <c r="U736" i="1"/>
  <c r="Z82" i="9"/>
  <c r="U702" i="1"/>
  <c r="U723" i="1"/>
  <c r="U706" i="1"/>
  <c r="U724" i="1"/>
  <c r="T754" i="1"/>
  <c r="T757" i="1"/>
  <c r="Y59" i="9" s="1"/>
  <c r="T756" i="1"/>
  <c r="T755" i="1"/>
  <c r="Y85" i="9"/>
  <c r="Y103" i="9" s="1"/>
  <c r="T732" i="1"/>
  <c r="T750" i="1"/>
  <c r="Y84" i="9"/>
  <c r="T751" i="1"/>
  <c r="Y58" i="9" s="1"/>
  <c r="T748" i="1"/>
  <c r="T749" i="1"/>
  <c r="AA32" i="9"/>
  <c r="AA55" i="9" s="1"/>
  <c r="AA81" i="9" s="1"/>
  <c r="AA101" i="9" s="1"/>
  <c r="U667" i="1"/>
  <c r="U698" i="1"/>
  <c r="U687" i="1"/>
  <c r="Z14" i="9"/>
  <c r="Z10" i="9"/>
  <c r="U682" i="1"/>
  <c r="Z9" i="9"/>
  <c r="U681" i="1"/>
  <c r="Z17" i="9"/>
  <c r="U686" i="1"/>
  <c r="Z13" i="9"/>
  <c r="U588" i="1"/>
  <c r="U729" i="1" s="1"/>
  <c r="U596" i="1"/>
  <c r="U505" i="1"/>
  <c r="U458" i="1"/>
  <c r="U337" i="1"/>
  <c r="U384" i="1" s="1"/>
  <c r="U95" i="1"/>
  <c r="U91" i="1"/>
  <c r="U90" i="1"/>
  <c r="U107" i="1"/>
  <c r="U76" i="1"/>
  <c r="U119" i="1" s="1"/>
  <c r="U96" i="1"/>
  <c r="V9" i="1"/>
  <c r="V10" i="1"/>
  <c r="W4" i="1"/>
  <c r="V346" i="1" l="1"/>
  <c r="V344" i="1"/>
  <c r="V342" i="1"/>
  <c r="V345" i="1"/>
  <c r="V343" i="1"/>
  <c r="V350" i="1"/>
  <c r="V349" i="1"/>
  <c r="V363" i="1"/>
  <c r="V370" i="1"/>
  <c r="V354" i="1"/>
  <c r="V377" i="1"/>
  <c r="V375" i="1"/>
  <c r="V383" i="1"/>
  <c r="V361" i="1"/>
  <c r="V353" i="1"/>
  <c r="V382" i="1"/>
  <c r="V369" i="1"/>
  <c r="V367" i="1"/>
  <c r="V351" i="1"/>
  <c r="V362" i="1"/>
  <c r="V359" i="1"/>
  <c r="V376" i="1"/>
  <c r="V378" i="1"/>
  <c r="V380" i="1"/>
  <c r="V372" i="1"/>
  <c r="V368" i="1"/>
  <c r="V355" i="1"/>
  <c r="V374" i="1"/>
  <c r="V379" i="1"/>
  <c r="V373" i="1"/>
  <c r="V348" i="1"/>
  <c r="V352" i="1"/>
  <c r="V358" i="1"/>
  <c r="V357" i="1"/>
  <c r="V364" i="1"/>
  <c r="V356" i="1"/>
  <c r="V360" i="1"/>
  <c r="V371" i="1"/>
  <c r="V366" i="1"/>
  <c r="V347" i="1"/>
  <c r="V365" i="1"/>
  <c r="V381" i="1"/>
  <c r="U725" i="1"/>
  <c r="U739" i="1" s="1"/>
  <c r="Z56" i="9" s="1"/>
  <c r="U599" i="1"/>
  <c r="U730" i="1"/>
  <c r="Z83" i="9"/>
  <c r="U743" i="1"/>
  <c r="U744" i="1"/>
  <c r="U742" i="1"/>
  <c r="U737" i="1"/>
  <c r="U738" i="1"/>
  <c r="Z15" i="9"/>
  <c r="Z11" i="9"/>
  <c r="V666" i="1"/>
  <c r="V724" i="1" s="1"/>
  <c r="V665" i="1"/>
  <c r="V723" i="1" s="1"/>
  <c r="V664" i="1"/>
  <c r="V722" i="1" s="1"/>
  <c r="V689" i="1"/>
  <c r="V679" i="1"/>
  <c r="V684" i="1"/>
  <c r="V680" i="1"/>
  <c r="V685" i="1"/>
  <c r="U710" i="1"/>
  <c r="V576" i="1"/>
  <c r="V584" i="1"/>
  <c r="V593" i="1"/>
  <c r="V571" i="1"/>
  <c r="V579" i="1"/>
  <c r="V574" i="1"/>
  <c r="V582" i="1"/>
  <c r="V569" i="1"/>
  <c r="V577" i="1"/>
  <c r="V594" i="1"/>
  <c r="V572" i="1"/>
  <c r="V580" i="1"/>
  <c r="V573" i="1"/>
  <c r="V581" i="1"/>
  <c r="V578" i="1"/>
  <c r="V586" i="1"/>
  <c r="V585" i="1"/>
  <c r="V592" i="1"/>
  <c r="V570" i="1"/>
  <c r="V562" i="1"/>
  <c r="V564" i="1" s="1"/>
  <c r="V728" i="1" s="1"/>
  <c r="V583" i="1"/>
  <c r="V575" i="1"/>
  <c r="U558" i="1"/>
  <c r="V456" i="1"/>
  <c r="V457" i="1"/>
  <c r="V479" i="1"/>
  <c r="V469" i="1"/>
  <c r="V476" i="1"/>
  <c r="V491" i="1"/>
  <c r="V497" i="1"/>
  <c r="V502" i="1"/>
  <c r="V468" i="1"/>
  <c r="V483" i="1"/>
  <c r="V498" i="1"/>
  <c r="V489" i="1"/>
  <c r="V504" i="1"/>
  <c r="V499" i="1"/>
  <c r="V494" i="1"/>
  <c r="V475" i="1"/>
  <c r="V490" i="1"/>
  <c r="V481" i="1"/>
  <c r="V496" i="1"/>
  <c r="V486" i="1"/>
  <c r="V471" i="1"/>
  <c r="V467" i="1"/>
  <c r="V482" i="1"/>
  <c r="V473" i="1"/>
  <c r="V488" i="1"/>
  <c r="V478" i="1"/>
  <c r="V501" i="1"/>
  <c r="V503" i="1"/>
  <c r="V474" i="1"/>
  <c r="V465" i="1"/>
  <c r="V480" i="1"/>
  <c r="V464" i="1"/>
  <c r="V470" i="1"/>
  <c r="V493" i="1"/>
  <c r="V500" i="1"/>
  <c r="V466" i="1"/>
  <c r="V472" i="1"/>
  <c r="V484" i="1"/>
  <c r="V485" i="1"/>
  <c r="V492" i="1"/>
  <c r="V495" i="1"/>
  <c r="V487" i="1"/>
  <c r="V463" i="1"/>
  <c r="V477" i="1"/>
  <c r="V335" i="1"/>
  <c r="V334" i="1"/>
  <c r="V398" i="1" s="1"/>
  <c r="V336" i="1"/>
  <c r="V73" i="1"/>
  <c r="V75" i="1"/>
  <c r="V74" i="1"/>
  <c r="V98" i="1"/>
  <c r="V93" i="1"/>
  <c r="V88" i="1"/>
  <c r="V89" i="1"/>
  <c r="V94" i="1"/>
  <c r="W7" i="1"/>
  <c r="W8" i="1"/>
  <c r="W2" i="1"/>
  <c r="W3" i="1"/>
  <c r="W5" i="1"/>
  <c r="AB8" i="9" s="1"/>
  <c r="AB6" i="9" s="1"/>
  <c r="U745" i="1" l="1"/>
  <c r="Z57" i="9" s="1"/>
  <c r="V738" i="1"/>
  <c r="V737" i="1"/>
  <c r="AA82" i="9"/>
  <c r="V736" i="1"/>
  <c r="V725" i="1"/>
  <c r="V739" i="1" s="1"/>
  <c r="AA56" i="9" s="1"/>
  <c r="U749" i="1"/>
  <c r="U750" i="1"/>
  <c r="Z84" i="9"/>
  <c r="U751" i="1"/>
  <c r="Z58" i="9" s="1"/>
  <c r="U748" i="1"/>
  <c r="U731" i="1"/>
  <c r="AB32" i="9"/>
  <c r="AB55" i="9" s="1"/>
  <c r="AB81" i="9" s="1"/>
  <c r="AB101" i="9" s="1"/>
  <c r="V687" i="1"/>
  <c r="AA14" i="9"/>
  <c r="AA10" i="9"/>
  <c r="V682" i="1"/>
  <c r="V686" i="1"/>
  <c r="AA13" i="9"/>
  <c r="AA9" i="9"/>
  <c r="V681" i="1"/>
  <c r="AA17" i="9"/>
  <c r="V698" i="1"/>
  <c r="V667" i="1"/>
  <c r="V702" i="1"/>
  <c r="V706" i="1"/>
  <c r="V588" i="1"/>
  <c r="V729" i="1" s="1"/>
  <c r="V596" i="1"/>
  <c r="V505" i="1"/>
  <c r="V458" i="1"/>
  <c r="V337" i="1"/>
  <c r="V384" i="1" s="1"/>
  <c r="V90" i="1"/>
  <c r="V95" i="1"/>
  <c r="V111" i="1"/>
  <c r="V115" i="1"/>
  <c r="V107" i="1"/>
  <c r="V76" i="1"/>
  <c r="V96" i="1"/>
  <c r="V91" i="1"/>
  <c r="W9" i="1"/>
  <c r="W10" i="1"/>
  <c r="X4" i="1"/>
  <c r="W343" i="1" l="1"/>
  <c r="W342" i="1"/>
  <c r="W345" i="1"/>
  <c r="W346" i="1"/>
  <c r="W344" i="1"/>
  <c r="W349" i="1"/>
  <c r="W360" i="1"/>
  <c r="W347" i="1"/>
  <c r="W353" i="1"/>
  <c r="W364" i="1"/>
  <c r="W376" i="1"/>
  <c r="W363" i="1"/>
  <c r="W370" i="1"/>
  <c r="W348" i="1"/>
  <c r="W367" i="1"/>
  <c r="W350" i="1"/>
  <c r="W377" i="1"/>
  <c r="W373" i="1"/>
  <c r="W359" i="1"/>
  <c r="W372" i="1"/>
  <c r="W378" i="1"/>
  <c r="W381" i="1"/>
  <c r="W374" i="1"/>
  <c r="W355" i="1"/>
  <c r="W383" i="1"/>
  <c r="W354" i="1"/>
  <c r="W361" i="1"/>
  <c r="W365" i="1"/>
  <c r="W358" i="1"/>
  <c r="W357" i="1"/>
  <c r="W382" i="1"/>
  <c r="W356" i="1"/>
  <c r="W362" i="1"/>
  <c r="W352" i="1"/>
  <c r="W369" i="1"/>
  <c r="W380" i="1"/>
  <c r="W368" i="1"/>
  <c r="W351" i="1"/>
  <c r="W366" i="1"/>
  <c r="W371" i="1"/>
  <c r="W379" i="1"/>
  <c r="W375" i="1"/>
  <c r="AA15" i="9"/>
  <c r="V599" i="1"/>
  <c r="V730" i="1"/>
  <c r="U755" i="1"/>
  <c r="U754" i="1"/>
  <c r="U757" i="1"/>
  <c r="Z59" i="9" s="1"/>
  <c r="Z85" i="9"/>
  <c r="Z103" i="9" s="1"/>
  <c r="U756" i="1"/>
  <c r="U732" i="1"/>
  <c r="V742" i="1"/>
  <c r="AA83" i="9"/>
  <c r="V743" i="1"/>
  <c r="V744" i="1"/>
  <c r="V745" i="1"/>
  <c r="AA57" i="9" s="1"/>
  <c r="AA11" i="9"/>
  <c r="V710" i="1"/>
  <c r="W664" i="1"/>
  <c r="W722" i="1" s="1"/>
  <c r="W666" i="1"/>
  <c r="W724" i="1" s="1"/>
  <c r="W665" i="1"/>
  <c r="W723" i="1" s="1"/>
  <c r="W679" i="1"/>
  <c r="W684" i="1"/>
  <c r="W689" i="1"/>
  <c r="W685" i="1"/>
  <c r="AB14" i="9" s="1"/>
  <c r="W680" i="1"/>
  <c r="V558" i="1"/>
  <c r="W573" i="1"/>
  <c r="W581" i="1"/>
  <c r="W576" i="1"/>
  <c r="W584" i="1"/>
  <c r="W593" i="1"/>
  <c r="W571" i="1"/>
  <c r="W579" i="1"/>
  <c r="W574" i="1"/>
  <c r="W582" i="1"/>
  <c r="W569" i="1"/>
  <c r="W577" i="1"/>
  <c r="W592" i="1"/>
  <c r="W570" i="1"/>
  <c r="W578" i="1"/>
  <c r="W580" i="1"/>
  <c r="W586" i="1"/>
  <c r="W594" i="1"/>
  <c r="W572" i="1"/>
  <c r="W583" i="1"/>
  <c r="W562" i="1"/>
  <c r="W564" i="1" s="1"/>
  <c r="W728" i="1" s="1"/>
  <c r="W575" i="1"/>
  <c r="W585" i="1"/>
  <c r="W456" i="1"/>
  <c r="W457" i="1"/>
  <c r="W488" i="1"/>
  <c r="W477" i="1"/>
  <c r="W490" i="1"/>
  <c r="W503" i="1"/>
  <c r="W491" i="1"/>
  <c r="W463" i="1"/>
  <c r="W466" i="1"/>
  <c r="W479" i="1"/>
  <c r="W484" i="1"/>
  <c r="W497" i="1"/>
  <c r="W475" i="1"/>
  <c r="W481" i="1"/>
  <c r="W467" i="1"/>
  <c r="W504" i="1"/>
  <c r="W493" i="1"/>
  <c r="W494" i="1"/>
  <c r="W473" i="1"/>
  <c r="W501" i="1"/>
  <c r="W464" i="1"/>
  <c r="W468" i="1"/>
  <c r="W480" i="1"/>
  <c r="W469" i="1"/>
  <c r="W478" i="1"/>
  <c r="W482" i="1"/>
  <c r="W495" i="1"/>
  <c r="W500" i="1"/>
  <c r="W483" i="1"/>
  <c r="W486" i="1"/>
  <c r="W502" i="1"/>
  <c r="W471" i="1"/>
  <c r="W476" i="1"/>
  <c r="W489" i="1"/>
  <c r="W496" i="1"/>
  <c r="W485" i="1"/>
  <c r="W470" i="1"/>
  <c r="W498" i="1"/>
  <c r="W465" i="1"/>
  <c r="W499" i="1"/>
  <c r="W472" i="1"/>
  <c r="W474" i="1"/>
  <c r="W487" i="1"/>
  <c r="W492" i="1"/>
  <c r="W334" i="1"/>
  <c r="W335" i="1"/>
  <c r="W336" i="1"/>
  <c r="W73" i="1"/>
  <c r="W74" i="1"/>
  <c r="W75" i="1"/>
  <c r="W98" i="1"/>
  <c r="W93" i="1"/>
  <c r="W88" i="1"/>
  <c r="W94" i="1"/>
  <c r="W89" i="1"/>
  <c r="V119" i="1"/>
  <c r="X7" i="1"/>
  <c r="X3" i="1"/>
  <c r="X5" i="1"/>
  <c r="AC8" i="9" s="1"/>
  <c r="AC6" i="9" s="1"/>
  <c r="X2" i="1"/>
  <c r="X8" i="1"/>
  <c r="W725" i="1" l="1"/>
  <c r="W739" i="1" s="1"/>
  <c r="AB56" i="9" s="1"/>
  <c r="AB82" i="9"/>
  <c r="W738" i="1"/>
  <c r="W736" i="1"/>
  <c r="W737" i="1"/>
  <c r="V749" i="1"/>
  <c r="V750" i="1"/>
  <c r="AA84" i="9"/>
  <c r="V751" i="1"/>
  <c r="AA58" i="9" s="1"/>
  <c r="V748" i="1"/>
  <c r="V731" i="1"/>
  <c r="AC32" i="9"/>
  <c r="AC55" i="9" s="1"/>
  <c r="AC81" i="9" s="1"/>
  <c r="AC101" i="9" s="1"/>
  <c r="AB17" i="9"/>
  <c r="W687" i="1"/>
  <c r="AB13" i="9"/>
  <c r="AB15" i="9" s="1"/>
  <c r="W686" i="1"/>
  <c r="W681" i="1"/>
  <c r="AB9" i="9"/>
  <c r="W702" i="1"/>
  <c r="W706" i="1"/>
  <c r="W667" i="1"/>
  <c r="W698" i="1"/>
  <c r="W682" i="1"/>
  <c r="AB10" i="9"/>
  <c r="W596" i="1"/>
  <c r="W730" i="1" s="1"/>
  <c r="W588" i="1"/>
  <c r="W729" i="1" s="1"/>
  <c r="W505" i="1"/>
  <c r="W458" i="1"/>
  <c r="W398" i="1"/>
  <c r="W337" i="1"/>
  <c r="W384" i="1" s="1"/>
  <c r="W96" i="1"/>
  <c r="W90" i="1"/>
  <c r="W91" i="1"/>
  <c r="W95" i="1"/>
  <c r="W115" i="1"/>
  <c r="W111" i="1"/>
  <c r="W76" i="1"/>
  <c r="W107" i="1"/>
  <c r="X9" i="1"/>
  <c r="X10" i="1"/>
  <c r="Y4" i="1"/>
  <c r="X346" i="1" l="1"/>
  <c r="X344" i="1"/>
  <c r="X342" i="1"/>
  <c r="X343" i="1"/>
  <c r="X345" i="1"/>
  <c r="X354" i="1"/>
  <c r="X355" i="1"/>
  <c r="X382" i="1"/>
  <c r="X360" i="1"/>
  <c r="X370" i="1"/>
  <c r="X364" i="1"/>
  <c r="X362" i="1"/>
  <c r="X363" i="1"/>
  <c r="X361" i="1"/>
  <c r="X379" i="1"/>
  <c r="X381" i="1"/>
  <c r="X353" i="1"/>
  <c r="X359" i="1"/>
  <c r="X350" i="1"/>
  <c r="X352" i="1"/>
  <c r="X367" i="1"/>
  <c r="X366" i="1"/>
  <c r="X377" i="1"/>
  <c r="X348" i="1"/>
  <c r="X383" i="1"/>
  <c r="X372" i="1"/>
  <c r="X378" i="1"/>
  <c r="X347" i="1"/>
  <c r="X374" i="1"/>
  <c r="X365" i="1"/>
  <c r="X356" i="1"/>
  <c r="X358" i="1"/>
  <c r="X349" i="1"/>
  <c r="X371" i="1"/>
  <c r="X368" i="1"/>
  <c r="X380" i="1"/>
  <c r="X376" i="1"/>
  <c r="X351" i="1"/>
  <c r="X357" i="1"/>
  <c r="X369" i="1"/>
  <c r="X373" i="1"/>
  <c r="X375" i="1"/>
  <c r="W558" i="1"/>
  <c r="AB11" i="9"/>
  <c r="W742" i="1"/>
  <c r="AB83" i="9"/>
  <c r="W743" i="1"/>
  <c r="W744" i="1"/>
  <c r="W745" i="1"/>
  <c r="AB57" i="9" s="1"/>
  <c r="AA85" i="9"/>
  <c r="AA103" i="9" s="1"/>
  <c r="V755" i="1"/>
  <c r="V754" i="1"/>
  <c r="V757" i="1"/>
  <c r="AA59" i="9" s="1"/>
  <c r="V756" i="1"/>
  <c r="V732" i="1"/>
  <c r="W731" i="1"/>
  <c r="W748" i="1"/>
  <c r="W749" i="1"/>
  <c r="W750" i="1"/>
  <c r="W751" i="1"/>
  <c r="AB58" i="9" s="1"/>
  <c r="AB84" i="9"/>
  <c r="W710" i="1"/>
  <c r="X664" i="1"/>
  <c r="X722" i="1" s="1"/>
  <c r="X665" i="1"/>
  <c r="X723" i="1" s="1"/>
  <c r="X666" i="1"/>
  <c r="X724" i="1" s="1"/>
  <c r="X689" i="1"/>
  <c r="X684" i="1"/>
  <c r="X679" i="1"/>
  <c r="X680" i="1"/>
  <c r="X685" i="1"/>
  <c r="X592" i="1"/>
  <c r="X570" i="1"/>
  <c r="X578" i="1"/>
  <c r="X573" i="1"/>
  <c r="X581" i="1"/>
  <c r="X576" i="1"/>
  <c r="X584" i="1"/>
  <c r="X593" i="1"/>
  <c r="X571" i="1"/>
  <c r="X579" i="1"/>
  <c r="X574" i="1"/>
  <c r="X582" i="1"/>
  <c r="X575" i="1"/>
  <c r="X583" i="1"/>
  <c r="X562" i="1"/>
  <c r="X564" i="1" s="1"/>
  <c r="X728" i="1" s="1"/>
  <c r="X569" i="1"/>
  <c r="X580" i="1"/>
  <c r="X586" i="1"/>
  <c r="X594" i="1"/>
  <c r="X572" i="1"/>
  <c r="X577" i="1"/>
  <c r="X585" i="1"/>
  <c r="W599" i="1"/>
  <c r="X457" i="1"/>
  <c r="X456" i="1"/>
  <c r="X480" i="1"/>
  <c r="X468" i="1"/>
  <c r="X473" i="1"/>
  <c r="X499" i="1"/>
  <c r="X486" i="1"/>
  <c r="X493" i="1"/>
  <c r="X482" i="1"/>
  <c r="X495" i="1"/>
  <c r="X496" i="1"/>
  <c r="X467" i="1"/>
  <c r="X469" i="1"/>
  <c r="X483" i="1"/>
  <c r="X471" i="1"/>
  <c r="X484" i="1"/>
  <c r="X489" i="1"/>
  <c r="X491" i="1"/>
  <c r="X502" i="1"/>
  <c r="X479" i="1"/>
  <c r="X472" i="1"/>
  <c r="X498" i="1"/>
  <c r="X465" i="1"/>
  <c r="X478" i="1"/>
  <c r="X477" i="1"/>
  <c r="X485" i="1"/>
  <c r="X474" i="1"/>
  <c r="X475" i="1"/>
  <c r="X487" i="1"/>
  <c r="X500" i="1"/>
  <c r="X492" i="1"/>
  <c r="X488" i="1"/>
  <c r="X464" i="1"/>
  <c r="X476" i="1"/>
  <c r="X481" i="1"/>
  <c r="X494" i="1"/>
  <c r="X504" i="1"/>
  <c r="X466" i="1"/>
  <c r="X497" i="1"/>
  <c r="X463" i="1"/>
  <c r="X501" i="1"/>
  <c r="X490" i="1"/>
  <c r="X503" i="1"/>
  <c r="X470" i="1"/>
  <c r="X334" i="1"/>
  <c r="X335" i="1"/>
  <c r="X336" i="1"/>
  <c r="W119" i="1"/>
  <c r="X74" i="1"/>
  <c r="X73" i="1"/>
  <c r="X75" i="1"/>
  <c r="X98" i="1"/>
  <c r="X93" i="1"/>
  <c r="X88" i="1"/>
  <c r="X94" i="1"/>
  <c r="X89" i="1"/>
  <c r="Y7" i="1"/>
  <c r="Y8" i="1"/>
  <c r="Y2" i="1"/>
  <c r="Y3" i="1"/>
  <c r="Y5" i="1"/>
  <c r="AD8" i="9" s="1"/>
  <c r="AD6" i="9" s="1"/>
  <c r="X725" i="1" l="1"/>
  <c r="W756" i="1"/>
  <c r="AB85" i="9"/>
  <c r="AB103" i="9" s="1"/>
  <c r="W755" i="1"/>
  <c r="W754" i="1"/>
  <c r="W732" i="1"/>
  <c r="W757" i="1"/>
  <c r="AB59" i="9" s="1"/>
  <c r="X736" i="1"/>
  <c r="AC82" i="9"/>
  <c r="X739" i="1"/>
  <c r="AC56" i="9" s="1"/>
  <c r="X737" i="1"/>
  <c r="X738" i="1"/>
  <c r="AD32" i="9"/>
  <c r="AD55" i="9" s="1"/>
  <c r="AD81" i="9" s="1"/>
  <c r="AD101" i="9" s="1"/>
  <c r="X681" i="1"/>
  <c r="AC9" i="9"/>
  <c r="AC13" i="9"/>
  <c r="X686" i="1"/>
  <c r="AC17" i="9"/>
  <c r="X706" i="1"/>
  <c r="X702" i="1"/>
  <c r="X667" i="1"/>
  <c r="X698" i="1"/>
  <c r="AC14" i="9"/>
  <c r="X687" i="1"/>
  <c r="X682" i="1"/>
  <c r="AC10" i="9"/>
  <c r="X588" i="1"/>
  <c r="X729" i="1" s="1"/>
  <c r="X596" i="1"/>
  <c r="X505" i="1"/>
  <c r="X458" i="1"/>
  <c r="X398" i="1"/>
  <c r="X337" i="1"/>
  <c r="X384" i="1" s="1"/>
  <c r="X95" i="1"/>
  <c r="X91" i="1"/>
  <c r="X115" i="1"/>
  <c r="X107" i="1"/>
  <c r="X76" i="1"/>
  <c r="X111" i="1"/>
  <c r="X96" i="1"/>
  <c r="X90" i="1"/>
  <c r="Y9" i="1"/>
  <c r="Y10" i="1"/>
  <c r="Z4" i="1"/>
  <c r="Y345" i="1" l="1"/>
  <c r="Y343" i="1"/>
  <c r="Y344" i="1"/>
  <c r="Y346" i="1"/>
  <c r="Y342" i="1"/>
  <c r="Y373" i="1"/>
  <c r="Y347" i="1"/>
  <c r="Y378" i="1"/>
  <c r="Y358" i="1"/>
  <c r="Y364" i="1"/>
  <c r="Y381" i="1"/>
  <c r="Y355" i="1"/>
  <c r="Y352" i="1"/>
  <c r="Y362" i="1"/>
  <c r="Y351" i="1"/>
  <c r="Y371" i="1"/>
  <c r="Y382" i="1"/>
  <c r="Y353" i="1"/>
  <c r="Y365" i="1"/>
  <c r="Y349" i="1"/>
  <c r="Y361" i="1"/>
  <c r="Y359" i="1"/>
  <c r="Y383" i="1"/>
  <c r="Y368" i="1"/>
  <c r="Y377" i="1"/>
  <c r="Y375" i="1"/>
  <c r="Y348" i="1"/>
  <c r="Y366" i="1"/>
  <c r="Y372" i="1"/>
  <c r="Y379" i="1"/>
  <c r="Y376" i="1"/>
  <c r="Y370" i="1"/>
  <c r="Y350" i="1"/>
  <c r="Y356" i="1"/>
  <c r="Y360" i="1"/>
  <c r="Y357" i="1"/>
  <c r="Y367" i="1"/>
  <c r="Y369" i="1"/>
  <c r="Y354" i="1"/>
  <c r="Y363" i="1"/>
  <c r="Y374" i="1"/>
  <c r="Y380" i="1"/>
  <c r="X599" i="1"/>
  <c r="X730" i="1"/>
  <c r="X745" i="1"/>
  <c r="AC57" i="9" s="1"/>
  <c r="X742" i="1"/>
  <c r="AC83" i="9"/>
  <c r="X743" i="1"/>
  <c r="X744" i="1"/>
  <c r="AC11" i="9"/>
  <c r="Y665" i="1"/>
  <c r="Y723" i="1" s="1"/>
  <c r="Y666" i="1"/>
  <c r="Y724" i="1" s="1"/>
  <c r="Y664" i="1"/>
  <c r="Y722" i="1" s="1"/>
  <c r="Y684" i="1"/>
  <c r="Y689" i="1"/>
  <c r="Y679" i="1"/>
  <c r="Y685" i="1"/>
  <c r="Y680" i="1"/>
  <c r="AD10" i="9" s="1"/>
  <c r="X710" i="1"/>
  <c r="AC15" i="9"/>
  <c r="X558" i="1"/>
  <c r="Y575" i="1"/>
  <c r="Y583" i="1"/>
  <c r="Y592" i="1"/>
  <c r="Y570" i="1"/>
  <c r="Y578" i="1"/>
  <c r="Y573" i="1"/>
  <c r="Y581" i="1"/>
  <c r="Y576" i="1"/>
  <c r="Y584" i="1"/>
  <c r="Y593" i="1"/>
  <c r="Y571" i="1"/>
  <c r="Y579" i="1"/>
  <c r="Y594" i="1"/>
  <c r="Y572" i="1"/>
  <c r="Y580" i="1"/>
  <c r="Y577" i="1"/>
  <c r="Y585" i="1"/>
  <c r="Y562" i="1"/>
  <c r="Y564" i="1" s="1"/>
  <c r="Y728" i="1" s="1"/>
  <c r="Y574" i="1"/>
  <c r="Y569" i="1"/>
  <c r="Y582" i="1"/>
  <c r="Y586" i="1"/>
  <c r="Y457" i="1"/>
  <c r="Y456" i="1"/>
  <c r="Y482" i="1"/>
  <c r="Y471" i="1"/>
  <c r="Y484" i="1"/>
  <c r="Y497" i="1"/>
  <c r="Y502" i="1"/>
  <c r="Y504" i="1"/>
  <c r="Y485" i="1"/>
  <c r="Y488" i="1"/>
  <c r="Y473" i="1"/>
  <c r="Y478" i="1"/>
  <c r="Y491" i="1"/>
  <c r="Y495" i="1"/>
  <c r="Y496" i="1"/>
  <c r="Y498" i="1"/>
  <c r="Y487" i="1"/>
  <c r="Y500" i="1"/>
  <c r="Y467" i="1"/>
  <c r="Y475" i="1"/>
  <c r="Y501" i="1"/>
  <c r="Y474" i="1"/>
  <c r="Y464" i="1"/>
  <c r="Y476" i="1"/>
  <c r="Y489" i="1"/>
  <c r="Y494" i="1"/>
  <c r="Y472" i="1"/>
  <c r="Y477" i="1"/>
  <c r="Y503" i="1"/>
  <c r="Y465" i="1"/>
  <c r="Y470" i="1"/>
  <c r="Y483" i="1"/>
  <c r="Y490" i="1"/>
  <c r="Y479" i="1"/>
  <c r="Y492" i="1"/>
  <c r="Y480" i="1"/>
  <c r="Y493" i="1"/>
  <c r="Y466" i="1"/>
  <c r="Y463" i="1"/>
  <c r="Y468" i="1"/>
  <c r="Y481" i="1"/>
  <c r="Y486" i="1"/>
  <c r="Y499" i="1"/>
  <c r="Y469" i="1"/>
  <c r="Y335" i="1"/>
  <c r="Y334" i="1"/>
  <c r="Y398" i="1" s="1"/>
  <c r="Y336" i="1"/>
  <c r="Y74" i="1"/>
  <c r="Y73" i="1"/>
  <c r="Y75" i="1"/>
  <c r="Y98" i="1"/>
  <c r="Y93" i="1"/>
  <c r="Y88" i="1"/>
  <c r="Y94" i="1"/>
  <c r="Y89" i="1"/>
  <c r="X119" i="1"/>
  <c r="Z7" i="1"/>
  <c r="Z2" i="1"/>
  <c r="Z5" i="1"/>
  <c r="AE8" i="9" s="1"/>
  <c r="AE6" i="9" s="1"/>
  <c r="Z3" i="1"/>
  <c r="Z8" i="1"/>
  <c r="Y725" i="1" l="1"/>
  <c r="Y737" i="1"/>
  <c r="Y736" i="1"/>
  <c r="AD82" i="9"/>
  <c r="Y738" i="1"/>
  <c r="Y739" i="1"/>
  <c r="AD56" i="9" s="1"/>
  <c r="X748" i="1"/>
  <c r="X749" i="1"/>
  <c r="X750" i="1"/>
  <c r="AC84" i="9"/>
  <c r="X751" i="1"/>
  <c r="AC58" i="9" s="1"/>
  <c r="X731" i="1"/>
  <c r="AE32" i="9"/>
  <c r="AE55" i="9" s="1"/>
  <c r="AE81" i="9" s="1"/>
  <c r="AE101" i="9" s="1"/>
  <c r="Y682" i="1"/>
  <c r="AD9" i="9"/>
  <c r="AD11" i="9" s="1"/>
  <c r="Y681" i="1"/>
  <c r="AD14" i="9"/>
  <c r="Y687" i="1"/>
  <c r="AD17" i="9"/>
  <c r="Y686" i="1"/>
  <c r="AD13" i="9"/>
  <c r="Y667" i="1"/>
  <c r="Y698" i="1"/>
  <c r="Y706" i="1"/>
  <c r="Y702" i="1"/>
  <c r="Y588" i="1"/>
  <c r="Y729" i="1" s="1"/>
  <c r="Y596" i="1"/>
  <c r="Y458" i="1"/>
  <c r="Y505" i="1"/>
  <c r="Y337" i="1"/>
  <c r="Y384" i="1" s="1"/>
  <c r="Y96" i="1"/>
  <c r="Y91" i="1"/>
  <c r="Y90" i="1"/>
  <c r="Y95" i="1"/>
  <c r="Y115" i="1"/>
  <c r="Y107" i="1"/>
  <c r="Y76" i="1"/>
  <c r="Y111" i="1"/>
  <c r="Z9" i="1"/>
  <c r="Z10" i="1"/>
  <c r="AA4" i="1"/>
  <c r="Z342" i="1" l="1"/>
  <c r="Z346" i="1"/>
  <c r="Z344" i="1"/>
  <c r="Z343" i="1"/>
  <c r="Z345" i="1"/>
  <c r="Z348" i="1"/>
  <c r="Z349" i="1"/>
  <c r="Z376" i="1"/>
  <c r="Z372" i="1"/>
  <c r="Z358" i="1"/>
  <c r="Z380" i="1"/>
  <c r="Z359" i="1"/>
  <c r="Z347" i="1"/>
  <c r="Z373" i="1"/>
  <c r="Z362" i="1"/>
  <c r="Z382" i="1"/>
  <c r="Z353" i="1"/>
  <c r="Z357" i="1"/>
  <c r="Z366" i="1"/>
  <c r="Z381" i="1"/>
  <c r="Z355" i="1"/>
  <c r="Z356" i="1"/>
  <c r="Z378" i="1"/>
  <c r="Z360" i="1"/>
  <c r="Z383" i="1"/>
  <c r="Z371" i="1"/>
  <c r="Z377" i="1"/>
  <c r="Z370" i="1"/>
  <c r="Z367" i="1"/>
  <c r="Z361" i="1"/>
  <c r="Z351" i="1"/>
  <c r="Z368" i="1"/>
  <c r="Z379" i="1"/>
  <c r="Z350" i="1"/>
  <c r="Z363" i="1"/>
  <c r="Z369" i="1"/>
  <c r="Z365" i="1"/>
  <c r="Z364" i="1"/>
  <c r="Z354" i="1"/>
  <c r="Z374" i="1"/>
  <c r="Z352" i="1"/>
  <c r="Z375" i="1"/>
  <c r="AP68" i="9"/>
  <c r="AP73" i="9"/>
  <c r="X756" i="1"/>
  <c r="AC85" i="9"/>
  <c r="AC103" i="9" s="1"/>
  <c r="X755" i="1"/>
  <c r="X754" i="1"/>
  <c r="X757" i="1"/>
  <c r="AC59" i="9" s="1"/>
  <c r="X732" i="1"/>
  <c r="Y558" i="1"/>
  <c r="Y730" i="1"/>
  <c r="Y745" i="1"/>
  <c r="AD57" i="9" s="1"/>
  <c r="Y742" i="1"/>
  <c r="AD83" i="9"/>
  <c r="Y743" i="1"/>
  <c r="Y744" i="1"/>
  <c r="Z664" i="1"/>
  <c r="Z722" i="1" s="1"/>
  <c r="Z666" i="1"/>
  <c r="Z724" i="1" s="1"/>
  <c r="Z665" i="1"/>
  <c r="Z723" i="1" s="1"/>
  <c r="Z684" i="1"/>
  <c r="Z679" i="1"/>
  <c r="Z689" i="1"/>
  <c r="Z680" i="1"/>
  <c r="Z685" i="1"/>
  <c r="Y710" i="1"/>
  <c r="AD15" i="9"/>
  <c r="Y599" i="1"/>
  <c r="Z594" i="1"/>
  <c r="Z572" i="1"/>
  <c r="Z580" i="1"/>
  <c r="Z575" i="1"/>
  <c r="Z583" i="1"/>
  <c r="Z592" i="1"/>
  <c r="Z570" i="1"/>
  <c r="Z578" i="1"/>
  <c r="Z573" i="1"/>
  <c r="Z581" i="1"/>
  <c r="Z576" i="1"/>
  <c r="Z584" i="1"/>
  <c r="Z569" i="1"/>
  <c r="Z577" i="1"/>
  <c r="Z574" i="1"/>
  <c r="Z579" i="1"/>
  <c r="Z585" i="1"/>
  <c r="Z562" i="1"/>
  <c r="Z564" i="1" s="1"/>
  <c r="Z728" i="1" s="1"/>
  <c r="Z593" i="1"/>
  <c r="Z571" i="1"/>
  <c r="Z582" i="1"/>
  <c r="Z586" i="1"/>
  <c r="Z457" i="1"/>
  <c r="Z456" i="1"/>
  <c r="Z474" i="1"/>
  <c r="Z469" i="1"/>
  <c r="Z500" i="1"/>
  <c r="Z467" i="1"/>
  <c r="Z480" i="1"/>
  <c r="Z501" i="1"/>
  <c r="Z487" i="1"/>
  <c r="Z476" i="1"/>
  <c r="Z489" i="1"/>
  <c r="Z502" i="1"/>
  <c r="Z471" i="1"/>
  <c r="Z486" i="1"/>
  <c r="Z490" i="1"/>
  <c r="Z464" i="1"/>
  <c r="Z465" i="1"/>
  <c r="Z478" i="1"/>
  <c r="Z483" i="1"/>
  <c r="Z496" i="1"/>
  <c r="Z498" i="1"/>
  <c r="Z466" i="1"/>
  <c r="Z503" i="1"/>
  <c r="Z492" i="1"/>
  <c r="Z472" i="1"/>
  <c r="Z479" i="1"/>
  <c r="Z468" i="1"/>
  <c r="Z481" i="1"/>
  <c r="Z494" i="1"/>
  <c r="Z485" i="1"/>
  <c r="Z499" i="1"/>
  <c r="Z482" i="1"/>
  <c r="Z470" i="1"/>
  <c r="Z475" i="1"/>
  <c r="Z488" i="1"/>
  <c r="Z473" i="1"/>
  <c r="Z477" i="1"/>
  <c r="Z495" i="1"/>
  <c r="Z493" i="1"/>
  <c r="Z484" i="1"/>
  <c r="Z497" i="1"/>
  <c r="Z463" i="1"/>
  <c r="Z491" i="1"/>
  <c r="Z504" i="1"/>
  <c r="Z334" i="1"/>
  <c r="Z335" i="1"/>
  <c r="Z336" i="1"/>
  <c r="Y119" i="1"/>
  <c r="Z75" i="1"/>
  <c r="Z74" i="1"/>
  <c r="Z73" i="1"/>
  <c r="Z88" i="1"/>
  <c r="Z98" i="1"/>
  <c r="Z93" i="1"/>
  <c r="Z94" i="1"/>
  <c r="Z89" i="1"/>
  <c r="AA7" i="1"/>
  <c r="AA5" i="1"/>
  <c r="AF8" i="9" s="1"/>
  <c r="AF6" i="9" s="1"/>
  <c r="AA2" i="1"/>
  <c r="AA3" i="1"/>
  <c r="AA8" i="1"/>
  <c r="Z725" i="1" l="1"/>
  <c r="Z739" i="1" s="1"/>
  <c r="AE56" i="9" s="1"/>
  <c r="Z738" i="1"/>
  <c r="Z737" i="1"/>
  <c r="Z736" i="1"/>
  <c r="AE82" i="9"/>
  <c r="AP69" i="9"/>
  <c r="AP74" i="9"/>
  <c r="AD84" i="9"/>
  <c r="Y751" i="1"/>
  <c r="AD58" i="9" s="1"/>
  <c r="Y748" i="1"/>
  <c r="Y749" i="1"/>
  <c r="Y750" i="1"/>
  <c r="Y731" i="1"/>
  <c r="AF32" i="9"/>
  <c r="AF55" i="9" s="1"/>
  <c r="AF81" i="9" s="1"/>
  <c r="AF101" i="9" s="1"/>
  <c r="Z687" i="1"/>
  <c r="AE14" i="9"/>
  <c r="AE10" i="9"/>
  <c r="Z682" i="1"/>
  <c r="AE17" i="9"/>
  <c r="AE9" i="9"/>
  <c r="Z681" i="1"/>
  <c r="Z686" i="1"/>
  <c r="AE13" i="9"/>
  <c r="Z702" i="1"/>
  <c r="Z706" i="1"/>
  <c r="Z698" i="1"/>
  <c r="Z667" i="1"/>
  <c r="Z588" i="1"/>
  <c r="Z729" i="1" s="1"/>
  <c r="Z596" i="1"/>
  <c r="Z505" i="1"/>
  <c r="Z458" i="1"/>
  <c r="Z398" i="1"/>
  <c r="Z337" i="1"/>
  <c r="Z384" i="1" s="1"/>
  <c r="Z91" i="1"/>
  <c r="Z90" i="1"/>
  <c r="Z107" i="1"/>
  <c r="Z111" i="1"/>
  <c r="Z76" i="1"/>
  <c r="Z115" i="1"/>
  <c r="Z96" i="1"/>
  <c r="Z95" i="1"/>
  <c r="AA9" i="1"/>
  <c r="AA10" i="1"/>
  <c r="AB4" i="1"/>
  <c r="AA345" i="1" l="1"/>
  <c r="AA343" i="1"/>
  <c r="AA346" i="1"/>
  <c r="AA342" i="1"/>
  <c r="AA344" i="1"/>
  <c r="AA378" i="1"/>
  <c r="AA352" i="1"/>
  <c r="AA358" i="1"/>
  <c r="AA366" i="1"/>
  <c r="AA373" i="1"/>
  <c r="AA353" i="1"/>
  <c r="AA375" i="1"/>
  <c r="AA365" i="1"/>
  <c r="AA383" i="1"/>
  <c r="AA376" i="1"/>
  <c r="AA347" i="1"/>
  <c r="AA382" i="1"/>
  <c r="AA349" i="1"/>
  <c r="AA367" i="1"/>
  <c r="AA360" i="1"/>
  <c r="AA348" i="1"/>
  <c r="AA362" i="1"/>
  <c r="AA377" i="1"/>
  <c r="AA356" i="1"/>
  <c r="AA371" i="1"/>
  <c r="AA364" i="1"/>
  <c r="AA355" i="1"/>
  <c r="AA370" i="1"/>
  <c r="AA351" i="1"/>
  <c r="AA361" i="1"/>
  <c r="AA379" i="1"/>
  <c r="AA350" i="1"/>
  <c r="AA380" i="1"/>
  <c r="AA381" i="1"/>
  <c r="AA359" i="1"/>
  <c r="AA357" i="1"/>
  <c r="AA372" i="1"/>
  <c r="AA368" i="1"/>
  <c r="AA374" i="1"/>
  <c r="AA354" i="1"/>
  <c r="AA369" i="1"/>
  <c r="AA363" i="1"/>
  <c r="Z599" i="1"/>
  <c r="Z730" i="1"/>
  <c r="Y757" i="1"/>
  <c r="AD59" i="9" s="1"/>
  <c r="Y756" i="1"/>
  <c r="AD85" i="9"/>
  <c r="AD103" i="9" s="1"/>
  <c r="Y755" i="1"/>
  <c r="Y732" i="1"/>
  <c r="Y754" i="1"/>
  <c r="Z744" i="1"/>
  <c r="Z745" i="1"/>
  <c r="AE57" i="9" s="1"/>
  <c r="Z742" i="1"/>
  <c r="AE83" i="9"/>
  <c r="Z743" i="1"/>
  <c r="AQ68" i="9"/>
  <c r="AQ73" i="9"/>
  <c r="AP70" i="9"/>
  <c r="AP75" i="9"/>
  <c r="AE15" i="9"/>
  <c r="Z710" i="1"/>
  <c r="Z558" i="1"/>
  <c r="AE11" i="9"/>
  <c r="AA666" i="1"/>
  <c r="AA724" i="1" s="1"/>
  <c r="AA664" i="1"/>
  <c r="AA665" i="1"/>
  <c r="AA723" i="1" s="1"/>
  <c r="AA679" i="1"/>
  <c r="AA689" i="1"/>
  <c r="AA684" i="1"/>
  <c r="AA685" i="1"/>
  <c r="AA680" i="1"/>
  <c r="AA569" i="1"/>
  <c r="AA577" i="1"/>
  <c r="AA594" i="1"/>
  <c r="AA572" i="1"/>
  <c r="AA580" i="1"/>
  <c r="AA575" i="1"/>
  <c r="AA583" i="1"/>
  <c r="AA592" i="1"/>
  <c r="AA570" i="1"/>
  <c r="AA578" i="1"/>
  <c r="AA573" i="1"/>
  <c r="AA581" i="1"/>
  <c r="AA574" i="1"/>
  <c r="AA582" i="1"/>
  <c r="AA586" i="1"/>
  <c r="AA579" i="1"/>
  <c r="AA585" i="1"/>
  <c r="AA584" i="1"/>
  <c r="AA562" i="1"/>
  <c r="AA564" i="1" s="1"/>
  <c r="AA728" i="1" s="1"/>
  <c r="AA593" i="1"/>
  <c r="AA571" i="1"/>
  <c r="AA576" i="1"/>
  <c r="AA456" i="1"/>
  <c r="AA457" i="1"/>
  <c r="AA503" i="1"/>
  <c r="AA476" i="1"/>
  <c r="AA465" i="1"/>
  <c r="AA478" i="1"/>
  <c r="AA491" i="1"/>
  <c r="AA496" i="1"/>
  <c r="AA489" i="1"/>
  <c r="AA502" i="1"/>
  <c r="AA479" i="1"/>
  <c r="AA467" i="1"/>
  <c r="AA498" i="1"/>
  <c r="AA472" i="1"/>
  <c r="AA485" i="1"/>
  <c r="AA492" i="1"/>
  <c r="AA474" i="1"/>
  <c r="AA481" i="1"/>
  <c r="AA494" i="1"/>
  <c r="AA490" i="1"/>
  <c r="AA495" i="1"/>
  <c r="AA466" i="1"/>
  <c r="AA468" i="1"/>
  <c r="AA470" i="1"/>
  <c r="AA483" i="1"/>
  <c r="AA488" i="1"/>
  <c r="AA501" i="1"/>
  <c r="AA471" i="1"/>
  <c r="AA497" i="1"/>
  <c r="AA463" i="1"/>
  <c r="AA482" i="1"/>
  <c r="AA477" i="1"/>
  <c r="AA500" i="1"/>
  <c r="AA469" i="1"/>
  <c r="AA484" i="1"/>
  <c r="AA473" i="1"/>
  <c r="AA486" i="1"/>
  <c r="AA499" i="1"/>
  <c r="AA504" i="1"/>
  <c r="AA487" i="1"/>
  <c r="AA475" i="1"/>
  <c r="AA480" i="1"/>
  <c r="AA493" i="1"/>
  <c r="AA464" i="1"/>
  <c r="AA334" i="1"/>
  <c r="AA335" i="1"/>
  <c r="AA336" i="1"/>
  <c r="AA75" i="1"/>
  <c r="AA115" i="1" s="1"/>
  <c r="AA74" i="1"/>
  <c r="AA73" i="1"/>
  <c r="AA88" i="1"/>
  <c r="AA93" i="1"/>
  <c r="AA98" i="1"/>
  <c r="AA89" i="1"/>
  <c r="AA94" i="1"/>
  <c r="Z119" i="1"/>
  <c r="AB7" i="1"/>
  <c r="AB8" i="1"/>
  <c r="AB2" i="1"/>
  <c r="AB5" i="1"/>
  <c r="AG8" i="9" s="1"/>
  <c r="AG6" i="9" s="1"/>
  <c r="AB3" i="1"/>
  <c r="AA698" i="1" l="1"/>
  <c r="AA722" i="1"/>
  <c r="AA725" i="1" s="1"/>
  <c r="AP71" i="9"/>
  <c r="AP76" i="9"/>
  <c r="AQ69" i="9"/>
  <c r="AQ74" i="9"/>
  <c r="AE84" i="9"/>
  <c r="Z751" i="1"/>
  <c r="AE58" i="9" s="1"/>
  <c r="Z748" i="1"/>
  <c r="Z749" i="1"/>
  <c r="Z750" i="1"/>
  <c r="AA739" i="1"/>
  <c r="AF56" i="9" s="1"/>
  <c r="AA738" i="1"/>
  <c r="AA737" i="1"/>
  <c r="AA736" i="1"/>
  <c r="AF82" i="9"/>
  <c r="Z731" i="1"/>
  <c r="AG32" i="9"/>
  <c r="AG55" i="9" s="1"/>
  <c r="AG81" i="9" s="1"/>
  <c r="AG101" i="9" s="1"/>
  <c r="AA706" i="1"/>
  <c r="AF10" i="9"/>
  <c r="AA682" i="1"/>
  <c r="AF14" i="9"/>
  <c r="AA687" i="1"/>
  <c r="AF13" i="9"/>
  <c r="AA686" i="1"/>
  <c r="AF17" i="9"/>
  <c r="AA681" i="1"/>
  <c r="AF9" i="9"/>
  <c r="AA667" i="1"/>
  <c r="AA702" i="1"/>
  <c r="AA596" i="1"/>
  <c r="AA588" i="1"/>
  <c r="AA729" i="1" s="1"/>
  <c r="AA505" i="1"/>
  <c r="AA458" i="1"/>
  <c r="AA398" i="1"/>
  <c r="AA96" i="1"/>
  <c r="AA91" i="1"/>
  <c r="AA337" i="1"/>
  <c r="AA384" i="1" s="1"/>
  <c r="AA95" i="1"/>
  <c r="AA90" i="1"/>
  <c r="AA107" i="1"/>
  <c r="AA76" i="1"/>
  <c r="AA111" i="1"/>
  <c r="AB9" i="1"/>
  <c r="AB10" i="1"/>
  <c r="AC4" i="1"/>
  <c r="AB344" i="1" l="1"/>
  <c r="AB342" i="1"/>
  <c r="AB343" i="1"/>
  <c r="AB346" i="1"/>
  <c r="AB345" i="1"/>
  <c r="AB370" i="1"/>
  <c r="AB380" i="1"/>
  <c r="AB381" i="1"/>
  <c r="AB352" i="1"/>
  <c r="AB351" i="1"/>
  <c r="AB360" i="1"/>
  <c r="AB355" i="1"/>
  <c r="AB367" i="1"/>
  <c r="AB374" i="1"/>
  <c r="AB353" i="1"/>
  <c r="AB376" i="1"/>
  <c r="AB347" i="1"/>
  <c r="AB348" i="1"/>
  <c r="AB350" i="1"/>
  <c r="AB354" i="1"/>
  <c r="AB361" i="1"/>
  <c r="AB364" i="1"/>
  <c r="AB365" i="1"/>
  <c r="AB371" i="1"/>
  <c r="AB358" i="1"/>
  <c r="AB378" i="1"/>
  <c r="AB356" i="1"/>
  <c r="AB375" i="1"/>
  <c r="AB349" i="1"/>
  <c r="AB372" i="1"/>
  <c r="AB362" i="1"/>
  <c r="AB373" i="1"/>
  <c r="AB382" i="1"/>
  <c r="AB379" i="1"/>
  <c r="AB383" i="1"/>
  <c r="AB377" i="1"/>
  <c r="AB359" i="1"/>
  <c r="AB366" i="1"/>
  <c r="AB368" i="1"/>
  <c r="AB369" i="1"/>
  <c r="AB357" i="1"/>
  <c r="AB363" i="1"/>
  <c r="AA558" i="1"/>
  <c r="AA730" i="1"/>
  <c r="AQ70" i="9"/>
  <c r="AQ75" i="9"/>
  <c r="AR68" i="9"/>
  <c r="AR73" i="9"/>
  <c r="Z757" i="1"/>
  <c r="AE59" i="9" s="1"/>
  <c r="Z756" i="1"/>
  <c r="AE85" i="9"/>
  <c r="AE103" i="9" s="1"/>
  <c r="Z755" i="1"/>
  <c r="Z754" i="1"/>
  <c r="Z732" i="1"/>
  <c r="AA744" i="1"/>
  <c r="AA745" i="1"/>
  <c r="AF57" i="9" s="1"/>
  <c r="AA742" i="1"/>
  <c r="AF83" i="9"/>
  <c r="AA743" i="1"/>
  <c r="AA731" i="1"/>
  <c r="AF15" i="9"/>
  <c r="AB666" i="1"/>
  <c r="AB664" i="1"/>
  <c r="AB722" i="1" s="1"/>
  <c r="AB665" i="1"/>
  <c r="AB684" i="1"/>
  <c r="AB679" i="1"/>
  <c r="AB689" i="1"/>
  <c r="AB680" i="1"/>
  <c r="AB685" i="1"/>
  <c r="AA710" i="1"/>
  <c r="AF11" i="9"/>
  <c r="AB574" i="1"/>
  <c r="AB582" i="1"/>
  <c r="AB569" i="1"/>
  <c r="AB577" i="1"/>
  <c r="AB594" i="1"/>
  <c r="AB572" i="1"/>
  <c r="AB580" i="1"/>
  <c r="AB575" i="1"/>
  <c r="AB583" i="1"/>
  <c r="AB592" i="1"/>
  <c r="AB570" i="1"/>
  <c r="AB578" i="1"/>
  <c r="AB593" i="1"/>
  <c r="AB571" i="1"/>
  <c r="AB579" i="1"/>
  <c r="AB576" i="1"/>
  <c r="AB584" i="1"/>
  <c r="AB581" i="1"/>
  <c r="AB585" i="1"/>
  <c r="AB562" i="1"/>
  <c r="AB564" i="1" s="1"/>
  <c r="AB728" i="1" s="1"/>
  <c r="AB573" i="1"/>
  <c r="AB586" i="1"/>
  <c r="AA599" i="1"/>
  <c r="AB456" i="1"/>
  <c r="AB457" i="1"/>
  <c r="AB468" i="1"/>
  <c r="AB494" i="1"/>
  <c r="AB474" i="1"/>
  <c r="AB481" i="1"/>
  <c r="AB479" i="1"/>
  <c r="AB470" i="1"/>
  <c r="AB483" i="1"/>
  <c r="AB496" i="1"/>
  <c r="AB501" i="1"/>
  <c r="AB495" i="1"/>
  <c r="AB467" i="1"/>
  <c r="AB503" i="1"/>
  <c r="AB484" i="1"/>
  <c r="AB472" i="1"/>
  <c r="AB477" i="1"/>
  <c r="AB490" i="1"/>
  <c r="AB497" i="1"/>
  <c r="AB486" i="1"/>
  <c r="AB499" i="1"/>
  <c r="AB487" i="1"/>
  <c r="AB466" i="1"/>
  <c r="AB492" i="1"/>
  <c r="AB485" i="1"/>
  <c r="AB498" i="1"/>
  <c r="AB500" i="1"/>
  <c r="AB473" i="1"/>
  <c r="AB464" i="1"/>
  <c r="AB475" i="1"/>
  <c r="AB488" i="1"/>
  <c r="AB493" i="1"/>
  <c r="AB471" i="1"/>
  <c r="AB476" i="1"/>
  <c r="AB502" i="1"/>
  <c r="AB463" i="1"/>
  <c r="AB469" i="1"/>
  <c r="AB482" i="1"/>
  <c r="AB480" i="1"/>
  <c r="AB489" i="1"/>
  <c r="AB478" i="1"/>
  <c r="AB491" i="1"/>
  <c r="AB504" i="1"/>
  <c r="AB465" i="1"/>
  <c r="AB335" i="1"/>
  <c r="AB334" i="1"/>
  <c r="AB398" i="1" s="1"/>
  <c r="AB336" i="1"/>
  <c r="AA119" i="1"/>
  <c r="AB75" i="1"/>
  <c r="AB115" i="1" s="1"/>
  <c r="AB74" i="1"/>
  <c r="AB111" i="1" s="1"/>
  <c r="AB73" i="1"/>
  <c r="AB98" i="1"/>
  <c r="AB88" i="1"/>
  <c r="AB93" i="1"/>
  <c r="AB94" i="1"/>
  <c r="AB89" i="1"/>
  <c r="AC7" i="1"/>
  <c r="AC8" i="1"/>
  <c r="AC2" i="1"/>
  <c r="AC3" i="1"/>
  <c r="AC5" i="1"/>
  <c r="AH8" i="9" s="1"/>
  <c r="AH6" i="9" s="1"/>
  <c r="AQ71" i="9" l="1"/>
  <c r="AQ76" i="9"/>
  <c r="AB702" i="1"/>
  <c r="AB723" i="1"/>
  <c r="AB737" i="1" s="1"/>
  <c r="AR69" i="9"/>
  <c r="AR74" i="9"/>
  <c r="AB706" i="1"/>
  <c r="AB724" i="1"/>
  <c r="AB725" i="1" s="1"/>
  <c r="AB739" i="1" s="1"/>
  <c r="AG56" i="9" s="1"/>
  <c r="AA754" i="1"/>
  <c r="AA757" i="1"/>
  <c r="AF59" i="9" s="1"/>
  <c r="AA756" i="1"/>
  <c r="AF85" i="9"/>
  <c r="AF103" i="9" s="1"/>
  <c r="AA755" i="1"/>
  <c r="AA732" i="1"/>
  <c r="AA750" i="1"/>
  <c r="AF84" i="9"/>
  <c r="AA751" i="1"/>
  <c r="AF58" i="9" s="1"/>
  <c r="AA748" i="1"/>
  <c r="AA749" i="1"/>
  <c r="AB736" i="1"/>
  <c r="AG82" i="9"/>
  <c r="AH32" i="9"/>
  <c r="AH55" i="9" s="1"/>
  <c r="AH81" i="9" s="1"/>
  <c r="AH101" i="9" s="1"/>
  <c r="AG14" i="9"/>
  <c r="AB687" i="1"/>
  <c r="AB682" i="1"/>
  <c r="AG10" i="9"/>
  <c r="AG17" i="9"/>
  <c r="AB681" i="1"/>
  <c r="AG9" i="9"/>
  <c r="AG13" i="9"/>
  <c r="AB686" i="1"/>
  <c r="AB698" i="1"/>
  <c r="AB667" i="1"/>
  <c r="AB588" i="1"/>
  <c r="AB729" i="1" s="1"/>
  <c r="AB596" i="1"/>
  <c r="AB505" i="1"/>
  <c r="AB458" i="1"/>
  <c r="AB337" i="1"/>
  <c r="AB384" i="1" s="1"/>
  <c r="AB95" i="1"/>
  <c r="AB91" i="1"/>
  <c r="AB90" i="1"/>
  <c r="AB107" i="1"/>
  <c r="AB76" i="1"/>
  <c r="AB96" i="1"/>
  <c r="AC9" i="1"/>
  <c r="AC10" i="1"/>
  <c r="AD4" i="1"/>
  <c r="AC345" i="1" l="1"/>
  <c r="AC343" i="1"/>
  <c r="AC344" i="1"/>
  <c r="AC346" i="1"/>
  <c r="AC342" i="1"/>
  <c r="AC382" i="1"/>
  <c r="AC377" i="1"/>
  <c r="AC372" i="1"/>
  <c r="AC350" i="1"/>
  <c r="AC381" i="1"/>
  <c r="AC352" i="1"/>
  <c r="AC354" i="1"/>
  <c r="AC355" i="1"/>
  <c r="AC361" i="1"/>
  <c r="AC369" i="1"/>
  <c r="AC378" i="1"/>
  <c r="AC349" i="1"/>
  <c r="AC379" i="1"/>
  <c r="AC359" i="1"/>
  <c r="AC358" i="1"/>
  <c r="AC370" i="1"/>
  <c r="AC371" i="1"/>
  <c r="AC376" i="1"/>
  <c r="AC360" i="1"/>
  <c r="AC367" i="1"/>
  <c r="AC356" i="1"/>
  <c r="AC383" i="1"/>
  <c r="AC365" i="1"/>
  <c r="AC380" i="1"/>
  <c r="AC374" i="1"/>
  <c r="AC364" i="1"/>
  <c r="AC363" i="1"/>
  <c r="AC373" i="1"/>
  <c r="AC366" i="1"/>
  <c r="AC348" i="1"/>
  <c r="AC357" i="1"/>
  <c r="AC351" i="1"/>
  <c r="AC353" i="1"/>
  <c r="AC362" i="1"/>
  <c r="AC368" i="1"/>
  <c r="AC347" i="1"/>
  <c r="AC375" i="1"/>
  <c r="AB738" i="1"/>
  <c r="AS68" i="9"/>
  <c r="AS73" i="9"/>
  <c r="AB599" i="1"/>
  <c r="AB730" i="1"/>
  <c r="AB731" i="1" s="1"/>
  <c r="AG83" i="9"/>
  <c r="AB743" i="1"/>
  <c r="AB744" i="1"/>
  <c r="AB745" i="1"/>
  <c r="AG57" i="9" s="1"/>
  <c r="AB742" i="1"/>
  <c r="AR71" i="9"/>
  <c r="AR76" i="9"/>
  <c r="AR70" i="9"/>
  <c r="AR75" i="9"/>
  <c r="AG15" i="9"/>
  <c r="AG11" i="9"/>
  <c r="AB710" i="1"/>
  <c r="AC664" i="1"/>
  <c r="AC722" i="1" s="1"/>
  <c r="AC665" i="1"/>
  <c r="AC666" i="1"/>
  <c r="AC679" i="1"/>
  <c r="AC689" i="1"/>
  <c r="AC684" i="1"/>
  <c r="AC680" i="1"/>
  <c r="AC685" i="1"/>
  <c r="AB558" i="1"/>
  <c r="AC593" i="1"/>
  <c r="AC571" i="1"/>
  <c r="AC579" i="1"/>
  <c r="AC574" i="1"/>
  <c r="AC582" i="1"/>
  <c r="AC569" i="1"/>
  <c r="AC577" i="1"/>
  <c r="AC594" i="1"/>
  <c r="AC572" i="1"/>
  <c r="AC580" i="1"/>
  <c r="AC575" i="1"/>
  <c r="AC583" i="1"/>
  <c r="AC576" i="1"/>
  <c r="AC584" i="1"/>
  <c r="AC562" i="1"/>
  <c r="AC564" i="1" s="1"/>
  <c r="AC728" i="1" s="1"/>
  <c r="AC578" i="1"/>
  <c r="AC573" i="1"/>
  <c r="AC592" i="1"/>
  <c r="AC570" i="1"/>
  <c r="AC581" i="1"/>
  <c r="AC585" i="1"/>
  <c r="AC586" i="1"/>
  <c r="AC456" i="1"/>
  <c r="AC457" i="1"/>
  <c r="AC468" i="1"/>
  <c r="AC497" i="1"/>
  <c r="AC470" i="1"/>
  <c r="AC492" i="1"/>
  <c r="AC472" i="1"/>
  <c r="AC485" i="1"/>
  <c r="AC490" i="1"/>
  <c r="AC503" i="1"/>
  <c r="AC473" i="1"/>
  <c r="AC499" i="1"/>
  <c r="AC466" i="1"/>
  <c r="AC479" i="1"/>
  <c r="AC486" i="1"/>
  <c r="AC475" i="1"/>
  <c r="AC488" i="1"/>
  <c r="AC501" i="1"/>
  <c r="AC489" i="1"/>
  <c r="AC463" i="1"/>
  <c r="AC477" i="1"/>
  <c r="AC482" i="1"/>
  <c r="AC495" i="1"/>
  <c r="AC483" i="1"/>
  <c r="AC496" i="1"/>
  <c r="AC465" i="1"/>
  <c r="AC502" i="1"/>
  <c r="AC491" i="1"/>
  <c r="AC504" i="1"/>
  <c r="AC484" i="1"/>
  <c r="AC471" i="1"/>
  <c r="AC478" i="1"/>
  <c r="AC467" i="1"/>
  <c r="AC480" i="1"/>
  <c r="AC493" i="1"/>
  <c r="AC498" i="1"/>
  <c r="AC494" i="1"/>
  <c r="AC481" i="1"/>
  <c r="AC500" i="1"/>
  <c r="AC469" i="1"/>
  <c r="AC474" i="1"/>
  <c r="AC476" i="1"/>
  <c r="AC487" i="1"/>
  <c r="AC464" i="1"/>
  <c r="AC335" i="1"/>
  <c r="AC334" i="1"/>
  <c r="AC398" i="1" s="1"/>
  <c r="AC336" i="1"/>
  <c r="AC73" i="1"/>
  <c r="AC75" i="1"/>
  <c r="AC115" i="1" s="1"/>
  <c r="AC74" i="1"/>
  <c r="AC111" i="1" s="1"/>
  <c r="AC88" i="1"/>
  <c r="AC98" i="1"/>
  <c r="AC93" i="1"/>
  <c r="AC94" i="1"/>
  <c r="AC89" i="1"/>
  <c r="AB119" i="1"/>
  <c r="AD7" i="1"/>
  <c r="AD3" i="1"/>
  <c r="AD2" i="1"/>
  <c r="AD8" i="1"/>
  <c r="AD5" i="1"/>
  <c r="AI8" i="9" s="1"/>
  <c r="AI6" i="9" s="1"/>
  <c r="AS69" i="9" l="1"/>
  <c r="AS74" i="9"/>
  <c r="AC706" i="1"/>
  <c r="AC724" i="1"/>
  <c r="AC738" i="1" s="1"/>
  <c r="AB754" i="1"/>
  <c r="AB757" i="1"/>
  <c r="AG59" i="9" s="1"/>
  <c r="AB756" i="1"/>
  <c r="AB755" i="1"/>
  <c r="AG85" i="9"/>
  <c r="AG103" i="9" s="1"/>
  <c r="AB732" i="1"/>
  <c r="AB750" i="1"/>
  <c r="AG84" i="9"/>
  <c r="AB751" i="1"/>
  <c r="AG58" i="9" s="1"/>
  <c r="AB748" i="1"/>
  <c r="AB749" i="1"/>
  <c r="AC702" i="1"/>
  <c r="AC723" i="1"/>
  <c r="AC736" i="1"/>
  <c r="AH82" i="9"/>
  <c r="AI32" i="9"/>
  <c r="AI55" i="9" s="1"/>
  <c r="AI81" i="9" s="1"/>
  <c r="AI101" i="9" s="1"/>
  <c r="AC667" i="1"/>
  <c r="AC698" i="1"/>
  <c r="AH9" i="9"/>
  <c r="AC681" i="1"/>
  <c r="AC687" i="1"/>
  <c r="AH14" i="9"/>
  <c r="AH10" i="9"/>
  <c r="AC682" i="1"/>
  <c r="AC686" i="1"/>
  <c r="AH13" i="9"/>
  <c r="AH17" i="9"/>
  <c r="AC458" i="1"/>
  <c r="AC588" i="1"/>
  <c r="AC729" i="1" s="1"/>
  <c r="AC596" i="1"/>
  <c r="AC505" i="1"/>
  <c r="AC337" i="1"/>
  <c r="AC384" i="1" s="1"/>
  <c r="AC91" i="1"/>
  <c r="AC96" i="1"/>
  <c r="AC95" i="1"/>
  <c r="AC90" i="1"/>
  <c r="AC107" i="1"/>
  <c r="AC76" i="1"/>
  <c r="AD9" i="1"/>
  <c r="AD10" i="1"/>
  <c r="AE4" i="1"/>
  <c r="AD346" i="1" l="1"/>
  <c r="AD344" i="1"/>
  <c r="AD342" i="1"/>
  <c r="AD345" i="1"/>
  <c r="AD343" i="1"/>
  <c r="AD376" i="1"/>
  <c r="AD364" i="1"/>
  <c r="AD355" i="1"/>
  <c r="AD375" i="1"/>
  <c r="AD368" i="1"/>
  <c r="AD382" i="1"/>
  <c r="AD381" i="1"/>
  <c r="AD372" i="1"/>
  <c r="AD371" i="1"/>
  <c r="AD369" i="1"/>
  <c r="AD378" i="1"/>
  <c r="AD363" i="1"/>
  <c r="AD361" i="1"/>
  <c r="AD350" i="1"/>
  <c r="AD370" i="1"/>
  <c r="AD379" i="1"/>
  <c r="AD358" i="1"/>
  <c r="AD349" i="1"/>
  <c r="AD352" i="1"/>
  <c r="AD348" i="1"/>
  <c r="AD359" i="1"/>
  <c r="AD366" i="1"/>
  <c r="AD365" i="1"/>
  <c r="AD383" i="1"/>
  <c r="AD354" i="1"/>
  <c r="AD356" i="1"/>
  <c r="AD367" i="1"/>
  <c r="AD360" i="1"/>
  <c r="AD374" i="1"/>
  <c r="AD373" i="1"/>
  <c r="AD351" i="1"/>
  <c r="AD357" i="1"/>
  <c r="AD353" i="1"/>
  <c r="AD380" i="1"/>
  <c r="AD362" i="1"/>
  <c r="AD377" i="1"/>
  <c r="AD347" i="1"/>
  <c r="AC725" i="1"/>
  <c r="AC739" i="1" s="1"/>
  <c r="AH56" i="9" s="1"/>
  <c r="AT73" i="9" s="1"/>
  <c r="AC737" i="1"/>
  <c r="AH83" i="9"/>
  <c r="AC743" i="1"/>
  <c r="AC744" i="1"/>
  <c r="AC742" i="1"/>
  <c r="AS71" i="9"/>
  <c r="AS76" i="9"/>
  <c r="AS70" i="9"/>
  <c r="AS75" i="9"/>
  <c r="AC599" i="1"/>
  <c r="AC730" i="1"/>
  <c r="AH15" i="9"/>
  <c r="AD666" i="1"/>
  <c r="AD665" i="1"/>
  <c r="AD664" i="1"/>
  <c r="AD722" i="1" s="1"/>
  <c r="AD689" i="1"/>
  <c r="AD679" i="1"/>
  <c r="AD684" i="1"/>
  <c r="AD685" i="1"/>
  <c r="AD680" i="1"/>
  <c r="AH11" i="9"/>
  <c r="AC710" i="1"/>
  <c r="AD576" i="1"/>
  <c r="AD584" i="1"/>
  <c r="AD593" i="1"/>
  <c r="AD571" i="1"/>
  <c r="AD579" i="1"/>
  <c r="AD574" i="1"/>
  <c r="AD582" i="1"/>
  <c r="AD569" i="1"/>
  <c r="AD577" i="1"/>
  <c r="AD594" i="1"/>
  <c r="AD572" i="1"/>
  <c r="AD580" i="1"/>
  <c r="AD573" i="1"/>
  <c r="AD581" i="1"/>
  <c r="AD586" i="1"/>
  <c r="AD562" i="1"/>
  <c r="AD564" i="1" s="1"/>
  <c r="AD728" i="1" s="1"/>
  <c r="AD578" i="1"/>
  <c r="AD583" i="1"/>
  <c r="AD585" i="1"/>
  <c r="AD592" i="1"/>
  <c r="AD570" i="1"/>
  <c r="AD575" i="1"/>
  <c r="AC558" i="1"/>
  <c r="AD457" i="1"/>
  <c r="AD456" i="1"/>
  <c r="AD499" i="1"/>
  <c r="AD488" i="1"/>
  <c r="AD501" i="1"/>
  <c r="AD465" i="1"/>
  <c r="AD468" i="1"/>
  <c r="AD486" i="1"/>
  <c r="AD479" i="1"/>
  <c r="AD492" i="1"/>
  <c r="AD502" i="1"/>
  <c r="AD475" i="1"/>
  <c r="AD463" i="1"/>
  <c r="AD477" i="1"/>
  <c r="AD490" i="1"/>
  <c r="AD495" i="1"/>
  <c r="AD473" i="1"/>
  <c r="AD478" i="1"/>
  <c r="AD504" i="1"/>
  <c r="AD466" i="1"/>
  <c r="AD471" i="1"/>
  <c r="AD484" i="1"/>
  <c r="AD491" i="1"/>
  <c r="AD480" i="1"/>
  <c r="AD493" i="1"/>
  <c r="AD489" i="1"/>
  <c r="AD474" i="1"/>
  <c r="AD494" i="1"/>
  <c r="AD467" i="1"/>
  <c r="AD469" i="1"/>
  <c r="AD482" i="1"/>
  <c r="AD487" i="1"/>
  <c r="AD500" i="1"/>
  <c r="AD470" i="1"/>
  <c r="AD481" i="1"/>
  <c r="AD497" i="1"/>
  <c r="AD496" i="1"/>
  <c r="AD464" i="1"/>
  <c r="AD476" i="1"/>
  <c r="AD483" i="1"/>
  <c r="AD472" i="1"/>
  <c r="AD485" i="1"/>
  <c r="AD498" i="1"/>
  <c r="AD503" i="1"/>
  <c r="AD334" i="1"/>
  <c r="AD335" i="1"/>
  <c r="AD336" i="1"/>
  <c r="AC119" i="1"/>
  <c r="AD73" i="1"/>
  <c r="AD75" i="1"/>
  <c r="AD115" i="1" s="1"/>
  <c r="AD74" i="1"/>
  <c r="AD111" i="1" s="1"/>
  <c r="AD93" i="1"/>
  <c r="AD98" i="1"/>
  <c r="AD88" i="1"/>
  <c r="AD94" i="1"/>
  <c r="AD89" i="1"/>
  <c r="AE7" i="1"/>
  <c r="AE5" i="1"/>
  <c r="AJ8" i="9" s="1"/>
  <c r="AJ6" i="9" s="1"/>
  <c r="AE3" i="1"/>
  <c r="AE8" i="1"/>
  <c r="AE2" i="1"/>
  <c r="AC745" i="1" l="1"/>
  <c r="AH57" i="9" s="1"/>
  <c r="AT68" i="9"/>
  <c r="AD702" i="1"/>
  <c r="AD723" i="1"/>
  <c r="AD737" i="1" s="1"/>
  <c r="AD706" i="1"/>
  <c r="AD724" i="1"/>
  <c r="AD738" i="1" s="1"/>
  <c r="AT69" i="9"/>
  <c r="AT74" i="9"/>
  <c r="AC749" i="1"/>
  <c r="AC750" i="1"/>
  <c r="AH84" i="9"/>
  <c r="AC751" i="1"/>
  <c r="AH58" i="9" s="1"/>
  <c r="AC748" i="1"/>
  <c r="AC731" i="1"/>
  <c r="AI82" i="9"/>
  <c r="AD736" i="1"/>
  <c r="AJ32" i="9"/>
  <c r="AJ55" i="9" s="1"/>
  <c r="AJ81" i="9" s="1"/>
  <c r="AJ101" i="9" s="1"/>
  <c r="AD687" i="1"/>
  <c r="AI14" i="9"/>
  <c r="AI10" i="9"/>
  <c r="AD682" i="1"/>
  <c r="AD686" i="1"/>
  <c r="AI13" i="9"/>
  <c r="AI17" i="9"/>
  <c r="AI9" i="9"/>
  <c r="AD681" i="1"/>
  <c r="AD698" i="1"/>
  <c r="AD667" i="1"/>
  <c r="AD588" i="1"/>
  <c r="AD729" i="1" s="1"/>
  <c r="AD596" i="1"/>
  <c r="AD730" i="1" s="1"/>
  <c r="AD505" i="1"/>
  <c r="AD458" i="1"/>
  <c r="AD398" i="1"/>
  <c r="AD337" i="1"/>
  <c r="AD384" i="1" s="1"/>
  <c r="AD95" i="1"/>
  <c r="AD91" i="1"/>
  <c r="AD107" i="1"/>
  <c r="AD76" i="1"/>
  <c r="AD96" i="1"/>
  <c r="AD90" i="1"/>
  <c r="AE9" i="1"/>
  <c r="AE10" i="1"/>
  <c r="AF4" i="1"/>
  <c r="AE343" i="1" l="1"/>
  <c r="AE342" i="1"/>
  <c r="AE345" i="1"/>
  <c r="AE344" i="1"/>
  <c r="AE346" i="1"/>
  <c r="AE366" i="1"/>
  <c r="AE375" i="1"/>
  <c r="AE352" i="1"/>
  <c r="AE374" i="1"/>
  <c r="AE360" i="1"/>
  <c r="AE349" i="1"/>
  <c r="AE353" i="1"/>
  <c r="AE364" i="1"/>
  <c r="AE376" i="1"/>
  <c r="AE370" i="1"/>
  <c r="AE368" i="1"/>
  <c r="AE357" i="1"/>
  <c r="AE383" i="1"/>
  <c r="AE372" i="1"/>
  <c r="AE350" i="1"/>
  <c r="AE377" i="1"/>
  <c r="AE359" i="1"/>
  <c r="AE348" i="1"/>
  <c r="AE354" i="1"/>
  <c r="AE361" i="1"/>
  <c r="AE381" i="1"/>
  <c r="AE378" i="1"/>
  <c r="AE358" i="1"/>
  <c r="AE363" i="1"/>
  <c r="AE371" i="1"/>
  <c r="AE347" i="1"/>
  <c r="AE367" i="1"/>
  <c r="AE355" i="1"/>
  <c r="AE373" i="1"/>
  <c r="AE369" i="1"/>
  <c r="AE382" i="1"/>
  <c r="AE356" i="1"/>
  <c r="AE362" i="1"/>
  <c r="AE380" i="1"/>
  <c r="AE351" i="1"/>
  <c r="AE365" i="1"/>
  <c r="AE379" i="1"/>
  <c r="AD725" i="1"/>
  <c r="AD739" i="1" s="1"/>
  <c r="AI56" i="9" s="1"/>
  <c r="AU68" i="9" s="1"/>
  <c r="AI11" i="9"/>
  <c r="AD742" i="1"/>
  <c r="AI83" i="9"/>
  <c r="AD743" i="1"/>
  <c r="AD744" i="1"/>
  <c r="AC755" i="1"/>
  <c r="AC754" i="1"/>
  <c r="AC757" i="1"/>
  <c r="AH59" i="9" s="1"/>
  <c r="AH85" i="9"/>
  <c r="AH103" i="9" s="1"/>
  <c r="AC756" i="1"/>
  <c r="AC732" i="1"/>
  <c r="AI15" i="9"/>
  <c r="AT70" i="9"/>
  <c r="AT75" i="9"/>
  <c r="AD749" i="1"/>
  <c r="AD750" i="1"/>
  <c r="AI84" i="9"/>
  <c r="AD751" i="1"/>
  <c r="AI58" i="9" s="1"/>
  <c r="AD748" i="1"/>
  <c r="AD731" i="1"/>
  <c r="AE666" i="1"/>
  <c r="AE665" i="1"/>
  <c r="AE664" i="1"/>
  <c r="AE722" i="1" s="1"/>
  <c r="AE684" i="1"/>
  <c r="AE679" i="1"/>
  <c r="AE689" i="1"/>
  <c r="AE680" i="1"/>
  <c r="AE685" i="1"/>
  <c r="AJ14" i="9" s="1"/>
  <c r="AD710" i="1"/>
  <c r="AD599" i="1"/>
  <c r="AE573" i="1"/>
  <c r="AE581" i="1"/>
  <c r="AE576" i="1"/>
  <c r="AE584" i="1"/>
  <c r="AE593" i="1"/>
  <c r="AE571" i="1"/>
  <c r="AE579" i="1"/>
  <c r="AE574" i="1"/>
  <c r="AE582" i="1"/>
  <c r="AE569" i="1"/>
  <c r="AE577" i="1"/>
  <c r="AE592" i="1"/>
  <c r="AE570" i="1"/>
  <c r="AE578" i="1"/>
  <c r="AE575" i="1"/>
  <c r="AE585" i="1"/>
  <c r="AE586" i="1"/>
  <c r="AE594" i="1"/>
  <c r="AE572" i="1"/>
  <c r="AE583" i="1"/>
  <c r="AE580" i="1"/>
  <c r="AE562" i="1"/>
  <c r="AE564" i="1" s="1"/>
  <c r="AE728" i="1" s="1"/>
  <c r="AD558" i="1"/>
  <c r="AE456" i="1"/>
  <c r="AE457" i="1"/>
  <c r="AE491" i="1"/>
  <c r="AE463" i="1"/>
  <c r="AE466" i="1"/>
  <c r="AE479" i="1"/>
  <c r="AE502" i="1"/>
  <c r="AE484" i="1"/>
  <c r="AE497" i="1"/>
  <c r="AE467" i="1"/>
  <c r="AE504" i="1"/>
  <c r="AE493" i="1"/>
  <c r="AE494" i="1"/>
  <c r="AE473" i="1"/>
  <c r="AE480" i="1"/>
  <c r="AE469" i="1"/>
  <c r="AE482" i="1"/>
  <c r="AE495" i="1"/>
  <c r="AE500" i="1"/>
  <c r="AE488" i="1"/>
  <c r="AE503" i="1"/>
  <c r="AE483" i="1"/>
  <c r="AE470" i="1"/>
  <c r="AE471" i="1"/>
  <c r="AE476" i="1"/>
  <c r="AE486" i="1"/>
  <c r="AE489" i="1"/>
  <c r="AE496" i="1"/>
  <c r="AE485" i="1"/>
  <c r="AE498" i="1"/>
  <c r="AE465" i="1"/>
  <c r="AE499" i="1"/>
  <c r="AE472" i="1"/>
  <c r="AE474" i="1"/>
  <c r="AE487" i="1"/>
  <c r="AE478" i="1"/>
  <c r="AE492" i="1"/>
  <c r="AE475" i="1"/>
  <c r="AE501" i="1"/>
  <c r="AE464" i="1"/>
  <c r="AE468" i="1"/>
  <c r="AE481" i="1"/>
  <c r="AE477" i="1"/>
  <c r="AE490" i="1"/>
  <c r="AE335" i="1"/>
  <c r="AE334" i="1"/>
  <c r="AE398" i="1" s="1"/>
  <c r="AE336" i="1"/>
  <c r="AE74" i="1"/>
  <c r="AE111" i="1" s="1"/>
  <c r="AE73" i="1"/>
  <c r="AE75" i="1"/>
  <c r="AE115" i="1" s="1"/>
  <c r="AE88" i="1"/>
  <c r="AE98" i="1"/>
  <c r="AE93" i="1"/>
  <c r="AE89" i="1"/>
  <c r="AE94" i="1"/>
  <c r="AD119" i="1"/>
  <c r="AF7" i="1"/>
  <c r="AF3" i="1"/>
  <c r="AF5" i="1"/>
  <c r="AK8" i="9" s="1"/>
  <c r="AK6" i="9" s="1"/>
  <c r="AF2" i="1"/>
  <c r="AF8" i="1"/>
  <c r="AD745" i="1" l="1"/>
  <c r="AI57" i="9" s="1"/>
  <c r="AU73" i="9"/>
  <c r="AE702" i="1"/>
  <c r="AE723" i="1"/>
  <c r="AE737" i="1" s="1"/>
  <c r="AE706" i="1"/>
  <c r="AE724" i="1"/>
  <c r="AE738" i="1" s="1"/>
  <c r="AU69" i="9"/>
  <c r="AU74" i="9"/>
  <c r="AJ82" i="9"/>
  <c r="AE736" i="1"/>
  <c r="AI85" i="9"/>
  <c r="AI103" i="9" s="1"/>
  <c r="AD755" i="1"/>
  <c r="AD754" i="1"/>
  <c r="AD757" i="1"/>
  <c r="AI59" i="9" s="1"/>
  <c r="AD756" i="1"/>
  <c r="AD732" i="1"/>
  <c r="AU70" i="9"/>
  <c r="AU75" i="9"/>
  <c r="AT71" i="9"/>
  <c r="AT76" i="9"/>
  <c r="AK32" i="9"/>
  <c r="AK55" i="9" s="1"/>
  <c r="AK81" i="9" s="1"/>
  <c r="AK101" i="9" s="1"/>
  <c r="AJ17" i="9"/>
  <c r="AE687" i="1"/>
  <c r="AJ13" i="9"/>
  <c r="AJ15" i="9" s="1"/>
  <c r="AE686" i="1"/>
  <c r="AE682" i="1"/>
  <c r="AJ10" i="9"/>
  <c r="AE681" i="1"/>
  <c r="AJ9" i="9"/>
  <c r="AE667" i="1"/>
  <c r="AE698" i="1"/>
  <c r="AE596" i="1"/>
  <c r="AE730" i="1" s="1"/>
  <c r="AE588" i="1"/>
  <c r="AE729" i="1" s="1"/>
  <c r="AE505" i="1"/>
  <c r="AE458" i="1"/>
  <c r="AE337" i="1"/>
  <c r="AE384" i="1" s="1"/>
  <c r="AE96" i="1"/>
  <c r="AE91" i="1"/>
  <c r="AE95" i="1"/>
  <c r="AE90" i="1"/>
  <c r="AE76" i="1"/>
  <c r="AE107" i="1"/>
  <c r="AF9" i="1"/>
  <c r="AF10" i="1"/>
  <c r="AG4" i="1"/>
  <c r="AF346" i="1" l="1"/>
  <c r="AF344" i="1"/>
  <c r="AF342" i="1"/>
  <c r="AF343" i="1"/>
  <c r="AF345" i="1"/>
  <c r="AF358" i="1"/>
  <c r="AF369" i="1"/>
  <c r="AF373" i="1"/>
  <c r="AF375" i="1"/>
  <c r="AF352" i="1"/>
  <c r="AF377" i="1"/>
  <c r="AF383" i="1"/>
  <c r="AF355" i="1"/>
  <c r="AF382" i="1"/>
  <c r="AF364" i="1"/>
  <c r="AF366" i="1"/>
  <c r="AF378" i="1"/>
  <c r="AF348" i="1"/>
  <c r="AF354" i="1"/>
  <c r="AF363" i="1"/>
  <c r="AF365" i="1"/>
  <c r="AF379" i="1"/>
  <c r="AF353" i="1"/>
  <c r="AF357" i="1"/>
  <c r="AF359" i="1"/>
  <c r="AF381" i="1"/>
  <c r="AF372" i="1"/>
  <c r="AF360" i="1"/>
  <c r="AF350" i="1"/>
  <c r="AF361" i="1"/>
  <c r="AF367" i="1"/>
  <c r="AF371" i="1"/>
  <c r="AF380" i="1"/>
  <c r="AF370" i="1"/>
  <c r="AF347" i="1"/>
  <c r="AF374" i="1"/>
  <c r="AF349" i="1"/>
  <c r="AF356" i="1"/>
  <c r="AF362" i="1"/>
  <c r="AF368" i="1"/>
  <c r="AF376" i="1"/>
  <c r="AF351" i="1"/>
  <c r="AE558" i="1"/>
  <c r="AU71" i="9"/>
  <c r="AU76" i="9"/>
  <c r="AE742" i="1"/>
  <c r="AJ83" i="9"/>
  <c r="AE743" i="1"/>
  <c r="AE744" i="1"/>
  <c r="AE748" i="1"/>
  <c r="AE749" i="1"/>
  <c r="AE750" i="1"/>
  <c r="AJ84" i="9"/>
  <c r="AE731" i="1"/>
  <c r="AE725" i="1"/>
  <c r="AE739" i="1" s="1"/>
  <c r="AJ56" i="9" s="1"/>
  <c r="AF666" i="1"/>
  <c r="AF665" i="1"/>
  <c r="AF664" i="1"/>
  <c r="AF722" i="1" s="1"/>
  <c r="AF679" i="1"/>
  <c r="AF689" i="1"/>
  <c r="AF684" i="1"/>
  <c r="AF680" i="1"/>
  <c r="AF685" i="1"/>
  <c r="AE710" i="1"/>
  <c r="AJ11" i="9"/>
  <c r="AE599" i="1"/>
  <c r="AF592" i="1"/>
  <c r="AF570" i="1"/>
  <c r="AF578" i="1"/>
  <c r="AF573" i="1"/>
  <c r="AF581" i="1"/>
  <c r="AF576" i="1"/>
  <c r="AF584" i="1"/>
  <c r="AF593" i="1"/>
  <c r="AF571" i="1"/>
  <c r="AF579" i="1"/>
  <c r="AF574" i="1"/>
  <c r="AF582" i="1"/>
  <c r="AF575" i="1"/>
  <c r="AF583" i="1"/>
  <c r="AF562" i="1"/>
  <c r="AF564" i="1" s="1"/>
  <c r="AF728" i="1" s="1"/>
  <c r="AF594" i="1"/>
  <c r="AF577" i="1"/>
  <c r="AF586" i="1"/>
  <c r="AF572" i="1"/>
  <c r="AF569" i="1"/>
  <c r="AF580" i="1"/>
  <c r="AF585" i="1"/>
  <c r="AF457" i="1"/>
  <c r="AF456" i="1"/>
  <c r="AF493" i="1"/>
  <c r="AF483" i="1"/>
  <c r="AF482" i="1"/>
  <c r="AF495" i="1"/>
  <c r="AF499" i="1"/>
  <c r="AF468" i="1"/>
  <c r="AF496" i="1"/>
  <c r="AF467" i="1"/>
  <c r="AF469" i="1"/>
  <c r="AF471" i="1"/>
  <c r="AF484" i="1"/>
  <c r="AF489" i="1"/>
  <c r="AF502" i="1"/>
  <c r="AF472" i="1"/>
  <c r="AF498" i="1"/>
  <c r="AF465" i="1"/>
  <c r="AF478" i="1"/>
  <c r="AF491" i="1"/>
  <c r="AF485" i="1"/>
  <c r="AF474" i="1"/>
  <c r="AF487" i="1"/>
  <c r="AF500" i="1"/>
  <c r="AF488" i="1"/>
  <c r="AF464" i="1"/>
  <c r="AF476" i="1"/>
  <c r="AF481" i="1"/>
  <c r="AF494" i="1"/>
  <c r="AF480" i="1"/>
  <c r="AF463" i="1"/>
  <c r="AF501" i="1"/>
  <c r="AF490" i="1"/>
  <c r="AF503" i="1"/>
  <c r="AF470" i="1"/>
  <c r="AF473" i="1"/>
  <c r="AF486" i="1"/>
  <c r="AF504" i="1"/>
  <c r="AF477" i="1"/>
  <c r="AF466" i="1"/>
  <c r="AF479" i="1"/>
  <c r="AF475" i="1"/>
  <c r="AF492" i="1"/>
  <c r="AF497" i="1"/>
  <c r="AF334" i="1"/>
  <c r="AF335" i="1"/>
  <c r="AF336" i="1"/>
  <c r="AF74" i="1"/>
  <c r="AF111" i="1" s="1"/>
  <c r="AF73" i="1"/>
  <c r="AF75" i="1"/>
  <c r="AF115" i="1" s="1"/>
  <c r="AF98" i="1"/>
  <c r="AF88" i="1"/>
  <c r="AF93" i="1"/>
  <c r="AF94" i="1"/>
  <c r="AF89" i="1"/>
  <c r="AE119" i="1"/>
  <c r="AG7" i="1"/>
  <c r="AG3" i="1"/>
  <c r="AG8" i="1"/>
  <c r="AG5" i="1"/>
  <c r="AL8" i="9" s="1"/>
  <c r="AL6" i="9" s="1"/>
  <c r="AG2" i="1"/>
  <c r="AE745" i="1" l="1"/>
  <c r="AJ57" i="9" s="1"/>
  <c r="AV74" i="9" s="1"/>
  <c r="AF736" i="1"/>
  <c r="AK82" i="9"/>
  <c r="AF702" i="1"/>
  <c r="AF723" i="1"/>
  <c r="AF737" i="1" s="1"/>
  <c r="AF706" i="1"/>
  <c r="AF724" i="1"/>
  <c r="AF738" i="1" s="1"/>
  <c r="AV68" i="9"/>
  <c r="AV73" i="9"/>
  <c r="AE756" i="1"/>
  <c r="AJ85" i="9"/>
  <c r="AJ103" i="9" s="1"/>
  <c r="AE755" i="1"/>
  <c r="AE754" i="1"/>
  <c r="AE732" i="1"/>
  <c r="AE757" i="1"/>
  <c r="AJ59" i="9" s="1"/>
  <c r="AE751" i="1"/>
  <c r="AJ58" i="9" s="1"/>
  <c r="AL32" i="9"/>
  <c r="AL55" i="9" s="1"/>
  <c r="AL81" i="9" s="1"/>
  <c r="AL101" i="9" s="1"/>
  <c r="AK14" i="9"/>
  <c r="AF687" i="1"/>
  <c r="AK13" i="9"/>
  <c r="AF686" i="1"/>
  <c r="AK17" i="9"/>
  <c r="AF681" i="1"/>
  <c r="AK9" i="9"/>
  <c r="AF667" i="1"/>
  <c r="AF698" i="1"/>
  <c r="AF682" i="1"/>
  <c r="AK10" i="9"/>
  <c r="AF588" i="1"/>
  <c r="AF729" i="1" s="1"/>
  <c r="AF596" i="1"/>
  <c r="AF730" i="1" s="1"/>
  <c r="AF458" i="1"/>
  <c r="AF505" i="1"/>
  <c r="AF398" i="1"/>
  <c r="AF91" i="1"/>
  <c r="AF337" i="1"/>
  <c r="AF384" i="1" s="1"/>
  <c r="AF96" i="1"/>
  <c r="AF95" i="1"/>
  <c r="AF90" i="1"/>
  <c r="AF107" i="1"/>
  <c r="AF76" i="1"/>
  <c r="AG9" i="1"/>
  <c r="AG10" i="1"/>
  <c r="AH4" i="1"/>
  <c r="AG345" i="1" l="1"/>
  <c r="AG343" i="1"/>
  <c r="AG344" i="1"/>
  <c r="AG346" i="1"/>
  <c r="AG342" i="1"/>
  <c r="AG360" i="1"/>
  <c r="AG381" i="1"/>
  <c r="AG369" i="1"/>
  <c r="AG377" i="1"/>
  <c r="AG355" i="1"/>
  <c r="AG383" i="1"/>
  <c r="AG372" i="1"/>
  <c r="AG362" i="1"/>
  <c r="AG347" i="1"/>
  <c r="AG358" i="1"/>
  <c r="AG354" i="1"/>
  <c r="AG364" i="1"/>
  <c r="AG351" i="1"/>
  <c r="AG368" i="1"/>
  <c r="AG348" i="1"/>
  <c r="AG359" i="1"/>
  <c r="AG349" i="1"/>
  <c r="AG371" i="1"/>
  <c r="AG382" i="1"/>
  <c r="AG375" i="1"/>
  <c r="AG378" i="1"/>
  <c r="AG353" i="1"/>
  <c r="AG366" i="1"/>
  <c r="AG367" i="1"/>
  <c r="AG352" i="1"/>
  <c r="AG379" i="1"/>
  <c r="AG361" i="1"/>
  <c r="AG374" i="1"/>
  <c r="AG370" i="1"/>
  <c r="AG380" i="1"/>
  <c r="AG365" i="1"/>
  <c r="AG376" i="1"/>
  <c r="AG373" i="1"/>
  <c r="AG350" i="1"/>
  <c r="AG357" i="1"/>
  <c r="AG356" i="1"/>
  <c r="AG363" i="1"/>
  <c r="AV69" i="9"/>
  <c r="AF731" i="1"/>
  <c r="AF756" i="1" s="1"/>
  <c r="AF725" i="1"/>
  <c r="AF739" i="1" s="1"/>
  <c r="AK56" i="9" s="1"/>
  <c r="AW68" i="9" s="1"/>
  <c r="AV70" i="9"/>
  <c r="AV75" i="9"/>
  <c r="AF748" i="1"/>
  <c r="AF749" i="1"/>
  <c r="AF750" i="1"/>
  <c r="AK84" i="9"/>
  <c r="AV71" i="9"/>
  <c r="AV76" i="9"/>
  <c r="AF742" i="1"/>
  <c r="AK83" i="9"/>
  <c r="AF743" i="1"/>
  <c r="AF744" i="1"/>
  <c r="AK15" i="9"/>
  <c r="AK11" i="9"/>
  <c r="AG664" i="1"/>
  <c r="AG722" i="1" s="1"/>
  <c r="AG665" i="1"/>
  <c r="AG723" i="1" s="1"/>
  <c r="AG666" i="1"/>
  <c r="AG724" i="1" s="1"/>
  <c r="AG679" i="1"/>
  <c r="AG684" i="1"/>
  <c r="AG689" i="1"/>
  <c r="AG685" i="1"/>
  <c r="AG680" i="1"/>
  <c r="AL10" i="9" s="1"/>
  <c r="AF710" i="1"/>
  <c r="AF599" i="1"/>
  <c r="AG575" i="1"/>
  <c r="AG583" i="1"/>
  <c r="AG592" i="1"/>
  <c r="AG570" i="1"/>
  <c r="AG578" i="1"/>
  <c r="AG573" i="1"/>
  <c r="AG581" i="1"/>
  <c r="AG576" i="1"/>
  <c r="AG584" i="1"/>
  <c r="AG593" i="1"/>
  <c r="AG571" i="1"/>
  <c r="AG579" i="1"/>
  <c r="AG594" i="1"/>
  <c r="AG572" i="1"/>
  <c r="AG580" i="1"/>
  <c r="AG585" i="1"/>
  <c r="AG562" i="1"/>
  <c r="AG564" i="1" s="1"/>
  <c r="AG728" i="1" s="1"/>
  <c r="AG582" i="1"/>
  <c r="AG577" i="1"/>
  <c r="AG586" i="1"/>
  <c r="AG569" i="1"/>
  <c r="AG574" i="1"/>
  <c r="AF558" i="1"/>
  <c r="AG457" i="1"/>
  <c r="AG456" i="1"/>
  <c r="AG485" i="1"/>
  <c r="AG463" i="1"/>
  <c r="AG473" i="1"/>
  <c r="AG478" i="1"/>
  <c r="AG491" i="1"/>
  <c r="AG482" i="1"/>
  <c r="AG498" i="1"/>
  <c r="AG487" i="1"/>
  <c r="AG500" i="1"/>
  <c r="AG467" i="1"/>
  <c r="AG502" i="1"/>
  <c r="AG501" i="1"/>
  <c r="AG474" i="1"/>
  <c r="AG464" i="1"/>
  <c r="AG476" i="1"/>
  <c r="AG489" i="1"/>
  <c r="AG494" i="1"/>
  <c r="AG496" i="1"/>
  <c r="AG477" i="1"/>
  <c r="AG503" i="1"/>
  <c r="AG465" i="1"/>
  <c r="AG470" i="1"/>
  <c r="AG483" i="1"/>
  <c r="AG490" i="1"/>
  <c r="AG479" i="1"/>
  <c r="AG492" i="1"/>
  <c r="AG488" i="1"/>
  <c r="AG471" i="1"/>
  <c r="AG484" i="1"/>
  <c r="AG493" i="1"/>
  <c r="AG466" i="1"/>
  <c r="AG504" i="1"/>
  <c r="AG468" i="1"/>
  <c r="AG480" i="1"/>
  <c r="AG481" i="1"/>
  <c r="AG486" i="1"/>
  <c r="AG499" i="1"/>
  <c r="AG469" i="1"/>
  <c r="AG495" i="1"/>
  <c r="AG472" i="1"/>
  <c r="AG475" i="1"/>
  <c r="AG497" i="1"/>
  <c r="AG335" i="1"/>
  <c r="AG334" i="1"/>
  <c r="AG398" i="1" s="1"/>
  <c r="AG336" i="1"/>
  <c r="AG75" i="1"/>
  <c r="AG74" i="1"/>
  <c r="AG73" i="1"/>
  <c r="AG88" i="1"/>
  <c r="AG98" i="1"/>
  <c r="AG93" i="1"/>
  <c r="AG94" i="1"/>
  <c r="AG89" i="1"/>
  <c r="AF119" i="1"/>
  <c r="AH7" i="1"/>
  <c r="AH3" i="1"/>
  <c r="AH5" i="1"/>
  <c r="AM8" i="9" s="1"/>
  <c r="AM6" i="9" s="1"/>
  <c r="AH2" i="1"/>
  <c r="AH8" i="1"/>
  <c r="AF755" i="1" l="1"/>
  <c r="AF754" i="1"/>
  <c r="AK85" i="9"/>
  <c r="AK103" i="9" s="1"/>
  <c r="AW73" i="9"/>
  <c r="AF745" i="1"/>
  <c r="AK57" i="9" s="1"/>
  <c r="AW69" i="9" s="1"/>
  <c r="AF732" i="1"/>
  <c r="AF751" i="1"/>
  <c r="AK58" i="9" s="1"/>
  <c r="AW70" i="9" s="1"/>
  <c r="AF757" i="1"/>
  <c r="AK59" i="9" s="1"/>
  <c r="AW76" i="9" s="1"/>
  <c r="AG737" i="1"/>
  <c r="AG736" i="1"/>
  <c r="AL82" i="9"/>
  <c r="AG738" i="1"/>
  <c r="AG725" i="1"/>
  <c r="AG739" i="1" s="1"/>
  <c r="AL56" i="9" s="1"/>
  <c r="AM32" i="9"/>
  <c r="AM55" i="9" s="1"/>
  <c r="AM81" i="9" s="1"/>
  <c r="AM101" i="9" s="1"/>
  <c r="AL17" i="9"/>
  <c r="AL14" i="9"/>
  <c r="AG687" i="1"/>
  <c r="AG686" i="1"/>
  <c r="AL13" i="9"/>
  <c r="AG682" i="1"/>
  <c r="AL9" i="9"/>
  <c r="AL11" i="9" s="1"/>
  <c r="AG681" i="1"/>
  <c r="AG706" i="1"/>
  <c r="V707" i="1"/>
  <c r="W707" i="1" s="1"/>
  <c r="X707" i="1" s="1"/>
  <c r="Y707" i="1" s="1"/>
  <c r="Z707" i="1" s="1"/>
  <c r="AA707" i="1" s="1"/>
  <c r="AB707" i="1" s="1"/>
  <c r="AC707" i="1" s="1"/>
  <c r="AD707" i="1" s="1"/>
  <c r="AE707" i="1" s="1"/>
  <c r="AF707" i="1" s="1"/>
  <c r="AG707" i="1" s="1"/>
  <c r="AG702" i="1"/>
  <c r="V703" i="1"/>
  <c r="W703" i="1" s="1"/>
  <c r="X703" i="1" s="1"/>
  <c r="Y703" i="1" s="1"/>
  <c r="Z703" i="1" s="1"/>
  <c r="AA703" i="1" s="1"/>
  <c r="AB703" i="1" s="1"/>
  <c r="AC703" i="1" s="1"/>
  <c r="AD703" i="1" s="1"/>
  <c r="AE703" i="1" s="1"/>
  <c r="AF703" i="1" s="1"/>
  <c r="AG703" i="1" s="1"/>
  <c r="AG667" i="1"/>
  <c r="AG698" i="1"/>
  <c r="V699" i="1"/>
  <c r="W699" i="1" s="1"/>
  <c r="X699" i="1" s="1"/>
  <c r="Y699" i="1" s="1"/>
  <c r="Z699" i="1" s="1"/>
  <c r="AA699" i="1" s="1"/>
  <c r="AB699" i="1" s="1"/>
  <c r="AC699" i="1" s="1"/>
  <c r="AD699" i="1" s="1"/>
  <c r="AE699" i="1" s="1"/>
  <c r="AF699" i="1" s="1"/>
  <c r="AG699" i="1" s="1"/>
  <c r="AG588" i="1"/>
  <c r="AG729" i="1" s="1"/>
  <c r="AG596" i="1"/>
  <c r="AG730" i="1" s="1"/>
  <c r="AG505" i="1"/>
  <c r="AG458" i="1"/>
  <c r="AG91" i="1"/>
  <c r="AG337" i="1"/>
  <c r="AG384" i="1" s="1"/>
  <c r="AG96" i="1"/>
  <c r="AG95" i="1"/>
  <c r="AG90" i="1"/>
  <c r="AG107" i="1"/>
  <c r="AG76" i="1"/>
  <c r="V108" i="1"/>
  <c r="W108" i="1" s="1"/>
  <c r="X108" i="1" s="1"/>
  <c r="Y108" i="1" s="1"/>
  <c r="Z108" i="1" s="1"/>
  <c r="AA108" i="1" s="1"/>
  <c r="AB108" i="1" s="1"/>
  <c r="AC108" i="1" s="1"/>
  <c r="AD108" i="1" s="1"/>
  <c r="AE108" i="1" s="1"/>
  <c r="AF108" i="1" s="1"/>
  <c r="AG108" i="1" s="1"/>
  <c r="AG111" i="1"/>
  <c r="V112" i="1"/>
  <c r="W112" i="1" s="1"/>
  <c r="X112" i="1" s="1"/>
  <c r="Y112" i="1" s="1"/>
  <c r="Z112" i="1" s="1"/>
  <c r="AA112" i="1" s="1"/>
  <c r="AB112" i="1" s="1"/>
  <c r="AC112" i="1" s="1"/>
  <c r="AD112" i="1" s="1"/>
  <c r="AE112" i="1" s="1"/>
  <c r="AF112" i="1" s="1"/>
  <c r="AG112" i="1" s="1"/>
  <c r="AG115" i="1"/>
  <c r="V116" i="1"/>
  <c r="W116" i="1" s="1"/>
  <c r="X116" i="1" s="1"/>
  <c r="Y116" i="1" s="1"/>
  <c r="Z116" i="1" s="1"/>
  <c r="AA116" i="1" s="1"/>
  <c r="AB116" i="1" s="1"/>
  <c r="AC116" i="1" s="1"/>
  <c r="AD116" i="1" s="1"/>
  <c r="AE116" i="1" s="1"/>
  <c r="AF116" i="1" s="1"/>
  <c r="AG116" i="1" s="1"/>
  <c r="AH9" i="1"/>
  <c r="AH10" i="1"/>
  <c r="AI4" i="1"/>
  <c r="AH342" i="1" l="1"/>
  <c r="AH346" i="1"/>
  <c r="AH344" i="1"/>
  <c r="AH343" i="1"/>
  <c r="AH345" i="1"/>
  <c r="AH357" i="1"/>
  <c r="AH371" i="1"/>
  <c r="AH347" i="1"/>
  <c r="AH361" i="1"/>
  <c r="AH349" i="1"/>
  <c r="AH377" i="1"/>
  <c r="AH368" i="1"/>
  <c r="AH364" i="1"/>
  <c r="AH363" i="1"/>
  <c r="AH381" i="1"/>
  <c r="AH365" i="1"/>
  <c r="AH350" i="1"/>
  <c r="AH382" i="1"/>
  <c r="AH353" i="1"/>
  <c r="AH362" i="1"/>
  <c r="AH379" i="1"/>
  <c r="AH367" i="1"/>
  <c r="AH378" i="1"/>
  <c r="AH354" i="1"/>
  <c r="AH376" i="1"/>
  <c r="AH351" i="1"/>
  <c r="AH369" i="1"/>
  <c r="AH370" i="1"/>
  <c r="AH375" i="1"/>
  <c r="AH352" i="1"/>
  <c r="AH360" i="1"/>
  <c r="AH358" i="1"/>
  <c r="AH373" i="1"/>
  <c r="AH383" i="1"/>
  <c r="AH356" i="1"/>
  <c r="AH355" i="1"/>
  <c r="AH359" i="1"/>
  <c r="AH366" i="1"/>
  <c r="AH374" i="1"/>
  <c r="AH380" i="1"/>
  <c r="AH348" i="1"/>
  <c r="AH372" i="1"/>
  <c r="AW74" i="9"/>
  <c r="AW75" i="9"/>
  <c r="AW71" i="9"/>
  <c r="AX68" i="9"/>
  <c r="AX73" i="9"/>
  <c r="AL84" i="9"/>
  <c r="AG751" i="1"/>
  <c r="AL58" i="9" s="1"/>
  <c r="AG748" i="1"/>
  <c r="AG749" i="1"/>
  <c r="AG750" i="1"/>
  <c r="AG745" i="1"/>
  <c r="AL57" i="9" s="1"/>
  <c r="AG742" i="1"/>
  <c r="AL83" i="9"/>
  <c r="AG743" i="1"/>
  <c r="AG744" i="1"/>
  <c r="AL15" i="9"/>
  <c r="AG731" i="1"/>
  <c r="AG599" i="1"/>
  <c r="AG710" i="1"/>
  <c r="V711" i="1"/>
  <c r="AH665" i="1"/>
  <c r="AH723" i="1" s="1"/>
  <c r="AH664" i="1"/>
  <c r="AH722" i="1" s="1"/>
  <c r="AH666" i="1"/>
  <c r="AH724" i="1" s="1"/>
  <c r="AH689" i="1"/>
  <c r="AH684" i="1"/>
  <c r="AH679" i="1"/>
  <c r="AH680" i="1"/>
  <c r="AH685" i="1"/>
  <c r="AG558" i="1"/>
  <c r="AH594" i="1"/>
  <c r="AH572" i="1"/>
  <c r="AH580" i="1"/>
  <c r="AH575" i="1"/>
  <c r="AH583" i="1"/>
  <c r="AH592" i="1"/>
  <c r="AH570" i="1"/>
  <c r="AH578" i="1"/>
  <c r="AH573" i="1"/>
  <c r="AH581" i="1"/>
  <c r="AH576" i="1"/>
  <c r="AH584" i="1"/>
  <c r="AH569" i="1"/>
  <c r="AH577" i="1"/>
  <c r="AH574" i="1"/>
  <c r="AH585" i="1"/>
  <c r="AH593" i="1"/>
  <c r="AH562" i="1"/>
  <c r="AH564" i="1" s="1"/>
  <c r="AH728" i="1" s="1"/>
  <c r="AH579" i="1"/>
  <c r="AH571" i="1"/>
  <c r="AH586" i="1"/>
  <c r="AH582" i="1"/>
  <c r="AH457" i="1"/>
  <c r="AH456" i="1"/>
  <c r="AH502" i="1"/>
  <c r="AH479" i="1"/>
  <c r="AH497" i="1"/>
  <c r="AH490" i="1"/>
  <c r="AH486" i="1"/>
  <c r="AH495" i="1"/>
  <c r="AH474" i="1"/>
  <c r="AH467" i="1"/>
  <c r="AH483" i="1"/>
  <c r="AH489" i="1"/>
  <c r="AH480" i="1"/>
  <c r="AH482" i="1"/>
  <c r="AH484" i="1"/>
  <c r="AH493" i="1"/>
  <c r="AH492" i="1"/>
  <c r="AH481" i="1"/>
  <c r="AH485" i="1"/>
  <c r="AH476" i="1"/>
  <c r="AH463" i="1"/>
  <c r="AH469" i="1"/>
  <c r="AH471" i="1"/>
  <c r="AH465" i="1"/>
  <c r="AH491" i="1"/>
  <c r="AH477" i="1"/>
  <c r="AH466" i="1"/>
  <c r="AH473" i="1"/>
  <c r="AH468" i="1"/>
  <c r="AH503" i="1"/>
  <c r="AH487" i="1"/>
  <c r="AH470" i="1"/>
  <c r="AH504" i="1"/>
  <c r="AH488" i="1"/>
  <c r="AH500" i="1"/>
  <c r="AH501" i="1"/>
  <c r="AH464" i="1"/>
  <c r="AH478" i="1"/>
  <c r="AH475" i="1"/>
  <c r="AH494" i="1"/>
  <c r="AH472" i="1"/>
  <c r="AH496" i="1"/>
  <c r="AH498" i="1"/>
  <c r="AH499" i="1"/>
  <c r="AH334" i="1"/>
  <c r="AH335" i="1"/>
  <c r="AH336" i="1"/>
  <c r="AH75" i="1"/>
  <c r="AH74" i="1"/>
  <c r="AH73" i="1"/>
  <c r="AH88" i="1"/>
  <c r="AH98" i="1"/>
  <c r="AH93" i="1"/>
  <c r="AH89" i="1"/>
  <c r="AH94" i="1"/>
  <c r="AG119" i="1"/>
  <c r="V120" i="1"/>
  <c r="W120" i="1" s="1"/>
  <c r="X120" i="1" s="1"/>
  <c r="Y120" i="1" s="1"/>
  <c r="Z120" i="1" s="1"/>
  <c r="AA120" i="1" s="1"/>
  <c r="AB120" i="1" s="1"/>
  <c r="AC120" i="1" s="1"/>
  <c r="AD120" i="1" s="1"/>
  <c r="AE120" i="1" s="1"/>
  <c r="AF120" i="1" s="1"/>
  <c r="AG120" i="1" s="1"/>
  <c r="AI7" i="1"/>
  <c r="AI5" i="1"/>
  <c r="AN8" i="9" s="1"/>
  <c r="AN6" i="9" s="1"/>
  <c r="AI3" i="1"/>
  <c r="AI2" i="1"/>
  <c r="AI8" i="1"/>
  <c r="AX69" i="9" l="1"/>
  <c r="AX74" i="9"/>
  <c r="AG757" i="1"/>
  <c r="AL59" i="9" s="1"/>
  <c r="AG756" i="1"/>
  <c r="AL85" i="9"/>
  <c r="AL103" i="9" s="1"/>
  <c r="AG755" i="1"/>
  <c r="AG732" i="1"/>
  <c r="AG754" i="1"/>
  <c r="AH738" i="1"/>
  <c r="AH737" i="1"/>
  <c r="AH736" i="1"/>
  <c r="AM82" i="9"/>
  <c r="AX70" i="9"/>
  <c r="AX75" i="9"/>
  <c r="AH725" i="1"/>
  <c r="AH739" i="1" s="1"/>
  <c r="AM56" i="9" s="1"/>
  <c r="AN32" i="9"/>
  <c r="AN55" i="9" s="1"/>
  <c r="AN81" i="9" s="1"/>
  <c r="AN101" i="9" s="1"/>
  <c r="AH686" i="1"/>
  <c r="AM13" i="9"/>
  <c r="AM17" i="9"/>
  <c r="AH706" i="1"/>
  <c r="AH667" i="1"/>
  <c r="AH698" i="1"/>
  <c r="AH702" i="1"/>
  <c r="AH687" i="1"/>
  <c r="AM14" i="9"/>
  <c r="W711" i="1"/>
  <c r="AM10" i="9"/>
  <c r="AH682" i="1"/>
  <c r="AM9" i="9"/>
  <c r="AH681" i="1"/>
  <c r="AH588" i="1"/>
  <c r="AH729" i="1" s="1"/>
  <c r="AH596" i="1"/>
  <c r="AH730" i="1" s="1"/>
  <c r="AH505" i="1"/>
  <c r="AH458" i="1"/>
  <c r="AH398" i="1"/>
  <c r="AH91" i="1"/>
  <c r="AH337" i="1"/>
  <c r="AH384" i="1" s="1"/>
  <c r="AH95" i="1"/>
  <c r="AH96" i="1"/>
  <c r="AH90" i="1"/>
  <c r="AH76" i="1"/>
  <c r="AH107" i="1"/>
  <c r="AH111" i="1"/>
  <c r="AH115" i="1"/>
  <c r="AI9" i="1"/>
  <c r="AI10" i="1"/>
  <c r="AJ4" i="1"/>
  <c r="AI345" i="1" l="1"/>
  <c r="AI343" i="1"/>
  <c r="AI346" i="1"/>
  <c r="AI342" i="1"/>
  <c r="AI344" i="1"/>
  <c r="AI366" i="1"/>
  <c r="AI351" i="1"/>
  <c r="AI357" i="1"/>
  <c r="AI360" i="1"/>
  <c r="AI359" i="1"/>
  <c r="AI365" i="1"/>
  <c r="AI380" i="1"/>
  <c r="AI370" i="1"/>
  <c r="AI361" i="1"/>
  <c r="AI382" i="1"/>
  <c r="AI363" i="1"/>
  <c r="AI369" i="1"/>
  <c r="AI376" i="1"/>
  <c r="AI352" i="1"/>
  <c r="AI368" i="1"/>
  <c r="AI356" i="1"/>
  <c r="AI375" i="1"/>
  <c r="AI362" i="1"/>
  <c r="AI347" i="1"/>
  <c r="AI378" i="1"/>
  <c r="AI377" i="1"/>
  <c r="AI358" i="1"/>
  <c r="AI367" i="1"/>
  <c r="AI350" i="1"/>
  <c r="AI383" i="1"/>
  <c r="AI353" i="1"/>
  <c r="AI371" i="1"/>
  <c r="AI348" i="1"/>
  <c r="AI355" i="1"/>
  <c r="AI349" i="1"/>
  <c r="AI364" i="1"/>
  <c r="AI379" i="1"/>
  <c r="AI373" i="1"/>
  <c r="AI374" i="1"/>
  <c r="AI354" i="1"/>
  <c r="AI372" i="1"/>
  <c r="AI381" i="1"/>
  <c r="AH731" i="1"/>
  <c r="AH757" i="1" s="1"/>
  <c r="AM59" i="9" s="1"/>
  <c r="AM84" i="9"/>
  <c r="AH751" i="1"/>
  <c r="AM58" i="9" s="1"/>
  <c r="AH748" i="1"/>
  <c r="AH749" i="1"/>
  <c r="AH750" i="1"/>
  <c r="AX71" i="9"/>
  <c r="AX76" i="9"/>
  <c r="AH744" i="1"/>
  <c r="AH745" i="1"/>
  <c r="AM57" i="9" s="1"/>
  <c r="AH742" i="1"/>
  <c r="AM83" i="9"/>
  <c r="AH743" i="1"/>
  <c r="AM11" i="9"/>
  <c r="AH599" i="1"/>
  <c r="AH710" i="1"/>
  <c r="X711" i="1"/>
  <c r="AI666" i="1"/>
  <c r="AI724" i="1" s="1"/>
  <c r="AI664" i="1"/>
  <c r="AI722" i="1" s="1"/>
  <c r="AI665" i="1"/>
  <c r="AI723" i="1" s="1"/>
  <c r="AI684" i="1"/>
  <c r="AI679" i="1"/>
  <c r="AI689" i="1"/>
  <c r="AI680" i="1"/>
  <c r="AI685" i="1"/>
  <c r="AM15" i="9"/>
  <c r="AH558" i="1"/>
  <c r="AI569" i="1"/>
  <c r="AI577" i="1"/>
  <c r="AI594" i="1"/>
  <c r="AI572" i="1"/>
  <c r="AI580" i="1"/>
  <c r="AI575" i="1"/>
  <c r="AI583" i="1"/>
  <c r="AI592" i="1"/>
  <c r="AI570" i="1"/>
  <c r="AI578" i="1"/>
  <c r="AI573" i="1"/>
  <c r="AI581" i="1"/>
  <c r="AI574" i="1"/>
  <c r="AI582" i="1"/>
  <c r="AI576" i="1"/>
  <c r="AI585" i="1"/>
  <c r="AI562" i="1"/>
  <c r="AI564" i="1" s="1"/>
  <c r="AI728" i="1" s="1"/>
  <c r="AI586" i="1"/>
  <c r="AI571" i="1"/>
  <c r="AI579" i="1"/>
  <c r="AI584" i="1"/>
  <c r="AI593" i="1"/>
  <c r="AI456" i="1"/>
  <c r="AI457" i="1"/>
  <c r="AI503" i="1"/>
  <c r="AI484" i="1"/>
  <c r="AI480" i="1"/>
  <c r="AI464" i="1"/>
  <c r="AI479" i="1"/>
  <c r="AI474" i="1"/>
  <c r="AI486" i="1"/>
  <c r="AI497" i="1"/>
  <c r="AI495" i="1"/>
  <c r="AI487" i="1"/>
  <c r="AI502" i="1"/>
  <c r="AI476" i="1"/>
  <c r="AI496" i="1"/>
  <c r="AI467" i="1"/>
  <c r="AI488" i="1"/>
  <c r="AI468" i="1"/>
  <c r="AI489" i="1"/>
  <c r="AI491" i="1"/>
  <c r="AI469" i="1"/>
  <c r="AI501" i="1"/>
  <c r="AI473" i="1"/>
  <c r="AI477" i="1"/>
  <c r="AI466" i="1"/>
  <c r="AI499" i="1"/>
  <c r="AI481" i="1"/>
  <c r="AI494" i="1"/>
  <c r="AI485" i="1"/>
  <c r="AI492" i="1"/>
  <c r="AI475" i="1"/>
  <c r="AI478" i="1"/>
  <c r="AI500" i="1"/>
  <c r="AI471" i="1"/>
  <c r="AI472" i="1"/>
  <c r="AI498" i="1"/>
  <c r="AI493" i="1"/>
  <c r="AI463" i="1"/>
  <c r="AI482" i="1"/>
  <c r="AI490" i="1"/>
  <c r="AI465" i="1"/>
  <c r="AI470" i="1"/>
  <c r="AI483" i="1"/>
  <c r="AI504" i="1"/>
  <c r="AI334" i="1"/>
  <c r="AI335" i="1"/>
  <c r="AI336" i="1"/>
  <c r="AI75" i="1"/>
  <c r="AI74" i="1"/>
  <c r="AI73" i="1"/>
  <c r="AI98" i="1"/>
  <c r="AI88" i="1"/>
  <c r="AI93" i="1"/>
  <c r="AI94" i="1"/>
  <c r="AI89" i="1"/>
  <c r="AH119" i="1"/>
  <c r="AJ7" i="1"/>
  <c r="AJ2" i="1"/>
  <c r="AJ3" i="1"/>
  <c r="AJ8" i="1"/>
  <c r="AJ5" i="1"/>
  <c r="AO8" i="9" s="1"/>
  <c r="AO6" i="9" s="1"/>
  <c r="AI111" i="1" l="1"/>
  <c r="AI107" i="1"/>
  <c r="AI115" i="1"/>
  <c r="AH732" i="1"/>
  <c r="AH754" i="1"/>
  <c r="AH755" i="1"/>
  <c r="AM85" i="9"/>
  <c r="AM103" i="9" s="1"/>
  <c r="AH756" i="1"/>
  <c r="AI738" i="1"/>
  <c r="AI737" i="1"/>
  <c r="AI736" i="1"/>
  <c r="AN82" i="9"/>
  <c r="AI725" i="1"/>
  <c r="AI739" i="1" s="1"/>
  <c r="AN56" i="9" s="1"/>
  <c r="AO32" i="9"/>
  <c r="AO55" i="9" s="1"/>
  <c r="AO81" i="9" s="1"/>
  <c r="AO101" i="9" s="1"/>
  <c r="AI698" i="1"/>
  <c r="AI706" i="1"/>
  <c r="Y711" i="1"/>
  <c r="AN17" i="9"/>
  <c r="AI667" i="1"/>
  <c r="AI702" i="1"/>
  <c r="AN14" i="9"/>
  <c r="AI687" i="1"/>
  <c r="AN10" i="9"/>
  <c r="AI682" i="1"/>
  <c r="AI681" i="1"/>
  <c r="AN9" i="9"/>
  <c r="AN13" i="9"/>
  <c r="AI686" i="1"/>
  <c r="AI588" i="1"/>
  <c r="AI729" i="1" s="1"/>
  <c r="AI596" i="1"/>
  <c r="AI730" i="1" s="1"/>
  <c r="AI458" i="1"/>
  <c r="AI505" i="1"/>
  <c r="AI398" i="1"/>
  <c r="AI337" i="1"/>
  <c r="AI384" i="1" s="1"/>
  <c r="AI90" i="1"/>
  <c r="AI96" i="1"/>
  <c r="AI95" i="1"/>
  <c r="AI76" i="1"/>
  <c r="AI91" i="1"/>
  <c r="AJ9" i="1"/>
  <c r="AJ10" i="1"/>
  <c r="AK4" i="1"/>
  <c r="AJ344" i="1" l="1"/>
  <c r="AJ342" i="1"/>
  <c r="AJ343" i="1"/>
  <c r="AJ346" i="1"/>
  <c r="AJ345" i="1"/>
  <c r="AJ376" i="1"/>
  <c r="AJ359" i="1"/>
  <c r="AJ381" i="1"/>
  <c r="AJ360" i="1"/>
  <c r="AJ348" i="1"/>
  <c r="AJ349" i="1"/>
  <c r="AJ383" i="1"/>
  <c r="AJ364" i="1"/>
  <c r="AJ377" i="1"/>
  <c r="AJ374" i="1"/>
  <c r="AJ347" i="1"/>
  <c r="AJ372" i="1"/>
  <c r="AJ352" i="1"/>
  <c r="AJ375" i="1"/>
  <c r="AJ363" i="1"/>
  <c r="AJ367" i="1"/>
  <c r="AJ353" i="1"/>
  <c r="AJ382" i="1"/>
  <c r="AJ379" i="1"/>
  <c r="AJ368" i="1"/>
  <c r="AJ361" i="1"/>
  <c r="AJ365" i="1"/>
  <c r="AJ351" i="1"/>
  <c r="AJ355" i="1"/>
  <c r="AJ366" i="1"/>
  <c r="AJ380" i="1"/>
  <c r="AJ350" i="1"/>
  <c r="AJ373" i="1"/>
  <c r="AJ357" i="1"/>
  <c r="AJ362" i="1"/>
  <c r="AJ371" i="1"/>
  <c r="AJ354" i="1"/>
  <c r="AJ358" i="1"/>
  <c r="AJ378" i="1"/>
  <c r="AJ370" i="1"/>
  <c r="AJ356" i="1"/>
  <c r="AJ369" i="1"/>
  <c r="AI119" i="1"/>
  <c r="AI744" i="1"/>
  <c r="AI745" i="1"/>
  <c r="AN57" i="9" s="1"/>
  <c r="AI742" i="1"/>
  <c r="AN83" i="9"/>
  <c r="AI743" i="1"/>
  <c r="AI731" i="1"/>
  <c r="AI750" i="1"/>
  <c r="AN84" i="9"/>
  <c r="AI751" i="1"/>
  <c r="AN58" i="9" s="1"/>
  <c r="AI748" i="1"/>
  <c r="AI749" i="1"/>
  <c r="AI599" i="1"/>
  <c r="AJ665" i="1"/>
  <c r="AJ723" i="1" s="1"/>
  <c r="AJ666" i="1"/>
  <c r="AJ724" i="1" s="1"/>
  <c r="AJ664" i="1"/>
  <c r="AJ722" i="1" s="1"/>
  <c r="AJ684" i="1"/>
  <c r="AJ679" i="1"/>
  <c r="AJ689" i="1"/>
  <c r="AJ685" i="1"/>
  <c r="AJ680" i="1"/>
  <c r="AI558" i="1"/>
  <c r="AN11" i="9"/>
  <c r="Z711" i="1"/>
  <c r="AN15" i="9"/>
  <c r="AI710" i="1"/>
  <c r="AJ574" i="1"/>
  <c r="AJ582" i="1"/>
  <c r="AJ569" i="1"/>
  <c r="AJ577" i="1"/>
  <c r="AJ594" i="1"/>
  <c r="AJ572" i="1"/>
  <c r="AJ580" i="1"/>
  <c r="AJ575" i="1"/>
  <c r="AJ583" i="1"/>
  <c r="AJ592" i="1"/>
  <c r="AJ570" i="1"/>
  <c r="AJ578" i="1"/>
  <c r="AJ593" i="1"/>
  <c r="AJ571" i="1"/>
  <c r="AJ579" i="1"/>
  <c r="AJ584" i="1"/>
  <c r="AJ586" i="1"/>
  <c r="AJ576" i="1"/>
  <c r="AJ585" i="1"/>
  <c r="AJ581" i="1"/>
  <c r="AJ562" i="1"/>
  <c r="AJ564" i="1" s="1"/>
  <c r="AJ728" i="1" s="1"/>
  <c r="AJ573" i="1"/>
  <c r="AJ457" i="1"/>
  <c r="AJ456" i="1"/>
  <c r="AJ491" i="1"/>
  <c r="AJ495" i="1"/>
  <c r="AJ480" i="1"/>
  <c r="AJ475" i="1"/>
  <c r="AJ492" i="1"/>
  <c r="AJ494" i="1"/>
  <c r="AJ483" i="1"/>
  <c r="AJ463" i="1"/>
  <c r="AJ464" i="1"/>
  <c r="AJ470" i="1"/>
  <c r="AJ493" i="1"/>
  <c r="AJ496" i="1"/>
  <c r="AJ466" i="1"/>
  <c r="AJ467" i="1"/>
  <c r="AJ501" i="1"/>
  <c r="AJ487" i="1"/>
  <c r="AJ478" i="1"/>
  <c r="AJ465" i="1"/>
  <c r="AJ469" i="1"/>
  <c r="AJ485" i="1"/>
  <c r="AJ472" i="1"/>
  <c r="AJ503" i="1"/>
  <c r="AJ468" i="1"/>
  <c r="AJ488" i="1"/>
  <c r="AJ474" i="1"/>
  <c r="AJ471" i="1"/>
  <c r="AJ486" i="1"/>
  <c r="AJ489" i="1"/>
  <c r="AJ504" i="1"/>
  <c r="AJ479" i="1"/>
  <c r="AJ490" i="1"/>
  <c r="AJ481" i="1"/>
  <c r="AJ476" i="1"/>
  <c r="AJ497" i="1"/>
  <c r="AJ498" i="1"/>
  <c r="AJ473" i="1"/>
  <c r="AJ502" i="1"/>
  <c r="AJ484" i="1"/>
  <c r="AJ482" i="1"/>
  <c r="AJ477" i="1"/>
  <c r="AJ499" i="1"/>
  <c r="AJ500" i="1"/>
  <c r="AJ335" i="1"/>
  <c r="AJ334" i="1"/>
  <c r="AJ398" i="1" s="1"/>
  <c r="AJ336" i="1"/>
  <c r="AJ75" i="1"/>
  <c r="AJ73" i="1"/>
  <c r="AJ74" i="1"/>
  <c r="AJ98" i="1"/>
  <c r="AJ93" i="1"/>
  <c r="AJ88" i="1"/>
  <c r="AJ94" i="1"/>
  <c r="AJ89" i="1"/>
  <c r="AK7" i="1"/>
  <c r="AK5" i="1"/>
  <c r="AP8" i="9" s="1"/>
  <c r="AP6" i="9" s="1"/>
  <c r="AK2" i="1"/>
  <c r="AK8" i="1"/>
  <c r="AK3" i="1"/>
  <c r="AJ107" i="1" l="1"/>
  <c r="AJ115" i="1"/>
  <c r="AJ111" i="1"/>
  <c r="AJ738" i="1"/>
  <c r="AJ737" i="1"/>
  <c r="AJ736" i="1"/>
  <c r="AO82" i="9"/>
  <c r="AJ725" i="1"/>
  <c r="AJ739" i="1" s="1"/>
  <c r="AO56" i="9" s="1"/>
  <c r="AI754" i="1"/>
  <c r="AI757" i="1"/>
  <c r="AN59" i="9" s="1"/>
  <c r="AI756" i="1"/>
  <c r="AN85" i="9"/>
  <c r="AN103" i="9" s="1"/>
  <c r="AI755" i="1"/>
  <c r="AI732" i="1"/>
  <c r="AP32" i="9"/>
  <c r="AP55" i="9" s="1"/>
  <c r="AP81" i="9" s="1"/>
  <c r="AP101" i="9" s="1"/>
  <c r="AJ682" i="1"/>
  <c r="AO10" i="9"/>
  <c r="AO14" i="9"/>
  <c r="AJ687" i="1"/>
  <c r="AO17" i="9"/>
  <c r="AJ681" i="1"/>
  <c r="AO9" i="9"/>
  <c r="AO13" i="9"/>
  <c r="AJ686" i="1"/>
  <c r="AJ698" i="1"/>
  <c r="AJ667" i="1"/>
  <c r="AA711" i="1"/>
  <c r="AJ706" i="1"/>
  <c r="AJ702" i="1"/>
  <c r="AJ588" i="1"/>
  <c r="AJ729" i="1" s="1"/>
  <c r="AJ596" i="1"/>
  <c r="AJ730" i="1" s="1"/>
  <c r="AJ458" i="1"/>
  <c r="AJ505" i="1"/>
  <c r="AJ90" i="1"/>
  <c r="AJ337" i="1"/>
  <c r="AJ384" i="1" s="1"/>
  <c r="AJ95" i="1"/>
  <c r="AJ76" i="1"/>
  <c r="AJ91" i="1"/>
  <c r="AJ96" i="1"/>
  <c r="AK9" i="1"/>
  <c r="AK10" i="1"/>
  <c r="AL4" i="1"/>
  <c r="AK345" i="1" l="1"/>
  <c r="AK343" i="1"/>
  <c r="AK342" i="1"/>
  <c r="AK344" i="1"/>
  <c r="AK346" i="1"/>
  <c r="AK357" i="1"/>
  <c r="AK378" i="1"/>
  <c r="AK373" i="1"/>
  <c r="AK367" i="1"/>
  <c r="AK351" i="1"/>
  <c r="AK368" i="1"/>
  <c r="AK352" i="1"/>
  <c r="AK360" i="1"/>
  <c r="AK374" i="1"/>
  <c r="AK382" i="1"/>
  <c r="AK361" i="1"/>
  <c r="AK347" i="1"/>
  <c r="AK372" i="1"/>
  <c r="AK383" i="1"/>
  <c r="AK371" i="1"/>
  <c r="AK380" i="1"/>
  <c r="AK369" i="1"/>
  <c r="AK354" i="1"/>
  <c r="AK376" i="1"/>
  <c r="AK353" i="1"/>
  <c r="AK355" i="1"/>
  <c r="AK365" i="1"/>
  <c r="AK356" i="1"/>
  <c r="AK370" i="1"/>
  <c r="AK375" i="1"/>
  <c r="AK377" i="1"/>
  <c r="AK358" i="1"/>
  <c r="AK364" i="1"/>
  <c r="AK348" i="1"/>
  <c r="AK350" i="1"/>
  <c r="AK363" i="1"/>
  <c r="AK379" i="1"/>
  <c r="AK359" i="1"/>
  <c r="AK349" i="1"/>
  <c r="AK366" i="1"/>
  <c r="AK381" i="1"/>
  <c r="AK362" i="1"/>
  <c r="AJ119" i="1"/>
  <c r="AK497" i="1"/>
  <c r="AK457" i="1"/>
  <c r="AK241" i="1"/>
  <c r="AK486" i="1"/>
  <c r="AK222" i="1"/>
  <c r="AK205" i="1" s="1"/>
  <c r="AK456" i="1"/>
  <c r="AK503" i="1"/>
  <c r="AK467" i="1"/>
  <c r="AK484" i="1"/>
  <c r="AK253" i="1"/>
  <c r="AK229" i="1"/>
  <c r="AK479" i="1"/>
  <c r="AK463" i="1"/>
  <c r="AK482" i="1"/>
  <c r="AK491" i="1"/>
  <c r="AK498" i="1"/>
  <c r="AK472" i="1"/>
  <c r="AK494" i="1"/>
  <c r="AK247" i="1"/>
  <c r="AK585" i="1"/>
  <c r="AK465" i="1"/>
  <c r="AK238" i="1"/>
  <c r="AK493" i="1"/>
  <c r="AK469" i="1"/>
  <c r="AK256" i="1"/>
  <c r="AK488" i="1"/>
  <c r="AK230" i="1"/>
  <c r="AK224" i="1"/>
  <c r="AK207" i="1" s="1"/>
  <c r="AK219" i="1"/>
  <c r="AK202" i="1" s="1"/>
  <c r="AK239" i="1"/>
  <c r="AK489" i="1"/>
  <c r="AK466" i="1"/>
  <c r="AK244" i="1"/>
  <c r="AK501" i="1"/>
  <c r="AK481" i="1"/>
  <c r="AK223" i="1"/>
  <c r="AK206" i="1" s="1"/>
  <c r="AK583" i="1"/>
  <c r="AK221" i="1"/>
  <c r="AK204" i="1" s="1"/>
  <c r="AK227" i="1"/>
  <c r="AK210" i="1" s="1"/>
  <c r="AK578" i="1"/>
  <c r="AK470" i="1"/>
  <c r="AK226" i="1"/>
  <c r="AK209" i="1" s="1"/>
  <c r="AK245" i="1"/>
  <c r="AK476" i="1"/>
  <c r="AK562" i="1"/>
  <c r="AK564" i="1" s="1"/>
  <c r="AK254" i="1"/>
  <c r="AK485" i="1"/>
  <c r="AK220" i="1"/>
  <c r="AK203" i="1" s="1"/>
  <c r="AK483" i="1"/>
  <c r="AK504" i="1"/>
  <c r="AK236" i="1"/>
  <c r="AK477" i="1"/>
  <c r="AK252" i="1"/>
  <c r="AK570" i="1"/>
  <c r="AK576" i="1"/>
  <c r="AK582" i="1"/>
  <c r="AK594" i="1"/>
  <c r="AK228" i="1"/>
  <c r="AK211" i="1" s="1"/>
  <c r="AK240" i="1"/>
  <c r="AK232" i="1"/>
  <c r="AK577" i="1"/>
  <c r="AK250" i="1"/>
  <c r="AK579" i="1"/>
  <c r="AK251" i="1"/>
  <c r="AK490" i="1"/>
  <c r="AK473" i="1"/>
  <c r="AK500" i="1"/>
  <c r="AK475" i="1"/>
  <c r="AK571" i="1"/>
  <c r="AK584" i="1"/>
  <c r="AK243" i="1"/>
  <c r="AK334" i="1"/>
  <c r="AK464" i="1"/>
  <c r="AK487" i="1"/>
  <c r="AK242" i="1"/>
  <c r="AK499" i="1"/>
  <c r="AK234" i="1"/>
  <c r="AK496" i="1"/>
  <c r="AK233" i="1"/>
  <c r="AK335" i="1"/>
  <c r="AK225" i="1"/>
  <c r="AK208" i="1" s="1"/>
  <c r="AK480" i="1"/>
  <c r="AK235" i="1"/>
  <c r="AK495" i="1"/>
  <c r="AK231" i="1"/>
  <c r="AK248" i="1"/>
  <c r="AK572" i="1"/>
  <c r="AK257" i="1"/>
  <c r="AK258" i="1"/>
  <c r="AK502" i="1"/>
  <c r="AK573" i="1"/>
  <c r="AK492" i="1"/>
  <c r="AK218" i="1"/>
  <c r="AK471" i="1"/>
  <c r="AK581" i="1"/>
  <c r="AK259" i="1"/>
  <c r="AK468" i="1"/>
  <c r="AK474" i="1"/>
  <c r="AK249" i="1"/>
  <c r="AK586" i="1"/>
  <c r="AK592" i="1"/>
  <c r="AK255" i="1"/>
  <c r="AK246" i="1"/>
  <c r="AK569" i="1"/>
  <c r="AK574" i="1"/>
  <c r="AK478" i="1"/>
  <c r="AK575" i="1"/>
  <c r="AK237" i="1"/>
  <c r="AK580" i="1"/>
  <c r="AK593" i="1"/>
  <c r="AK336" i="1"/>
  <c r="AK94" i="1"/>
  <c r="AK89" i="1"/>
  <c r="AK99" i="1"/>
  <c r="AK73" i="1"/>
  <c r="AK74" i="1"/>
  <c r="AK75" i="1"/>
  <c r="AK78" i="1"/>
  <c r="AK666" i="1"/>
  <c r="AK724" i="1" s="1"/>
  <c r="AK88" i="1"/>
  <c r="AK90" i="1" s="1"/>
  <c r="AK685" i="1"/>
  <c r="AK690" i="1"/>
  <c r="AK665" i="1"/>
  <c r="AK723" i="1" s="1"/>
  <c r="AK664" i="1"/>
  <c r="AK93" i="1"/>
  <c r="AK680" i="1"/>
  <c r="AK98" i="1"/>
  <c r="AK684" i="1"/>
  <c r="AK686" i="1" s="1"/>
  <c r="AK679" i="1"/>
  <c r="AK689" i="1"/>
  <c r="AK691" i="1" s="1"/>
  <c r="AK669" i="1"/>
  <c r="AJ750" i="1"/>
  <c r="AO84" i="9"/>
  <c r="AJ751" i="1"/>
  <c r="AO58" i="9" s="1"/>
  <c r="AJ748" i="1"/>
  <c r="AJ749" i="1"/>
  <c r="AO83" i="9"/>
  <c r="AJ743" i="1"/>
  <c r="AJ744" i="1"/>
  <c r="AJ745" i="1"/>
  <c r="AO57" i="9" s="1"/>
  <c r="AJ742" i="1"/>
  <c r="AJ731" i="1"/>
  <c r="AO15" i="9"/>
  <c r="AO11" i="9"/>
  <c r="AJ599" i="1"/>
  <c r="AJ558" i="1"/>
  <c r="AB711" i="1"/>
  <c r="AJ710" i="1"/>
  <c r="AK722" i="1"/>
  <c r="AL7" i="1"/>
  <c r="AM7" i="1" s="1"/>
  <c r="AN7" i="1" s="1"/>
  <c r="AO7" i="1" s="1"/>
  <c r="AP7" i="1" s="1"/>
  <c r="AQ7" i="1" s="1"/>
  <c r="AR7" i="1" s="1"/>
  <c r="AS7" i="1" s="1"/>
  <c r="AT7" i="1" s="1"/>
  <c r="AU7" i="1" s="1"/>
  <c r="AV7" i="1" s="1"/>
  <c r="AW7" i="1" s="1"/>
  <c r="AX7" i="1" s="1"/>
  <c r="AY7" i="1" s="1"/>
  <c r="AZ7" i="1" s="1"/>
  <c r="BA7" i="1" s="1"/>
  <c r="BB7" i="1" s="1"/>
  <c r="BC7" i="1" s="1"/>
  <c r="BD7" i="1" s="1"/>
  <c r="BE7" i="1" s="1"/>
  <c r="BF7" i="1" s="1"/>
  <c r="BG7" i="1" s="1"/>
  <c r="BH7" i="1" s="1"/>
  <c r="BI7" i="1" s="1"/>
  <c r="BJ7" i="1" s="1"/>
  <c r="BK7" i="1" s="1"/>
  <c r="BL7" i="1" s="1"/>
  <c r="BM7" i="1" s="1"/>
  <c r="BN7" i="1" s="1"/>
  <c r="BO7" i="1" s="1"/>
  <c r="BP7" i="1" s="1"/>
  <c r="BQ7" i="1" s="1"/>
  <c r="BR7" i="1" s="1"/>
  <c r="BS7" i="1" s="1"/>
  <c r="BT7" i="1" s="1"/>
  <c r="BU7" i="1" s="1"/>
  <c r="BV7" i="1" s="1"/>
  <c r="BW7" i="1" s="1"/>
  <c r="BX7" i="1" s="1"/>
  <c r="BY7" i="1" s="1"/>
  <c r="BZ7" i="1" s="1"/>
  <c r="CA7" i="1" s="1"/>
  <c r="CB7" i="1" s="1"/>
  <c r="CC7" i="1" s="1"/>
  <c r="CD7" i="1" s="1"/>
  <c r="CE7" i="1" s="1"/>
  <c r="CF7" i="1" s="1"/>
  <c r="CG7" i="1" s="1"/>
  <c r="CH7" i="1" s="1"/>
  <c r="CI7" i="1" s="1"/>
  <c r="CJ7" i="1" s="1"/>
  <c r="CK7" i="1" s="1"/>
  <c r="CL7" i="1" s="1"/>
  <c r="CM7" i="1" s="1"/>
  <c r="CN7" i="1" s="1"/>
  <c r="CO7" i="1" s="1"/>
  <c r="CP7" i="1" s="1"/>
  <c r="CQ7" i="1" s="1"/>
  <c r="CR7" i="1" s="1"/>
  <c r="CS7" i="1" s="1"/>
  <c r="CT7" i="1" s="1"/>
  <c r="CU7" i="1" s="1"/>
  <c r="CV7" i="1" s="1"/>
  <c r="CW7" i="1" s="1"/>
  <c r="CX7" i="1" s="1"/>
  <c r="CY7" i="1" s="1"/>
  <c r="CZ7" i="1" s="1"/>
  <c r="DA7" i="1" s="1"/>
  <c r="AL3" i="1"/>
  <c r="AL5" i="1"/>
  <c r="AQ8" i="9" s="1"/>
  <c r="AQ6" i="9" s="1"/>
  <c r="AL2" i="1"/>
  <c r="AL8" i="1"/>
  <c r="AK115" i="1" l="1"/>
  <c r="AK107" i="1"/>
  <c r="AK111" i="1"/>
  <c r="AK458" i="1"/>
  <c r="AK337" i="1"/>
  <c r="AK384" i="1" s="1"/>
  <c r="AK667" i="1"/>
  <c r="AK673" i="1" s="1"/>
  <c r="AK95" i="1"/>
  <c r="AK588" i="1"/>
  <c r="AK100" i="1"/>
  <c r="AK682" i="1"/>
  <c r="AK681" i="1"/>
  <c r="AK260" i="1"/>
  <c r="AK201" i="1"/>
  <c r="AK76" i="1"/>
  <c r="AK101" i="1"/>
  <c r="AK91" i="1"/>
  <c r="AK96" i="1"/>
  <c r="AK692" i="1"/>
  <c r="AK596" i="1"/>
  <c r="AK687" i="1"/>
  <c r="AK505" i="1"/>
  <c r="AK725" i="1"/>
  <c r="AJ754" i="1"/>
  <c r="AJ757" i="1"/>
  <c r="AO59" i="9" s="1"/>
  <c r="AJ756" i="1"/>
  <c r="AJ755" i="1"/>
  <c r="AO85" i="9"/>
  <c r="AO103" i="9" s="1"/>
  <c r="AJ732" i="1"/>
  <c r="AQ32" i="9"/>
  <c r="AQ55" i="9" s="1"/>
  <c r="AQ81" i="9" s="1"/>
  <c r="AQ101" i="9" s="1"/>
  <c r="AP10" i="9"/>
  <c r="AP14" i="9"/>
  <c r="AP17" i="9"/>
  <c r="AP9" i="9"/>
  <c r="AK706" i="1"/>
  <c r="AP13" i="9"/>
  <c r="AK702" i="1"/>
  <c r="AC711" i="1"/>
  <c r="AK698" i="1"/>
  <c r="AL9" i="1"/>
  <c r="AL10" i="1"/>
  <c r="AM4" i="1"/>
  <c r="AK671" i="1" l="1"/>
  <c r="AL346" i="1"/>
  <c r="AL344" i="1"/>
  <c r="AL342" i="1"/>
  <c r="AL345" i="1"/>
  <c r="AL343" i="1"/>
  <c r="AL353" i="1"/>
  <c r="AL376" i="1"/>
  <c r="AL348" i="1"/>
  <c r="AL356" i="1"/>
  <c r="AL378" i="1"/>
  <c r="AL381" i="1"/>
  <c r="AL377" i="1"/>
  <c r="AL355" i="1"/>
  <c r="AL371" i="1"/>
  <c r="AL383" i="1"/>
  <c r="AL354" i="1"/>
  <c r="AL373" i="1"/>
  <c r="AL349" i="1"/>
  <c r="AL360" i="1"/>
  <c r="AL350" i="1"/>
  <c r="AL367" i="1"/>
  <c r="AL359" i="1"/>
  <c r="AL351" i="1"/>
  <c r="AL363" i="1"/>
  <c r="AL347" i="1"/>
  <c r="AL370" i="1"/>
  <c r="AL368" i="1"/>
  <c r="AL374" i="1"/>
  <c r="AL357" i="1"/>
  <c r="AL380" i="1"/>
  <c r="AL358" i="1"/>
  <c r="AL372" i="1"/>
  <c r="AL352" i="1"/>
  <c r="AL369" i="1"/>
  <c r="AL365" i="1"/>
  <c r="AL375" i="1"/>
  <c r="AL361" i="1"/>
  <c r="AL366" i="1"/>
  <c r="AL379" i="1"/>
  <c r="AL382" i="1"/>
  <c r="AL364" i="1"/>
  <c r="AL362" i="1"/>
  <c r="AK119" i="1"/>
  <c r="AK80" i="1"/>
  <c r="AK558" i="1"/>
  <c r="AK599" i="1"/>
  <c r="AK212" i="1"/>
  <c r="AK213" i="1" s="1"/>
  <c r="AL457" i="1"/>
  <c r="AL498" i="1"/>
  <c r="AL456" i="1"/>
  <c r="AL458" i="1" s="1"/>
  <c r="AL229" i="1"/>
  <c r="AL470" i="1"/>
  <c r="AL467" i="1"/>
  <c r="AL479" i="1"/>
  <c r="AL491" i="1"/>
  <c r="AL235" i="1"/>
  <c r="AL240" i="1"/>
  <c r="AL221" i="1"/>
  <c r="AL204" i="1" s="1"/>
  <c r="AL579" i="1"/>
  <c r="AL489" i="1"/>
  <c r="AL499" i="1"/>
  <c r="AL468" i="1"/>
  <c r="AL257" i="1"/>
  <c r="AL487" i="1"/>
  <c r="AL474" i="1"/>
  <c r="AL233" i="1"/>
  <c r="AL335" i="1"/>
  <c r="AL218" i="1"/>
  <c r="AL569" i="1"/>
  <c r="AL575" i="1"/>
  <c r="AL581" i="1"/>
  <c r="AL592" i="1"/>
  <c r="AL570" i="1"/>
  <c r="AL594" i="1"/>
  <c r="AL496" i="1"/>
  <c r="AL219" i="1"/>
  <c r="AL202" i="1" s="1"/>
  <c r="AL503" i="1"/>
  <c r="AL500" i="1"/>
  <c r="AL242" i="1"/>
  <c r="AL578" i="1"/>
  <c r="AL225" i="1"/>
  <c r="AL208" i="1" s="1"/>
  <c r="AL232" i="1"/>
  <c r="AL562" i="1"/>
  <c r="AL564" i="1" s="1"/>
  <c r="AL585" i="1"/>
  <c r="AL477" i="1"/>
  <c r="AL480" i="1"/>
  <c r="AL502" i="1"/>
  <c r="AL220" i="1"/>
  <c r="AL203" i="1" s="1"/>
  <c r="AL253" i="1"/>
  <c r="AL222" i="1"/>
  <c r="AL205" i="1" s="1"/>
  <c r="AL576" i="1"/>
  <c r="AL488" i="1"/>
  <c r="AL239" i="1"/>
  <c r="AL247" i="1"/>
  <c r="AL490" i="1"/>
  <c r="AL237" i="1"/>
  <c r="AL497" i="1"/>
  <c r="AL256" i="1"/>
  <c r="AL254" i="1"/>
  <c r="AL251" i="1"/>
  <c r="AL472" i="1"/>
  <c r="AL465" i="1"/>
  <c r="AL224" i="1"/>
  <c r="AL207" i="1" s="1"/>
  <c r="AL582" i="1"/>
  <c r="AL469" i="1"/>
  <c r="AL249" i="1"/>
  <c r="AL246" i="1"/>
  <c r="AL334" i="1"/>
  <c r="AL504" i="1"/>
  <c r="AL493" i="1"/>
  <c r="AL250" i="1"/>
  <c r="AL473" i="1"/>
  <c r="AL258" i="1"/>
  <c r="AL494" i="1"/>
  <c r="AL245" i="1"/>
  <c r="AL501" i="1"/>
  <c r="AL466" i="1"/>
  <c r="AL252" i="1"/>
  <c r="AL227" i="1"/>
  <c r="AL210" i="1" s="1"/>
  <c r="AL571" i="1"/>
  <c r="AL577" i="1"/>
  <c r="AL583" i="1"/>
  <c r="AL471" i="1"/>
  <c r="AL475" i="1"/>
  <c r="AL481" i="1"/>
  <c r="AL255" i="1"/>
  <c r="AL572" i="1"/>
  <c r="AL584" i="1"/>
  <c r="AL478" i="1"/>
  <c r="AL464" i="1"/>
  <c r="AL573" i="1"/>
  <c r="AL495" i="1"/>
  <c r="AL241" i="1"/>
  <c r="AL248" i="1"/>
  <c r="AL226" i="1"/>
  <c r="AL209" i="1" s="1"/>
  <c r="AL586" i="1"/>
  <c r="AL463" i="1"/>
  <c r="AL482" i="1"/>
  <c r="AL236" i="1"/>
  <c r="AL244" i="1"/>
  <c r="AL484" i="1"/>
  <c r="AL243" i="1"/>
  <c r="AL223" i="1"/>
  <c r="AL206" i="1" s="1"/>
  <c r="AL492" i="1"/>
  <c r="AL234" i="1"/>
  <c r="AL574" i="1"/>
  <c r="AL259" i="1"/>
  <c r="AL228" i="1"/>
  <c r="AL211" i="1" s="1"/>
  <c r="AL485" i="1"/>
  <c r="AL238" i="1"/>
  <c r="AL483" i="1"/>
  <c r="AL486" i="1"/>
  <c r="AL231" i="1"/>
  <c r="AL230" i="1"/>
  <c r="AL476" i="1"/>
  <c r="AL580" i="1"/>
  <c r="AL593" i="1"/>
  <c r="AL336" i="1"/>
  <c r="AL89" i="1"/>
  <c r="AL78" i="1"/>
  <c r="AL94" i="1"/>
  <c r="AL99" i="1"/>
  <c r="AL73" i="1"/>
  <c r="AL74" i="1"/>
  <c r="AL75" i="1"/>
  <c r="AL690" i="1"/>
  <c r="AL685" i="1"/>
  <c r="AL88" i="1"/>
  <c r="AL680" i="1"/>
  <c r="AL682" i="1" s="1"/>
  <c r="AL665" i="1"/>
  <c r="AL723" i="1" s="1"/>
  <c r="AL689" i="1"/>
  <c r="AL98" i="1"/>
  <c r="AL93" i="1"/>
  <c r="AL95" i="1" s="1"/>
  <c r="AL666" i="1"/>
  <c r="AL724" i="1" s="1"/>
  <c r="AL664" i="1"/>
  <c r="AL722" i="1" s="1"/>
  <c r="AL679" i="1"/>
  <c r="AL684" i="1"/>
  <c r="AL669" i="1"/>
  <c r="AK82" i="1"/>
  <c r="AP11" i="9"/>
  <c r="AP15" i="9"/>
  <c r="AK710" i="1"/>
  <c r="AD711" i="1"/>
  <c r="AM2" i="1"/>
  <c r="AM3" i="1"/>
  <c r="AM5" i="1"/>
  <c r="AM8" i="1"/>
  <c r="AL111" i="1" l="1"/>
  <c r="AL107" i="1"/>
  <c r="AL115" i="1"/>
  <c r="AL101" i="1"/>
  <c r="AL687" i="1"/>
  <c r="AL691" i="1"/>
  <c r="AL596" i="1"/>
  <c r="AL558" i="1" s="1"/>
  <c r="AL505" i="1"/>
  <c r="AL90" i="1"/>
  <c r="AL91" i="1"/>
  <c r="AL96" i="1"/>
  <c r="AL692" i="1"/>
  <c r="AL100" i="1"/>
  <c r="AL686" i="1"/>
  <c r="AL588" i="1"/>
  <c r="AL681" i="1"/>
  <c r="AL260" i="1"/>
  <c r="AL201" i="1"/>
  <c r="AL337" i="1"/>
  <c r="AL384" i="1" s="1"/>
  <c r="AL667" i="1"/>
  <c r="AL671" i="1" s="1"/>
  <c r="AL76" i="1"/>
  <c r="AL725" i="1"/>
  <c r="AQ9" i="9"/>
  <c r="AQ14" i="9"/>
  <c r="AE711" i="1"/>
  <c r="AQ13" i="9"/>
  <c r="AL698" i="1"/>
  <c r="AQ17" i="9"/>
  <c r="AL702" i="1"/>
  <c r="AM10" i="1"/>
  <c r="AR8" i="9"/>
  <c r="AR6" i="9" s="1"/>
  <c r="AL706" i="1"/>
  <c r="AQ10" i="9"/>
  <c r="AN4" i="1"/>
  <c r="AN2" i="1" s="1"/>
  <c r="AM9" i="1"/>
  <c r="AM343" i="1" l="1"/>
  <c r="AM342" i="1"/>
  <c r="AM345" i="1"/>
  <c r="AM572" i="1"/>
  <c r="AM580" i="1"/>
  <c r="AM594" i="1"/>
  <c r="AM575" i="1"/>
  <c r="AM583" i="1"/>
  <c r="AM573" i="1"/>
  <c r="AM581" i="1"/>
  <c r="AM574" i="1"/>
  <c r="AM570" i="1"/>
  <c r="AM578" i="1"/>
  <c r="AM586" i="1"/>
  <c r="AM344" i="1"/>
  <c r="AM562" i="1"/>
  <c r="AM564" i="1" s="1"/>
  <c r="AM576" i="1"/>
  <c r="AM584" i="1"/>
  <c r="AM582" i="1"/>
  <c r="AM571" i="1"/>
  <c r="AM579" i="1"/>
  <c r="AM592" i="1"/>
  <c r="AM346" i="1"/>
  <c r="AM569" i="1"/>
  <c r="AM588" i="1" s="1"/>
  <c r="AM585" i="1"/>
  <c r="AM577" i="1"/>
  <c r="AM348" i="1"/>
  <c r="AM593" i="1"/>
  <c r="AM372" i="1"/>
  <c r="AM363" i="1"/>
  <c r="AM353" i="1"/>
  <c r="AM356" i="1"/>
  <c r="AM352" i="1"/>
  <c r="AM374" i="1"/>
  <c r="AM375" i="1"/>
  <c r="AM376" i="1"/>
  <c r="AM364" i="1"/>
  <c r="AM358" i="1"/>
  <c r="AM357" i="1"/>
  <c r="AM368" i="1"/>
  <c r="AM355" i="1"/>
  <c r="AM380" i="1"/>
  <c r="AM371" i="1"/>
  <c r="AM360" i="1"/>
  <c r="AM361" i="1"/>
  <c r="AM382" i="1"/>
  <c r="AM370" i="1"/>
  <c r="AM362" i="1"/>
  <c r="AM383" i="1"/>
  <c r="AM373" i="1"/>
  <c r="AM366" i="1"/>
  <c r="AM347" i="1"/>
  <c r="AM377" i="1"/>
  <c r="AM349" i="1"/>
  <c r="AM369" i="1"/>
  <c r="AM381" i="1"/>
  <c r="AM351" i="1"/>
  <c r="AM359" i="1"/>
  <c r="AM350" i="1"/>
  <c r="AM378" i="1"/>
  <c r="AM379" i="1"/>
  <c r="AM367" i="1"/>
  <c r="AM365" i="1"/>
  <c r="AM354" i="1"/>
  <c r="AL599" i="1"/>
  <c r="AL82" i="1"/>
  <c r="AL119" i="1"/>
  <c r="AM664" i="1"/>
  <c r="AM680" i="1"/>
  <c r="AM666" i="1"/>
  <c r="AM706" i="1" s="1"/>
  <c r="AM684" i="1"/>
  <c r="AM679" i="1"/>
  <c r="AM681" i="1" s="1"/>
  <c r="AM685" i="1"/>
  <c r="AM690" i="1"/>
  <c r="AM665" i="1"/>
  <c r="AM702" i="1" s="1"/>
  <c r="AM689" i="1"/>
  <c r="AL673" i="1"/>
  <c r="AL80" i="1"/>
  <c r="AM89" i="1"/>
  <c r="AM457" i="1"/>
  <c r="AM75" i="1"/>
  <c r="AM250" i="1"/>
  <c r="AM257" i="1"/>
  <c r="AM78" i="1"/>
  <c r="AM99" i="1"/>
  <c r="AM94" i="1"/>
  <c r="AM74" i="1"/>
  <c r="AM228" i="1"/>
  <c r="AM211" i="1" s="1"/>
  <c r="AM73" i="1"/>
  <c r="AM456" i="1"/>
  <c r="AM230" i="1"/>
  <c r="AM498" i="1"/>
  <c r="AM88" i="1"/>
  <c r="AM254" i="1"/>
  <c r="AM98" i="1"/>
  <c r="AM334" i="1"/>
  <c r="AM259" i="1"/>
  <c r="AM465" i="1"/>
  <c r="AM237" i="1"/>
  <c r="AM474" i="1"/>
  <c r="AM247" i="1"/>
  <c r="AM235" i="1"/>
  <c r="AM231" i="1"/>
  <c r="AM238" i="1"/>
  <c r="AM486" i="1"/>
  <c r="AM220" i="1"/>
  <c r="AM203" i="1" s="1"/>
  <c r="AM93" i="1"/>
  <c r="AM242" i="1"/>
  <c r="AM335" i="1"/>
  <c r="AM219" i="1"/>
  <c r="AM202" i="1" s="1"/>
  <c r="AM221" i="1"/>
  <c r="AM204" i="1" s="1"/>
  <c r="AM227" i="1"/>
  <c r="AM210" i="1" s="1"/>
  <c r="AM244" i="1"/>
  <c r="AM223" i="1"/>
  <c r="AM206" i="1" s="1"/>
  <c r="AM258" i="1"/>
  <c r="AM256" i="1"/>
  <c r="AM253" i="1"/>
  <c r="AM496" i="1"/>
  <c r="AM463" i="1"/>
  <c r="AM500" i="1"/>
  <c r="AM473" i="1"/>
  <c r="AM218" i="1"/>
  <c r="AM232" i="1"/>
  <c r="AM479" i="1"/>
  <c r="AM504" i="1"/>
  <c r="AM240" i="1"/>
  <c r="AM243" i="1"/>
  <c r="AM471" i="1"/>
  <c r="AM493" i="1"/>
  <c r="AM487" i="1"/>
  <c r="AM499" i="1"/>
  <c r="AM246" i="1"/>
  <c r="AM476" i="1"/>
  <c r="AM482" i="1"/>
  <c r="AM229" i="1"/>
  <c r="AM488" i="1"/>
  <c r="AM489" i="1"/>
  <c r="AM233" i="1"/>
  <c r="AM224" i="1"/>
  <c r="AM207" i="1" s="1"/>
  <c r="AM245" i="1"/>
  <c r="AM255" i="1"/>
  <c r="AM484" i="1"/>
  <c r="AM483" i="1"/>
  <c r="AM336" i="1"/>
  <c r="AM466" i="1"/>
  <c r="AM467" i="1"/>
  <c r="AM491" i="1"/>
  <c r="AM469" i="1"/>
  <c r="AM490" i="1"/>
  <c r="AM480" i="1"/>
  <c r="AM464" i="1"/>
  <c r="AM236" i="1"/>
  <c r="AM249" i="1"/>
  <c r="AM241" i="1"/>
  <c r="AM492" i="1"/>
  <c r="AM494" i="1"/>
  <c r="AM222" i="1"/>
  <c r="AM205" i="1" s="1"/>
  <c r="AM502" i="1"/>
  <c r="AM234" i="1"/>
  <c r="AM485" i="1"/>
  <c r="AM477" i="1"/>
  <c r="AM248" i="1"/>
  <c r="AM481" i="1"/>
  <c r="AM475" i="1"/>
  <c r="AM468" i="1"/>
  <c r="AM503" i="1"/>
  <c r="AM470" i="1"/>
  <c r="AM495" i="1"/>
  <c r="AM472" i="1"/>
  <c r="AM226" i="1"/>
  <c r="AM209" i="1" s="1"/>
  <c r="AM478" i="1"/>
  <c r="AM251" i="1"/>
  <c r="AM225" i="1"/>
  <c r="AM208" i="1" s="1"/>
  <c r="AM252" i="1"/>
  <c r="AM497" i="1"/>
  <c r="AM239" i="1"/>
  <c r="AM501" i="1"/>
  <c r="AL212" i="1"/>
  <c r="AL213" i="1" s="1"/>
  <c r="AQ11" i="9"/>
  <c r="AQ15" i="9"/>
  <c r="AR32" i="9"/>
  <c r="AR55" i="9" s="1"/>
  <c r="AR81" i="9" s="1"/>
  <c r="AR101" i="9" s="1"/>
  <c r="AM724" i="1"/>
  <c r="AM722" i="1"/>
  <c r="AF711" i="1"/>
  <c r="AL710" i="1"/>
  <c r="AN8" i="1"/>
  <c r="AN5" i="1"/>
  <c r="AN3" i="1"/>
  <c r="AM111" i="1" l="1"/>
  <c r="AM558" i="1"/>
  <c r="AM90" i="1"/>
  <c r="AM596" i="1"/>
  <c r="AM599" i="1" s="1"/>
  <c r="AM107" i="1"/>
  <c r="AM115" i="1"/>
  <c r="AM687" i="1"/>
  <c r="AM691" i="1"/>
  <c r="AM723" i="1"/>
  <c r="AM725" i="1" s="1"/>
  <c r="AM692" i="1"/>
  <c r="AM686" i="1"/>
  <c r="AM682" i="1"/>
  <c r="AM698" i="1"/>
  <c r="AM667" i="1"/>
  <c r="AM100" i="1"/>
  <c r="AM95" i="1"/>
  <c r="AM458" i="1"/>
  <c r="AM101" i="1"/>
  <c r="AM337" i="1"/>
  <c r="AM384" i="1" s="1"/>
  <c r="AM91" i="1"/>
  <c r="AM76" i="1"/>
  <c r="AM505" i="1"/>
  <c r="AM260" i="1"/>
  <c r="AM201" i="1"/>
  <c r="AM96" i="1"/>
  <c r="AR14" i="9"/>
  <c r="AR9" i="9"/>
  <c r="AR17" i="9"/>
  <c r="AR13" i="9"/>
  <c r="AG711" i="1"/>
  <c r="AR10" i="9"/>
  <c r="AN10" i="1"/>
  <c r="AS8" i="9"/>
  <c r="AS6" i="9" s="1"/>
  <c r="AN9" i="1"/>
  <c r="AO4" i="1"/>
  <c r="AN346" i="1" l="1"/>
  <c r="AN344" i="1"/>
  <c r="AN342" i="1"/>
  <c r="AN569" i="1"/>
  <c r="AN577" i="1"/>
  <c r="AN585" i="1"/>
  <c r="AN570" i="1"/>
  <c r="AN578" i="1"/>
  <c r="AN592" i="1"/>
  <c r="AN345" i="1"/>
  <c r="AN572" i="1"/>
  <c r="AN580" i="1"/>
  <c r="AN594" i="1"/>
  <c r="AN586" i="1"/>
  <c r="AN575" i="1"/>
  <c r="AN583" i="1"/>
  <c r="AN571" i="1"/>
  <c r="AN579" i="1"/>
  <c r="AN573" i="1"/>
  <c r="AN581" i="1"/>
  <c r="AN562" i="1"/>
  <c r="AN564" i="1" s="1"/>
  <c r="AN576" i="1"/>
  <c r="AN584" i="1"/>
  <c r="AN574" i="1"/>
  <c r="AN343" i="1"/>
  <c r="AN582" i="1"/>
  <c r="AN593" i="1"/>
  <c r="AN373" i="1"/>
  <c r="AN365" i="1"/>
  <c r="AN357" i="1"/>
  <c r="AN381" i="1"/>
  <c r="AN353" i="1"/>
  <c r="AN347" i="1"/>
  <c r="AN382" i="1"/>
  <c r="AN358" i="1"/>
  <c r="AN380" i="1"/>
  <c r="AN366" i="1"/>
  <c r="AN360" i="1"/>
  <c r="AN355" i="1"/>
  <c r="AN367" i="1"/>
  <c r="AN363" i="1"/>
  <c r="AN364" i="1"/>
  <c r="AN374" i="1"/>
  <c r="AN375" i="1"/>
  <c r="AN362" i="1"/>
  <c r="AN356" i="1"/>
  <c r="AN368" i="1"/>
  <c r="AN383" i="1"/>
  <c r="AN377" i="1"/>
  <c r="AN369" i="1"/>
  <c r="AN372" i="1"/>
  <c r="AN379" i="1"/>
  <c r="AN348" i="1"/>
  <c r="AN359" i="1"/>
  <c r="AN371" i="1"/>
  <c r="AN376" i="1"/>
  <c r="AN350" i="1"/>
  <c r="AN361" i="1"/>
  <c r="AN349" i="1"/>
  <c r="AN378" i="1"/>
  <c r="AN351" i="1"/>
  <c r="AN370" i="1"/>
  <c r="AN352" i="1"/>
  <c r="AN354" i="1"/>
  <c r="AM119" i="1"/>
  <c r="AM710" i="1"/>
  <c r="AN679" i="1"/>
  <c r="AN685" i="1"/>
  <c r="AN665" i="1"/>
  <c r="AN690" i="1"/>
  <c r="AN680" i="1"/>
  <c r="AN682" i="1" s="1"/>
  <c r="AN666" i="1"/>
  <c r="AN706" i="1" s="1"/>
  <c r="AN664" i="1"/>
  <c r="AN698" i="1" s="1"/>
  <c r="AN684" i="1"/>
  <c r="AN689" i="1"/>
  <c r="AM212" i="1"/>
  <c r="AM213" i="1" s="1"/>
  <c r="AN75" i="1"/>
  <c r="AN457" i="1"/>
  <c r="AN98" i="1"/>
  <c r="AN225" i="1"/>
  <c r="AN208" i="1" s="1"/>
  <c r="AN99" i="1"/>
  <c r="AN226" i="1"/>
  <c r="AN209" i="1" s="1"/>
  <c r="AN456" i="1"/>
  <c r="AN89" i="1"/>
  <c r="AN91" i="1" s="1"/>
  <c r="AN235" i="1"/>
  <c r="AN257" i="1"/>
  <c r="AN78" i="1"/>
  <c r="AN234" i="1"/>
  <c r="AN74" i="1"/>
  <c r="AN94" i="1"/>
  <c r="AN88" i="1"/>
  <c r="AN73" i="1"/>
  <c r="AN220" i="1"/>
  <c r="AN203" i="1" s="1"/>
  <c r="AN247" i="1"/>
  <c r="AN249" i="1"/>
  <c r="AN254" i="1"/>
  <c r="AN252" i="1"/>
  <c r="AN218" i="1"/>
  <c r="AN227" i="1"/>
  <c r="AN210" i="1" s="1"/>
  <c r="AN259" i="1"/>
  <c r="AN245" i="1"/>
  <c r="AN221" i="1"/>
  <c r="AN204" i="1" s="1"/>
  <c r="AN251" i="1"/>
  <c r="AN256" i="1"/>
  <c r="AN258" i="1"/>
  <c r="AN93" i="1"/>
  <c r="AN95" i="1" s="1"/>
  <c r="AN240" i="1"/>
  <c r="AN246" i="1"/>
  <c r="AN242" i="1"/>
  <c r="AN232" i="1"/>
  <c r="AN501" i="1"/>
  <c r="AN484" i="1"/>
  <c r="AN475" i="1"/>
  <c r="AN469" i="1"/>
  <c r="AN496" i="1"/>
  <c r="AN231" i="1"/>
  <c r="AN334" i="1"/>
  <c r="AN222" i="1"/>
  <c r="AN205" i="1" s="1"/>
  <c r="AN482" i="1"/>
  <c r="AN504" i="1"/>
  <c r="AN241" i="1"/>
  <c r="AN465" i="1"/>
  <c r="AN500" i="1"/>
  <c r="AN479" i="1"/>
  <c r="AN238" i="1"/>
  <c r="AN244" i="1"/>
  <c r="AN478" i="1"/>
  <c r="AN494" i="1"/>
  <c r="AN499" i="1"/>
  <c r="AN466" i="1"/>
  <c r="AN239" i="1"/>
  <c r="AN490" i="1"/>
  <c r="AN230" i="1"/>
  <c r="AN495" i="1"/>
  <c r="AN335" i="1"/>
  <c r="AN243" i="1"/>
  <c r="AN236" i="1"/>
  <c r="AN468" i="1"/>
  <c r="AN255" i="1"/>
  <c r="AN223" i="1"/>
  <c r="AN206" i="1" s="1"/>
  <c r="AN487" i="1"/>
  <c r="AN491" i="1"/>
  <c r="AN489" i="1"/>
  <c r="AN467" i="1"/>
  <c r="AN476" i="1"/>
  <c r="AN224" i="1"/>
  <c r="AN207" i="1" s="1"/>
  <c r="AN248" i="1"/>
  <c r="AN480" i="1"/>
  <c r="AN250" i="1"/>
  <c r="AN470" i="1"/>
  <c r="AN228" i="1"/>
  <c r="AN211" i="1" s="1"/>
  <c r="AN502" i="1"/>
  <c r="AN463" i="1"/>
  <c r="AN488" i="1"/>
  <c r="AN253" i="1"/>
  <c r="AN473" i="1"/>
  <c r="AN474" i="1"/>
  <c r="AN486" i="1"/>
  <c r="AN464" i="1"/>
  <c r="AN503" i="1"/>
  <c r="AN229" i="1"/>
  <c r="AN492" i="1"/>
  <c r="AN237" i="1"/>
  <c r="AN472" i="1"/>
  <c r="AN477" i="1"/>
  <c r="AN483" i="1"/>
  <c r="AN219" i="1"/>
  <c r="AN202" i="1" s="1"/>
  <c r="AN481" i="1"/>
  <c r="AN497" i="1"/>
  <c r="AN233" i="1"/>
  <c r="AN498" i="1"/>
  <c r="AN493" i="1"/>
  <c r="AN485" i="1"/>
  <c r="AN471" i="1"/>
  <c r="AN336" i="1"/>
  <c r="AM80" i="1"/>
  <c r="AM82" i="1"/>
  <c r="AS32" i="9"/>
  <c r="AS55" i="9" s="1"/>
  <c r="AS81" i="9" s="1"/>
  <c r="AS101" i="9" s="1"/>
  <c r="AR11" i="9"/>
  <c r="AR15" i="9"/>
  <c r="AO8" i="1"/>
  <c r="AO3" i="1"/>
  <c r="AO5" i="1"/>
  <c r="AT8" i="9" s="1"/>
  <c r="AT6" i="9" s="1"/>
  <c r="AO2" i="1"/>
  <c r="AN115" i="1" l="1"/>
  <c r="AN107" i="1"/>
  <c r="AN588" i="1"/>
  <c r="AN458" i="1"/>
  <c r="AN111" i="1"/>
  <c r="AN596" i="1"/>
  <c r="AN686" i="1"/>
  <c r="AN722" i="1"/>
  <c r="AN692" i="1"/>
  <c r="AN691" i="1"/>
  <c r="AN101" i="1"/>
  <c r="AN667" i="1"/>
  <c r="AN702" i="1"/>
  <c r="AN687" i="1"/>
  <c r="AN681" i="1"/>
  <c r="AN201" i="1"/>
  <c r="AN260" i="1"/>
  <c r="AN212" i="1" s="1"/>
  <c r="AN337" i="1"/>
  <c r="AN384" i="1" s="1"/>
  <c r="AN76" i="1"/>
  <c r="AN90" i="1"/>
  <c r="AN100" i="1"/>
  <c r="AN96" i="1"/>
  <c r="AN505" i="1"/>
  <c r="AN724" i="1"/>
  <c r="AN723" i="1"/>
  <c r="AT32" i="9"/>
  <c r="AT55" i="9" s="1"/>
  <c r="AT81" i="9" s="1"/>
  <c r="AT101" i="9" s="1"/>
  <c r="AS17" i="9"/>
  <c r="AS10" i="9"/>
  <c r="AS14" i="9"/>
  <c r="AS9" i="9"/>
  <c r="AS13" i="9"/>
  <c r="AO10" i="1"/>
  <c r="AP4" i="1"/>
  <c r="AO9" i="1"/>
  <c r="AO345" i="1" l="1"/>
  <c r="AO343" i="1"/>
  <c r="AO344" i="1"/>
  <c r="AO574" i="1"/>
  <c r="AO582" i="1"/>
  <c r="AO583" i="1"/>
  <c r="AO569" i="1"/>
  <c r="AO577" i="1"/>
  <c r="AO585" i="1"/>
  <c r="AO342" i="1"/>
  <c r="AO572" i="1"/>
  <c r="AO580" i="1"/>
  <c r="AO594" i="1"/>
  <c r="AO575" i="1"/>
  <c r="AO570" i="1"/>
  <c r="AO578" i="1"/>
  <c r="AO586" i="1"/>
  <c r="AO573" i="1"/>
  <c r="AO581" i="1"/>
  <c r="AO562" i="1"/>
  <c r="AO564" i="1" s="1"/>
  <c r="AO576" i="1"/>
  <c r="AO584" i="1"/>
  <c r="AO571" i="1"/>
  <c r="AO346" i="1"/>
  <c r="AO579" i="1"/>
  <c r="AO592" i="1"/>
  <c r="AO381" i="1"/>
  <c r="AO350" i="1"/>
  <c r="AO593" i="1"/>
  <c r="AO383" i="1"/>
  <c r="AO362" i="1"/>
  <c r="AO349" i="1"/>
  <c r="AO369" i="1"/>
  <c r="AO353" i="1"/>
  <c r="AO375" i="1"/>
  <c r="AO376" i="1"/>
  <c r="AO373" i="1"/>
  <c r="AO367" i="1"/>
  <c r="AO372" i="1"/>
  <c r="AO352" i="1"/>
  <c r="AO380" i="1"/>
  <c r="AO364" i="1"/>
  <c r="AO354" i="1"/>
  <c r="AO377" i="1"/>
  <c r="AO379" i="1"/>
  <c r="AO368" i="1"/>
  <c r="AO357" i="1"/>
  <c r="AO359" i="1"/>
  <c r="AO366" i="1"/>
  <c r="AO360" i="1"/>
  <c r="AO351" i="1"/>
  <c r="AO358" i="1"/>
  <c r="AO374" i="1"/>
  <c r="AO371" i="1"/>
  <c r="AO382" i="1"/>
  <c r="AO370" i="1"/>
  <c r="AO363" i="1"/>
  <c r="AO348" i="1"/>
  <c r="AO355" i="1"/>
  <c r="AO378" i="1"/>
  <c r="AO347" i="1"/>
  <c r="AO356" i="1"/>
  <c r="AO365" i="1"/>
  <c r="AO361" i="1"/>
  <c r="AN558" i="1"/>
  <c r="AN599" i="1"/>
  <c r="AN119" i="1"/>
  <c r="AO690" i="1"/>
  <c r="AO664" i="1"/>
  <c r="AO698" i="1" s="1"/>
  <c r="AO680" i="1"/>
  <c r="AO685" i="1"/>
  <c r="AO684" i="1"/>
  <c r="AO666" i="1"/>
  <c r="AO665" i="1"/>
  <c r="AO702" i="1" s="1"/>
  <c r="AO679" i="1"/>
  <c r="AO689" i="1"/>
  <c r="AO691" i="1" s="1"/>
  <c r="AN710" i="1"/>
  <c r="AN80" i="1"/>
  <c r="AO457" i="1"/>
  <c r="AO221" i="1"/>
  <c r="AO204" i="1" s="1"/>
  <c r="AO254" i="1"/>
  <c r="AO75" i="1"/>
  <c r="AO230" i="1"/>
  <c r="AO74" i="1"/>
  <c r="AO78" i="1"/>
  <c r="AO99" i="1"/>
  <c r="AO101" i="1" s="1"/>
  <c r="AO73" i="1"/>
  <c r="AO456" i="1"/>
  <c r="AO89" i="1"/>
  <c r="AO241" i="1"/>
  <c r="AO94" i="1"/>
  <c r="AO88" i="1"/>
  <c r="AO247" i="1"/>
  <c r="AO98" i="1"/>
  <c r="AO252" i="1"/>
  <c r="AO235" i="1"/>
  <c r="AO240" i="1"/>
  <c r="AO258" i="1"/>
  <c r="AO244" i="1"/>
  <c r="AO223" i="1"/>
  <c r="AO206" i="1" s="1"/>
  <c r="AO242" i="1"/>
  <c r="AO246" i="1"/>
  <c r="AO93" i="1"/>
  <c r="AO95" i="1" s="1"/>
  <c r="AO237" i="1"/>
  <c r="AO227" i="1"/>
  <c r="AO210" i="1" s="1"/>
  <c r="AO220" i="1"/>
  <c r="AO203" i="1" s="1"/>
  <c r="AO253" i="1"/>
  <c r="AO251" i="1"/>
  <c r="AO488" i="1"/>
  <c r="AO239" i="1"/>
  <c r="AO259" i="1"/>
  <c r="AO257" i="1"/>
  <c r="AO334" i="1"/>
  <c r="AO491" i="1"/>
  <c r="AO487" i="1"/>
  <c r="AO236" i="1"/>
  <c r="AO502" i="1"/>
  <c r="AO504" i="1"/>
  <c r="AO497" i="1"/>
  <c r="AO496" i="1"/>
  <c r="AO256" i="1"/>
  <c r="AO255" i="1"/>
  <c r="AO474" i="1"/>
  <c r="AO228" i="1"/>
  <c r="AO211" i="1" s="1"/>
  <c r="AO500" i="1"/>
  <c r="AO233" i="1"/>
  <c r="AO226" i="1"/>
  <c r="AO209" i="1" s="1"/>
  <c r="AO483" i="1"/>
  <c r="AO472" i="1"/>
  <c r="AO466" i="1"/>
  <c r="AO495" i="1"/>
  <c r="AO503" i="1"/>
  <c r="AO480" i="1"/>
  <c r="AO489" i="1"/>
  <c r="AO482" i="1"/>
  <c r="AO490" i="1"/>
  <c r="AO229" i="1"/>
  <c r="AO470" i="1"/>
  <c r="AO232" i="1"/>
  <c r="AO468" i="1"/>
  <c r="AO464" i="1"/>
  <c r="AO481" i="1"/>
  <c r="AO222" i="1"/>
  <c r="AO205" i="1" s="1"/>
  <c r="AO249" i="1"/>
  <c r="AO243" i="1"/>
  <c r="AO494" i="1"/>
  <c r="AO476" i="1"/>
  <c r="AO467" i="1"/>
  <c r="AO486" i="1"/>
  <c r="AO475" i="1"/>
  <c r="AO234" i="1"/>
  <c r="AO478" i="1"/>
  <c r="AO238" i="1"/>
  <c r="AO484" i="1"/>
  <c r="AO471" i="1"/>
  <c r="AO219" i="1"/>
  <c r="AO202" i="1" s="1"/>
  <c r="AO485" i="1"/>
  <c r="AO479" i="1"/>
  <c r="AO492" i="1"/>
  <c r="AO477" i="1"/>
  <c r="AO231" i="1"/>
  <c r="AO224" i="1"/>
  <c r="AO207" i="1" s="1"/>
  <c r="AO465" i="1"/>
  <c r="AO218" i="1"/>
  <c r="AO473" i="1"/>
  <c r="AO335" i="1"/>
  <c r="AO225" i="1"/>
  <c r="AO208" i="1" s="1"/>
  <c r="AO499" i="1"/>
  <c r="AO463" i="1"/>
  <c r="AO498" i="1"/>
  <c r="AO248" i="1"/>
  <c r="AO245" i="1"/>
  <c r="AO493" i="1"/>
  <c r="AO469" i="1"/>
  <c r="AO501" i="1"/>
  <c r="AO250" i="1"/>
  <c r="AO336" i="1"/>
  <c r="AN213" i="1"/>
  <c r="AN82" i="1"/>
  <c r="AN725" i="1"/>
  <c r="AS15" i="9"/>
  <c r="AS11" i="9"/>
  <c r="AP3" i="1"/>
  <c r="AP8" i="1"/>
  <c r="AP2" i="1"/>
  <c r="AP5" i="1"/>
  <c r="AU8" i="9" s="1"/>
  <c r="AU6" i="9" s="1"/>
  <c r="AO458" i="1" l="1"/>
  <c r="AO686" i="1"/>
  <c r="AO107" i="1"/>
  <c r="AO588" i="1"/>
  <c r="AO111" i="1"/>
  <c r="AO115" i="1"/>
  <c r="AO596" i="1"/>
  <c r="AO599" i="1" s="1"/>
  <c r="AO558" i="1"/>
  <c r="AO722" i="1"/>
  <c r="AO681" i="1"/>
  <c r="AO667" i="1"/>
  <c r="AO706" i="1"/>
  <c r="AO687" i="1"/>
  <c r="AO682" i="1"/>
  <c r="AO90" i="1"/>
  <c r="AO692" i="1"/>
  <c r="AO76" i="1"/>
  <c r="AO82" i="1" s="1"/>
  <c r="AO505" i="1"/>
  <c r="AO100" i="1"/>
  <c r="AO337" i="1"/>
  <c r="AO384" i="1" s="1"/>
  <c r="AO260" i="1"/>
  <c r="AO201" i="1"/>
  <c r="AO96" i="1"/>
  <c r="AO91" i="1"/>
  <c r="AO723" i="1"/>
  <c r="AO724" i="1"/>
  <c r="AU32" i="9"/>
  <c r="AU55" i="9" s="1"/>
  <c r="AU81" i="9" s="1"/>
  <c r="AU101" i="9" s="1"/>
  <c r="AT10" i="9"/>
  <c r="AT17" i="9"/>
  <c r="AT9" i="9"/>
  <c r="AT13" i="9"/>
  <c r="AT14" i="9"/>
  <c r="AP10" i="1"/>
  <c r="AQ4" i="1"/>
  <c r="AP9" i="1"/>
  <c r="AP342" i="1" l="1"/>
  <c r="AP347" i="1"/>
  <c r="AP349" i="1"/>
  <c r="AP351" i="1"/>
  <c r="AP353" i="1"/>
  <c r="AP355" i="1"/>
  <c r="AP357" i="1"/>
  <c r="AP359" i="1"/>
  <c r="AP361" i="1"/>
  <c r="AP363" i="1"/>
  <c r="AP365" i="1"/>
  <c r="AP367" i="1"/>
  <c r="AP369" i="1"/>
  <c r="AP371" i="1"/>
  <c r="AP373" i="1"/>
  <c r="AP375" i="1"/>
  <c r="AP377" i="1"/>
  <c r="AP379" i="1"/>
  <c r="AP381" i="1"/>
  <c r="AP383" i="1"/>
  <c r="AP346" i="1"/>
  <c r="AP348" i="1"/>
  <c r="AP350" i="1"/>
  <c r="AP352" i="1"/>
  <c r="AP354" i="1"/>
  <c r="AP356" i="1"/>
  <c r="AP358" i="1"/>
  <c r="AP360" i="1"/>
  <c r="AP362" i="1"/>
  <c r="AP364" i="1"/>
  <c r="AP366" i="1"/>
  <c r="AP368" i="1"/>
  <c r="AP370" i="1"/>
  <c r="AP372" i="1"/>
  <c r="AP374" i="1"/>
  <c r="AP376" i="1"/>
  <c r="AP378" i="1"/>
  <c r="AP380" i="1"/>
  <c r="AP382" i="1"/>
  <c r="AP562" i="1"/>
  <c r="AP564" i="1" s="1"/>
  <c r="AP570" i="1"/>
  <c r="AP572" i="1"/>
  <c r="AP574" i="1"/>
  <c r="AP576" i="1"/>
  <c r="AP578" i="1"/>
  <c r="AP580" i="1"/>
  <c r="AP582" i="1"/>
  <c r="AP584" i="1"/>
  <c r="AP586" i="1"/>
  <c r="AP594" i="1"/>
  <c r="AP344" i="1"/>
  <c r="AP573" i="1"/>
  <c r="AP469" i="1"/>
  <c r="AP474" i="1"/>
  <c r="AP485" i="1"/>
  <c r="AP490" i="1"/>
  <c r="AP501" i="1"/>
  <c r="AP343" i="1"/>
  <c r="AP579" i="1"/>
  <c r="AP464" i="1"/>
  <c r="AP475" i="1"/>
  <c r="AP480" i="1"/>
  <c r="AP491" i="1"/>
  <c r="AP496" i="1"/>
  <c r="AP583" i="1"/>
  <c r="AP479" i="1"/>
  <c r="AP569" i="1"/>
  <c r="AP585" i="1"/>
  <c r="AP465" i="1"/>
  <c r="AP470" i="1"/>
  <c r="AP481" i="1"/>
  <c r="AP486" i="1"/>
  <c r="AP497" i="1"/>
  <c r="AP502" i="1"/>
  <c r="AP345" i="1"/>
  <c r="AP334" i="1"/>
  <c r="AP575" i="1"/>
  <c r="AP471" i="1"/>
  <c r="AP476" i="1"/>
  <c r="AP487" i="1"/>
  <c r="AP492" i="1"/>
  <c r="AP503" i="1"/>
  <c r="AP218" i="1"/>
  <c r="AP89" i="1"/>
  <c r="AP93" i="1"/>
  <c r="AP73" i="1"/>
  <c r="AP75" i="1"/>
  <c r="AP463" i="1"/>
  <c r="AP484" i="1"/>
  <c r="AP581" i="1"/>
  <c r="AP466" i="1"/>
  <c r="AP477" i="1"/>
  <c r="AP482" i="1"/>
  <c r="AP493" i="1"/>
  <c r="AP498" i="1"/>
  <c r="AP495" i="1"/>
  <c r="AP571" i="1"/>
  <c r="AP592" i="1"/>
  <c r="AP457" i="1"/>
  <c r="AP467" i="1"/>
  <c r="AP472" i="1"/>
  <c r="AP483" i="1"/>
  <c r="AP488" i="1"/>
  <c r="AP499" i="1"/>
  <c r="AP504" i="1"/>
  <c r="AP577" i="1"/>
  <c r="AP473" i="1"/>
  <c r="AP478" i="1"/>
  <c r="AP489" i="1"/>
  <c r="AP494" i="1"/>
  <c r="AP468" i="1"/>
  <c r="AP74" i="1"/>
  <c r="AP500" i="1"/>
  <c r="AP78" i="1"/>
  <c r="AP88" i="1"/>
  <c r="AP90" i="1" s="1"/>
  <c r="AP99" i="1"/>
  <c r="AP94" i="1"/>
  <c r="AP96" i="1" s="1"/>
  <c r="AP98" i="1"/>
  <c r="AP100" i="1" s="1"/>
  <c r="AP456" i="1"/>
  <c r="AP458" i="1" s="1"/>
  <c r="AP335" i="1"/>
  <c r="AP336" i="1"/>
  <c r="AP593" i="1"/>
  <c r="AP231" i="1"/>
  <c r="AP241" i="1"/>
  <c r="AP225" i="1"/>
  <c r="AP208" i="1" s="1"/>
  <c r="AP234" i="1"/>
  <c r="AP242" i="1"/>
  <c r="AP227" i="1"/>
  <c r="AP210" i="1" s="1"/>
  <c r="AP256" i="1"/>
  <c r="AP221" i="1"/>
  <c r="AP204" i="1" s="1"/>
  <c r="AP258" i="1"/>
  <c r="AP238" i="1"/>
  <c r="AP253" i="1"/>
  <c r="AP243" i="1"/>
  <c r="AP246" i="1"/>
  <c r="AP220" i="1"/>
  <c r="AP203" i="1" s="1"/>
  <c r="AP236" i="1"/>
  <c r="AP244" i="1"/>
  <c r="AP223" i="1"/>
  <c r="AP206" i="1" s="1"/>
  <c r="AP222" i="1"/>
  <c r="AP205" i="1" s="1"/>
  <c r="AP250" i="1"/>
  <c r="AP247" i="1"/>
  <c r="AP239" i="1"/>
  <c r="AP257" i="1"/>
  <c r="AP232" i="1"/>
  <c r="AP252" i="1"/>
  <c r="AP226" i="1"/>
  <c r="AP209" i="1" s="1"/>
  <c r="AP254" i="1"/>
  <c r="AP230" i="1"/>
  <c r="AP228" i="1"/>
  <c r="AP211" i="1" s="1"/>
  <c r="AP224" i="1"/>
  <c r="AP207" i="1" s="1"/>
  <c r="AP237" i="1"/>
  <c r="AP229" i="1"/>
  <c r="AP248" i="1"/>
  <c r="AP251" i="1"/>
  <c r="AP259" i="1"/>
  <c r="AP233" i="1"/>
  <c r="AP219" i="1"/>
  <c r="AP202" i="1" s="1"/>
  <c r="AP249" i="1"/>
  <c r="AP235" i="1"/>
  <c r="AP245" i="1"/>
  <c r="AP255" i="1"/>
  <c r="AP240" i="1"/>
  <c r="AO119" i="1"/>
  <c r="AO212" i="1"/>
  <c r="AO213" i="1" s="1"/>
  <c r="AO710" i="1"/>
  <c r="AO80" i="1"/>
  <c r="AO725" i="1"/>
  <c r="AT15" i="9"/>
  <c r="AP665" i="1"/>
  <c r="AP666" i="1"/>
  <c r="AP664" i="1"/>
  <c r="AP722" i="1" s="1"/>
  <c r="AP689" i="1"/>
  <c r="AP684" i="1"/>
  <c r="AP679" i="1"/>
  <c r="AP680" i="1"/>
  <c r="AP685" i="1"/>
  <c r="AT11" i="9"/>
  <c r="AQ2" i="1"/>
  <c r="AQ3" i="1"/>
  <c r="AQ5" i="1"/>
  <c r="AV8" i="9" s="1"/>
  <c r="AV6" i="9" s="1"/>
  <c r="AQ8" i="1"/>
  <c r="AP76" i="1" l="1"/>
  <c r="AP111" i="1"/>
  <c r="AP115" i="1"/>
  <c r="AP107" i="1"/>
  <c r="AP95" i="1"/>
  <c r="AP505" i="1"/>
  <c r="AP101" i="1"/>
  <c r="AP91" i="1"/>
  <c r="AP337" i="1"/>
  <c r="AP384" i="1" s="1"/>
  <c r="AP201" i="1"/>
  <c r="AP260" i="1"/>
  <c r="AP212" i="1" s="1"/>
  <c r="AP213" i="1" s="1"/>
  <c r="AP588" i="1"/>
  <c r="AP596" i="1"/>
  <c r="AP599" i="1" s="1"/>
  <c r="AP558" i="1"/>
  <c r="AP706" i="1"/>
  <c r="AP724" i="1"/>
  <c r="AP702" i="1"/>
  <c r="AP723" i="1"/>
  <c r="AV32" i="9"/>
  <c r="AV55" i="9" s="1"/>
  <c r="AV81" i="9" s="1"/>
  <c r="AV101" i="9" s="1"/>
  <c r="AP681" i="1"/>
  <c r="AU9" i="9"/>
  <c r="AP686" i="1"/>
  <c r="AU13" i="9"/>
  <c r="AU17" i="9"/>
  <c r="AP667" i="1"/>
  <c r="AP698" i="1"/>
  <c r="AU10" i="9"/>
  <c r="AP682" i="1"/>
  <c r="AU14" i="9"/>
  <c r="AP687" i="1"/>
  <c r="AQ10" i="1"/>
  <c r="AR4" i="1"/>
  <c r="AQ9" i="1"/>
  <c r="AQ463" i="1" l="1"/>
  <c r="AQ465" i="1"/>
  <c r="AQ467" i="1"/>
  <c r="AQ469" i="1"/>
  <c r="AQ471" i="1"/>
  <c r="AQ473" i="1"/>
  <c r="AQ475" i="1"/>
  <c r="AQ477" i="1"/>
  <c r="AQ479" i="1"/>
  <c r="AQ481" i="1"/>
  <c r="AQ483" i="1"/>
  <c r="AQ485" i="1"/>
  <c r="AQ487" i="1"/>
  <c r="AQ489" i="1"/>
  <c r="AQ491" i="1"/>
  <c r="AQ493" i="1"/>
  <c r="AQ495" i="1"/>
  <c r="AQ497" i="1"/>
  <c r="AQ499" i="1"/>
  <c r="AQ501" i="1"/>
  <c r="AQ503" i="1"/>
  <c r="AQ569" i="1"/>
  <c r="AQ571" i="1"/>
  <c r="AQ573" i="1"/>
  <c r="AQ575" i="1"/>
  <c r="AQ577" i="1"/>
  <c r="AQ579" i="1"/>
  <c r="AQ581" i="1"/>
  <c r="AQ583" i="1"/>
  <c r="AQ585" i="1"/>
  <c r="AQ592" i="1"/>
  <c r="AQ457" i="1"/>
  <c r="AQ345" i="1"/>
  <c r="AQ464" i="1"/>
  <c r="AQ466" i="1"/>
  <c r="AQ468" i="1"/>
  <c r="AQ470" i="1"/>
  <c r="AQ472" i="1"/>
  <c r="AQ474" i="1"/>
  <c r="AQ476" i="1"/>
  <c r="AQ478" i="1"/>
  <c r="AQ480" i="1"/>
  <c r="AQ482" i="1"/>
  <c r="AQ484" i="1"/>
  <c r="AQ486" i="1"/>
  <c r="AQ488" i="1"/>
  <c r="AQ490" i="1"/>
  <c r="AQ492" i="1"/>
  <c r="AQ494" i="1"/>
  <c r="AQ496" i="1"/>
  <c r="AQ498" i="1"/>
  <c r="AQ500" i="1"/>
  <c r="AQ502" i="1"/>
  <c r="AQ504" i="1"/>
  <c r="AQ343" i="1"/>
  <c r="AQ346" i="1"/>
  <c r="AQ348" i="1"/>
  <c r="AQ350" i="1"/>
  <c r="AQ352" i="1"/>
  <c r="AQ354" i="1"/>
  <c r="AQ356" i="1"/>
  <c r="AQ358" i="1"/>
  <c r="AQ360" i="1"/>
  <c r="AQ362" i="1"/>
  <c r="AQ364" i="1"/>
  <c r="AQ366" i="1"/>
  <c r="AQ368" i="1"/>
  <c r="AQ370" i="1"/>
  <c r="AQ372" i="1"/>
  <c r="AQ374" i="1"/>
  <c r="AQ376" i="1"/>
  <c r="AQ378" i="1"/>
  <c r="AQ380" i="1"/>
  <c r="AQ382" i="1"/>
  <c r="AQ562" i="1"/>
  <c r="AQ564" i="1" s="1"/>
  <c r="AQ570" i="1"/>
  <c r="AQ572" i="1"/>
  <c r="AQ574" i="1"/>
  <c r="AQ576" i="1"/>
  <c r="AQ578" i="1"/>
  <c r="AQ580" i="1"/>
  <c r="AQ582" i="1"/>
  <c r="AQ584" i="1"/>
  <c r="AQ586" i="1"/>
  <c r="AQ594" i="1"/>
  <c r="AQ357" i="1"/>
  <c r="AQ373" i="1"/>
  <c r="AQ94" i="1"/>
  <c r="AQ99" i="1"/>
  <c r="AQ78" i="1"/>
  <c r="AQ74" i="1"/>
  <c r="AQ347" i="1"/>
  <c r="AQ363" i="1"/>
  <c r="AQ379" i="1"/>
  <c r="AQ359" i="1"/>
  <c r="AQ353" i="1"/>
  <c r="AQ369" i="1"/>
  <c r="AQ342" i="1"/>
  <c r="AQ375" i="1"/>
  <c r="AQ349" i="1"/>
  <c r="AQ365" i="1"/>
  <c r="AQ381" i="1"/>
  <c r="AQ89" i="1"/>
  <c r="AQ91" i="1" s="1"/>
  <c r="AQ93" i="1"/>
  <c r="AQ95" i="1" s="1"/>
  <c r="AQ98" i="1"/>
  <c r="AQ100" i="1" s="1"/>
  <c r="AQ73" i="1"/>
  <c r="AQ75" i="1"/>
  <c r="AQ344" i="1"/>
  <c r="AQ355" i="1"/>
  <c r="AQ371" i="1"/>
  <c r="AQ361" i="1"/>
  <c r="AQ377" i="1"/>
  <c r="AQ383" i="1"/>
  <c r="AQ351" i="1"/>
  <c r="AQ367" i="1"/>
  <c r="AQ334" i="1"/>
  <c r="AQ218" i="1"/>
  <c r="AQ250" i="1"/>
  <c r="AQ593" i="1"/>
  <c r="AQ456" i="1"/>
  <c r="AQ458" i="1" s="1"/>
  <c r="AQ227" i="1"/>
  <c r="AQ210" i="1" s="1"/>
  <c r="AQ88" i="1"/>
  <c r="AQ222" i="1"/>
  <c r="AQ205" i="1" s="1"/>
  <c r="AQ335" i="1"/>
  <c r="AQ225" i="1"/>
  <c r="AQ208" i="1" s="1"/>
  <c r="AQ254" i="1"/>
  <c r="AQ229" i="1"/>
  <c r="AQ245" i="1"/>
  <c r="AQ246" i="1"/>
  <c r="AQ252" i="1"/>
  <c r="AQ228" i="1"/>
  <c r="AQ211" i="1" s="1"/>
  <c r="AQ251" i="1"/>
  <c r="AQ237" i="1"/>
  <c r="AQ232" i="1"/>
  <c r="AQ235" i="1"/>
  <c r="AQ223" i="1"/>
  <c r="AQ206" i="1" s="1"/>
  <c r="AQ220" i="1"/>
  <c r="AQ203" i="1" s="1"/>
  <c r="AQ249" i="1"/>
  <c r="AQ234" i="1"/>
  <c r="AQ256" i="1"/>
  <c r="AQ253" i="1"/>
  <c r="AQ221" i="1"/>
  <c r="AQ204" i="1" s="1"/>
  <c r="AQ224" i="1"/>
  <c r="AQ207" i="1" s="1"/>
  <c r="AQ239" i="1"/>
  <c r="AQ240" i="1"/>
  <c r="AQ241" i="1"/>
  <c r="AQ258" i="1"/>
  <c r="AQ219" i="1"/>
  <c r="AQ202" i="1" s="1"/>
  <c r="AQ230" i="1"/>
  <c r="AQ243" i="1"/>
  <c r="AQ231" i="1"/>
  <c r="AQ226" i="1"/>
  <c r="AQ209" i="1" s="1"/>
  <c r="AQ238" i="1"/>
  <c r="AQ259" i="1"/>
  <c r="AQ244" i="1"/>
  <c r="AQ248" i="1"/>
  <c r="AQ242" i="1"/>
  <c r="AQ236" i="1"/>
  <c r="AQ247" i="1"/>
  <c r="AQ257" i="1"/>
  <c r="AQ233" i="1"/>
  <c r="AQ255" i="1"/>
  <c r="AP82" i="1"/>
  <c r="AP80" i="1"/>
  <c r="AP119" i="1"/>
  <c r="AP725" i="1"/>
  <c r="AU15" i="9"/>
  <c r="AQ664" i="1"/>
  <c r="AQ722" i="1" s="1"/>
  <c r="AQ665" i="1"/>
  <c r="AQ666" i="1"/>
  <c r="AQ679" i="1"/>
  <c r="AQ684" i="1"/>
  <c r="AQ689" i="1"/>
  <c r="AQ680" i="1"/>
  <c r="AQ685" i="1"/>
  <c r="AP710" i="1"/>
  <c r="AU11" i="9"/>
  <c r="AR2" i="1"/>
  <c r="AR5" i="1"/>
  <c r="AW8" i="9" s="1"/>
  <c r="AW6" i="9" s="1"/>
  <c r="AR3" i="1"/>
  <c r="AR8" i="1"/>
  <c r="AQ588" i="1" l="1"/>
  <c r="AQ201" i="1"/>
  <c r="AQ260" i="1"/>
  <c r="AQ212" i="1" s="1"/>
  <c r="AQ213" i="1" s="1"/>
  <c r="AQ596" i="1"/>
  <c r="AQ76" i="1"/>
  <c r="AQ115" i="1"/>
  <c r="AQ111" i="1"/>
  <c r="AQ90" i="1"/>
  <c r="AQ107" i="1"/>
  <c r="AQ505" i="1"/>
  <c r="AQ101" i="1"/>
  <c r="AQ706" i="1"/>
  <c r="AQ724" i="1"/>
  <c r="AQ702" i="1"/>
  <c r="AQ723" i="1"/>
  <c r="AW32" i="9"/>
  <c r="AW55" i="9" s="1"/>
  <c r="AW81" i="9" s="1"/>
  <c r="AW101" i="9" s="1"/>
  <c r="AV17" i="9"/>
  <c r="AV13" i="9"/>
  <c r="AQ686" i="1"/>
  <c r="AV10" i="9"/>
  <c r="AQ682" i="1"/>
  <c r="AV9" i="9"/>
  <c r="AQ681" i="1"/>
  <c r="AV14" i="9"/>
  <c r="AQ667" i="1"/>
  <c r="AQ698" i="1"/>
  <c r="AR10" i="1"/>
  <c r="AS4" i="1"/>
  <c r="AR9" i="1"/>
  <c r="AQ119" i="1" l="1"/>
  <c r="AQ80" i="1"/>
  <c r="AQ558" i="1"/>
  <c r="AQ599" i="1"/>
  <c r="AR344" i="1"/>
  <c r="AR342" i="1"/>
  <c r="AR347" i="1"/>
  <c r="AR349" i="1"/>
  <c r="AR351" i="1"/>
  <c r="AR353" i="1"/>
  <c r="AR355" i="1"/>
  <c r="AR357" i="1"/>
  <c r="AR359" i="1"/>
  <c r="AR361" i="1"/>
  <c r="AR363" i="1"/>
  <c r="AR365" i="1"/>
  <c r="AR367" i="1"/>
  <c r="AR369" i="1"/>
  <c r="AR371" i="1"/>
  <c r="AR373" i="1"/>
  <c r="AR375" i="1"/>
  <c r="AR377" i="1"/>
  <c r="AR379" i="1"/>
  <c r="AR381" i="1"/>
  <c r="AR383" i="1"/>
  <c r="AR464" i="1"/>
  <c r="AR466" i="1"/>
  <c r="AR468" i="1"/>
  <c r="AR470" i="1"/>
  <c r="AR472" i="1"/>
  <c r="AR474" i="1"/>
  <c r="AR476" i="1"/>
  <c r="AR478" i="1"/>
  <c r="AR480" i="1"/>
  <c r="AR482" i="1"/>
  <c r="AR484" i="1"/>
  <c r="AR486" i="1"/>
  <c r="AR488" i="1"/>
  <c r="AR490" i="1"/>
  <c r="AR492" i="1"/>
  <c r="AR494" i="1"/>
  <c r="AR496" i="1"/>
  <c r="AR498" i="1"/>
  <c r="AR500" i="1"/>
  <c r="AR502" i="1"/>
  <c r="AR504" i="1"/>
  <c r="AR343" i="1"/>
  <c r="AR346" i="1"/>
  <c r="AR348" i="1"/>
  <c r="AR350" i="1"/>
  <c r="AR352" i="1"/>
  <c r="AR354" i="1"/>
  <c r="AR356" i="1"/>
  <c r="AR358" i="1"/>
  <c r="AR360" i="1"/>
  <c r="AR362" i="1"/>
  <c r="AR364" i="1"/>
  <c r="AR366" i="1"/>
  <c r="AR368" i="1"/>
  <c r="AR370" i="1"/>
  <c r="AR372" i="1"/>
  <c r="AR374" i="1"/>
  <c r="AR376" i="1"/>
  <c r="AR378" i="1"/>
  <c r="AR380" i="1"/>
  <c r="AR382" i="1"/>
  <c r="AR578" i="1"/>
  <c r="AR583" i="1"/>
  <c r="AR463" i="1"/>
  <c r="AR479" i="1"/>
  <c r="AR495" i="1"/>
  <c r="AR562" i="1"/>
  <c r="AR564" i="1" s="1"/>
  <c r="AR573" i="1"/>
  <c r="AR584" i="1"/>
  <c r="AR469" i="1"/>
  <c r="AR485" i="1"/>
  <c r="AR501" i="1"/>
  <c r="AR94" i="1"/>
  <c r="AR99" i="1"/>
  <c r="AR78" i="1"/>
  <c r="AR74" i="1"/>
  <c r="AR574" i="1"/>
  <c r="AR579" i="1"/>
  <c r="AR475" i="1"/>
  <c r="AR491" i="1"/>
  <c r="AR569" i="1"/>
  <c r="AR580" i="1"/>
  <c r="AR585" i="1"/>
  <c r="AR465" i="1"/>
  <c r="AR481" i="1"/>
  <c r="AR497" i="1"/>
  <c r="AR345" i="1"/>
  <c r="AR577" i="1"/>
  <c r="AR570" i="1"/>
  <c r="AR575" i="1"/>
  <c r="AR586" i="1"/>
  <c r="AR456" i="1"/>
  <c r="AR471" i="1"/>
  <c r="AR487" i="1"/>
  <c r="AR503" i="1"/>
  <c r="AR582" i="1"/>
  <c r="AR572" i="1"/>
  <c r="AR594" i="1"/>
  <c r="AR473" i="1"/>
  <c r="AR576" i="1"/>
  <c r="AR581" i="1"/>
  <c r="AR477" i="1"/>
  <c r="AR493" i="1"/>
  <c r="AR89" i="1"/>
  <c r="AR91" i="1" s="1"/>
  <c r="AR93" i="1"/>
  <c r="AR95" i="1" s="1"/>
  <c r="AR98" i="1"/>
  <c r="AR100" i="1" s="1"/>
  <c r="AR73" i="1"/>
  <c r="AR75" i="1"/>
  <c r="AR571" i="1"/>
  <c r="AR592" i="1"/>
  <c r="AR457" i="1"/>
  <c r="AR467" i="1"/>
  <c r="AR483" i="1"/>
  <c r="AR499" i="1"/>
  <c r="AR489" i="1"/>
  <c r="AR218" i="1"/>
  <c r="AR220" i="1"/>
  <c r="AR203" i="1" s="1"/>
  <c r="AR88" i="1"/>
  <c r="AR335" i="1"/>
  <c r="AR222" i="1"/>
  <c r="AR205" i="1" s="1"/>
  <c r="AR334" i="1"/>
  <c r="AR337" i="1" s="1"/>
  <c r="AR384" i="1" s="1"/>
  <c r="AR336" i="1"/>
  <c r="AR593" i="1"/>
  <c r="AR230" i="1"/>
  <c r="AR244" i="1"/>
  <c r="AR259" i="1"/>
  <c r="AR242" i="1"/>
  <c r="AR243" i="1"/>
  <c r="AR253" i="1"/>
  <c r="AR238" i="1"/>
  <c r="AR229" i="1"/>
  <c r="AR247" i="1"/>
  <c r="AR239" i="1"/>
  <c r="AR254" i="1"/>
  <c r="AR237" i="1"/>
  <c r="AR245" i="1"/>
  <c r="AR221" i="1"/>
  <c r="AR204" i="1" s="1"/>
  <c r="AR225" i="1"/>
  <c r="AR208" i="1" s="1"/>
  <c r="AR249" i="1"/>
  <c r="AR248" i="1"/>
  <c r="AR226" i="1"/>
  <c r="AR209" i="1" s="1"/>
  <c r="AR224" i="1"/>
  <c r="AR207" i="1" s="1"/>
  <c r="AR251" i="1"/>
  <c r="AR223" i="1"/>
  <c r="AR206" i="1" s="1"/>
  <c r="AR219" i="1"/>
  <c r="AR202" i="1" s="1"/>
  <c r="AR231" i="1"/>
  <c r="AR257" i="1"/>
  <c r="AR227" i="1"/>
  <c r="AR210" i="1" s="1"/>
  <c r="AR246" i="1"/>
  <c r="AR258" i="1"/>
  <c r="AR233" i="1"/>
  <c r="AR235" i="1"/>
  <c r="AR255" i="1"/>
  <c r="AR252" i="1"/>
  <c r="AR256" i="1"/>
  <c r="AR236" i="1"/>
  <c r="AR250" i="1"/>
  <c r="AR240" i="1"/>
  <c r="AR228" i="1"/>
  <c r="AR211" i="1" s="1"/>
  <c r="AR241" i="1"/>
  <c r="AR232" i="1"/>
  <c r="AR234" i="1"/>
  <c r="AQ82" i="1"/>
  <c r="AQ725" i="1"/>
  <c r="AV15" i="9"/>
  <c r="AV11" i="9"/>
  <c r="AR665" i="1"/>
  <c r="AR664" i="1"/>
  <c r="AR722" i="1" s="1"/>
  <c r="AR666" i="1"/>
  <c r="AR684" i="1"/>
  <c r="AR689" i="1"/>
  <c r="AR679" i="1"/>
  <c r="AR680" i="1"/>
  <c r="AR685" i="1"/>
  <c r="AQ710" i="1"/>
  <c r="AS5" i="1"/>
  <c r="AX8" i="9" s="1"/>
  <c r="AX6" i="9" s="1"/>
  <c r="AS3" i="1"/>
  <c r="AS2" i="1"/>
  <c r="AS8" i="1"/>
  <c r="AR101" i="1" l="1"/>
  <c r="AR588" i="1"/>
  <c r="AR505" i="1"/>
  <c r="AR90" i="1"/>
  <c r="AR596" i="1"/>
  <c r="AR599" i="1" s="1"/>
  <c r="AR558" i="1"/>
  <c r="AR201" i="1"/>
  <c r="AR260" i="1"/>
  <c r="AR115" i="1"/>
  <c r="AR458" i="1"/>
  <c r="AR107" i="1"/>
  <c r="AR76" i="1"/>
  <c r="AR706" i="1"/>
  <c r="AR724" i="1"/>
  <c r="AR723" i="1"/>
  <c r="P124" i="9"/>
  <c r="Y128" i="9"/>
  <c r="V132" i="9"/>
  <c r="U124" i="9"/>
  <c r="T129" i="9"/>
  <c r="Y124" i="9"/>
  <c r="R125" i="9"/>
  <c r="V125" i="9"/>
  <c r="W132" i="9"/>
  <c r="Y129" i="9"/>
  <c r="W129" i="9"/>
  <c r="W125" i="9"/>
  <c r="U128" i="9"/>
  <c r="S128" i="9"/>
  <c r="V129" i="9"/>
  <c r="W124" i="9"/>
  <c r="U129" i="9"/>
  <c r="S124" i="9"/>
  <c r="U125" i="9"/>
  <c r="T124" i="9"/>
  <c r="R128" i="9"/>
  <c r="X129" i="9"/>
  <c r="X125" i="9"/>
  <c r="T125" i="9"/>
  <c r="R132" i="9"/>
  <c r="R129" i="9"/>
  <c r="S125" i="9"/>
  <c r="V128" i="9"/>
  <c r="S132" i="9"/>
  <c r="X132" i="9"/>
  <c r="T132" i="9"/>
  <c r="Q125" i="9"/>
  <c r="Q124" i="9"/>
  <c r="W128" i="9"/>
  <c r="T128" i="9"/>
  <c r="U132" i="9"/>
  <c r="Q132" i="9"/>
  <c r="R124" i="9"/>
  <c r="Q129" i="9"/>
  <c r="X128" i="9"/>
  <c r="Y132" i="9"/>
  <c r="V124" i="9"/>
  <c r="X124" i="9"/>
  <c r="S129" i="9"/>
  <c r="Y125" i="9"/>
  <c r="Q128" i="9"/>
  <c r="O130" i="9"/>
  <c r="O126" i="9"/>
  <c r="P130" i="9"/>
  <c r="P126" i="9"/>
  <c r="S188" i="9"/>
  <c r="W188" i="9"/>
  <c r="W187" i="9"/>
  <c r="S187" i="9"/>
  <c r="S190" i="9"/>
  <c r="S205" i="9" s="1"/>
  <c r="W189" i="9"/>
  <c r="W190" i="9"/>
  <c r="W205" i="9" s="1"/>
  <c r="S189" i="9"/>
  <c r="O187" i="9"/>
  <c r="O189" i="9"/>
  <c r="O188" i="9"/>
  <c r="O190" i="9"/>
  <c r="O205" i="9" s="1"/>
  <c r="Q130" i="9"/>
  <c r="Q126" i="9"/>
  <c r="P189" i="9"/>
  <c r="T188" i="9"/>
  <c r="T187" i="9"/>
  <c r="P188" i="9"/>
  <c r="P187" i="9"/>
  <c r="P190" i="9"/>
  <c r="P205" i="9" s="1"/>
  <c r="T189" i="9"/>
  <c r="T190" i="9"/>
  <c r="T205" i="9" s="1"/>
  <c r="R126" i="9"/>
  <c r="R130" i="9"/>
  <c r="Q187" i="9"/>
  <c r="U189" i="9"/>
  <c r="U188" i="9"/>
  <c r="Q190" i="9"/>
  <c r="Q205" i="9" s="1"/>
  <c r="Q189" i="9"/>
  <c r="U190" i="9"/>
  <c r="U205" i="9" s="1"/>
  <c r="U187" i="9"/>
  <c r="Q188" i="9"/>
  <c r="S130" i="9"/>
  <c r="S126" i="9"/>
  <c r="R187" i="9"/>
  <c r="R189" i="9"/>
  <c r="V188" i="9"/>
  <c r="V190" i="9"/>
  <c r="V205" i="9" s="1"/>
  <c r="V189" i="9"/>
  <c r="V187" i="9"/>
  <c r="R188" i="9"/>
  <c r="R190" i="9"/>
  <c r="R205" i="9" s="1"/>
  <c r="T126" i="9"/>
  <c r="T130" i="9"/>
  <c r="U130" i="9"/>
  <c r="U126" i="9"/>
  <c r="V126" i="9"/>
  <c r="V130" i="9"/>
  <c r="W126" i="9"/>
  <c r="W130" i="9"/>
  <c r="Y126" i="9"/>
  <c r="X130" i="9"/>
  <c r="X126" i="9"/>
  <c r="Y130" i="9"/>
  <c r="AX32" i="9"/>
  <c r="AX55" i="9" s="1"/>
  <c r="AX81" i="9" s="1"/>
  <c r="AX101" i="9" s="1"/>
  <c r="AW10" i="9"/>
  <c r="AR682" i="1"/>
  <c r="AR681" i="1"/>
  <c r="AW9" i="9"/>
  <c r="AW17" i="9"/>
  <c r="AR686" i="1"/>
  <c r="AW13" i="9"/>
  <c r="AR667" i="1"/>
  <c r="AR710" i="1" s="1"/>
  <c r="AR698" i="1"/>
  <c r="AW14" i="9"/>
  <c r="AS10" i="1"/>
  <c r="AT4" i="1"/>
  <c r="AS9" i="1"/>
  <c r="AT9" i="1" s="1"/>
  <c r="AU9" i="1" s="1"/>
  <c r="AV9" i="1" s="1"/>
  <c r="AW9" i="1" s="1"/>
  <c r="AX9" i="1" s="1"/>
  <c r="AY9" i="1" s="1"/>
  <c r="AZ9" i="1" s="1"/>
  <c r="BA9" i="1" s="1"/>
  <c r="BB9" i="1" s="1"/>
  <c r="BC9" i="1" s="1"/>
  <c r="BD9" i="1" s="1"/>
  <c r="BE9" i="1" s="1"/>
  <c r="BF9" i="1" s="1"/>
  <c r="BG9" i="1" s="1"/>
  <c r="BH9" i="1" s="1"/>
  <c r="BI9" i="1" s="1"/>
  <c r="BJ9" i="1" s="1"/>
  <c r="BK9" i="1" s="1"/>
  <c r="BL9" i="1" s="1"/>
  <c r="BM9" i="1" s="1"/>
  <c r="BN9" i="1" s="1"/>
  <c r="BO9" i="1" s="1"/>
  <c r="BP9" i="1" s="1"/>
  <c r="BQ9" i="1" s="1"/>
  <c r="BR9" i="1" s="1"/>
  <c r="BS9" i="1" s="1"/>
  <c r="BT9" i="1" s="1"/>
  <c r="BU9" i="1" s="1"/>
  <c r="BV9" i="1" s="1"/>
  <c r="BW9" i="1" s="1"/>
  <c r="BX9" i="1" s="1"/>
  <c r="BY9" i="1" s="1"/>
  <c r="BZ9" i="1" s="1"/>
  <c r="CA9" i="1" s="1"/>
  <c r="CB9" i="1" s="1"/>
  <c r="CC9" i="1" s="1"/>
  <c r="CD9" i="1" s="1"/>
  <c r="CE9" i="1" s="1"/>
  <c r="CF9" i="1" s="1"/>
  <c r="CG9" i="1" s="1"/>
  <c r="CH9" i="1" s="1"/>
  <c r="CI9" i="1" s="1"/>
  <c r="CJ9" i="1" s="1"/>
  <c r="CK9" i="1" s="1"/>
  <c r="CL9" i="1" s="1"/>
  <c r="CM9" i="1" s="1"/>
  <c r="CN9" i="1" s="1"/>
  <c r="CO9" i="1" s="1"/>
  <c r="CP9" i="1" s="1"/>
  <c r="CQ9" i="1" s="1"/>
  <c r="CR9" i="1" s="1"/>
  <c r="CS9" i="1" s="1"/>
  <c r="CT9" i="1" s="1"/>
  <c r="CU9" i="1" s="1"/>
  <c r="CV9" i="1" s="1"/>
  <c r="CW9" i="1" s="1"/>
  <c r="CX9" i="1" s="1"/>
  <c r="CY9" i="1" s="1"/>
  <c r="CZ9" i="1" s="1"/>
  <c r="DA9" i="1" s="1"/>
  <c r="AR212" i="1" l="1"/>
  <c r="AS562" i="1"/>
  <c r="AS564" i="1" s="1"/>
  <c r="AS570" i="1"/>
  <c r="AS572" i="1"/>
  <c r="AS574" i="1"/>
  <c r="AS576" i="1"/>
  <c r="AS578" i="1"/>
  <c r="AS580" i="1"/>
  <c r="AS582" i="1"/>
  <c r="AS584" i="1"/>
  <c r="AS586" i="1"/>
  <c r="AS594" i="1"/>
  <c r="AS463" i="1"/>
  <c r="AS465" i="1"/>
  <c r="AS467" i="1"/>
  <c r="AS469" i="1"/>
  <c r="AS471" i="1"/>
  <c r="AS473" i="1"/>
  <c r="AS475" i="1"/>
  <c r="AS477" i="1"/>
  <c r="AS479" i="1"/>
  <c r="AS481" i="1"/>
  <c r="AS483" i="1"/>
  <c r="AS485" i="1"/>
  <c r="AS487" i="1"/>
  <c r="AS489" i="1"/>
  <c r="AS491" i="1"/>
  <c r="AS493" i="1"/>
  <c r="AS495" i="1"/>
  <c r="AS497" i="1"/>
  <c r="AS499" i="1"/>
  <c r="AS501" i="1"/>
  <c r="AS503" i="1"/>
  <c r="AS569" i="1"/>
  <c r="AS571" i="1"/>
  <c r="AS573" i="1"/>
  <c r="AS575" i="1"/>
  <c r="AS577" i="1"/>
  <c r="AS579" i="1"/>
  <c r="AS581" i="1"/>
  <c r="AS583" i="1"/>
  <c r="AS585" i="1"/>
  <c r="AS592" i="1"/>
  <c r="AS457" i="1"/>
  <c r="AS345" i="1"/>
  <c r="G345" i="1" s="1"/>
  <c r="H345" i="1" s="1"/>
  <c r="AS464" i="1"/>
  <c r="AS466" i="1"/>
  <c r="AS468" i="1"/>
  <c r="AS470" i="1"/>
  <c r="AS472" i="1"/>
  <c r="AS474" i="1"/>
  <c r="AS476" i="1"/>
  <c r="AS478" i="1"/>
  <c r="AS480" i="1"/>
  <c r="AS482" i="1"/>
  <c r="AS484" i="1"/>
  <c r="AS486" i="1"/>
  <c r="AS488" i="1"/>
  <c r="AS490" i="1"/>
  <c r="AS492" i="1"/>
  <c r="AS494" i="1"/>
  <c r="AS496" i="1"/>
  <c r="AS498" i="1"/>
  <c r="AS500" i="1"/>
  <c r="AS502" i="1"/>
  <c r="AS504" i="1"/>
  <c r="AS343" i="1"/>
  <c r="G343" i="1" s="1"/>
  <c r="H343" i="1" s="1"/>
  <c r="AS346" i="1"/>
  <c r="G346" i="1" s="1"/>
  <c r="H346" i="1" s="1"/>
  <c r="AS351" i="1"/>
  <c r="G351" i="1" s="1"/>
  <c r="H351" i="1" s="1"/>
  <c r="AS362" i="1"/>
  <c r="G362" i="1" s="1"/>
  <c r="H362" i="1" s="1"/>
  <c r="AS367" i="1"/>
  <c r="G367" i="1" s="1"/>
  <c r="H367" i="1" s="1"/>
  <c r="AS378" i="1"/>
  <c r="G378" i="1" s="1"/>
  <c r="H378" i="1" s="1"/>
  <c r="AS383" i="1"/>
  <c r="G383" i="1" s="1"/>
  <c r="H383" i="1" s="1"/>
  <c r="AS364" i="1"/>
  <c r="G364" i="1" s="1"/>
  <c r="H364" i="1" s="1"/>
  <c r="AS352" i="1"/>
  <c r="G352" i="1" s="1"/>
  <c r="H352" i="1" s="1"/>
  <c r="AS357" i="1"/>
  <c r="G357" i="1" s="1"/>
  <c r="H357" i="1" s="1"/>
  <c r="AS368" i="1"/>
  <c r="G368" i="1" s="1"/>
  <c r="H368" i="1" s="1"/>
  <c r="AS373" i="1"/>
  <c r="G373" i="1" s="1"/>
  <c r="H373" i="1" s="1"/>
  <c r="AS347" i="1"/>
  <c r="G347" i="1" s="1"/>
  <c r="H347" i="1" s="1"/>
  <c r="AS358" i="1"/>
  <c r="G358" i="1" s="1"/>
  <c r="H358" i="1" s="1"/>
  <c r="AS363" i="1"/>
  <c r="G363" i="1" s="1"/>
  <c r="H363" i="1" s="1"/>
  <c r="AS374" i="1"/>
  <c r="G374" i="1" s="1"/>
  <c r="H374" i="1" s="1"/>
  <c r="AS379" i="1"/>
  <c r="G379" i="1" s="1"/>
  <c r="H379" i="1" s="1"/>
  <c r="AS94" i="1"/>
  <c r="AS99" i="1"/>
  <c r="AS78" i="1"/>
  <c r="AS74" i="1"/>
  <c r="AS348" i="1"/>
  <c r="G348" i="1" s="1"/>
  <c r="H348" i="1" s="1"/>
  <c r="AS353" i="1"/>
  <c r="G353" i="1" s="1"/>
  <c r="H353" i="1" s="1"/>
  <c r="AS369" i="1"/>
  <c r="G369" i="1" s="1"/>
  <c r="H369" i="1" s="1"/>
  <c r="AS380" i="1"/>
  <c r="G380" i="1" s="1"/>
  <c r="H380" i="1" s="1"/>
  <c r="AS334" i="1"/>
  <c r="AS342" i="1"/>
  <c r="G342" i="1" s="1"/>
  <c r="H342" i="1" s="1"/>
  <c r="AS354" i="1"/>
  <c r="G354" i="1" s="1"/>
  <c r="H354" i="1" s="1"/>
  <c r="AS359" i="1"/>
  <c r="G359" i="1" s="1"/>
  <c r="H359" i="1" s="1"/>
  <c r="AS370" i="1"/>
  <c r="G370" i="1" s="1"/>
  <c r="H370" i="1" s="1"/>
  <c r="AS375" i="1"/>
  <c r="G375" i="1" s="1"/>
  <c r="H375" i="1" s="1"/>
  <c r="AS93" i="1"/>
  <c r="AS95" i="1" s="1"/>
  <c r="AS75" i="1"/>
  <c r="AS349" i="1"/>
  <c r="G349" i="1" s="1"/>
  <c r="H349" i="1" s="1"/>
  <c r="AS360" i="1"/>
  <c r="G360" i="1" s="1"/>
  <c r="H360" i="1" s="1"/>
  <c r="AS365" i="1"/>
  <c r="G365" i="1" s="1"/>
  <c r="H365" i="1" s="1"/>
  <c r="AS376" i="1"/>
  <c r="G376" i="1" s="1"/>
  <c r="H376" i="1" s="1"/>
  <c r="AS381" i="1"/>
  <c r="G381" i="1" s="1"/>
  <c r="H381" i="1" s="1"/>
  <c r="AS344" i="1"/>
  <c r="G344" i="1" s="1"/>
  <c r="H344" i="1" s="1"/>
  <c r="AS350" i="1"/>
  <c r="G350" i="1" s="1"/>
  <c r="H350" i="1" s="1"/>
  <c r="AS355" i="1"/>
  <c r="G355" i="1" s="1"/>
  <c r="H355" i="1" s="1"/>
  <c r="AS366" i="1"/>
  <c r="G366" i="1" s="1"/>
  <c r="H366" i="1" s="1"/>
  <c r="AS371" i="1"/>
  <c r="G371" i="1" s="1"/>
  <c r="H371" i="1" s="1"/>
  <c r="AS382" i="1"/>
  <c r="G382" i="1" s="1"/>
  <c r="H382" i="1" s="1"/>
  <c r="AS89" i="1"/>
  <c r="AS98" i="1"/>
  <c r="AS100" i="1" s="1"/>
  <c r="AS73" i="1"/>
  <c r="AS377" i="1"/>
  <c r="G377" i="1" s="1"/>
  <c r="H377" i="1" s="1"/>
  <c r="AS372" i="1"/>
  <c r="G372" i="1" s="1"/>
  <c r="H372" i="1" s="1"/>
  <c r="AS356" i="1"/>
  <c r="G356" i="1" s="1"/>
  <c r="H356" i="1" s="1"/>
  <c r="AS361" i="1"/>
  <c r="G361" i="1" s="1"/>
  <c r="H361" i="1" s="1"/>
  <c r="AS218" i="1"/>
  <c r="AS88" i="1"/>
  <c r="AS90" i="1" s="1"/>
  <c r="AS335" i="1"/>
  <c r="AS336" i="1"/>
  <c r="AS593" i="1"/>
  <c r="AS456" i="1"/>
  <c r="AS458" i="1" s="1"/>
  <c r="AS255" i="1"/>
  <c r="AS222" i="1"/>
  <c r="AS205" i="1" s="1"/>
  <c r="AS247" i="1"/>
  <c r="AS232" i="1"/>
  <c r="AS233" i="1"/>
  <c r="AS238" i="1"/>
  <c r="AS225" i="1"/>
  <c r="AS208" i="1" s="1"/>
  <c r="AS251" i="1"/>
  <c r="AS228" i="1"/>
  <c r="AS211" i="1" s="1"/>
  <c r="AS227" i="1"/>
  <c r="AS210" i="1" s="1"/>
  <c r="AS257" i="1"/>
  <c r="AS229" i="1"/>
  <c r="AS246" i="1"/>
  <c r="AS254" i="1"/>
  <c r="AS243" i="1"/>
  <c r="AS223" i="1"/>
  <c r="AS206" i="1" s="1"/>
  <c r="AS219" i="1"/>
  <c r="AS202" i="1" s="1"/>
  <c r="AS226" i="1"/>
  <c r="AS209" i="1" s="1"/>
  <c r="AS231" i="1"/>
  <c r="AS250" i="1"/>
  <c r="AS249" i="1"/>
  <c r="AS221" i="1"/>
  <c r="AS204" i="1" s="1"/>
  <c r="AS244" i="1"/>
  <c r="AS253" i="1"/>
  <c r="AS230" i="1"/>
  <c r="AS258" i="1"/>
  <c r="AS237" i="1"/>
  <c r="AS259" i="1"/>
  <c r="AS239" i="1"/>
  <c r="AS224" i="1"/>
  <c r="AS207" i="1" s="1"/>
  <c r="AS235" i="1"/>
  <c r="AS245" i="1"/>
  <c r="AS236" i="1"/>
  <c r="AS241" i="1"/>
  <c r="AS248" i="1"/>
  <c r="AS252" i="1"/>
  <c r="AS256" i="1"/>
  <c r="AS240" i="1"/>
  <c r="AS234" i="1"/>
  <c r="AS242" i="1"/>
  <c r="AS220" i="1"/>
  <c r="AS203" i="1" s="1"/>
  <c r="AR80" i="1"/>
  <c r="AR119" i="1"/>
  <c r="AR213" i="1"/>
  <c r="AR82" i="1"/>
  <c r="T142" i="9"/>
  <c r="V148" i="9"/>
  <c r="V144" i="9"/>
  <c r="U148" i="9"/>
  <c r="V146" i="9"/>
  <c r="U144" i="9"/>
  <c r="X148" i="9"/>
  <c r="X146" i="9"/>
  <c r="AV31" i="10" s="1"/>
  <c r="AR725" i="1"/>
  <c r="O251" i="9"/>
  <c r="P257" i="9"/>
  <c r="O258" i="9"/>
  <c r="O259" i="9"/>
  <c r="O257" i="9"/>
  <c r="P258" i="9"/>
  <c r="P259" i="9"/>
  <c r="T148" i="9"/>
  <c r="O252" i="9"/>
  <c r="P251" i="9"/>
  <c r="P252" i="9"/>
  <c r="O164" i="9"/>
  <c r="O165" i="9"/>
  <c r="O170" i="9" s="1"/>
  <c r="P164" i="9"/>
  <c r="P165" i="9"/>
  <c r="P170" i="9" s="1"/>
  <c r="M29" i="10"/>
  <c r="M30" i="10"/>
  <c r="O34" i="10"/>
  <c r="M35" i="10"/>
  <c r="O36" i="10"/>
  <c r="O29" i="10"/>
  <c r="O35" i="10"/>
  <c r="M36" i="10"/>
  <c r="P30" i="10"/>
  <c r="M34" i="10"/>
  <c r="V143" i="9"/>
  <c r="Y148" i="9"/>
  <c r="AC148" i="9" s="1"/>
  <c r="S148" i="9"/>
  <c r="W148" i="9"/>
  <c r="S144" i="9"/>
  <c r="T144" i="9"/>
  <c r="V142" i="9"/>
  <c r="W143" i="9"/>
  <c r="X150" i="9"/>
  <c r="AV35" i="10" s="1"/>
  <c r="U147" i="9"/>
  <c r="W147" i="9"/>
  <c r="U142" i="9"/>
  <c r="X144" i="9"/>
  <c r="U150" i="9"/>
  <c r="X143" i="9"/>
  <c r="Y147" i="9"/>
  <c r="Y150" i="9"/>
  <c r="AV36" i="10" s="1"/>
  <c r="X147" i="9"/>
  <c r="W142" i="9"/>
  <c r="AV26" i="10" s="1"/>
  <c r="Y144" i="9"/>
  <c r="AC144" i="9" s="1"/>
  <c r="W146" i="9"/>
  <c r="AV30" i="10" s="1"/>
  <c r="V147" i="9"/>
  <c r="W150" i="9"/>
  <c r="AV34" i="10" s="1"/>
  <c r="Y143" i="9"/>
  <c r="V150" i="9"/>
  <c r="W144" i="9"/>
  <c r="U146" i="9"/>
  <c r="Y146" i="9"/>
  <c r="AV32" i="10" s="1"/>
  <c r="X142" i="9"/>
  <c r="AV27" i="10" s="1"/>
  <c r="U143" i="9"/>
  <c r="Y142" i="9"/>
  <c r="AV28" i="10" s="1"/>
  <c r="AW15" i="9"/>
  <c r="AS665" i="1"/>
  <c r="AS723" i="1" s="1"/>
  <c r="G723" i="1" s="1"/>
  <c r="AS666" i="1"/>
  <c r="AS724" i="1" s="1"/>
  <c r="G724" i="1" s="1"/>
  <c r="AS664" i="1"/>
  <c r="AS722" i="1" s="1"/>
  <c r="AS684" i="1"/>
  <c r="AS679" i="1"/>
  <c r="AS689" i="1"/>
  <c r="AS680" i="1"/>
  <c r="AS685" i="1"/>
  <c r="AW11" i="9"/>
  <c r="G571" i="1"/>
  <c r="H571" i="1" s="1"/>
  <c r="G579" i="1"/>
  <c r="H579" i="1" s="1"/>
  <c r="G574" i="1"/>
  <c r="H574" i="1" s="1"/>
  <c r="G582" i="1"/>
  <c r="H582" i="1" s="1"/>
  <c r="G569" i="1"/>
  <c r="H569" i="1" s="1"/>
  <c r="G577" i="1"/>
  <c r="H577" i="1" s="1"/>
  <c r="G594" i="1"/>
  <c r="H594" i="1" s="1"/>
  <c r="G572" i="1"/>
  <c r="H572" i="1" s="1"/>
  <c r="G580" i="1"/>
  <c r="H580" i="1" s="1"/>
  <c r="G575" i="1"/>
  <c r="H575" i="1" s="1"/>
  <c r="G583" i="1"/>
  <c r="H583" i="1" s="1"/>
  <c r="G576" i="1"/>
  <c r="H576" i="1" s="1"/>
  <c r="G581" i="1"/>
  <c r="H581" i="1" s="1"/>
  <c r="G584" i="1"/>
  <c r="H584" i="1" s="1"/>
  <c r="G578" i="1"/>
  <c r="H578" i="1" s="1"/>
  <c r="G585" i="1"/>
  <c r="H585" i="1" s="1"/>
  <c r="G570" i="1"/>
  <c r="H570" i="1" s="1"/>
  <c r="G586" i="1"/>
  <c r="H586" i="1" s="1"/>
  <c r="G457" i="1"/>
  <c r="G502" i="1"/>
  <c r="H502" i="1" s="1"/>
  <c r="G474" i="1"/>
  <c r="H474" i="1" s="1"/>
  <c r="G467" i="1"/>
  <c r="H467" i="1" s="1"/>
  <c r="G472" i="1"/>
  <c r="H472" i="1" s="1"/>
  <c r="G487" i="1"/>
  <c r="H487" i="1" s="1"/>
  <c r="G478" i="1"/>
  <c r="H478" i="1" s="1"/>
  <c r="G496" i="1"/>
  <c r="H496" i="1" s="1"/>
  <c r="G499" i="1"/>
  <c r="H499" i="1" s="1"/>
  <c r="G479" i="1"/>
  <c r="H479" i="1" s="1"/>
  <c r="G495" i="1"/>
  <c r="H495" i="1" s="1"/>
  <c r="G469" i="1"/>
  <c r="H469" i="1" s="1"/>
  <c r="G503" i="1"/>
  <c r="H503" i="1" s="1"/>
  <c r="G494" i="1"/>
  <c r="H494" i="1" s="1"/>
  <c r="G466" i="1"/>
  <c r="H466" i="1" s="1"/>
  <c r="G504" i="1"/>
  <c r="H504" i="1" s="1"/>
  <c r="G471" i="1"/>
  <c r="H471" i="1" s="1"/>
  <c r="G498" i="1"/>
  <c r="H498" i="1" s="1"/>
  <c r="G490" i="1"/>
  <c r="H490" i="1" s="1"/>
  <c r="G484" i="1"/>
  <c r="H484" i="1" s="1"/>
  <c r="G476" i="1"/>
  <c r="H476" i="1" s="1"/>
  <c r="G488" i="1"/>
  <c r="H488" i="1" s="1"/>
  <c r="G468" i="1"/>
  <c r="H468" i="1" s="1"/>
  <c r="G489" i="1"/>
  <c r="H489" i="1" s="1"/>
  <c r="G482" i="1"/>
  <c r="H482" i="1" s="1"/>
  <c r="G501" i="1"/>
  <c r="H501" i="1" s="1"/>
  <c r="G485" i="1"/>
  <c r="H485" i="1" s="1"/>
  <c r="G492" i="1"/>
  <c r="H492" i="1" s="1"/>
  <c r="G470" i="1"/>
  <c r="H470" i="1" s="1"/>
  <c r="G491" i="1"/>
  <c r="H491" i="1" s="1"/>
  <c r="G481" i="1"/>
  <c r="H481" i="1" s="1"/>
  <c r="G483" i="1"/>
  <c r="H483" i="1" s="1"/>
  <c r="G473" i="1"/>
  <c r="H473" i="1" s="1"/>
  <c r="G475" i="1"/>
  <c r="H475" i="1" s="1"/>
  <c r="G500" i="1"/>
  <c r="H500" i="1" s="1"/>
  <c r="G480" i="1"/>
  <c r="H480" i="1" s="1"/>
  <c r="G493" i="1"/>
  <c r="H493" i="1" s="1"/>
  <c r="G477" i="1"/>
  <c r="H477" i="1" s="1"/>
  <c r="G497" i="1"/>
  <c r="H497" i="1" s="1"/>
  <c r="G464" i="1"/>
  <c r="G465" i="1"/>
  <c r="H465" i="1" s="1"/>
  <c r="G486" i="1"/>
  <c r="H486" i="1" s="1"/>
  <c r="G397" i="1"/>
  <c r="AT5" i="1"/>
  <c r="AT2" i="1"/>
  <c r="AT3" i="1"/>
  <c r="AT8" i="1"/>
  <c r="AS91" i="1" l="1"/>
  <c r="AS112" i="1"/>
  <c r="AI112" i="1"/>
  <c r="AJ112" i="1"/>
  <c r="AK112" i="1"/>
  <c r="AL112" i="1"/>
  <c r="AM112" i="1"/>
  <c r="AP112" i="1"/>
  <c r="AN112" i="1"/>
  <c r="AO112" i="1"/>
  <c r="AQ112" i="1"/>
  <c r="AR112" i="1"/>
  <c r="AS201" i="1"/>
  <c r="AS260" i="1"/>
  <c r="AS212" i="1" s="1"/>
  <c r="AS213" i="1" s="1"/>
  <c r="AS82" i="1"/>
  <c r="AS505" i="1"/>
  <c r="AS101" i="1"/>
  <c r="AS115" i="1"/>
  <c r="AS116" i="1"/>
  <c r="AI116" i="1"/>
  <c r="AJ116" i="1"/>
  <c r="AK116" i="1"/>
  <c r="AL116" i="1"/>
  <c r="AM116" i="1"/>
  <c r="AR116" i="1"/>
  <c r="AN116" i="1"/>
  <c r="AO116" i="1"/>
  <c r="AQ116" i="1"/>
  <c r="AP116" i="1"/>
  <c r="AS596" i="1"/>
  <c r="AS599" i="1" s="1"/>
  <c r="AS588" i="1"/>
  <c r="AS337" i="1"/>
  <c r="AS384" i="1" s="1"/>
  <c r="AS76" i="1"/>
  <c r="AS107" i="1"/>
  <c r="AS108" i="1"/>
  <c r="AI108" i="1"/>
  <c r="AJ108" i="1"/>
  <c r="AK108" i="1"/>
  <c r="AL108" i="1"/>
  <c r="AM108" i="1"/>
  <c r="AQ108" i="1"/>
  <c r="AO108" i="1"/>
  <c r="AP108" i="1"/>
  <c r="AR108" i="1"/>
  <c r="AN108" i="1"/>
  <c r="AB148" i="9"/>
  <c r="AF148" i="9" s="1"/>
  <c r="AJ148" i="9" s="1"/>
  <c r="AN148" i="9" s="1"/>
  <c r="AR148" i="9" s="1"/>
  <c r="AA144" i="9"/>
  <c r="AE144" i="9" s="1"/>
  <c r="AI144" i="9" s="1"/>
  <c r="AM144" i="9" s="1"/>
  <c r="AQ144" i="9" s="1"/>
  <c r="AC143" i="9"/>
  <c r="AG143" i="9" s="1"/>
  <c r="AK143" i="9" s="1"/>
  <c r="AO143" i="9" s="1"/>
  <c r="AS143" i="9" s="1"/>
  <c r="AC150" i="9"/>
  <c r="AY36" i="10" s="1"/>
  <c r="AB144" i="9"/>
  <c r="AF144" i="9" s="1"/>
  <c r="AJ144" i="9" s="1"/>
  <c r="AN144" i="9" s="1"/>
  <c r="AR144" i="9" s="1"/>
  <c r="AS725" i="1"/>
  <c r="G725" i="1" s="1"/>
  <c r="H725" i="1" s="1"/>
  <c r="G722" i="1"/>
  <c r="AC146" i="9"/>
  <c r="AY32" i="10" s="1"/>
  <c r="AC142" i="9"/>
  <c r="AY28" i="10" s="1"/>
  <c r="AA148" i="9"/>
  <c r="AE148" i="9" s="1"/>
  <c r="AI148" i="9" s="1"/>
  <c r="AM148" i="9" s="1"/>
  <c r="AQ148" i="9" s="1"/>
  <c r="AC147" i="9"/>
  <c r="AG147" i="9" s="1"/>
  <c r="AK147" i="9" s="1"/>
  <c r="AO147" i="9" s="1"/>
  <c r="AS147" i="9" s="1"/>
  <c r="AG148" i="9"/>
  <c r="AK148" i="9" s="1"/>
  <c r="AO148" i="9" s="1"/>
  <c r="AS148" i="9" s="1"/>
  <c r="AB142" i="9"/>
  <c r="AY27" i="10" s="1"/>
  <c r="O260" i="9"/>
  <c r="O269" i="9" s="1"/>
  <c r="P260" i="9"/>
  <c r="P169" i="9"/>
  <c r="O169" i="9"/>
  <c r="M37" i="10"/>
  <c r="O37" i="10"/>
  <c r="AG144" i="9"/>
  <c r="AK144" i="9" s="1"/>
  <c r="AO144" i="9" s="1"/>
  <c r="AS144" i="9" s="1"/>
  <c r="AC126" i="9"/>
  <c r="AX14" i="9"/>
  <c r="G685" i="1"/>
  <c r="AS681" i="1"/>
  <c r="G681" i="1" s="1"/>
  <c r="AX10" i="9"/>
  <c r="AS682" i="1"/>
  <c r="G680" i="1"/>
  <c r="AX17" i="9"/>
  <c r="G689" i="1"/>
  <c r="AX9" i="9"/>
  <c r="G679" i="1"/>
  <c r="AX13" i="9"/>
  <c r="AS686" i="1"/>
  <c r="G686" i="1" s="1"/>
  <c r="G684" i="1"/>
  <c r="AS698" i="1"/>
  <c r="AS667" i="1"/>
  <c r="G664" i="1"/>
  <c r="AH699" i="1"/>
  <c r="AI699" i="1" s="1"/>
  <c r="AJ699" i="1" s="1"/>
  <c r="AK699" i="1" s="1"/>
  <c r="AL699" i="1" s="1"/>
  <c r="AS706" i="1"/>
  <c r="G666" i="1"/>
  <c r="AH707" i="1"/>
  <c r="AI707" i="1" s="1"/>
  <c r="AJ707" i="1" s="1"/>
  <c r="AK707" i="1" s="1"/>
  <c r="AL707" i="1" s="1"/>
  <c r="G665" i="1"/>
  <c r="AH703" i="1"/>
  <c r="AI703" i="1" s="1"/>
  <c r="AJ703" i="1" s="1"/>
  <c r="AK703" i="1" s="1"/>
  <c r="AL703" i="1" s="1"/>
  <c r="G592" i="1"/>
  <c r="H592" i="1" s="1"/>
  <c r="G564" i="1"/>
  <c r="G562" i="1"/>
  <c r="G588" i="1"/>
  <c r="G573" i="1"/>
  <c r="H573" i="1" s="1"/>
  <c r="G593" i="1"/>
  <c r="H593" i="1" s="1"/>
  <c r="G463" i="1"/>
  <c r="H463" i="1" s="1"/>
  <c r="G458" i="1"/>
  <c r="G456" i="1"/>
  <c r="G398" i="1"/>
  <c r="H464" i="1" s="1"/>
  <c r="G396" i="1"/>
  <c r="G334" i="1"/>
  <c r="G335" i="1"/>
  <c r="G73" i="1"/>
  <c r="AH108" i="1"/>
  <c r="G74" i="1"/>
  <c r="AH112" i="1"/>
  <c r="G89" i="1"/>
  <c r="G75" i="1"/>
  <c r="AH116" i="1"/>
  <c r="G94" i="1"/>
  <c r="G93" i="1"/>
  <c r="G95" i="1"/>
  <c r="G90" i="1"/>
  <c r="G88" i="1"/>
  <c r="G98" i="1"/>
  <c r="AU4" i="1"/>
  <c r="AT10" i="1"/>
  <c r="AS558" i="1" l="1"/>
  <c r="AS80" i="1"/>
  <c r="AS119" i="1"/>
  <c r="AS120" i="1"/>
  <c r="AI120" i="1"/>
  <c r="AQ120" i="1"/>
  <c r="AJ120" i="1"/>
  <c r="AO120" i="1"/>
  <c r="AP120" i="1"/>
  <c r="AN120" i="1"/>
  <c r="AR120" i="1"/>
  <c r="AM120" i="1"/>
  <c r="AL120" i="1"/>
  <c r="AK120" i="1"/>
  <c r="AM703" i="1"/>
  <c r="AN703" i="1" s="1"/>
  <c r="AO703" i="1" s="1"/>
  <c r="AP703" i="1" s="1"/>
  <c r="AQ703" i="1" s="1"/>
  <c r="AR703" i="1" s="1"/>
  <c r="AS703" i="1" s="1"/>
  <c r="AM707" i="1"/>
  <c r="AN707" i="1" s="1"/>
  <c r="AO707" i="1" s="1"/>
  <c r="AP707" i="1" s="1"/>
  <c r="AQ707" i="1" s="1"/>
  <c r="AR707" i="1" s="1"/>
  <c r="AS707" i="1" s="1"/>
  <c r="AM699" i="1"/>
  <c r="AN699" i="1" s="1"/>
  <c r="AO699" i="1" s="1"/>
  <c r="AP699" i="1" s="1"/>
  <c r="AQ699" i="1" s="1"/>
  <c r="AR699" i="1" s="1"/>
  <c r="AS699" i="1" s="1"/>
  <c r="AC125" i="9"/>
  <c r="AG125" i="9" s="1"/>
  <c r="AK125" i="9" s="1"/>
  <c r="AO125" i="9" s="1"/>
  <c r="AS125" i="9" s="1"/>
  <c r="AG150" i="9"/>
  <c r="AK150" i="9" s="1"/>
  <c r="H724" i="1"/>
  <c r="AF142" i="9"/>
  <c r="AJ142" i="9" s="1"/>
  <c r="AB124" i="9"/>
  <c r="AG146" i="9"/>
  <c r="H722" i="1"/>
  <c r="AC128" i="9"/>
  <c r="H723" i="1"/>
  <c r="P269" i="9"/>
  <c r="AC129" i="9"/>
  <c r="AG129" i="9" s="1"/>
  <c r="AK129" i="9" s="1"/>
  <c r="AO129" i="9" s="1"/>
  <c r="AS129" i="9" s="1"/>
  <c r="AC132" i="9"/>
  <c r="AB126" i="9"/>
  <c r="AF126" i="9" s="1"/>
  <c r="AJ126" i="9" s="1"/>
  <c r="AN126" i="9" s="1"/>
  <c r="AR126" i="9" s="1"/>
  <c r="AA126" i="9"/>
  <c r="AG126" i="9"/>
  <c r="AK126" i="9" s="1"/>
  <c r="AO126" i="9" s="1"/>
  <c r="AS126" i="9" s="1"/>
  <c r="O129" i="9"/>
  <c r="S147" i="9" s="1"/>
  <c r="AA147" i="9" s="1"/>
  <c r="P129" i="9"/>
  <c r="T147" i="9" s="1"/>
  <c r="AB147" i="9" s="1"/>
  <c r="Z129" i="9"/>
  <c r="Z147" i="9" s="1"/>
  <c r="AD147" i="9" s="1"/>
  <c r="O124" i="9"/>
  <c r="S142" i="9" s="1"/>
  <c r="AA142" i="9" s="1"/>
  <c r="Z124" i="9"/>
  <c r="AG142" i="9"/>
  <c r="AC124" i="9"/>
  <c r="O125" i="9"/>
  <c r="S143" i="9" s="1"/>
  <c r="AA143" i="9" s="1"/>
  <c r="P125" i="9"/>
  <c r="T143" i="9" s="1"/>
  <c r="AB143" i="9" s="1"/>
  <c r="Z125" i="9"/>
  <c r="O128" i="9"/>
  <c r="S146" i="9" s="1"/>
  <c r="AA146" i="9" s="1"/>
  <c r="AY30" i="10" s="1"/>
  <c r="P128" i="9"/>
  <c r="T146" i="9" s="1"/>
  <c r="AB146" i="9" s="1"/>
  <c r="AY31" i="10" s="1"/>
  <c r="Z128" i="9"/>
  <c r="O132" i="9"/>
  <c r="S150" i="9" s="1"/>
  <c r="AA150" i="9" s="1"/>
  <c r="AY34" i="10" s="1"/>
  <c r="P132" i="9"/>
  <c r="T150" i="9" s="1"/>
  <c r="AB150" i="9" s="1"/>
  <c r="AY35" i="10" s="1"/>
  <c r="Z132" i="9"/>
  <c r="G682" i="1"/>
  <c r="H680" i="1"/>
  <c r="H681" i="1" s="1"/>
  <c r="AX11" i="9"/>
  <c r="Z126" i="9" s="1"/>
  <c r="Q251" i="9" s="1"/>
  <c r="G687" i="1"/>
  <c r="H685" i="1"/>
  <c r="H686" i="1" s="1"/>
  <c r="AX15" i="9"/>
  <c r="Z130" i="9" s="1"/>
  <c r="AS710" i="1"/>
  <c r="G667" i="1"/>
  <c r="AH711" i="1"/>
  <c r="G599" i="1"/>
  <c r="E599" i="1" s="1"/>
  <c r="G596" i="1"/>
  <c r="H588" i="1"/>
  <c r="H562" i="1"/>
  <c r="H564" i="1"/>
  <c r="H404" i="1"/>
  <c r="G91" i="1"/>
  <c r="H89" i="1"/>
  <c r="H90" i="1" s="1"/>
  <c r="H94" i="1"/>
  <c r="H95" i="1" s="1"/>
  <c r="G96" i="1"/>
  <c r="G76" i="1"/>
  <c r="H665" i="1" s="1"/>
  <c r="AH120" i="1"/>
  <c r="AU2" i="1"/>
  <c r="AU8" i="1"/>
  <c r="AU3" i="1"/>
  <c r="AU5" i="1"/>
  <c r="BB36" i="10" l="1"/>
  <c r="AG132" i="9"/>
  <c r="AK132" i="9" s="1"/>
  <c r="AG128" i="9"/>
  <c r="BB27" i="10"/>
  <c r="AF124" i="9"/>
  <c r="AJ124" i="9" s="1"/>
  <c r="AY26" i="10"/>
  <c r="AE142" i="9"/>
  <c r="BB32" i="10"/>
  <c r="AK146" i="9"/>
  <c r="AG124" i="9"/>
  <c r="AK142" i="9"/>
  <c r="BB28" i="10"/>
  <c r="AN142" i="9"/>
  <c r="BE27" i="10"/>
  <c r="AO150" i="9"/>
  <c r="BE36" i="10"/>
  <c r="Q165" i="9"/>
  <c r="Q170" i="9" s="1"/>
  <c r="Q252" i="9"/>
  <c r="AE126" i="9"/>
  <c r="AI126" i="9" s="1"/>
  <c r="R29" i="10"/>
  <c r="Q164" i="9"/>
  <c r="Z148" i="9"/>
  <c r="R30" i="10"/>
  <c r="Z150" i="9"/>
  <c r="AA125" i="9"/>
  <c r="AE143" i="9"/>
  <c r="AI143" i="9" s="1"/>
  <c r="AM143" i="9" s="1"/>
  <c r="AQ143" i="9" s="1"/>
  <c r="AE150" i="9"/>
  <c r="AA132" i="9"/>
  <c r="Z146" i="9"/>
  <c r="Z142" i="9"/>
  <c r="AB128" i="9"/>
  <c r="AF146" i="9"/>
  <c r="AA124" i="9"/>
  <c r="AE146" i="9"/>
  <c r="AA128" i="9"/>
  <c r="AD129" i="9"/>
  <c r="AH147" i="9"/>
  <c r="AL147" i="9" s="1"/>
  <c r="AP147" i="9" s="1"/>
  <c r="AT147" i="9" s="1"/>
  <c r="Z143" i="9"/>
  <c r="AF147" i="9"/>
  <c r="AJ147" i="9" s="1"/>
  <c r="AN147" i="9" s="1"/>
  <c r="AR147" i="9" s="1"/>
  <c r="AB129" i="9"/>
  <c r="AF150" i="9"/>
  <c r="AB132" i="9"/>
  <c r="AB125" i="9"/>
  <c r="AF143" i="9"/>
  <c r="AJ143" i="9" s="1"/>
  <c r="AN143" i="9" s="1"/>
  <c r="AR143" i="9" s="1"/>
  <c r="AA129" i="9"/>
  <c r="AE147" i="9"/>
  <c r="AI147" i="9" s="1"/>
  <c r="AM147" i="9" s="1"/>
  <c r="AQ147" i="9" s="1"/>
  <c r="Z144" i="9"/>
  <c r="AD144" i="9" s="1"/>
  <c r="AI711" i="1"/>
  <c r="H667" i="1"/>
  <c r="H666" i="1"/>
  <c r="E564" i="1"/>
  <c r="H664" i="1"/>
  <c r="H76" i="1"/>
  <c r="E588" i="1"/>
  <c r="E596" i="1"/>
  <c r="H596" i="1"/>
  <c r="H73" i="1"/>
  <c r="H75" i="1"/>
  <c r="H74" i="1"/>
  <c r="AU10" i="1"/>
  <c r="AV4" i="1"/>
  <c r="AV37" i="10" l="1"/>
  <c r="AD150" i="9"/>
  <c r="AY37" i="10" s="1"/>
  <c r="AD143" i="9"/>
  <c r="AD125" i="9" s="1"/>
  <c r="AV29" i="10"/>
  <c r="AD142" i="9"/>
  <c r="AY29" i="10" s="1"/>
  <c r="AD148" i="9"/>
  <c r="AH148" i="9" s="1"/>
  <c r="AL148" i="9" s="1"/>
  <c r="AP148" i="9" s="1"/>
  <c r="AT148" i="9" s="1"/>
  <c r="AV33" i="10"/>
  <c r="AD146" i="9"/>
  <c r="AY33" i="10" s="1"/>
  <c r="AO146" i="9"/>
  <c r="BE32" i="10"/>
  <c r="AK128" i="9"/>
  <c r="AF132" i="9"/>
  <c r="AR142" i="9"/>
  <c r="BK27" i="10" s="1"/>
  <c r="BH27" i="10"/>
  <c r="AO142" i="9"/>
  <c r="BE28" i="10"/>
  <c r="AI142" i="9"/>
  <c r="BB26" i="10"/>
  <c r="AI150" i="9"/>
  <c r="BB34" i="10"/>
  <c r="AJ146" i="9"/>
  <c r="BB31" i="10"/>
  <c r="AN124" i="9"/>
  <c r="AS150" i="9"/>
  <c r="BK36" i="10" s="1"/>
  <c r="BH36" i="10"/>
  <c r="AK124" i="9"/>
  <c r="AO132" i="9"/>
  <c r="AI146" i="9"/>
  <c r="BB30" i="10"/>
  <c r="AJ150" i="9"/>
  <c r="BB35" i="10"/>
  <c r="Q169" i="9"/>
  <c r="AM126" i="9"/>
  <c r="AF129" i="9"/>
  <c r="AJ129" i="9" s="1"/>
  <c r="AN129" i="9" s="1"/>
  <c r="AR129" i="9" s="1"/>
  <c r="AE128" i="9"/>
  <c r="AE124" i="9"/>
  <c r="AE132" i="9"/>
  <c r="AE129" i="9"/>
  <c r="AI129" i="9" s="1"/>
  <c r="AM129" i="9" s="1"/>
  <c r="AQ129" i="9" s="1"/>
  <c r="AF128" i="9"/>
  <c r="AE125" i="9"/>
  <c r="AI125" i="9" s="1"/>
  <c r="AM125" i="9" s="1"/>
  <c r="AQ125" i="9" s="1"/>
  <c r="AF125" i="9"/>
  <c r="AJ125" i="9" s="1"/>
  <c r="AN125" i="9" s="1"/>
  <c r="AR125" i="9" s="1"/>
  <c r="AH129" i="9"/>
  <c r="AL129" i="9" s="1"/>
  <c r="AP129" i="9" s="1"/>
  <c r="AT129" i="9" s="1"/>
  <c r="AH144" i="9"/>
  <c r="AL144" i="9" s="1"/>
  <c r="AP144" i="9" s="1"/>
  <c r="AT144" i="9" s="1"/>
  <c r="AJ711" i="1"/>
  <c r="AV2" i="1"/>
  <c r="AV3" i="1"/>
  <c r="AV5" i="1"/>
  <c r="AV8" i="1"/>
  <c r="AD132" i="9" l="1"/>
  <c r="AO128" i="9"/>
  <c r="AJ132" i="9"/>
  <c r="AR124" i="9"/>
  <c r="AD124" i="9"/>
  <c r="AI128" i="9"/>
  <c r="AD128" i="9"/>
  <c r="BH32" i="10"/>
  <c r="AS146" i="9"/>
  <c r="BK32" i="10" s="1"/>
  <c r="AH142" i="9"/>
  <c r="AH143" i="9"/>
  <c r="AL143" i="9" s="1"/>
  <c r="AP143" i="9" s="1"/>
  <c r="AT143" i="9" s="1"/>
  <c r="AH146" i="9"/>
  <c r="AH150" i="9"/>
  <c r="AI124" i="9"/>
  <c r="AJ128" i="9"/>
  <c r="AO124" i="9"/>
  <c r="AM150" i="9"/>
  <c r="BE34" i="10"/>
  <c r="AM142" i="9"/>
  <c r="BE26" i="10"/>
  <c r="AM146" i="9"/>
  <c r="BE30" i="10"/>
  <c r="AS132" i="9"/>
  <c r="AN150" i="9"/>
  <c r="BE35" i="10"/>
  <c r="AS142" i="9"/>
  <c r="BK28" i="10" s="1"/>
  <c r="BH28" i="10"/>
  <c r="AN146" i="9"/>
  <c r="BE31" i="10"/>
  <c r="AI132" i="9"/>
  <c r="AQ126" i="9"/>
  <c r="AD126" i="9"/>
  <c r="AK711" i="1"/>
  <c r="AV10" i="1"/>
  <c r="AW4" i="1"/>
  <c r="AH128" i="9" l="1"/>
  <c r="AM128" i="9"/>
  <c r="AL142" i="9"/>
  <c r="BB29" i="10"/>
  <c r="AL150" i="9"/>
  <c r="BB37" i="10"/>
  <c r="AS128" i="9"/>
  <c r="AH132" i="9"/>
  <c r="AH124" i="9"/>
  <c r="AL146" i="9"/>
  <c r="BB33" i="10"/>
  <c r="AH125" i="9"/>
  <c r="AL125" i="9" s="1"/>
  <c r="AP125" i="9" s="1"/>
  <c r="AT125" i="9" s="1"/>
  <c r="AM132" i="9"/>
  <c r="AS124" i="9"/>
  <c r="AQ142" i="9"/>
  <c r="BK26" i="10" s="1"/>
  <c r="BH26" i="10"/>
  <c r="AR146" i="9"/>
  <c r="BK31" i="10" s="1"/>
  <c r="BH31" i="10"/>
  <c r="AQ150" i="9"/>
  <c r="BK34" i="10" s="1"/>
  <c r="BH34" i="10"/>
  <c r="AN128" i="9"/>
  <c r="AM124" i="9"/>
  <c r="AR150" i="9"/>
  <c r="BK35" i="10" s="1"/>
  <c r="BH35" i="10"/>
  <c r="AQ146" i="9"/>
  <c r="BK30" i="10" s="1"/>
  <c r="BH30" i="10"/>
  <c r="AN132" i="9"/>
  <c r="R164" i="9"/>
  <c r="R172" i="9" s="1"/>
  <c r="R251" i="9"/>
  <c r="AH126" i="9"/>
  <c r="U29" i="10"/>
  <c r="AL711" i="1"/>
  <c r="AM711" i="1" s="1"/>
  <c r="AN711" i="1" s="1"/>
  <c r="AO711" i="1" s="1"/>
  <c r="AW3" i="1"/>
  <c r="AW5" i="1"/>
  <c r="AW2" i="1"/>
  <c r="AW8" i="1"/>
  <c r="AL132" i="9" l="1"/>
  <c r="AL124" i="9"/>
  <c r="AP146" i="9"/>
  <c r="BE33" i="10"/>
  <c r="AL128" i="9"/>
  <c r="BE37" i="10"/>
  <c r="AP150" i="9"/>
  <c r="BE29" i="10"/>
  <c r="AP142" i="9"/>
  <c r="AR132" i="9"/>
  <c r="AQ124" i="9"/>
  <c r="AQ132" i="9"/>
  <c r="AR128" i="9"/>
  <c r="AQ128" i="9"/>
  <c r="S164" i="9"/>
  <c r="S172" i="9" s="1"/>
  <c r="S251" i="9"/>
  <c r="AL126" i="9"/>
  <c r="X29" i="10"/>
  <c r="AX4" i="1"/>
  <c r="AW10" i="1"/>
  <c r="AP128" i="9" l="1"/>
  <c r="AT150" i="9"/>
  <c r="BK37" i="10" s="1"/>
  <c r="BH37" i="10"/>
  <c r="AT146" i="9"/>
  <c r="BK33" i="10" s="1"/>
  <c r="BH33" i="10"/>
  <c r="AP132" i="9"/>
  <c r="AT142" i="9"/>
  <c r="BK29" i="10" s="1"/>
  <c r="BH29" i="10"/>
  <c r="AP124" i="9"/>
  <c r="T164" i="9"/>
  <c r="T172" i="9" s="1"/>
  <c r="T251" i="9"/>
  <c r="AP126" i="9"/>
  <c r="AA29" i="10"/>
  <c r="AX3" i="1"/>
  <c r="AX8" i="1"/>
  <c r="AX2" i="1"/>
  <c r="AX5" i="1"/>
  <c r="AT132" i="9" l="1"/>
  <c r="AT124" i="9"/>
  <c r="AT128" i="9"/>
  <c r="U164" i="9"/>
  <c r="U172" i="9" s="1"/>
  <c r="U251" i="9"/>
  <c r="AT126" i="9"/>
  <c r="V251" i="9" s="1"/>
  <c r="AD29" i="10"/>
  <c r="AX10" i="1"/>
  <c r="AY4" i="1"/>
  <c r="AG29" i="10" l="1"/>
  <c r="V164" i="9"/>
  <c r="AP711" i="1"/>
  <c r="AY5" i="1"/>
  <c r="AY3" i="1"/>
  <c r="AY2" i="1"/>
  <c r="AY8" i="1"/>
  <c r="V172" i="9" l="1"/>
  <c r="AQ711" i="1"/>
  <c r="AY10" i="1"/>
  <c r="AZ4" i="1"/>
  <c r="AR711" i="1" l="1"/>
  <c r="AZ3" i="1"/>
  <c r="AZ2" i="1"/>
  <c r="AZ8" i="1"/>
  <c r="AZ5" i="1"/>
  <c r="AS711" i="1" l="1"/>
  <c r="BA4" i="1"/>
  <c r="AZ10" i="1"/>
  <c r="BA5" i="1" l="1"/>
  <c r="BA2" i="1"/>
  <c r="BA3" i="1"/>
  <c r="BA8" i="1"/>
  <c r="BB4" i="1" l="1"/>
  <c r="BA10" i="1"/>
  <c r="BB2" i="1" l="1"/>
  <c r="BB3" i="1"/>
  <c r="BB5" i="1"/>
  <c r="BB8" i="1"/>
  <c r="BC4" i="1" l="1"/>
  <c r="BB10" i="1"/>
  <c r="BC3" i="1" l="1"/>
  <c r="BC5" i="1"/>
  <c r="BC2" i="1"/>
  <c r="BC8" i="1"/>
  <c r="BD4" i="1" l="1"/>
  <c r="BC10" i="1"/>
  <c r="BD3" i="1" l="1"/>
  <c r="BD8" i="1"/>
  <c r="BD2" i="1"/>
  <c r="BD5" i="1"/>
  <c r="BE4" i="1" l="1"/>
  <c r="BD10" i="1"/>
  <c r="BE2" i="1" l="1"/>
  <c r="BE5" i="1"/>
  <c r="BE3" i="1"/>
  <c r="BE8" i="1"/>
  <c r="BE10" i="1" l="1"/>
  <c r="BF4" i="1"/>
  <c r="BF5" i="1" l="1"/>
  <c r="BF8" i="1"/>
  <c r="BF2" i="1"/>
  <c r="BF3" i="1"/>
  <c r="BG4" i="1" l="1"/>
  <c r="BF10" i="1"/>
  <c r="BG3" i="1" l="1"/>
  <c r="BG8" i="1"/>
  <c r="BG2" i="1"/>
  <c r="BG5" i="1"/>
  <c r="BH4" i="1" l="1"/>
  <c r="BG10" i="1"/>
  <c r="BH5" i="1" l="1"/>
  <c r="BH2" i="1"/>
  <c r="BH8" i="1"/>
  <c r="BH3" i="1"/>
  <c r="BI4" i="1" l="1"/>
  <c r="BH10" i="1"/>
  <c r="BI8" i="1" l="1"/>
  <c r="BI5" i="1"/>
  <c r="BI3" i="1"/>
  <c r="BI2" i="1"/>
  <c r="BJ4" i="1" l="1"/>
  <c r="BI10" i="1"/>
  <c r="BJ2" i="1" l="1"/>
  <c r="BJ5" i="1"/>
  <c r="BJ8" i="1"/>
  <c r="BJ3" i="1"/>
  <c r="BK4" i="1" l="1"/>
  <c r="BJ10" i="1"/>
  <c r="BK3" i="1" l="1"/>
  <c r="BK8" i="1"/>
  <c r="BK5" i="1"/>
  <c r="BK2" i="1"/>
  <c r="BL4" i="1" l="1"/>
  <c r="BK10" i="1"/>
  <c r="BL8" i="1" l="1"/>
  <c r="BL2" i="1"/>
  <c r="BL3" i="1"/>
  <c r="BL5" i="1"/>
  <c r="BL10" i="1" l="1"/>
  <c r="BM4" i="1"/>
  <c r="BM2" i="1" l="1"/>
  <c r="BM3" i="1"/>
  <c r="BM8" i="1"/>
  <c r="BM5" i="1"/>
  <c r="BN4" i="1" l="1"/>
  <c r="BM10" i="1"/>
  <c r="BN3" i="1" l="1"/>
  <c r="BN5" i="1"/>
  <c r="BN2" i="1"/>
  <c r="BN8" i="1"/>
  <c r="BN10" i="1" l="1"/>
  <c r="BO4" i="1"/>
  <c r="BO3" i="1" l="1"/>
  <c r="BO5" i="1"/>
  <c r="BO8" i="1"/>
  <c r="BO2" i="1"/>
  <c r="BP4" i="1" l="1"/>
  <c r="BO10" i="1"/>
  <c r="BP3" i="1" l="1"/>
  <c r="BP5" i="1"/>
  <c r="BP2" i="1"/>
  <c r="BP8" i="1"/>
  <c r="BQ4" i="1" l="1"/>
  <c r="BP10" i="1"/>
  <c r="BQ2" i="1" l="1"/>
  <c r="BQ5" i="1"/>
  <c r="BQ3" i="1"/>
  <c r="BQ8" i="1"/>
  <c r="BR4" i="1" l="1"/>
  <c r="BQ10" i="1"/>
  <c r="BR3" i="1" l="1"/>
  <c r="BR2" i="1"/>
  <c r="BR5" i="1"/>
  <c r="BR8" i="1"/>
  <c r="BS4" i="1" l="1"/>
  <c r="BR10" i="1"/>
  <c r="BS3" i="1" l="1"/>
  <c r="BS2" i="1"/>
  <c r="BS5" i="1"/>
  <c r="BS8" i="1"/>
  <c r="BT4" i="1" l="1"/>
  <c r="BS10" i="1"/>
  <c r="BT3" i="1" l="1"/>
  <c r="BT2" i="1"/>
  <c r="BT5" i="1"/>
  <c r="BT8" i="1"/>
  <c r="BT10" i="1" l="1"/>
  <c r="BU4" i="1"/>
  <c r="BU3" i="1" l="1"/>
  <c r="BU5" i="1"/>
  <c r="BU2" i="1"/>
  <c r="BU8" i="1"/>
  <c r="BU10" i="1" l="1"/>
  <c r="BV4" i="1"/>
  <c r="BV2" i="1" l="1"/>
  <c r="BV3" i="1"/>
  <c r="BV8" i="1"/>
  <c r="BV5" i="1"/>
  <c r="BV10" i="1" l="1"/>
  <c r="BW4" i="1"/>
  <c r="BW8" i="1" l="1"/>
  <c r="BW3" i="1"/>
  <c r="BW5" i="1"/>
  <c r="BW2" i="1"/>
  <c r="BX4" i="1" l="1"/>
  <c r="BW10" i="1"/>
  <c r="BX5" i="1" l="1"/>
  <c r="BX3" i="1"/>
  <c r="BX2" i="1"/>
  <c r="BX8" i="1"/>
  <c r="BY4" i="1" l="1"/>
  <c r="BX10" i="1"/>
  <c r="BY2" i="1" l="1"/>
  <c r="BY5" i="1"/>
  <c r="BY8" i="1"/>
  <c r="BY3" i="1"/>
  <c r="BY10" i="1" l="1"/>
  <c r="BZ4" i="1"/>
  <c r="BZ8" i="1" l="1"/>
  <c r="BZ5" i="1"/>
  <c r="BZ2" i="1"/>
  <c r="BZ3" i="1"/>
  <c r="CA4" i="1" l="1"/>
  <c r="BZ10" i="1"/>
  <c r="CA3" i="1" l="1"/>
  <c r="CA5" i="1"/>
  <c r="CA8" i="1"/>
  <c r="CA2" i="1"/>
  <c r="CB4" i="1" l="1"/>
  <c r="CA10" i="1"/>
  <c r="CB3" i="1" l="1"/>
  <c r="CB2" i="1"/>
  <c r="CB5" i="1"/>
  <c r="CB8" i="1"/>
  <c r="CC4" i="1" l="1"/>
  <c r="CB10" i="1"/>
  <c r="CC5" i="1" l="1"/>
  <c r="CC8" i="1"/>
  <c r="CC3" i="1"/>
  <c r="CC2" i="1"/>
  <c r="CC10" i="1" l="1"/>
  <c r="CD4" i="1"/>
  <c r="CD3" i="1" l="1"/>
  <c r="CD5" i="1"/>
  <c r="CD2" i="1"/>
  <c r="CD8" i="1"/>
  <c r="CD10" i="1" l="1"/>
  <c r="CE4" i="1"/>
  <c r="CE5" i="1" l="1"/>
  <c r="CE8" i="1"/>
  <c r="CE2" i="1"/>
  <c r="CE3" i="1"/>
  <c r="CE10" i="1" l="1"/>
  <c r="CF4" i="1"/>
  <c r="CF5" i="1" l="1"/>
  <c r="CF3" i="1"/>
  <c r="CF2" i="1"/>
  <c r="CF8" i="1"/>
  <c r="CG4" i="1" l="1"/>
  <c r="CF10" i="1"/>
  <c r="CG8" i="1" l="1"/>
  <c r="CG5" i="1"/>
  <c r="CG3" i="1"/>
  <c r="CG2" i="1"/>
  <c r="CH4" i="1" l="1"/>
  <c r="CG10" i="1"/>
  <c r="CH3" i="1" l="1"/>
  <c r="CH5" i="1"/>
  <c r="CH8" i="1"/>
  <c r="CH2" i="1"/>
  <c r="CI4" i="1" l="1"/>
  <c r="CH10" i="1"/>
  <c r="CI3" i="1" l="1"/>
  <c r="CI5" i="1"/>
  <c r="CI2" i="1"/>
  <c r="CI8" i="1"/>
  <c r="CJ4" i="1" l="1"/>
  <c r="CI10" i="1"/>
  <c r="CJ2" i="1" l="1"/>
  <c r="CJ5" i="1"/>
  <c r="CJ3" i="1"/>
  <c r="CJ8" i="1"/>
  <c r="CK4" i="1" l="1"/>
  <c r="CJ10" i="1"/>
  <c r="CK8" i="1" l="1"/>
  <c r="CK3" i="1"/>
  <c r="CK2" i="1"/>
  <c r="CK5" i="1"/>
  <c r="CK10" i="1" l="1"/>
  <c r="CL4" i="1"/>
  <c r="CL2" i="1" l="1"/>
  <c r="CL5" i="1"/>
  <c r="CL3" i="1"/>
  <c r="CL8" i="1"/>
  <c r="CM4" i="1" l="1"/>
  <c r="CL10" i="1"/>
  <c r="CM3" i="1" l="1"/>
  <c r="CM5" i="1"/>
  <c r="CM8" i="1"/>
  <c r="CM2" i="1"/>
  <c r="CN4" i="1" l="1"/>
  <c r="CM10" i="1"/>
  <c r="CN8" i="1" l="1"/>
  <c r="CN5" i="1"/>
  <c r="CN3" i="1"/>
  <c r="CN2" i="1"/>
  <c r="CO4" i="1" l="1"/>
  <c r="CN10" i="1"/>
  <c r="CO3" i="1" l="1"/>
  <c r="CO8" i="1"/>
  <c r="CO2" i="1"/>
  <c r="CO5" i="1"/>
  <c r="CO10" i="1" l="1"/>
  <c r="CP4" i="1"/>
  <c r="CP3" i="1" l="1"/>
  <c r="CP2" i="1"/>
  <c r="CP8" i="1"/>
  <c r="CP5" i="1"/>
  <c r="CQ4" i="1" l="1"/>
  <c r="CP10" i="1"/>
  <c r="CQ5" i="1" l="1"/>
  <c r="CQ8" i="1"/>
  <c r="CQ3" i="1"/>
  <c r="CQ2" i="1"/>
  <c r="CR4" i="1" l="1"/>
  <c r="CQ10" i="1"/>
  <c r="CR5" i="1" l="1"/>
  <c r="CR3" i="1"/>
  <c r="CR2" i="1"/>
  <c r="CR8" i="1"/>
  <c r="CS4" i="1" l="1"/>
  <c r="CR10" i="1"/>
  <c r="CS2" i="1" l="1"/>
  <c r="CS8" i="1"/>
  <c r="CS5" i="1"/>
  <c r="CS3" i="1"/>
  <c r="CT4" i="1" l="1"/>
  <c r="CS10" i="1"/>
  <c r="CT5" i="1" l="1"/>
  <c r="CT8" i="1"/>
  <c r="CT2" i="1"/>
  <c r="CT3" i="1"/>
  <c r="CU4" i="1" l="1"/>
  <c r="CT10" i="1"/>
  <c r="CU3" i="1" l="1"/>
  <c r="CU8" i="1"/>
  <c r="CU2" i="1"/>
  <c r="CU5" i="1"/>
  <c r="CV4" i="1" l="1"/>
  <c r="CU10" i="1"/>
  <c r="CV5" i="1" l="1"/>
  <c r="CV8" i="1"/>
  <c r="CV2" i="1"/>
  <c r="CV3" i="1"/>
  <c r="CW4" i="1" l="1"/>
  <c r="CV10" i="1"/>
  <c r="CW5" i="1" l="1"/>
  <c r="CW8" i="1"/>
  <c r="CW2" i="1"/>
  <c r="CW3" i="1"/>
  <c r="CX4" i="1" l="1"/>
  <c r="CW10" i="1"/>
  <c r="CX3" i="1" l="1"/>
  <c r="CX5" i="1"/>
  <c r="CX2" i="1"/>
  <c r="CX8" i="1"/>
  <c r="CY4" i="1" l="1"/>
  <c r="CX10" i="1"/>
  <c r="CY8" i="1" l="1"/>
  <c r="CY5" i="1"/>
  <c r="CY3" i="1"/>
  <c r="CY2" i="1"/>
  <c r="CY10" i="1" l="1"/>
  <c r="CZ4" i="1"/>
  <c r="CZ5" i="1" l="1"/>
  <c r="CZ8" i="1"/>
  <c r="CZ2" i="1"/>
  <c r="CZ3" i="1"/>
  <c r="DA4" i="1" l="1"/>
  <c r="CZ10" i="1"/>
  <c r="DA2" i="1" l="1"/>
  <c r="DA5" i="1"/>
  <c r="DA10" i="1" s="1"/>
  <c r="DA8" i="1"/>
  <c r="DA3" i="1"/>
  <c r="J241" i="1" l="1"/>
  <c r="J238" i="1"/>
  <c r="J240" i="1"/>
  <c r="J246" i="1"/>
  <c r="J239" i="1"/>
  <c r="J248" i="1"/>
  <c r="J236" i="1"/>
  <c r="J233" i="1"/>
  <c r="J253" i="1"/>
  <c r="J247" i="1"/>
  <c r="J256" i="1"/>
  <c r="J258" i="1"/>
  <c r="J259" i="1"/>
  <c r="J255" i="1"/>
  <c r="J220" i="1"/>
  <c r="J230" i="1"/>
  <c r="J242" i="1"/>
  <c r="J257" i="1"/>
  <c r="J229" i="1"/>
  <c r="J249" i="1"/>
  <c r="J250" i="1"/>
  <c r="J244" i="1"/>
  <c r="J221" i="1"/>
  <c r="J231" i="1"/>
  <c r="J254" i="1"/>
  <c r="J232" i="1"/>
  <c r="J245" i="1"/>
  <c r="J219" i="1"/>
  <c r="J243" i="1"/>
  <c r="J252" i="1"/>
  <c r="J234" i="1"/>
  <c r="J222" i="1"/>
  <c r="J237" i="1"/>
  <c r="AF219" i="1"/>
  <c r="AF202" i="1" s="1"/>
  <c r="AH219" i="1"/>
  <c r="AH202" i="1" s="1"/>
  <c r="J235" i="1"/>
  <c r="X229" i="1"/>
  <c r="X240" i="1"/>
  <c r="X233" i="1"/>
  <c r="X253" i="1"/>
  <c r="X256" i="1"/>
  <c r="X257" i="1"/>
  <c r="X231" i="1"/>
  <c r="X238" i="1"/>
  <c r="X232" i="1"/>
  <c r="X254" i="1"/>
  <c r="X258" i="1"/>
  <c r="X236" i="1"/>
  <c r="X259" i="1"/>
  <c r="X244" i="1"/>
  <c r="X249" i="1"/>
  <c r="X247" i="1"/>
  <c r="X255" i="1"/>
  <c r="X230" i="1"/>
  <c r="X235" i="1"/>
  <c r="X241" i="1"/>
  <c r="X245" i="1"/>
  <c r="X242" i="1"/>
  <c r="X246" i="1"/>
  <c r="X234" i="1"/>
  <c r="X248" i="1"/>
  <c r="X250" i="1"/>
  <c r="X239" i="1"/>
  <c r="X252" i="1"/>
  <c r="X237" i="1"/>
  <c r="X243" i="1"/>
  <c r="AA236" i="1"/>
  <c r="AA255" i="1"/>
  <c r="AA237" i="1"/>
  <c r="AA248" i="1"/>
  <c r="AA250" i="1"/>
  <c r="AA253" i="1"/>
  <c r="AA239" i="1"/>
  <c r="AA230" i="1"/>
  <c r="AA229" i="1"/>
  <c r="AA243" i="1"/>
  <c r="AA235" i="1"/>
  <c r="AA233" i="1"/>
  <c r="AA240" i="1"/>
  <c r="AA254" i="1"/>
  <c r="AA232" i="1"/>
  <c r="AA257" i="1"/>
  <c r="AA247" i="1"/>
  <c r="AA246" i="1"/>
  <c r="AA242" i="1"/>
  <c r="AA252" i="1"/>
  <c r="AA231" i="1"/>
  <c r="AA238" i="1"/>
  <c r="AA249" i="1"/>
  <c r="AA259" i="1"/>
  <c r="AA234" i="1"/>
  <c r="AA258" i="1"/>
  <c r="AA241" i="1"/>
  <c r="AA244" i="1"/>
  <c r="AA256" i="1"/>
  <c r="AA251" i="1"/>
  <c r="AA245" i="1"/>
  <c r="AI249" i="1"/>
  <c r="AI230" i="1"/>
  <c r="AI250" i="1"/>
  <c r="AI259" i="1"/>
  <c r="AI253" i="1"/>
  <c r="AI247" i="1"/>
  <c r="AI239" i="1"/>
  <c r="AI252" i="1"/>
  <c r="AI254" i="1"/>
  <c r="AI234" i="1"/>
  <c r="AI232" i="1"/>
  <c r="AI245" i="1"/>
  <c r="AI256" i="1"/>
  <c r="AI257" i="1"/>
  <c r="AI244" i="1"/>
  <c r="AI246" i="1"/>
  <c r="AI238" i="1"/>
  <c r="AI258" i="1"/>
  <c r="AI242" i="1"/>
  <c r="AI241" i="1"/>
  <c r="AI243" i="1"/>
  <c r="AI233" i="1"/>
  <c r="AI229" i="1"/>
  <c r="AI255" i="1"/>
  <c r="AI237" i="1"/>
  <c r="AI235" i="1"/>
  <c r="AI240" i="1"/>
  <c r="AI231" i="1"/>
  <c r="AI248" i="1"/>
  <c r="AI236" i="1"/>
  <c r="AI251" i="1"/>
  <c r="X251" i="1"/>
  <c r="Y236" i="1"/>
  <c r="Y229" i="1"/>
  <c r="Y233" i="1"/>
  <c r="Y248" i="1"/>
  <c r="Y246" i="1"/>
  <c r="Y250" i="1"/>
  <c r="Y245" i="1"/>
  <c r="Y239" i="1"/>
  <c r="Y253" i="1"/>
  <c r="Y254" i="1"/>
  <c r="Y255" i="1"/>
  <c r="Y249" i="1"/>
  <c r="Y242" i="1"/>
  <c r="Y235" i="1"/>
  <c r="Y240" i="1"/>
  <c r="Y252" i="1"/>
  <c r="Y238" i="1"/>
  <c r="Y257" i="1"/>
  <c r="Y234" i="1"/>
  <c r="Y231" i="1"/>
  <c r="Y247" i="1"/>
  <c r="Y241" i="1"/>
  <c r="Y237" i="1"/>
  <c r="Y258" i="1"/>
  <c r="Y232" i="1"/>
  <c r="Y244" i="1"/>
  <c r="Y256" i="1"/>
  <c r="Y230" i="1"/>
  <c r="Y243" i="1"/>
  <c r="Y259" i="1"/>
  <c r="AH259" i="1"/>
  <c r="AH258" i="1"/>
  <c r="AH243" i="1"/>
  <c r="AH241" i="1"/>
  <c r="AH249" i="1"/>
  <c r="AH253" i="1"/>
  <c r="AH231" i="1"/>
  <c r="AH233" i="1"/>
  <c r="AH235" i="1"/>
  <c r="AH255" i="1"/>
  <c r="AH252" i="1"/>
  <c r="AH257" i="1"/>
  <c r="AH244" i="1"/>
  <c r="AH250" i="1"/>
  <c r="AH254" i="1"/>
  <c r="AH232" i="1"/>
  <c r="AH256" i="1"/>
  <c r="AH239" i="1"/>
  <c r="AH238" i="1"/>
  <c r="AH246" i="1"/>
  <c r="AH240" i="1"/>
  <c r="AH245" i="1"/>
  <c r="AH236" i="1"/>
  <c r="AH237" i="1"/>
  <c r="AH247" i="1"/>
  <c r="AH234" i="1"/>
  <c r="AH242" i="1"/>
  <c r="AH248" i="1"/>
  <c r="AH229" i="1"/>
  <c r="AH230" i="1"/>
  <c r="V254" i="1"/>
  <c r="V245" i="1"/>
  <c r="V232" i="1"/>
  <c r="V259" i="1"/>
  <c r="V249" i="1"/>
  <c r="V230" i="1"/>
  <c r="V235" i="1"/>
  <c r="V236" i="1"/>
  <c r="V234" i="1"/>
  <c r="V244" i="1"/>
  <c r="V256" i="1"/>
  <c r="V252" i="1"/>
  <c r="V253" i="1"/>
  <c r="V247" i="1"/>
  <c r="V231" i="1"/>
  <c r="V240" i="1"/>
  <c r="V257" i="1"/>
  <c r="V238" i="1"/>
  <c r="V242" i="1"/>
  <c r="V255" i="1"/>
  <c r="V243" i="1"/>
  <c r="V229" i="1"/>
  <c r="V241" i="1"/>
  <c r="V246" i="1"/>
  <c r="V250" i="1"/>
  <c r="V258" i="1"/>
  <c r="V237" i="1"/>
  <c r="V239" i="1"/>
  <c r="V248" i="1"/>
  <c r="V233" i="1"/>
  <c r="Y251" i="1"/>
  <c r="Z235" i="1"/>
  <c r="Z243" i="1"/>
  <c r="Z255" i="1"/>
  <c r="Z229" i="1"/>
  <c r="Z230" i="1"/>
  <c r="Z248" i="1"/>
  <c r="Z246" i="1"/>
  <c r="Z257" i="1"/>
  <c r="Z241" i="1"/>
  <c r="Z231" i="1"/>
  <c r="Z236" i="1"/>
  <c r="Z232" i="1"/>
  <c r="Z242" i="1"/>
  <c r="Z258" i="1"/>
  <c r="Z247" i="1"/>
  <c r="Z245" i="1"/>
  <c r="Z253" i="1"/>
  <c r="Z256" i="1"/>
  <c r="Z233" i="1"/>
  <c r="Z252" i="1"/>
  <c r="Z238" i="1"/>
  <c r="Z254" i="1"/>
  <c r="Z234" i="1"/>
  <c r="Z249" i="1"/>
  <c r="Z259" i="1"/>
  <c r="Z237" i="1"/>
  <c r="Z250" i="1"/>
  <c r="Z239" i="1"/>
  <c r="Z244" i="1"/>
  <c r="Z240" i="1"/>
  <c r="V251" i="1"/>
  <c r="Z251" i="1"/>
  <c r="AH251" i="1"/>
  <c r="AD249" i="1"/>
  <c r="AD233" i="1"/>
  <c r="AD232" i="1"/>
  <c r="AD243" i="1"/>
  <c r="AD247" i="1"/>
  <c r="AD229" i="1"/>
  <c r="AD242" i="1"/>
  <c r="AD253" i="1"/>
  <c r="AD231" i="1"/>
  <c r="AD248" i="1"/>
  <c r="AD238" i="1"/>
  <c r="AD236" i="1"/>
  <c r="AD239" i="1"/>
  <c r="AD241" i="1"/>
  <c r="AD234" i="1"/>
  <c r="AD258" i="1"/>
  <c r="AD252" i="1"/>
  <c r="AD244" i="1"/>
  <c r="AD230" i="1"/>
  <c r="AD235" i="1"/>
  <c r="AD240" i="1"/>
  <c r="AD237" i="1"/>
  <c r="AD250" i="1"/>
  <c r="AD245" i="1"/>
  <c r="AD254" i="1"/>
  <c r="AD259" i="1"/>
  <c r="AD256" i="1"/>
  <c r="AD257" i="1"/>
  <c r="AD255" i="1"/>
  <c r="AD251" i="1"/>
  <c r="AD246" i="1"/>
  <c r="S237" i="1"/>
  <c r="S256" i="1"/>
  <c r="S234" i="1"/>
  <c r="S230" i="1"/>
  <c r="S244" i="1"/>
  <c r="S246" i="1"/>
  <c r="S243" i="1"/>
  <c r="S255" i="1"/>
  <c r="S258" i="1"/>
  <c r="S241" i="1"/>
  <c r="S252" i="1"/>
  <c r="S231" i="1"/>
  <c r="S242" i="1"/>
  <c r="S259" i="1"/>
  <c r="S250" i="1"/>
  <c r="S236" i="1"/>
  <c r="S257" i="1"/>
  <c r="S254" i="1"/>
  <c r="S245" i="1"/>
  <c r="S248" i="1"/>
  <c r="S229" i="1"/>
  <c r="S239" i="1"/>
  <c r="S247" i="1"/>
  <c r="S240" i="1"/>
  <c r="S249" i="1"/>
  <c r="S238" i="1"/>
  <c r="S233" i="1"/>
  <c r="S232" i="1"/>
  <c r="S253" i="1"/>
  <c r="S235" i="1"/>
  <c r="K254" i="1"/>
  <c r="K233" i="1"/>
  <c r="K236" i="1"/>
  <c r="K229" i="1"/>
  <c r="K241" i="1"/>
  <c r="K240" i="1"/>
  <c r="K252" i="1"/>
  <c r="K255" i="1"/>
  <c r="K230" i="1"/>
  <c r="K249" i="1"/>
  <c r="K235" i="1"/>
  <c r="K258" i="1"/>
  <c r="K231" i="1"/>
  <c r="K253" i="1"/>
  <c r="K250" i="1"/>
  <c r="K246" i="1"/>
  <c r="K243" i="1"/>
  <c r="K248" i="1"/>
  <c r="K237" i="1"/>
  <c r="K242" i="1"/>
  <c r="K245" i="1"/>
  <c r="K232" i="1"/>
  <c r="K244" i="1"/>
  <c r="K257" i="1"/>
  <c r="K256" i="1"/>
  <c r="K247" i="1"/>
  <c r="K234" i="1"/>
  <c r="K239" i="1"/>
  <c r="K259" i="1"/>
  <c r="K238" i="1"/>
  <c r="R239" i="1"/>
  <c r="R233" i="1"/>
  <c r="R237" i="1"/>
  <c r="R247" i="1"/>
  <c r="R249" i="1"/>
  <c r="R229" i="1"/>
  <c r="R238" i="1"/>
  <c r="R236" i="1"/>
  <c r="R245" i="1"/>
  <c r="R255" i="1"/>
  <c r="R230" i="1"/>
  <c r="R231" i="1"/>
  <c r="R248" i="1"/>
  <c r="R232" i="1"/>
  <c r="R241" i="1"/>
  <c r="R256" i="1"/>
  <c r="R235" i="1"/>
  <c r="R253" i="1"/>
  <c r="R243" i="1"/>
  <c r="R254" i="1"/>
  <c r="R242" i="1"/>
  <c r="R259" i="1"/>
  <c r="R257" i="1"/>
  <c r="R234" i="1"/>
  <c r="R250" i="1"/>
  <c r="R258" i="1"/>
  <c r="R240" i="1"/>
  <c r="R244" i="1"/>
  <c r="R252" i="1"/>
  <c r="R246" i="1"/>
  <c r="Q248" i="1"/>
  <c r="Q259" i="1"/>
  <c r="Q256" i="1"/>
  <c r="Q255" i="1"/>
  <c r="Q243" i="1"/>
  <c r="Q236" i="1"/>
  <c r="Q244" i="1"/>
  <c r="Q257" i="1"/>
  <c r="Q235" i="1"/>
  <c r="Q237" i="1"/>
  <c r="Q241" i="1"/>
  <c r="Q234" i="1"/>
  <c r="Q229" i="1"/>
  <c r="Q245" i="1"/>
  <c r="Q233" i="1"/>
  <c r="Q246" i="1"/>
  <c r="Q250" i="1"/>
  <c r="Q240" i="1"/>
  <c r="Q253" i="1"/>
  <c r="Q242" i="1"/>
  <c r="Q232" i="1"/>
  <c r="Q252" i="1"/>
  <c r="Q239" i="1"/>
  <c r="Q230" i="1"/>
  <c r="Q258" i="1"/>
  <c r="Q231" i="1"/>
  <c r="Q254" i="1"/>
  <c r="Q238" i="1"/>
  <c r="Q249" i="1"/>
  <c r="Q247" i="1"/>
  <c r="P250" i="1"/>
  <c r="P255" i="1"/>
  <c r="P252" i="1"/>
  <c r="P233" i="1"/>
  <c r="P253" i="1"/>
  <c r="P247" i="1"/>
  <c r="P248" i="1"/>
  <c r="P257" i="1"/>
  <c r="P245" i="1"/>
  <c r="P259" i="1"/>
  <c r="P229" i="1"/>
  <c r="P240" i="1"/>
  <c r="P234" i="1"/>
  <c r="P249" i="1"/>
  <c r="P230" i="1"/>
  <c r="P236" i="1"/>
  <c r="P241" i="1"/>
  <c r="P254" i="1"/>
  <c r="P231" i="1"/>
  <c r="P243" i="1"/>
  <c r="P242" i="1"/>
  <c r="P238" i="1"/>
  <c r="P244" i="1"/>
  <c r="P232" i="1"/>
  <c r="P237" i="1"/>
  <c r="P235" i="1"/>
  <c r="P256" i="1"/>
  <c r="P258" i="1"/>
  <c r="P246" i="1"/>
  <c r="P239" i="1"/>
  <c r="AJ229" i="1"/>
  <c r="AJ245" i="1"/>
  <c r="AJ259" i="1"/>
  <c r="AJ257" i="1"/>
  <c r="AJ255" i="1"/>
  <c r="AJ242" i="1"/>
  <c r="AJ239" i="1"/>
  <c r="AJ237" i="1"/>
  <c r="AJ246" i="1"/>
  <c r="AJ230" i="1"/>
  <c r="AJ256" i="1"/>
  <c r="AJ244" i="1"/>
  <c r="AJ249" i="1"/>
  <c r="AJ243" i="1"/>
  <c r="AJ258" i="1"/>
  <c r="AJ252" i="1"/>
  <c r="AJ236" i="1"/>
  <c r="AJ241" i="1"/>
  <c r="AJ231" i="1"/>
  <c r="AJ233" i="1"/>
  <c r="AJ247" i="1"/>
  <c r="AJ240" i="1"/>
  <c r="AJ238" i="1"/>
  <c r="AJ254" i="1"/>
  <c r="AJ235" i="1"/>
  <c r="AJ232" i="1"/>
  <c r="AJ253" i="1"/>
  <c r="AJ250" i="1"/>
  <c r="AJ248" i="1"/>
  <c r="AJ251" i="1"/>
  <c r="AJ234" i="1"/>
  <c r="AE231" i="1"/>
  <c r="AE258" i="1"/>
  <c r="AE255" i="1"/>
  <c r="AE232" i="1"/>
  <c r="AE240" i="1"/>
  <c r="AE243" i="1"/>
  <c r="AE245" i="1"/>
  <c r="AE252" i="1"/>
  <c r="AE250" i="1"/>
  <c r="AE235" i="1"/>
  <c r="AE238" i="1"/>
  <c r="AE234" i="1"/>
  <c r="AE230" i="1"/>
  <c r="AE248" i="1"/>
  <c r="AE237" i="1"/>
  <c r="AE253" i="1"/>
  <c r="AE241" i="1"/>
  <c r="AE249" i="1"/>
  <c r="AE256" i="1"/>
  <c r="AE236" i="1"/>
  <c r="AE229" i="1"/>
  <c r="AE246" i="1"/>
  <c r="AE254" i="1"/>
  <c r="AE242" i="1"/>
  <c r="AE259" i="1"/>
  <c r="AE247" i="1"/>
  <c r="AE257" i="1"/>
  <c r="AE233" i="1"/>
  <c r="AE239" i="1"/>
  <c r="AE251" i="1"/>
  <c r="AE244" i="1"/>
  <c r="M252" i="1"/>
  <c r="M230" i="1"/>
  <c r="M236" i="1"/>
  <c r="M248" i="1"/>
  <c r="M234" i="1"/>
  <c r="M238" i="1"/>
  <c r="M247" i="1"/>
  <c r="M233" i="1"/>
  <c r="M229" i="1"/>
  <c r="M249" i="1"/>
  <c r="M231" i="1"/>
  <c r="M256" i="1"/>
  <c r="M245" i="1"/>
  <c r="M244" i="1"/>
  <c r="M258" i="1"/>
  <c r="M242" i="1"/>
  <c r="M237" i="1"/>
  <c r="M255" i="1"/>
  <c r="M257" i="1"/>
  <c r="M253" i="1"/>
  <c r="M241" i="1"/>
  <c r="M243" i="1"/>
  <c r="M239" i="1"/>
  <c r="M232" i="1"/>
  <c r="M254" i="1"/>
  <c r="M259" i="1"/>
  <c r="M240" i="1"/>
  <c r="M246" i="1"/>
  <c r="M250" i="1"/>
  <c r="M235" i="1"/>
  <c r="O238" i="1"/>
  <c r="O243" i="1"/>
  <c r="O250" i="1"/>
  <c r="O257" i="1"/>
  <c r="O253" i="1"/>
  <c r="O236" i="1"/>
  <c r="O256" i="1"/>
  <c r="O240" i="1"/>
  <c r="O239" i="1"/>
  <c r="O230" i="1"/>
  <c r="O245" i="1"/>
  <c r="O235" i="1"/>
  <c r="O252" i="1"/>
  <c r="O258" i="1"/>
  <c r="O249" i="1"/>
  <c r="O244" i="1"/>
  <c r="O246" i="1"/>
  <c r="O248" i="1"/>
  <c r="O233" i="1"/>
  <c r="O259" i="1"/>
  <c r="O255" i="1"/>
  <c r="O234" i="1"/>
  <c r="O254" i="1"/>
  <c r="O241" i="1"/>
  <c r="O232" i="1"/>
  <c r="O242" i="1"/>
  <c r="O229" i="1"/>
  <c r="O247" i="1"/>
  <c r="O231" i="1"/>
  <c r="O237" i="1"/>
  <c r="N243" i="1"/>
  <c r="N229" i="1"/>
  <c r="N244" i="1"/>
  <c r="N233" i="1"/>
  <c r="N259" i="1"/>
  <c r="N239" i="1"/>
  <c r="N252" i="1"/>
  <c r="N236" i="1"/>
  <c r="N246" i="1"/>
  <c r="N247" i="1"/>
  <c r="N245" i="1"/>
  <c r="N238" i="1"/>
  <c r="N248" i="1"/>
  <c r="N237" i="1"/>
  <c r="N231" i="1"/>
  <c r="N258" i="1"/>
  <c r="N232" i="1"/>
  <c r="N240" i="1"/>
  <c r="N255" i="1"/>
  <c r="N241" i="1"/>
  <c r="N242" i="1"/>
  <c r="N249" i="1"/>
  <c r="N230" i="1"/>
  <c r="N250" i="1"/>
  <c r="N257" i="1"/>
  <c r="N235" i="1"/>
  <c r="N254" i="1"/>
  <c r="N234" i="1"/>
  <c r="N256" i="1"/>
  <c r="N253" i="1"/>
  <c r="W250" i="1"/>
  <c r="W247" i="1"/>
  <c r="W246" i="1"/>
  <c r="W229" i="1"/>
  <c r="W257" i="1"/>
  <c r="W234" i="1"/>
  <c r="W253" i="1"/>
  <c r="W235" i="1"/>
  <c r="W236" i="1"/>
  <c r="W248" i="1"/>
  <c r="W230" i="1"/>
  <c r="W254" i="1"/>
  <c r="W242" i="1"/>
  <c r="W241" i="1"/>
  <c r="W255" i="1"/>
  <c r="W245" i="1"/>
  <c r="W244" i="1"/>
  <c r="W231" i="1"/>
  <c r="W237" i="1"/>
  <c r="W240" i="1"/>
  <c r="W256" i="1"/>
  <c r="W258" i="1"/>
  <c r="W232" i="1"/>
  <c r="W259" i="1"/>
  <c r="W233" i="1"/>
  <c r="W238" i="1"/>
  <c r="W243" i="1"/>
  <c r="W252" i="1"/>
  <c r="W239" i="1"/>
  <c r="W249" i="1"/>
  <c r="R251" i="1"/>
  <c r="AF229" i="1"/>
  <c r="AF255" i="1"/>
  <c r="AF243" i="1"/>
  <c r="AF238" i="1"/>
  <c r="AF246" i="1"/>
  <c r="AF254" i="1"/>
  <c r="AF230" i="1"/>
  <c r="AF232" i="1"/>
  <c r="AF242" i="1"/>
  <c r="AF252" i="1"/>
  <c r="AF258" i="1"/>
  <c r="AF239" i="1"/>
  <c r="AF235" i="1"/>
  <c r="AF253" i="1"/>
  <c r="AF241" i="1"/>
  <c r="AF245" i="1"/>
  <c r="AF244" i="1"/>
  <c r="AF256" i="1"/>
  <c r="AF231" i="1"/>
  <c r="AF249" i="1"/>
  <c r="AF247" i="1"/>
  <c r="AF250" i="1"/>
  <c r="AF259" i="1"/>
  <c r="AF237" i="1"/>
  <c r="AF233" i="1"/>
  <c r="AF234" i="1"/>
  <c r="AF236" i="1"/>
  <c r="AF240" i="1"/>
  <c r="AF248" i="1"/>
  <c r="AF251" i="1"/>
  <c r="AF257" i="1"/>
  <c r="O251" i="1"/>
  <c r="T245" i="1"/>
  <c r="T258" i="1"/>
  <c r="T248" i="1"/>
  <c r="T253" i="1"/>
  <c r="T232" i="1"/>
  <c r="T246" i="1"/>
  <c r="T237" i="1"/>
  <c r="T247" i="1"/>
  <c r="T256" i="1"/>
  <c r="T249" i="1"/>
  <c r="T236" i="1"/>
  <c r="T239" i="1"/>
  <c r="T233" i="1"/>
  <c r="T234" i="1"/>
  <c r="T238" i="1"/>
  <c r="T250" i="1"/>
  <c r="T244" i="1"/>
  <c r="T257" i="1"/>
  <c r="T235" i="1"/>
  <c r="T240" i="1"/>
  <c r="T241" i="1"/>
  <c r="T255" i="1"/>
  <c r="T230" i="1"/>
  <c r="T252" i="1"/>
  <c r="T243" i="1"/>
  <c r="T242" i="1"/>
  <c r="T259" i="1"/>
  <c r="T254" i="1"/>
  <c r="T231" i="1"/>
  <c r="T229" i="1"/>
  <c r="U246" i="1"/>
  <c r="U250" i="1"/>
  <c r="U232" i="1"/>
  <c r="U243" i="1"/>
  <c r="U241" i="1"/>
  <c r="U237" i="1"/>
  <c r="U240" i="1"/>
  <c r="U248" i="1"/>
  <c r="U230" i="1"/>
  <c r="U231" i="1"/>
  <c r="U229" i="1"/>
  <c r="U233" i="1"/>
  <c r="U239" i="1"/>
  <c r="U245" i="1"/>
  <c r="U242" i="1"/>
  <c r="U252" i="1"/>
  <c r="U258" i="1"/>
  <c r="U253" i="1"/>
  <c r="U234" i="1"/>
  <c r="U259" i="1"/>
  <c r="U247" i="1"/>
  <c r="U244" i="1"/>
  <c r="U249" i="1"/>
  <c r="U256" i="1"/>
  <c r="U257" i="1"/>
  <c r="U236" i="1"/>
  <c r="U235" i="1"/>
  <c r="U255" i="1"/>
  <c r="U254" i="1"/>
  <c r="U238" i="1"/>
  <c r="L229" i="1"/>
  <c r="L242" i="1"/>
  <c r="L238" i="1"/>
  <c r="L243" i="1"/>
  <c r="L257" i="1"/>
  <c r="L237" i="1"/>
  <c r="L259" i="1"/>
  <c r="L233" i="1"/>
  <c r="L244" i="1"/>
  <c r="L256" i="1"/>
  <c r="L231" i="1"/>
  <c r="L234" i="1"/>
  <c r="L247" i="1"/>
  <c r="L258" i="1"/>
  <c r="L240" i="1"/>
  <c r="L245" i="1"/>
  <c r="L253" i="1"/>
  <c r="L255" i="1"/>
  <c r="L248" i="1"/>
  <c r="L254" i="1"/>
  <c r="L241" i="1"/>
  <c r="L246" i="1"/>
  <c r="L239" i="1"/>
  <c r="L230" i="1"/>
  <c r="L252" i="1"/>
  <c r="L232" i="1"/>
  <c r="L249" i="1"/>
  <c r="L236" i="1"/>
  <c r="L235" i="1"/>
  <c r="L250" i="1"/>
  <c r="AC258" i="1"/>
  <c r="AC253" i="1"/>
  <c r="AC231" i="1"/>
  <c r="AC248" i="1"/>
  <c r="AC249" i="1"/>
  <c r="AC236" i="1"/>
  <c r="AC250" i="1"/>
  <c r="AC230" i="1"/>
  <c r="AC257" i="1"/>
  <c r="AC233" i="1"/>
  <c r="AC240" i="1"/>
  <c r="AC245" i="1"/>
  <c r="AC234" i="1"/>
  <c r="AC243" i="1"/>
  <c r="AC229" i="1"/>
  <c r="AC244" i="1"/>
  <c r="AC246" i="1"/>
  <c r="AC239" i="1"/>
  <c r="AC247" i="1"/>
  <c r="AC238" i="1"/>
  <c r="AC255" i="1"/>
  <c r="AC242" i="1"/>
  <c r="AC237" i="1"/>
  <c r="AC241" i="1"/>
  <c r="AC235" i="1"/>
  <c r="AC232" i="1"/>
  <c r="AC256" i="1"/>
  <c r="AC252" i="1"/>
  <c r="AC254" i="1"/>
  <c r="AC251" i="1"/>
  <c r="AC259" i="1"/>
  <c r="AG252" i="1"/>
  <c r="AG249" i="1"/>
  <c r="AG240" i="1"/>
  <c r="AG250" i="1"/>
  <c r="AG245" i="1"/>
  <c r="AG253" i="1"/>
  <c r="AG235" i="1"/>
  <c r="AG256" i="1"/>
  <c r="AG247" i="1"/>
  <c r="AG259" i="1"/>
  <c r="AG237" i="1"/>
  <c r="AG241" i="1"/>
  <c r="AG246" i="1"/>
  <c r="AG242" i="1"/>
  <c r="AG233" i="1"/>
  <c r="AG244" i="1"/>
  <c r="AG257" i="1"/>
  <c r="AG230" i="1"/>
  <c r="AG236" i="1"/>
  <c r="AG239" i="1"/>
  <c r="AG255" i="1"/>
  <c r="AG234" i="1"/>
  <c r="AG231" i="1"/>
  <c r="AG238" i="1"/>
  <c r="AG232" i="1"/>
  <c r="AG229" i="1"/>
  <c r="AG258" i="1"/>
  <c r="AG243" i="1"/>
  <c r="AG254" i="1"/>
  <c r="AG251" i="1"/>
  <c r="AG248" i="1"/>
  <c r="T251" i="1"/>
  <c r="N251" i="1"/>
  <c r="L251" i="1"/>
  <c r="W251" i="1"/>
  <c r="P251" i="1"/>
  <c r="S251" i="1"/>
  <c r="M251" i="1"/>
  <c r="Q251" i="1"/>
  <c r="AB232" i="1"/>
  <c r="AB243" i="1"/>
  <c r="AB239" i="1"/>
  <c r="AB248" i="1"/>
  <c r="AB256" i="1"/>
  <c r="AB253" i="1"/>
  <c r="AB257" i="1"/>
  <c r="AB234" i="1"/>
  <c r="AB238" i="1"/>
  <c r="AB236" i="1"/>
  <c r="AB237" i="1"/>
  <c r="AB249" i="1"/>
  <c r="AB235" i="1"/>
  <c r="AB231" i="1"/>
  <c r="AB247" i="1"/>
  <c r="AB230" i="1"/>
  <c r="AB252" i="1"/>
  <c r="AB254" i="1"/>
  <c r="AB250" i="1"/>
  <c r="AB258" i="1"/>
  <c r="AB241" i="1"/>
  <c r="AB229" i="1"/>
  <c r="AB233" i="1"/>
  <c r="AB244" i="1"/>
  <c r="AB242" i="1"/>
  <c r="AB240" i="1"/>
  <c r="AB245" i="1"/>
  <c r="AB246" i="1"/>
  <c r="AB255" i="1"/>
  <c r="AB251" i="1"/>
  <c r="AB259" i="1"/>
  <c r="U251" i="1"/>
  <c r="K251" i="1"/>
  <c r="J251" i="1"/>
  <c r="U226" i="1" l="1"/>
  <c r="U209" i="1" s="1"/>
  <c r="U139" i="1"/>
  <c r="T227" i="1"/>
  <c r="T210" i="1" s="1"/>
  <c r="T140" i="1"/>
  <c r="P226" i="1"/>
  <c r="P209" i="1" s="1"/>
  <c r="P139" i="1"/>
  <c r="P228" i="1"/>
  <c r="P211" i="1" s="1"/>
  <c r="P141" i="1"/>
  <c r="AG228" i="1"/>
  <c r="AG211" i="1" s="1"/>
  <c r="AG141" i="1"/>
  <c r="AC226" i="1"/>
  <c r="AC209" i="1" s="1"/>
  <c r="AC139" i="1"/>
  <c r="AF226" i="1"/>
  <c r="AF209" i="1" s="1"/>
  <c r="AF139" i="1"/>
  <c r="M228" i="1"/>
  <c r="M211" i="1" s="1"/>
  <c r="M141" i="1"/>
  <c r="AE227" i="1"/>
  <c r="AE210" i="1" s="1"/>
  <c r="AE140" i="1"/>
  <c r="AE226" i="1"/>
  <c r="AE209" i="1" s="1"/>
  <c r="AE139" i="1"/>
  <c r="AJ226" i="1"/>
  <c r="AJ209" i="1" s="1"/>
  <c r="AJ139" i="1"/>
  <c r="AJ227" i="1"/>
  <c r="AJ210" i="1" s="1"/>
  <c r="AJ140" i="1"/>
  <c r="K227" i="1"/>
  <c r="K210" i="1" s="1"/>
  <c r="K140" i="1"/>
  <c r="S228" i="1"/>
  <c r="S211" i="1" s="1"/>
  <c r="S141" i="1"/>
  <c r="AD226" i="1"/>
  <c r="AD209" i="1" s="1"/>
  <c r="AD139" i="1"/>
  <c r="V226" i="1"/>
  <c r="V209" i="1" s="1"/>
  <c r="V139" i="1"/>
  <c r="AH227" i="1"/>
  <c r="AH210" i="1" s="1"/>
  <c r="AH140" i="1"/>
  <c r="Y228" i="1"/>
  <c r="Y211" i="1" s="1"/>
  <c r="Y141" i="1"/>
  <c r="AI228" i="1"/>
  <c r="AI211" i="1" s="1"/>
  <c r="AI141" i="1"/>
  <c r="AB226" i="1"/>
  <c r="AB209" i="1" s="1"/>
  <c r="AB139" i="1"/>
  <c r="N227" i="1"/>
  <c r="N210" i="1" s="1"/>
  <c r="N140" i="1"/>
  <c r="AE228" i="1"/>
  <c r="AE211" i="1" s="1"/>
  <c r="AE141" i="1"/>
  <c r="AJ228" i="1"/>
  <c r="AJ211" i="1" s="1"/>
  <c r="AJ141" i="1"/>
  <c r="Q228" i="1"/>
  <c r="Q211" i="1" s="1"/>
  <c r="Q141" i="1"/>
  <c r="K226" i="1"/>
  <c r="K209" i="1" s="1"/>
  <c r="K139" i="1"/>
  <c r="S227" i="1"/>
  <c r="S210" i="1" s="1"/>
  <c r="S140" i="1"/>
  <c r="AD228" i="1"/>
  <c r="AD211" i="1" s="1"/>
  <c r="AD141" i="1"/>
  <c r="Z227" i="1"/>
  <c r="Z210" i="1" s="1"/>
  <c r="Z140" i="1"/>
  <c r="Y226" i="1"/>
  <c r="Y209" i="1" s="1"/>
  <c r="Y139" i="1"/>
  <c r="W227" i="1"/>
  <c r="W210" i="1" s="1"/>
  <c r="W140" i="1"/>
  <c r="AI226" i="1"/>
  <c r="AI209" i="1" s="1"/>
  <c r="AI139" i="1"/>
  <c r="AA226" i="1"/>
  <c r="AA209" i="1" s="1"/>
  <c r="AA139" i="1"/>
  <c r="AG226" i="1"/>
  <c r="AG209" i="1" s="1"/>
  <c r="AG139" i="1"/>
  <c r="U228" i="1"/>
  <c r="U211" i="1" s="1"/>
  <c r="U141" i="1"/>
  <c r="W226" i="1"/>
  <c r="W209" i="1" s="1"/>
  <c r="W139" i="1"/>
  <c r="O226" i="1"/>
  <c r="O209" i="1" s="1"/>
  <c r="O139" i="1"/>
  <c r="O227" i="1"/>
  <c r="O210" i="1" s="1"/>
  <c r="O140" i="1"/>
  <c r="M227" i="1"/>
  <c r="M210" i="1" s="1"/>
  <c r="M140" i="1"/>
  <c r="AH228" i="1"/>
  <c r="AH211" i="1" s="1"/>
  <c r="AH141" i="1"/>
  <c r="AH226" i="1"/>
  <c r="AH209" i="1" s="1"/>
  <c r="AH139" i="1"/>
  <c r="AA227" i="1"/>
  <c r="AA210" i="1" s="1"/>
  <c r="AA140" i="1"/>
  <c r="L226" i="1"/>
  <c r="L209" i="1" s="1"/>
  <c r="L139" i="1"/>
  <c r="AB228" i="1"/>
  <c r="AB211" i="1" s="1"/>
  <c r="AB141" i="1"/>
  <c r="AG227" i="1"/>
  <c r="AG210" i="1" s="1"/>
  <c r="AG140" i="1"/>
  <c r="AC227" i="1"/>
  <c r="AC210" i="1" s="1"/>
  <c r="AC140" i="1"/>
  <c r="W228" i="1"/>
  <c r="W211" i="1" s="1"/>
  <c r="W141" i="1"/>
  <c r="N226" i="1"/>
  <c r="N209" i="1" s="1"/>
  <c r="N139" i="1"/>
  <c r="M226" i="1"/>
  <c r="M209" i="1" s="1"/>
  <c r="M139" i="1"/>
  <c r="P227" i="1"/>
  <c r="P210" i="1" s="1"/>
  <c r="P140" i="1"/>
  <c r="Q226" i="1"/>
  <c r="Q209" i="1" s="1"/>
  <c r="Q139" i="1"/>
  <c r="Z228" i="1"/>
  <c r="Z211" i="1" s="1"/>
  <c r="Z141" i="1"/>
  <c r="Y227" i="1"/>
  <c r="Y210" i="1" s="1"/>
  <c r="Y140" i="1"/>
  <c r="AA228" i="1"/>
  <c r="AA211" i="1" s="1"/>
  <c r="AA141" i="1"/>
  <c r="J226" i="1"/>
  <c r="J209" i="1" s="1"/>
  <c r="J139" i="1"/>
  <c r="T228" i="1"/>
  <c r="T211" i="1" s="1"/>
  <c r="T141" i="1"/>
  <c r="AB227" i="1"/>
  <c r="AB210" i="1" s="1"/>
  <c r="AB140" i="1"/>
  <c r="L227" i="1"/>
  <c r="L210" i="1" s="1"/>
  <c r="L140" i="1"/>
  <c r="AF227" i="1"/>
  <c r="AF210" i="1" s="1"/>
  <c r="AF140" i="1"/>
  <c r="R228" i="1"/>
  <c r="R211" i="1" s="1"/>
  <c r="R141" i="1"/>
  <c r="R226" i="1"/>
  <c r="R209" i="1" s="1"/>
  <c r="R139" i="1"/>
  <c r="AD227" i="1"/>
  <c r="AD210" i="1" s="1"/>
  <c r="AD140" i="1"/>
  <c r="J227" i="1"/>
  <c r="J210" i="1" s="1"/>
  <c r="J140" i="1"/>
  <c r="S226" i="1"/>
  <c r="S209" i="1" s="1"/>
  <c r="S139" i="1"/>
  <c r="AC228" i="1"/>
  <c r="AC211" i="1" s="1"/>
  <c r="AC141" i="1"/>
  <c r="U227" i="1"/>
  <c r="U210" i="1" s="1"/>
  <c r="U140" i="1"/>
  <c r="T226" i="1"/>
  <c r="T209" i="1" s="1"/>
  <c r="T139" i="1"/>
  <c r="AF228" i="1"/>
  <c r="AF211" i="1" s="1"/>
  <c r="AF141" i="1"/>
  <c r="N228" i="1"/>
  <c r="N211" i="1" s="1"/>
  <c r="N141" i="1"/>
  <c r="O228" i="1"/>
  <c r="O211" i="1" s="1"/>
  <c r="O141" i="1"/>
  <c r="Q227" i="1"/>
  <c r="Q210" i="1" s="1"/>
  <c r="Q140" i="1"/>
  <c r="R227" i="1"/>
  <c r="R210" i="1" s="1"/>
  <c r="R140" i="1"/>
  <c r="Z226" i="1"/>
  <c r="Z209" i="1" s="1"/>
  <c r="Z139" i="1"/>
  <c r="V227" i="1"/>
  <c r="V210" i="1" s="1"/>
  <c r="V140" i="1"/>
  <c r="V228" i="1"/>
  <c r="V211" i="1" s="1"/>
  <c r="V141" i="1"/>
  <c r="AI227" i="1"/>
  <c r="AI210" i="1" s="1"/>
  <c r="AI140" i="1"/>
  <c r="X228" i="1"/>
  <c r="X211" i="1" s="1"/>
  <c r="X141" i="1"/>
  <c r="X226" i="1"/>
  <c r="X209" i="1" s="1"/>
  <c r="X139" i="1"/>
  <c r="J228" i="1"/>
  <c r="J211" i="1" s="1"/>
  <c r="J141" i="1"/>
  <c r="L228" i="1"/>
  <c r="L211" i="1" s="1"/>
  <c r="L141" i="1"/>
  <c r="K228" i="1"/>
  <c r="K211" i="1" s="1"/>
  <c r="K141" i="1"/>
  <c r="X227" i="1"/>
  <c r="X210" i="1" s="1"/>
  <c r="X140" i="1"/>
  <c r="K131" i="1"/>
  <c r="K218" i="1"/>
  <c r="K201" i="1" s="1"/>
  <c r="U134" i="1"/>
  <c r="U221" i="1"/>
  <c r="U204" i="1" s="1"/>
  <c r="T134" i="1"/>
  <c r="T221" i="1"/>
  <c r="T204" i="1" s="1"/>
  <c r="O137" i="1"/>
  <c r="O224" i="1"/>
  <c r="O207" i="1" s="1"/>
  <c r="AJ132" i="1"/>
  <c r="AJ219" i="1"/>
  <c r="AJ202" i="1" s="1"/>
  <c r="P43" i="1"/>
  <c r="P219" i="1"/>
  <c r="P202" i="1" s="1"/>
  <c r="N137" i="1"/>
  <c r="N224" i="1"/>
  <c r="N207" i="1" s="1"/>
  <c r="R138" i="1"/>
  <c r="R225" i="1"/>
  <c r="R208" i="1" s="1"/>
  <c r="O43" i="1"/>
  <c r="O219" i="1"/>
  <c r="P136" i="1"/>
  <c r="P223" i="1"/>
  <c r="P206" i="1" s="1"/>
  <c r="P133" i="1"/>
  <c r="P220" i="1"/>
  <c r="P203" i="1" s="1"/>
  <c r="AH135" i="1"/>
  <c r="AH222" i="1"/>
  <c r="AH205" i="1" s="1"/>
  <c r="P131" i="1"/>
  <c r="P218" i="1"/>
  <c r="P201" i="1" s="1"/>
  <c r="R136" i="1"/>
  <c r="R223" i="1"/>
  <c r="R206" i="1" s="1"/>
  <c r="U137" i="1"/>
  <c r="U224" i="1"/>
  <c r="U207" i="1" s="1"/>
  <c r="M136" i="1"/>
  <c r="M223" i="1"/>
  <c r="M206" i="1" s="1"/>
  <c r="AC133" i="1"/>
  <c r="AC220" i="1"/>
  <c r="AC203" i="1" s="1"/>
  <c r="M43" i="1"/>
  <c r="M219" i="1"/>
  <c r="M202" i="1" s="1"/>
  <c r="T135" i="1"/>
  <c r="T222" i="1"/>
  <c r="T205" i="1" s="1"/>
  <c r="Y133" i="1"/>
  <c r="Y220" i="1"/>
  <c r="Y203" i="1" s="1"/>
  <c r="L134" i="1"/>
  <c r="L221" i="1"/>
  <c r="L204" i="1" s="1"/>
  <c r="AE137" i="1"/>
  <c r="AE224" i="1"/>
  <c r="AE207" i="1" s="1"/>
  <c r="AB134" i="1"/>
  <c r="AB221" i="1"/>
  <c r="AB204" i="1" s="1"/>
  <c r="N135" i="1"/>
  <c r="N222" i="1"/>
  <c r="V134" i="1"/>
  <c r="V221" i="1"/>
  <c r="V204" i="1" s="1"/>
  <c r="AD131" i="1"/>
  <c r="AD218" i="1"/>
  <c r="AD201" i="1" s="1"/>
  <c r="AJ134" i="1"/>
  <c r="AJ221" i="1"/>
  <c r="AJ204" i="1" s="1"/>
  <c r="AA133" i="1"/>
  <c r="AA220" i="1"/>
  <c r="AA203" i="1" s="1"/>
  <c r="AC131" i="1"/>
  <c r="AC218" i="1"/>
  <c r="AC201" i="1" s="1"/>
  <c r="X133" i="1"/>
  <c r="X220" i="1"/>
  <c r="X203" i="1" s="1"/>
  <c r="G243" i="1"/>
  <c r="G254" i="1"/>
  <c r="Q131" i="1"/>
  <c r="Q218" i="1"/>
  <c r="Q201" i="1" s="1"/>
  <c r="J131" i="1"/>
  <c r="J218" i="1"/>
  <c r="J203" i="1"/>
  <c r="G233" i="1"/>
  <c r="AJ137" i="1"/>
  <c r="AJ224" i="1"/>
  <c r="AJ207" i="1" s="1"/>
  <c r="G240" i="1"/>
  <c r="S132" i="1"/>
  <c r="S219" i="1"/>
  <c r="S202" i="1" s="1"/>
  <c r="M134" i="1"/>
  <c r="M221" i="1"/>
  <c r="M204" i="1" s="1"/>
  <c r="AB133" i="1"/>
  <c r="AB220" i="1"/>
  <c r="AB203" i="1" s="1"/>
  <c r="AB137" i="1"/>
  <c r="AB224" i="1"/>
  <c r="AB207" i="1" s="1"/>
  <c r="AE133" i="1"/>
  <c r="AE220" i="1"/>
  <c r="AE203" i="1" s="1"/>
  <c r="N134" i="1"/>
  <c r="N221" i="1"/>
  <c r="N204" i="1" s="1"/>
  <c r="Y134" i="1"/>
  <c r="Y221" i="1"/>
  <c r="Y204" i="1" s="1"/>
  <c r="K135" i="1"/>
  <c r="K222" i="1"/>
  <c r="K205" i="1" s="1"/>
  <c r="K43" i="1"/>
  <c r="K219" i="1"/>
  <c r="K202" i="1" s="1"/>
  <c r="R133" i="1"/>
  <c r="R220" i="1"/>
  <c r="R203" i="1" s="1"/>
  <c r="AC138" i="1"/>
  <c r="AC225" i="1"/>
  <c r="W137" i="1"/>
  <c r="W224" i="1"/>
  <c r="W207" i="1" s="1"/>
  <c r="T43" i="1"/>
  <c r="T219" i="1"/>
  <c r="T202" i="1" s="1"/>
  <c r="V133" i="1"/>
  <c r="V220" i="1"/>
  <c r="V203" i="1" s="1"/>
  <c r="O133" i="1"/>
  <c r="O220" i="1"/>
  <c r="O203" i="1" s="1"/>
  <c r="AF131" i="1"/>
  <c r="AF218" i="1"/>
  <c r="AF201" i="1" s="1"/>
  <c r="AD137" i="1"/>
  <c r="AD224" i="1"/>
  <c r="AD207" i="1" s="1"/>
  <c r="AA131" i="1"/>
  <c r="AA218" i="1"/>
  <c r="L131" i="1"/>
  <c r="L218" i="1"/>
  <c r="AE43" i="1"/>
  <c r="AE219" i="1"/>
  <c r="V135" i="1"/>
  <c r="V222" i="1"/>
  <c r="AA138" i="1"/>
  <c r="AA225" i="1"/>
  <c r="AA208" i="1" s="1"/>
  <c r="J138" i="1"/>
  <c r="J225" i="1"/>
  <c r="V137" i="1"/>
  <c r="V224" i="1"/>
  <c r="V207" i="1" s="1"/>
  <c r="G250" i="1"/>
  <c r="J137" i="1"/>
  <c r="J224" i="1"/>
  <c r="G259" i="1"/>
  <c r="G236" i="1"/>
  <c r="AJ138" i="1"/>
  <c r="AJ225" i="1"/>
  <c r="AJ208" i="1" s="1"/>
  <c r="P137" i="1"/>
  <c r="P224" i="1"/>
  <c r="AJ135" i="1"/>
  <c r="AJ222" i="1"/>
  <c r="AJ205" i="1" s="1"/>
  <c r="AI219" i="1"/>
  <c r="AI202" i="1" s="1"/>
  <c r="AA43" i="1"/>
  <c r="AA219" i="1"/>
  <c r="AA202" i="1" s="1"/>
  <c r="AD132" i="1"/>
  <c r="AD219" i="1"/>
  <c r="AD202" i="1" s="1"/>
  <c r="W134" i="1"/>
  <c r="W221" i="1"/>
  <c r="W204" i="1" s="1"/>
  <c r="T131" i="1"/>
  <c r="T218" i="1"/>
  <c r="M133" i="1"/>
  <c r="M220" i="1"/>
  <c r="M203" i="1" s="1"/>
  <c r="V136" i="1"/>
  <c r="V223" i="1"/>
  <c r="V206" i="1" s="1"/>
  <c r="O136" i="1"/>
  <c r="O223" i="1"/>
  <c r="O206" i="1" s="1"/>
  <c r="Y137" i="1"/>
  <c r="Y224" i="1"/>
  <c r="Y207" i="1" s="1"/>
  <c r="O138" i="1"/>
  <c r="O225" i="1"/>
  <c r="O208" i="1" s="1"/>
  <c r="L135" i="1"/>
  <c r="L222" i="1"/>
  <c r="L205" i="1" s="1"/>
  <c r="N43" i="1"/>
  <c r="N219" i="1"/>
  <c r="N202" i="1" s="1"/>
  <c r="Y135" i="1"/>
  <c r="Y222" i="1"/>
  <c r="Y205" i="1" s="1"/>
  <c r="AF138" i="1"/>
  <c r="AF225" i="1"/>
  <c r="AF208" i="1" s="1"/>
  <c r="S138" i="1"/>
  <c r="S225" i="1"/>
  <c r="S208" i="1" s="1"/>
  <c r="N136" i="1"/>
  <c r="N223" i="1"/>
  <c r="N206" i="1" s="1"/>
  <c r="AH134" i="1"/>
  <c r="AH221" i="1"/>
  <c r="AH204" i="1" s="1"/>
  <c r="AF134" i="1"/>
  <c r="AF221" i="1"/>
  <c r="AF204" i="1" s="1"/>
  <c r="AI136" i="1"/>
  <c r="AI223" i="1"/>
  <c r="AI206" i="1" s="1"/>
  <c r="X134" i="1"/>
  <c r="X221" i="1"/>
  <c r="X204" i="1" s="1"/>
  <c r="AG135" i="1"/>
  <c r="AG222" i="1"/>
  <c r="AG205" i="1" s="1"/>
  <c r="AC43" i="1"/>
  <c r="AC219" i="1"/>
  <c r="AC202" i="1" s="1"/>
  <c r="G234" i="1"/>
  <c r="J202" i="1"/>
  <c r="Y43" i="1"/>
  <c r="Y219" i="1"/>
  <c r="Y202" i="1" s="1"/>
  <c r="AA134" i="1"/>
  <c r="AA221" i="1"/>
  <c r="AA204" i="1" s="1"/>
  <c r="G249" i="1"/>
  <c r="G258" i="1"/>
  <c r="AF136" i="1"/>
  <c r="AF223" i="1"/>
  <c r="AF206" i="1" s="1"/>
  <c r="G248" i="1"/>
  <c r="G238" i="1"/>
  <c r="Q137" i="1"/>
  <c r="Q224" i="1"/>
  <c r="Q207" i="1" s="1"/>
  <c r="AB138" i="1"/>
  <c r="AB225" i="1"/>
  <c r="AB208" i="1" s="1"/>
  <c r="AH136" i="1"/>
  <c r="AH223" i="1"/>
  <c r="AH206" i="1" s="1"/>
  <c r="V131" i="1"/>
  <c r="V218" i="1"/>
  <c r="V201" i="1" s="1"/>
  <c r="AJ136" i="1"/>
  <c r="AJ223" i="1"/>
  <c r="AJ206" i="1" s="1"/>
  <c r="G251" i="1"/>
  <c r="M138" i="1"/>
  <c r="M225" i="1"/>
  <c r="O131" i="1"/>
  <c r="O218" i="1"/>
  <c r="O201" i="1" s="1"/>
  <c r="AH131" i="1"/>
  <c r="AH218" i="1"/>
  <c r="S136" i="1"/>
  <c r="S223" i="1"/>
  <c r="S206" i="1" s="1"/>
  <c r="N138" i="1"/>
  <c r="N225" i="1"/>
  <c r="N208" i="1" s="1"/>
  <c r="Z137" i="1"/>
  <c r="Z224" i="1"/>
  <c r="Z207" i="1" s="1"/>
  <c r="AC134" i="1"/>
  <c r="AC221" i="1"/>
  <c r="AC204" i="1" s="1"/>
  <c r="R135" i="1"/>
  <c r="R222" i="1"/>
  <c r="R205" i="1" s="1"/>
  <c r="AF133" i="1"/>
  <c r="AF220" i="1"/>
  <c r="AF203" i="1" s="1"/>
  <c r="Y136" i="1"/>
  <c r="Y223" i="1"/>
  <c r="Y206" i="1" s="1"/>
  <c r="S137" i="1"/>
  <c r="S224" i="1"/>
  <c r="S207" i="1" s="1"/>
  <c r="AG133" i="1"/>
  <c r="AG220" i="1"/>
  <c r="AG203" i="1" s="1"/>
  <c r="Y138" i="1"/>
  <c r="Y225" i="1"/>
  <c r="Y208" i="1" s="1"/>
  <c r="W131" i="1"/>
  <c r="W218" i="1"/>
  <c r="W133" i="1"/>
  <c r="W220" i="1"/>
  <c r="W203" i="1" s="1"/>
  <c r="L138" i="1"/>
  <c r="L225" i="1"/>
  <c r="L208" i="1" s="1"/>
  <c r="G235" i="1"/>
  <c r="AA136" i="1"/>
  <c r="AA223" i="1"/>
  <c r="AA206" i="1" s="1"/>
  <c r="AD134" i="1"/>
  <c r="AD221" i="1"/>
  <c r="AD204" i="1" s="1"/>
  <c r="G237" i="1"/>
  <c r="AH137" i="1"/>
  <c r="AH224" i="1"/>
  <c r="AH207" i="1" s="1"/>
  <c r="AI137" i="1"/>
  <c r="AI224" i="1"/>
  <c r="AI207" i="1" s="1"/>
  <c r="AJ131" i="1"/>
  <c r="AJ218" i="1"/>
  <c r="AH133" i="1"/>
  <c r="AH220" i="1"/>
  <c r="AH203" i="1" s="1"/>
  <c r="AI133" i="1"/>
  <c r="AI220" i="1"/>
  <c r="AI203" i="1" s="1"/>
  <c r="AG43" i="1"/>
  <c r="AG219" i="1"/>
  <c r="AG202" i="1" s="1"/>
  <c r="AI138" i="1"/>
  <c r="AI225" i="1"/>
  <c r="AI208" i="1" s="1"/>
  <c r="G244" i="1"/>
  <c r="G229" i="1"/>
  <c r="G255" i="1"/>
  <c r="AF137" i="1"/>
  <c r="AF224" i="1"/>
  <c r="R137" i="1"/>
  <c r="R224" i="1"/>
  <c r="R207" i="1" s="1"/>
  <c r="T138" i="1"/>
  <c r="T225" i="1"/>
  <c r="T208" i="1" s="1"/>
  <c r="L132" i="1"/>
  <c r="L219" i="1"/>
  <c r="L202" i="1" s="1"/>
  <c r="G230" i="1"/>
  <c r="K136" i="1"/>
  <c r="K223" i="1"/>
  <c r="U136" i="1"/>
  <c r="U223" i="1"/>
  <c r="U206" i="1" s="1"/>
  <c r="R134" i="1"/>
  <c r="R221" i="1"/>
  <c r="R204" i="1" s="1"/>
  <c r="M135" i="1"/>
  <c r="M222" i="1"/>
  <c r="M205" i="1" s="1"/>
  <c r="P134" i="1"/>
  <c r="P221" i="1"/>
  <c r="P204" i="1" s="1"/>
  <c r="AC135" i="1"/>
  <c r="AC222" i="1"/>
  <c r="AC205" i="1" s="1"/>
  <c r="Z138" i="1"/>
  <c r="Z225" i="1"/>
  <c r="Z208" i="1" s="1"/>
  <c r="O134" i="1"/>
  <c r="O221" i="1"/>
  <c r="O204" i="1" s="1"/>
  <c r="U131" i="1"/>
  <c r="U218" i="1"/>
  <c r="U201" i="1" s="1"/>
  <c r="AG137" i="1"/>
  <c r="AG224" i="1"/>
  <c r="AG207" i="1" s="1"/>
  <c r="Q43" i="1"/>
  <c r="Q44" i="1" s="1"/>
  <c r="Q219" i="1"/>
  <c r="Q202" i="1" s="1"/>
  <c r="O135" i="1"/>
  <c r="O222" i="1"/>
  <c r="O205" i="1" s="1"/>
  <c r="N131" i="1"/>
  <c r="N218" i="1"/>
  <c r="N201" i="1" s="1"/>
  <c r="AD136" i="1"/>
  <c r="AD223" i="1"/>
  <c r="AD206" i="1" s="1"/>
  <c r="AE136" i="1"/>
  <c r="AE223" i="1"/>
  <c r="AE206" i="1" s="1"/>
  <c r="Q136" i="1"/>
  <c r="Q223" i="1"/>
  <c r="Q206" i="1" s="1"/>
  <c r="AF135" i="1"/>
  <c r="AF222" i="1"/>
  <c r="AF205" i="1" s="1"/>
  <c r="S134" i="1"/>
  <c r="S221" i="1"/>
  <c r="S204" i="1" s="1"/>
  <c r="X137" i="1"/>
  <c r="X224" i="1"/>
  <c r="X207" i="1" s="1"/>
  <c r="V43" i="1"/>
  <c r="V219" i="1"/>
  <c r="V202" i="1" s="1"/>
  <c r="AA137" i="1"/>
  <c r="AA224" i="1"/>
  <c r="AA207" i="1" s="1"/>
  <c r="AD138" i="1"/>
  <c r="AD225" i="1"/>
  <c r="AD208" i="1" s="1"/>
  <c r="AE138" i="1"/>
  <c r="AE225" i="1"/>
  <c r="AE208" i="1" s="1"/>
  <c r="AD133" i="1"/>
  <c r="AD220" i="1"/>
  <c r="AD203" i="1" s="1"/>
  <c r="X136" i="1"/>
  <c r="X223" i="1"/>
  <c r="X206" i="1" s="1"/>
  <c r="J136" i="1"/>
  <c r="J223" i="1"/>
  <c r="G242" i="1"/>
  <c r="G256" i="1"/>
  <c r="AB136" i="1"/>
  <c r="AB223" i="1"/>
  <c r="AB206" i="1" s="1"/>
  <c r="G239" i="1"/>
  <c r="P135" i="1"/>
  <c r="P222" i="1"/>
  <c r="P205" i="1" s="1"/>
  <c r="W138" i="1"/>
  <c r="W225" i="1"/>
  <c r="W208" i="1" s="1"/>
  <c r="X138" i="1"/>
  <c r="X225" i="1"/>
  <c r="X208" i="1" s="1"/>
  <c r="Q138" i="1"/>
  <c r="Q225" i="1"/>
  <c r="Q208" i="1" s="1"/>
  <c r="W135" i="1"/>
  <c r="W222" i="1"/>
  <c r="W205" i="1" s="1"/>
  <c r="Z135" i="1"/>
  <c r="Z222" i="1"/>
  <c r="Z205" i="1" s="1"/>
  <c r="N133" i="1"/>
  <c r="N220" i="1"/>
  <c r="N203" i="1" s="1"/>
  <c r="K138" i="1"/>
  <c r="K225" i="1"/>
  <c r="K208" i="1" s="1"/>
  <c r="U135" i="1"/>
  <c r="U222" i="1"/>
  <c r="U205" i="1" s="1"/>
  <c r="AG138" i="1"/>
  <c r="AG225" i="1"/>
  <c r="AG208" i="1" s="1"/>
  <c r="R43" i="1"/>
  <c r="R219" i="1"/>
  <c r="R202" i="1" s="1"/>
  <c r="W136" i="1"/>
  <c r="W223" i="1"/>
  <c r="W206" i="1" s="1"/>
  <c r="AE134" i="1"/>
  <c r="AE221" i="1"/>
  <c r="AE204" i="1" s="1"/>
  <c r="Z136" i="1"/>
  <c r="Z223" i="1"/>
  <c r="Z206" i="1" s="1"/>
  <c r="T136" i="1"/>
  <c r="T223" i="1"/>
  <c r="T206" i="1" s="1"/>
  <c r="AE135" i="1"/>
  <c r="AE222" i="1"/>
  <c r="AE205" i="1" s="1"/>
  <c r="AG134" i="1"/>
  <c r="AG221" i="1"/>
  <c r="U133" i="1"/>
  <c r="U220" i="1"/>
  <c r="U203" i="1" s="1"/>
  <c r="Q134" i="1"/>
  <c r="Q221" i="1"/>
  <c r="X135" i="1"/>
  <c r="X222" i="1"/>
  <c r="X205" i="1" s="1"/>
  <c r="U43" i="1"/>
  <c r="U219" i="1"/>
  <c r="U202" i="1" s="1"/>
  <c r="AH138" i="1"/>
  <c r="AH225" i="1"/>
  <c r="AH208" i="1" s="1"/>
  <c r="AB131" i="1"/>
  <c r="AB218" i="1"/>
  <c r="W43" i="1"/>
  <c r="W219" i="1"/>
  <c r="W202" i="1" s="1"/>
  <c r="AE131" i="1"/>
  <c r="AE218" i="1"/>
  <c r="AE201" i="1" s="1"/>
  <c r="AI135" i="1"/>
  <c r="AI222" i="1"/>
  <c r="AI205" i="1" s="1"/>
  <c r="Z131" i="1"/>
  <c r="Z218" i="1"/>
  <c r="G252" i="1"/>
  <c r="G245" i="1"/>
  <c r="G231" i="1"/>
  <c r="AI131" i="1"/>
  <c r="AI218" i="1"/>
  <c r="AC137" i="1"/>
  <c r="AC224" i="1"/>
  <c r="AC207" i="1" s="1"/>
  <c r="G257" i="1"/>
  <c r="L137" i="1"/>
  <c r="L224" i="1"/>
  <c r="L207" i="1" s="1"/>
  <c r="G247" i="1"/>
  <c r="AI134" i="1"/>
  <c r="AI221" i="1"/>
  <c r="AI204" i="1" s="1"/>
  <c r="K134" i="1"/>
  <c r="K221" i="1"/>
  <c r="K204" i="1" s="1"/>
  <c r="P138" i="1"/>
  <c r="P225" i="1"/>
  <c r="P208" i="1" s="1"/>
  <c r="AB43" i="1"/>
  <c r="AB219" i="1"/>
  <c r="AB202" i="1" s="1"/>
  <c r="AD135" i="1"/>
  <c r="AD222" i="1"/>
  <c r="Q135" i="1"/>
  <c r="Q222" i="1"/>
  <c r="Q205" i="1" s="1"/>
  <c r="K133" i="1"/>
  <c r="K220" i="1"/>
  <c r="K203" i="1" s="1"/>
  <c r="S135" i="1"/>
  <c r="S222" i="1"/>
  <c r="S205" i="1" s="1"/>
  <c r="L136" i="1"/>
  <c r="L223" i="1"/>
  <c r="L206" i="1" s="1"/>
  <c r="K137" i="1"/>
  <c r="K224" i="1"/>
  <c r="K207" i="1" s="1"/>
  <c r="T137" i="1"/>
  <c r="T224" i="1"/>
  <c r="T207" i="1" s="1"/>
  <c r="Z133" i="1"/>
  <c r="Z220" i="1"/>
  <c r="Z203" i="1" s="1"/>
  <c r="S131" i="1"/>
  <c r="S218" i="1"/>
  <c r="L133" i="1"/>
  <c r="L220" i="1"/>
  <c r="L203" i="1" s="1"/>
  <c r="M131" i="1"/>
  <c r="M218" i="1"/>
  <c r="M201" i="1" s="1"/>
  <c r="AG136" i="1"/>
  <c r="AG223" i="1"/>
  <c r="AG206" i="1" s="1"/>
  <c r="Q133" i="1"/>
  <c r="Q220" i="1"/>
  <c r="Q203" i="1" s="1"/>
  <c r="V138" i="1"/>
  <c r="V225" i="1"/>
  <c r="V208" i="1" s="1"/>
  <c r="R131" i="1"/>
  <c r="R218" i="1"/>
  <c r="Z134" i="1"/>
  <c r="Z221" i="1"/>
  <c r="Z204" i="1" s="1"/>
  <c r="AC136" i="1"/>
  <c r="AC223" i="1"/>
  <c r="AC206" i="1" s="1"/>
  <c r="M137" i="1"/>
  <c r="M224" i="1"/>
  <c r="M207" i="1" s="1"/>
  <c r="S133" i="1"/>
  <c r="S220" i="1"/>
  <c r="S203" i="1" s="1"/>
  <c r="U138" i="1"/>
  <c r="U225" i="1"/>
  <c r="AB135" i="1"/>
  <c r="AB222" i="1"/>
  <c r="AB205" i="1" s="1"/>
  <c r="AG131" i="1"/>
  <c r="AG218" i="1"/>
  <c r="AG201" i="1" s="1"/>
  <c r="AJ133" i="1"/>
  <c r="AJ220" i="1"/>
  <c r="AJ203" i="1" s="1"/>
  <c r="T133" i="1"/>
  <c r="T220" i="1"/>
  <c r="T203" i="1" s="1"/>
  <c r="X43" i="1"/>
  <c r="X219" i="1"/>
  <c r="X202" i="1" s="1"/>
  <c r="X131" i="1"/>
  <c r="X218" i="1"/>
  <c r="Z43" i="1"/>
  <c r="Z219" i="1"/>
  <c r="Z202" i="1" s="1"/>
  <c r="J205" i="1"/>
  <c r="G232" i="1"/>
  <c r="J204" i="1"/>
  <c r="AA135" i="1"/>
  <c r="AA222" i="1"/>
  <c r="AA205" i="1" s="1"/>
  <c r="Y131" i="1"/>
  <c r="Y218" i="1"/>
  <c r="G253" i="1"/>
  <c r="G246" i="1"/>
  <c r="G241" i="1"/>
  <c r="N132" i="1"/>
  <c r="T132" i="1"/>
  <c r="AC132" i="1"/>
  <c r="O132" i="1"/>
  <c r="V132" i="1"/>
  <c r="G164" i="1"/>
  <c r="H164" i="1" s="1"/>
  <c r="G161" i="1"/>
  <c r="H161" i="1" s="1"/>
  <c r="Q132" i="1"/>
  <c r="G165" i="1"/>
  <c r="H165" i="1" s="1"/>
  <c r="G188" i="1"/>
  <c r="H188" i="1" s="1"/>
  <c r="G159" i="1"/>
  <c r="H159" i="1" s="1"/>
  <c r="Y132" i="1"/>
  <c r="L43" i="1"/>
  <c r="G166" i="1"/>
  <c r="H166" i="1" s="1"/>
  <c r="AE132" i="1"/>
  <c r="AG132" i="1"/>
  <c r="G181" i="1"/>
  <c r="H181" i="1" s="1"/>
  <c r="X132" i="1"/>
  <c r="G152" i="1"/>
  <c r="H152" i="1" s="1"/>
  <c r="G189" i="1"/>
  <c r="H189" i="1" s="1"/>
  <c r="G183" i="1"/>
  <c r="H183" i="1" s="1"/>
  <c r="U132" i="1"/>
  <c r="G167" i="1"/>
  <c r="H167" i="1" s="1"/>
  <c r="S43" i="1"/>
  <c r="S634" i="1" s="1"/>
  <c r="G172" i="1"/>
  <c r="H172" i="1" s="1"/>
  <c r="G176" i="1"/>
  <c r="H176" i="1" s="1"/>
  <c r="G168" i="1"/>
  <c r="H168" i="1" s="1"/>
  <c r="AH132" i="1"/>
  <c r="AH634" i="1"/>
  <c r="G173" i="1"/>
  <c r="H173" i="1" s="1"/>
  <c r="G184" i="1"/>
  <c r="H184" i="1" s="1"/>
  <c r="G153" i="1"/>
  <c r="H153" i="1" s="1"/>
  <c r="G158" i="1"/>
  <c r="H158" i="1" s="1"/>
  <c r="R132" i="1"/>
  <c r="G182" i="1"/>
  <c r="H182" i="1" s="1"/>
  <c r="G175" i="1"/>
  <c r="H175" i="1" s="1"/>
  <c r="G155" i="1"/>
  <c r="H155" i="1" s="1"/>
  <c r="G180" i="1"/>
  <c r="H180" i="1" s="1"/>
  <c r="G186" i="1"/>
  <c r="H186" i="1" s="1"/>
  <c r="G170" i="1"/>
  <c r="H170" i="1" s="1"/>
  <c r="G162" i="1"/>
  <c r="H162" i="1" s="1"/>
  <c r="G174" i="1"/>
  <c r="H174" i="1" s="1"/>
  <c r="G179" i="1"/>
  <c r="H179" i="1" s="1"/>
  <c r="G187" i="1"/>
  <c r="H187" i="1" s="1"/>
  <c r="G178" i="1"/>
  <c r="H178" i="1" s="1"/>
  <c r="K132" i="1"/>
  <c r="M132" i="1"/>
  <c r="AF132" i="1"/>
  <c r="AF43" i="1"/>
  <c r="AF634" i="1" s="1"/>
  <c r="G149" i="1"/>
  <c r="H149" i="1" s="1"/>
  <c r="G148" i="1"/>
  <c r="H148" i="1" s="1"/>
  <c r="G160" i="1"/>
  <c r="H160" i="1" s="1"/>
  <c r="G177" i="1"/>
  <c r="H177" i="1" s="1"/>
  <c r="G163" i="1"/>
  <c r="H163" i="1" s="1"/>
  <c r="P132" i="1"/>
  <c r="G156" i="1"/>
  <c r="H156" i="1" s="1"/>
  <c r="G171" i="1"/>
  <c r="H171" i="1" s="1"/>
  <c r="G151" i="1"/>
  <c r="H151" i="1" s="1"/>
  <c r="G157" i="1"/>
  <c r="H157" i="1" s="1"/>
  <c r="G150" i="1"/>
  <c r="H150" i="1" s="1"/>
  <c r="G185" i="1"/>
  <c r="H185" i="1" s="1"/>
  <c r="G169" i="1"/>
  <c r="H169" i="1" s="1"/>
  <c r="W132" i="1"/>
  <c r="AJ634" i="1"/>
  <c r="AD43" i="1"/>
  <c r="AD634" i="1" s="1"/>
  <c r="AA132" i="1"/>
  <c r="Z132" i="1"/>
  <c r="AI132" i="1"/>
  <c r="J134" i="1"/>
  <c r="J135" i="1"/>
  <c r="AB132" i="1"/>
  <c r="J43" i="1"/>
  <c r="J634" i="1" s="1"/>
  <c r="G154" i="1"/>
  <c r="H154" i="1" s="1"/>
  <c r="J132" i="1"/>
  <c r="J133" i="1"/>
  <c r="AB45" i="1" l="1"/>
  <c r="AB634" i="1"/>
  <c r="AG22" i="1"/>
  <c r="AG78" i="1" s="1"/>
  <c r="AG634" i="1"/>
  <c r="AE22" i="1"/>
  <c r="AE24" i="1" s="1"/>
  <c r="AE634" i="1"/>
  <c r="W22" i="1"/>
  <c r="W24" i="1" s="1"/>
  <c r="W634" i="1"/>
  <c r="AC99" i="1"/>
  <c r="AC101" i="1" s="1"/>
  <c r="AC634" i="1"/>
  <c r="AA22" i="1"/>
  <c r="AA24" i="1" s="1"/>
  <c r="AA634" i="1"/>
  <c r="AH613" i="1"/>
  <c r="AH690" i="1"/>
  <c r="AH636" i="1"/>
  <c r="AH635" i="1"/>
  <c r="L45" i="1"/>
  <c r="L634" i="1"/>
  <c r="Z99" i="1"/>
  <c r="Z101" i="1" s="1"/>
  <c r="Z634" i="1"/>
  <c r="V45" i="1"/>
  <c r="V634" i="1"/>
  <c r="R22" i="1"/>
  <c r="R24" i="1" s="1"/>
  <c r="R634" i="1"/>
  <c r="AI44" i="1"/>
  <c r="AI634" i="1"/>
  <c r="M99" i="1"/>
  <c r="M100" i="1" s="1"/>
  <c r="M634" i="1"/>
  <c r="P44" i="1"/>
  <c r="P634" i="1"/>
  <c r="Q22" i="1"/>
  <c r="Q26" i="1" s="1"/>
  <c r="Q634" i="1"/>
  <c r="AD690" i="1"/>
  <c r="AD636" i="1"/>
  <c r="AD613" i="1"/>
  <c r="AD635" i="1"/>
  <c r="AF690" i="1"/>
  <c r="AF613" i="1"/>
  <c r="AF636" i="1"/>
  <c r="AF635" i="1"/>
  <c r="Y44" i="1"/>
  <c r="Y634" i="1"/>
  <c r="N44" i="1"/>
  <c r="N634" i="1"/>
  <c r="O45" i="1"/>
  <c r="O634" i="1"/>
  <c r="J690" i="1"/>
  <c r="J613" i="1"/>
  <c r="J636" i="1"/>
  <c r="J635" i="1"/>
  <c r="AJ690" i="1"/>
  <c r="AJ613" i="1"/>
  <c r="AJ636" i="1"/>
  <c r="AJ635" i="1"/>
  <c r="X22" i="1"/>
  <c r="X24" i="1" s="1"/>
  <c r="X634" i="1"/>
  <c r="T44" i="1"/>
  <c r="T634" i="1"/>
  <c r="K45" i="1"/>
  <c r="K634" i="1"/>
  <c r="S690" i="1"/>
  <c r="S613" i="1"/>
  <c r="S636" i="1"/>
  <c r="S635" i="1"/>
  <c r="U44" i="1"/>
  <c r="U634" i="1"/>
  <c r="N45" i="1"/>
  <c r="O99" i="1"/>
  <c r="O101" i="1" s="1"/>
  <c r="O44" i="1"/>
  <c r="O22" i="1"/>
  <c r="O78" i="1" s="1"/>
  <c r="Y99" i="1"/>
  <c r="Y100" i="1" s="1"/>
  <c r="Y45" i="1"/>
  <c r="Q45" i="1"/>
  <c r="AG44" i="1"/>
  <c r="AG99" i="1"/>
  <c r="AG100" i="1" s="1"/>
  <c r="AG45" i="1"/>
  <c r="Q99" i="1"/>
  <c r="Q101" i="1" s="1"/>
  <c r="U99" i="1"/>
  <c r="U100" i="1" s="1"/>
  <c r="AI78" i="1"/>
  <c r="AI45" i="1"/>
  <c r="AI99" i="1"/>
  <c r="AI100" i="1" s="1"/>
  <c r="N99" i="1"/>
  <c r="N101" i="1" s="1"/>
  <c r="Y22" i="1"/>
  <c r="Y78" i="1" s="1"/>
  <c r="N22" i="1"/>
  <c r="N78" i="1" s="1"/>
  <c r="AA44" i="1"/>
  <c r="AE99" i="1"/>
  <c r="AE100" i="1" s="1"/>
  <c r="W99" i="1"/>
  <c r="W100" i="1" s="1"/>
  <c r="U45" i="1"/>
  <c r="U22" i="1"/>
  <c r="U24" i="1" s="1"/>
  <c r="K99" i="1"/>
  <c r="K101" i="1" s="1"/>
  <c r="G211" i="1"/>
  <c r="G209" i="1"/>
  <c r="K44" i="1"/>
  <c r="K22" i="1"/>
  <c r="K24" i="1" s="1"/>
  <c r="T99" i="1"/>
  <c r="T101" i="1" s="1"/>
  <c r="T22" i="1"/>
  <c r="T24" i="1" s="1"/>
  <c r="T45" i="1"/>
  <c r="W44" i="1"/>
  <c r="G133" i="1"/>
  <c r="G227" i="1"/>
  <c r="G226" i="1"/>
  <c r="G210" i="1"/>
  <c r="W142" i="1"/>
  <c r="W143" i="1" s="1"/>
  <c r="O142" i="1"/>
  <c r="O143" i="1" s="1"/>
  <c r="L142" i="1"/>
  <c r="L143" i="1" s="1"/>
  <c r="AA142" i="1"/>
  <c r="AA143" i="1" s="1"/>
  <c r="G228" i="1"/>
  <c r="G141" i="1"/>
  <c r="R142" i="1"/>
  <c r="R143" i="1" s="1"/>
  <c r="M142" i="1"/>
  <c r="M143" i="1" s="1"/>
  <c r="V142" i="1"/>
  <c r="V143" i="1" s="1"/>
  <c r="T142" i="1"/>
  <c r="T143" i="1" s="1"/>
  <c r="Q142" i="1"/>
  <c r="Q143" i="1" s="1"/>
  <c r="P142" i="1"/>
  <c r="P143" i="1" s="1"/>
  <c r="Y142" i="1"/>
  <c r="Y143" i="1" s="1"/>
  <c r="Z142" i="1"/>
  <c r="Z143" i="1" s="1"/>
  <c r="AC142" i="1"/>
  <c r="AC143" i="1" s="1"/>
  <c r="AD142" i="1"/>
  <c r="AD143" i="1" s="1"/>
  <c r="AI142" i="1"/>
  <c r="AI143" i="1" s="1"/>
  <c r="AJ142" i="1"/>
  <c r="AJ143" i="1" s="1"/>
  <c r="K142" i="1"/>
  <c r="K143" i="1" s="1"/>
  <c r="G139" i="1"/>
  <c r="X142" i="1"/>
  <c r="X143" i="1" s="1"/>
  <c r="AG142" i="1"/>
  <c r="AG143" i="1" s="1"/>
  <c r="S142" i="1"/>
  <c r="S143" i="1" s="1"/>
  <c r="AB142" i="1"/>
  <c r="AB143" i="1" s="1"/>
  <c r="N142" i="1"/>
  <c r="N143" i="1" s="1"/>
  <c r="U142" i="1"/>
  <c r="U143" i="1" s="1"/>
  <c r="AH142" i="1"/>
  <c r="AH143" i="1" s="1"/>
  <c r="AF142" i="1"/>
  <c r="AF143" i="1" s="1"/>
  <c r="G140" i="1"/>
  <c r="AE142" i="1"/>
  <c r="AE143" i="1" s="1"/>
  <c r="J142" i="1"/>
  <c r="J143" i="1" s="1"/>
  <c r="V99" i="1"/>
  <c r="V101" i="1" s="1"/>
  <c r="W45" i="1"/>
  <c r="P45" i="1"/>
  <c r="P99" i="1"/>
  <c r="P101" i="1" s="1"/>
  <c r="M22" i="1"/>
  <c r="M26" i="1" s="1"/>
  <c r="M45" i="1"/>
  <c r="M44" i="1"/>
  <c r="AA99" i="1"/>
  <c r="AA100" i="1" s="1"/>
  <c r="P22" i="1"/>
  <c r="P24" i="1" s="1"/>
  <c r="AA45" i="1"/>
  <c r="V22" i="1"/>
  <c r="V24" i="1" s="1"/>
  <c r="V44" i="1"/>
  <c r="Z22" i="1"/>
  <c r="Z78" i="1" s="1"/>
  <c r="G137" i="1"/>
  <c r="G138" i="1"/>
  <c r="G136" i="1"/>
  <c r="AC22" i="1"/>
  <c r="AC78" i="1" s="1"/>
  <c r="AC45" i="1"/>
  <c r="G131" i="1"/>
  <c r="AC44" i="1"/>
  <c r="W201" i="1"/>
  <c r="W260" i="1"/>
  <c r="Z44" i="1"/>
  <c r="AE44" i="1"/>
  <c r="Z45" i="1"/>
  <c r="Y201" i="1"/>
  <c r="Y260" i="1"/>
  <c r="R260" i="1"/>
  <c r="R201" i="1"/>
  <c r="L260" i="1"/>
  <c r="L201" i="1"/>
  <c r="AA201" i="1"/>
  <c r="AA260" i="1"/>
  <c r="AC260" i="1"/>
  <c r="AC208" i="1"/>
  <c r="J201" i="1"/>
  <c r="J260" i="1"/>
  <c r="G218" i="1"/>
  <c r="N260" i="1"/>
  <c r="N205" i="1"/>
  <c r="J206" i="1"/>
  <c r="G223" i="1"/>
  <c r="M260" i="1"/>
  <c r="M208" i="1"/>
  <c r="T260" i="1"/>
  <c r="T201" i="1"/>
  <c r="L44" i="1"/>
  <c r="AE45" i="1"/>
  <c r="AB22" i="1"/>
  <c r="AB24" i="1" s="1"/>
  <c r="G221" i="1"/>
  <c r="Z201" i="1"/>
  <c r="Z260" i="1"/>
  <c r="AG260" i="1"/>
  <c r="AG204" i="1"/>
  <c r="G219" i="1"/>
  <c r="G203" i="1"/>
  <c r="O260" i="1"/>
  <c r="O202" i="1"/>
  <c r="K260" i="1"/>
  <c r="K206" i="1"/>
  <c r="P260" i="1"/>
  <c r="P207" i="1"/>
  <c r="L22" i="1"/>
  <c r="L24" i="1" s="1"/>
  <c r="R99" i="1"/>
  <c r="R100" i="1" s="1"/>
  <c r="AB99" i="1"/>
  <c r="AB100" i="1" s="1"/>
  <c r="X45" i="1"/>
  <c r="AI201" i="1"/>
  <c r="AI260" i="1"/>
  <c r="AJ260" i="1"/>
  <c r="AJ201" i="1"/>
  <c r="G220" i="1"/>
  <c r="G135" i="1"/>
  <c r="L99" i="1"/>
  <c r="L101" i="1" s="1"/>
  <c r="R44" i="1"/>
  <c r="AB44" i="1"/>
  <c r="X44" i="1"/>
  <c r="X201" i="1"/>
  <c r="X260" i="1"/>
  <c r="S201" i="1"/>
  <c r="S260" i="1"/>
  <c r="AD260" i="1"/>
  <c r="AD205" i="1"/>
  <c r="AB260" i="1"/>
  <c r="AB201" i="1"/>
  <c r="AF260" i="1"/>
  <c r="AF207" i="1"/>
  <c r="V260" i="1"/>
  <c r="V205" i="1"/>
  <c r="G134" i="1"/>
  <c r="R45" i="1"/>
  <c r="X99" i="1"/>
  <c r="X101" i="1" s="1"/>
  <c r="AH260" i="1"/>
  <c r="AH201" i="1"/>
  <c r="J207" i="1"/>
  <c r="G224" i="1"/>
  <c r="G222" i="1"/>
  <c r="U260" i="1"/>
  <c r="U208" i="1"/>
  <c r="Q260" i="1"/>
  <c r="Q204" i="1"/>
  <c r="G225" i="1"/>
  <c r="J208" i="1"/>
  <c r="AE260" i="1"/>
  <c r="AE202" i="1"/>
  <c r="G132" i="1"/>
  <c r="AF99" i="1"/>
  <c r="AF44" i="1"/>
  <c r="AF22" i="1"/>
  <c r="AF45" i="1"/>
  <c r="S44" i="1"/>
  <c r="S22" i="1"/>
  <c r="S45" i="1"/>
  <c r="S99" i="1"/>
  <c r="AD22" i="1"/>
  <c r="AD99" i="1"/>
  <c r="AD45" i="1"/>
  <c r="AD44" i="1"/>
  <c r="AJ45" i="1"/>
  <c r="AJ44" i="1"/>
  <c r="AJ99" i="1"/>
  <c r="J45" i="1"/>
  <c r="J44" i="1"/>
  <c r="J22" i="1"/>
  <c r="G43" i="1"/>
  <c r="J99" i="1"/>
  <c r="AH99" i="1"/>
  <c r="AH44" i="1"/>
  <c r="AH45" i="1"/>
  <c r="AG24" i="1" l="1"/>
  <c r="AG26" i="1"/>
  <c r="AC100" i="1"/>
  <c r="AE26" i="1"/>
  <c r="W78" i="1"/>
  <c r="W80" i="1" s="1"/>
  <c r="AE78" i="1"/>
  <c r="AE82" i="1" s="1"/>
  <c r="M101" i="1"/>
  <c r="O26" i="1"/>
  <c r="O24" i="1"/>
  <c r="Q24" i="1"/>
  <c r="Z100" i="1"/>
  <c r="Q100" i="1"/>
  <c r="AA26" i="1"/>
  <c r="AA78" i="1"/>
  <c r="AA80" i="1" s="1"/>
  <c r="O100" i="1"/>
  <c r="AG101" i="1"/>
  <c r="Q78" i="1"/>
  <c r="Q80" i="1" s="1"/>
  <c r="X78" i="1"/>
  <c r="X80" i="1" s="1"/>
  <c r="X26" i="1"/>
  <c r="R26" i="1"/>
  <c r="R78" i="1"/>
  <c r="R80" i="1" s="1"/>
  <c r="W26" i="1"/>
  <c r="J669" i="1"/>
  <c r="J617" i="1"/>
  <c r="J615" i="1"/>
  <c r="Q613" i="1"/>
  <c r="Q690" i="1"/>
  <c r="Q636" i="1"/>
  <c r="Q635" i="1"/>
  <c r="R635" i="1"/>
  <c r="R690" i="1"/>
  <c r="R613" i="1"/>
  <c r="R636" i="1"/>
  <c r="W690" i="1"/>
  <c r="W636" i="1"/>
  <c r="W613" i="1"/>
  <c r="W635" i="1"/>
  <c r="S669" i="1"/>
  <c r="S615" i="1"/>
  <c r="S617" i="1"/>
  <c r="O18" i="9"/>
  <c r="J692" i="1"/>
  <c r="J691" i="1"/>
  <c r="S692" i="1"/>
  <c r="X18" i="9"/>
  <c r="S691" i="1"/>
  <c r="O690" i="1"/>
  <c r="O613" i="1"/>
  <c r="O636" i="1"/>
  <c r="O635" i="1"/>
  <c r="AF669" i="1"/>
  <c r="AF617" i="1"/>
  <c r="AF615" i="1"/>
  <c r="P690" i="1"/>
  <c r="P613" i="1"/>
  <c r="P636" i="1"/>
  <c r="P635" i="1"/>
  <c r="V690" i="1"/>
  <c r="V613" i="1"/>
  <c r="V636" i="1"/>
  <c r="V635" i="1"/>
  <c r="AM18" i="9"/>
  <c r="AH692" i="1"/>
  <c r="AH691" i="1"/>
  <c r="AE690" i="1"/>
  <c r="AE613" i="1"/>
  <c r="AE636" i="1"/>
  <c r="AE635" i="1"/>
  <c r="K690" i="1"/>
  <c r="K636" i="1"/>
  <c r="K613" i="1"/>
  <c r="K635" i="1"/>
  <c r="AJ669" i="1"/>
  <c r="AJ615" i="1"/>
  <c r="AJ617" i="1"/>
  <c r="AF692" i="1"/>
  <c r="AK18" i="9"/>
  <c r="AK19" i="9" s="1"/>
  <c r="AK21" i="9" s="1"/>
  <c r="AK33" i="9" s="1"/>
  <c r="AK51" i="9" s="1"/>
  <c r="AK102" i="9" s="1"/>
  <c r="AK104" i="9" s="1"/>
  <c r="AF691" i="1"/>
  <c r="AH669" i="1"/>
  <c r="AH617" i="1"/>
  <c r="AH615" i="1"/>
  <c r="AJ692" i="1"/>
  <c r="AO18" i="9"/>
  <c r="AO19" i="9" s="1"/>
  <c r="AO21" i="9" s="1"/>
  <c r="AO33" i="9" s="1"/>
  <c r="AO51" i="9" s="1"/>
  <c r="AO102" i="9" s="1"/>
  <c r="AO104" i="9" s="1"/>
  <c r="AJ691" i="1"/>
  <c r="N690" i="1"/>
  <c r="N636" i="1"/>
  <c r="N613" i="1"/>
  <c r="N635" i="1"/>
  <c r="M690" i="1"/>
  <c r="M613" i="1"/>
  <c r="M636" i="1"/>
  <c r="M635" i="1"/>
  <c r="Z635" i="1"/>
  <c r="Z690" i="1"/>
  <c r="Z613" i="1"/>
  <c r="Z636" i="1"/>
  <c r="AA635" i="1"/>
  <c r="AA690" i="1"/>
  <c r="AA613" i="1"/>
  <c r="AA636" i="1"/>
  <c r="AG613" i="1"/>
  <c r="AG690" i="1"/>
  <c r="AG636" i="1"/>
  <c r="AG635" i="1"/>
  <c r="U690" i="1"/>
  <c r="U613" i="1"/>
  <c r="U636" i="1"/>
  <c r="U635" i="1"/>
  <c r="T690" i="1"/>
  <c r="T613" i="1"/>
  <c r="T636" i="1"/>
  <c r="T635" i="1"/>
  <c r="AD615" i="1"/>
  <c r="AD669" i="1"/>
  <c r="AD617" i="1"/>
  <c r="Y613" i="1"/>
  <c r="Y690" i="1"/>
  <c r="Y636" i="1"/>
  <c r="Y635" i="1"/>
  <c r="AI690" i="1"/>
  <c r="AI636" i="1"/>
  <c r="AI613" i="1"/>
  <c r="AI635" i="1"/>
  <c r="L690" i="1"/>
  <c r="L613" i="1"/>
  <c r="L636" i="1"/>
  <c r="L635" i="1"/>
  <c r="AC690" i="1"/>
  <c r="AC636" i="1"/>
  <c r="AC613" i="1"/>
  <c r="AC635" i="1"/>
  <c r="AB690" i="1"/>
  <c r="AB613" i="1"/>
  <c r="AB636" i="1"/>
  <c r="AB635" i="1"/>
  <c r="X690" i="1"/>
  <c r="X613" i="1"/>
  <c r="X636" i="1"/>
  <c r="X635" i="1"/>
  <c r="AI18" i="9"/>
  <c r="AI19" i="9" s="1"/>
  <c r="AI21" i="9" s="1"/>
  <c r="AI33" i="9" s="1"/>
  <c r="AI51" i="9" s="1"/>
  <c r="AI102" i="9" s="1"/>
  <c r="AI104" i="9" s="1"/>
  <c r="AD692" i="1"/>
  <c r="AD691" i="1"/>
  <c r="AI101" i="1"/>
  <c r="U101" i="1"/>
  <c r="Y101" i="1"/>
  <c r="AI26" i="1"/>
  <c r="N100" i="1"/>
  <c r="Y26" i="1"/>
  <c r="Y24" i="1"/>
  <c r="N24" i="1"/>
  <c r="N26" i="1"/>
  <c r="K78" i="1"/>
  <c r="K80" i="1" s="1"/>
  <c r="K26" i="1"/>
  <c r="AA101" i="1"/>
  <c r="AE101" i="1"/>
  <c r="W101" i="1"/>
  <c r="K100" i="1"/>
  <c r="U78" i="1"/>
  <c r="U80" i="1" s="1"/>
  <c r="Z26" i="1"/>
  <c r="U26" i="1"/>
  <c r="T100" i="1"/>
  <c r="V78" i="1"/>
  <c r="V80" i="1" s="1"/>
  <c r="T26" i="1"/>
  <c r="T78" i="1"/>
  <c r="T80" i="1" s="1"/>
  <c r="V100" i="1"/>
  <c r="Z24" i="1"/>
  <c r="P78" i="1"/>
  <c r="P80" i="1" s="1"/>
  <c r="P26" i="1"/>
  <c r="AC212" i="1"/>
  <c r="AC213" i="1" s="1"/>
  <c r="P100" i="1"/>
  <c r="X212" i="1"/>
  <c r="X213" i="1" s="1"/>
  <c r="N212" i="1"/>
  <c r="N213" i="1" s="1"/>
  <c r="K212" i="1"/>
  <c r="K213" i="1" s="1"/>
  <c r="L212" i="1"/>
  <c r="L213" i="1" s="1"/>
  <c r="AA212" i="1"/>
  <c r="AA213" i="1" s="1"/>
  <c r="Y212" i="1"/>
  <c r="Y213" i="1" s="1"/>
  <c r="W212" i="1"/>
  <c r="W213" i="1" s="1"/>
  <c r="U212" i="1"/>
  <c r="U213" i="1" s="1"/>
  <c r="AE212" i="1"/>
  <c r="AE213" i="1" s="1"/>
  <c r="AI212" i="1"/>
  <c r="AI213" i="1" s="1"/>
  <c r="R212" i="1"/>
  <c r="R213" i="1" s="1"/>
  <c r="S212" i="1"/>
  <c r="S213" i="1" s="1"/>
  <c r="AH212" i="1"/>
  <c r="AH213" i="1" s="1"/>
  <c r="AJ212" i="1"/>
  <c r="AJ213" i="1" s="1"/>
  <c r="O212" i="1"/>
  <c r="O213" i="1" s="1"/>
  <c r="J212" i="1"/>
  <c r="J213" i="1" s="1"/>
  <c r="L78" i="1"/>
  <c r="L80" i="1" s="1"/>
  <c r="AB212" i="1"/>
  <c r="AB213" i="1" s="1"/>
  <c r="M212" i="1"/>
  <c r="M213" i="1" s="1"/>
  <c r="AF212" i="1"/>
  <c r="AF213" i="1" s="1"/>
  <c r="Q212" i="1"/>
  <c r="Q213" i="1" s="1"/>
  <c r="AD212" i="1"/>
  <c r="AD213" i="1" s="1"/>
  <c r="L100" i="1"/>
  <c r="X100" i="1"/>
  <c r="P212" i="1"/>
  <c r="P213" i="1" s="1"/>
  <c r="AG212" i="1"/>
  <c r="AG213" i="1" s="1"/>
  <c r="T212" i="1"/>
  <c r="T213" i="1" s="1"/>
  <c r="AC26" i="1"/>
  <c r="V212" i="1"/>
  <c r="V213" i="1" s="1"/>
  <c r="Z212" i="1"/>
  <c r="Z213" i="1" s="1"/>
  <c r="V26" i="1"/>
  <c r="AB101" i="1"/>
  <c r="R101" i="1"/>
  <c r="L26" i="1"/>
  <c r="AC24" i="1"/>
  <c r="M24" i="1"/>
  <c r="M78" i="1"/>
  <c r="M80" i="1" s="1"/>
  <c r="AB26" i="1"/>
  <c r="G206" i="1"/>
  <c r="AB78" i="1"/>
  <c r="AB80" i="1" s="1"/>
  <c r="G202" i="1"/>
  <c r="G204" i="1"/>
  <c r="G205" i="1"/>
  <c r="G201" i="1"/>
  <c r="G208" i="1"/>
  <c r="G260" i="1"/>
  <c r="H224" i="1" s="1"/>
  <c r="G207" i="1"/>
  <c r="O82" i="1"/>
  <c r="O80" i="1"/>
  <c r="S26" i="1"/>
  <c r="S24" i="1"/>
  <c r="S78" i="1"/>
  <c r="AD101" i="1"/>
  <c r="AD100" i="1"/>
  <c r="Y82" i="1"/>
  <c r="Y80" i="1"/>
  <c r="Z82" i="1"/>
  <c r="Z80" i="1"/>
  <c r="J100" i="1"/>
  <c r="G99" i="1"/>
  <c r="J101" i="1"/>
  <c r="AD24" i="1"/>
  <c r="AD78" i="1"/>
  <c r="AD26" i="1"/>
  <c r="G45" i="1"/>
  <c r="H43" i="1"/>
  <c r="J78" i="1"/>
  <c r="J26" i="1"/>
  <c r="J24" i="1"/>
  <c r="G22" i="1"/>
  <c r="AJ100" i="1"/>
  <c r="AJ101" i="1"/>
  <c r="AF26" i="1"/>
  <c r="AF78" i="1"/>
  <c r="AF24" i="1"/>
  <c r="AH100" i="1"/>
  <c r="AH101" i="1"/>
  <c r="AC82" i="1"/>
  <c r="AC80" i="1"/>
  <c r="G44" i="1"/>
  <c r="AI80" i="1"/>
  <c r="AI82" i="1"/>
  <c r="N82" i="1"/>
  <c r="N80" i="1"/>
  <c r="AJ26" i="1"/>
  <c r="AJ78" i="1"/>
  <c r="G143" i="1"/>
  <c r="E138" i="1" s="1"/>
  <c r="G142" i="1"/>
  <c r="S100" i="1"/>
  <c r="S101" i="1"/>
  <c r="AF101" i="1"/>
  <c r="AF100" i="1"/>
  <c r="AH24" i="1"/>
  <c r="AH26" i="1"/>
  <c r="AH78" i="1"/>
  <c r="AG80" i="1"/>
  <c r="AG82" i="1"/>
  <c r="E142" i="1" l="1"/>
  <c r="Q82" i="1"/>
  <c r="E131" i="1"/>
  <c r="E132" i="1"/>
  <c r="E140" i="1"/>
  <c r="E133" i="1"/>
  <c r="E137" i="1"/>
  <c r="E136" i="1"/>
  <c r="E134" i="1"/>
  <c r="E141" i="1"/>
  <c r="E135" i="1"/>
  <c r="E139" i="1"/>
  <c r="AE80" i="1"/>
  <c r="W82" i="1"/>
  <c r="AA82" i="1"/>
  <c r="K82" i="1"/>
  <c r="R82" i="1"/>
  <c r="X82" i="1"/>
  <c r="U82" i="1"/>
  <c r="AM19" i="9"/>
  <c r="AM21" i="9" s="1"/>
  <c r="O19" i="9"/>
  <c r="O21" i="9" s="1"/>
  <c r="X19" i="9"/>
  <c r="X21" i="9" s="1"/>
  <c r="K692" i="1"/>
  <c r="P18" i="9"/>
  <c r="P19" i="9" s="1"/>
  <c r="P21" i="9" s="1"/>
  <c r="P33" i="9" s="1"/>
  <c r="P51" i="9" s="1"/>
  <c r="P102" i="9" s="1"/>
  <c r="P104" i="9" s="1"/>
  <c r="K691" i="1"/>
  <c r="S673" i="1"/>
  <c r="S671" i="1"/>
  <c r="X34" i="9" s="1"/>
  <c r="T692" i="1"/>
  <c r="Y18" i="9"/>
  <c r="Y19" i="9" s="1"/>
  <c r="Y21" i="9" s="1"/>
  <c r="Y33" i="9" s="1"/>
  <c r="Y51" i="9" s="1"/>
  <c r="Y102" i="9" s="1"/>
  <c r="Y104" i="9" s="1"/>
  <c r="T691" i="1"/>
  <c r="AG669" i="1"/>
  <c r="AG615" i="1"/>
  <c r="AG617" i="1"/>
  <c r="S18" i="9"/>
  <c r="S19" i="9" s="1"/>
  <c r="S21" i="9" s="1"/>
  <c r="S33" i="9" s="1"/>
  <c r="S51" i="9" s="1"/>
  <c r="S102" i="9" s="1"/>
  <c r="S104" i="9" s="1"/>
  <c r="N692" i="1"/>
  <c r="N691" i="1"/>
  <c r="AC615" i="1"/>
  <c r="AC669" i="1"/>
  <c r="AC617" i="1"/>
  <c r="AI617" i="1"/>
  <c r="AI669" i="1"/>
  <c r="AI615" i="1"/>
  <c r="X669" i="1"/>
  <c r="X617" i="1"/>
  <c r="X615" i="1"/>
  <c r="AD673" i="1"/>
  <c r="AD671" i="1"/>
  <c r="AI34" i="9" s="1"/>
  <c r="V669" i="1"/>
  <c r="V615" i="1"/>
  <c r="V617" i="1"/>
  <c r="AF673" i="1"/>
  <c r="AF671" i="1"/>
  <c r="AK34" i="9" s="1"/>
  <c r="W669" i="1"/>
  <c r="W615" i="1"/>
  <c r="W617" i="1"/>
  <c r="H44" i="1"/>
  <c r="E635" i="1" s="1"/>
  <c r="E634" i="1"/>
  <c r="AA669" i="1"/>
  <c r="AA617" i="1"/>
  <c r="AA615" i="1"/>
  <c r="X692" i="1"/>
  <c r="AC18" i="9"/>
  <c r="AC19" i="9" s="1"/>
  <c r="AC21" i="9" s="1"/>
  <c r="AC33" i="9" s="1"/>
  <c r="AC51" i="9" s="1"/>
  <c r="AC102" i="9" s="1"/>
  <c r="AC104" i="9" s="1"/>
  <c r="X691" i="1"/>
  <c r="AH18" i="9"/>
  <c r="AH19" i="9" s="1"/>
  <c r="AH21" i="9" s="1"/>
  <c r="AH33" i="9" s="1"/>
  <c r="AH51" i="9" s="1"/>
  <c r="AH102" i="9" s="1"/>
  <c r="AH104" i="9" s="1"/>
  <c r="AC692" i="1"/>
  <c r="AC691" i="1"/>
  <c r="AI692" i="1"/>
  <c r="AN18" i="9"/>
  <c r="AN19" i="9" s="1"/>
  <c r="AN21" i="9" s="1"/>
  <c r="AN33" i="9" s="1"/>
  <c r="AN51" i="9" s="1"/>
  <c r="AN102" i="9" s="1"/>
  <c r="AN104" i="9" s="1"/>
  <c r="AI691" i="1"/>
  <c r="U615" i="1"/>
  <c r="U669" i="1"/>
  <c r="U617" i="1"/>
  <c r="AA692" i="1"/>
  <c r="AF18" i="9"/>
  <c r="AF19" i="9" s="1"/>
  <c r="AF21" i="9" s="1"/>
  <c r="AF33" i="9" s="1"/>
  <c r="AF51" i="9" s="1"/>
  <c r="AF102" i="9" s="1"/>
  <c r="AF104" i="9" s="1"/>
  <c r="AA691" i="1"/>
  <c r="M617" i="1"/>
  <c r="M669" i="1"/>
  <c r="M615" i="1"/>
  <c r="AE615" i="1"/>
  <c r="AE669" i="1"/>
  <c r="AE617" i="1"/>
  <c r="AA18" i="9"/>
  <c r="V692" i="1"/>
  <c r="V691" i="1"/>
  <c r="V18" i="9"/>
  <c r="V19" i="9" s="1"/>
  <c r="V21" i="9" s="1"/>
  <c r="V33" i="9" s="1"/>
  <c r="V51" i="9" s="1"/>
  <c r="V102" i="9" s="1"/>
  <c r="V104" i="9" s="1"/>
  <c r="Q692" i="1"/>
  <c r="Q691" i="1"/>
  <c r="Z18" i="9"/>
  <c r="Z19" i="9" s="1"/>
  <c r="Z21" i="9" s="1"/>
  <c r="Z33" i="9" s="1"/>
  <c r="Z51" i="9" s="1"/>
  <c r="Z102" i="9" s="1"/>
  <c r="Z104" i="9" s="1"/>
  <c r="U692" i="1"/>
  <c r="U691" i="1"/>
  <c r="R18" i="9"/>
  <c r="M691" i="1"/>
  <c r="M692" i="1"/>
  <c r="AJ673" i="1"/>
  <c r="AJ671" i="1"/>
  <c r="AO34" i="9" s="1"/>
  <c r="AE692" i="1"/>
  <c r="AJ18" i="9"/>
  <c r="AE691" i="1"/>
  <c r="W692" i="1"/>
  <c r="AB18" i="9"/>
  <c r="AB19" i="9" s="1"/>
  <c r="AB21" i="9" s="1"/>
  <c r="AB33" i="9" s="1"/>
  <c r="AB51" i="9" s="1"/>
  <c r="AB102" i="9" s="1"/>
  <c r="AB104" i="9" s="1"/>
  <c r="W691" i="1"/>
  <c r="Q669" i="1"/>
  <c r="Q617" i="1"/>
  <c r="Q615" i="1"/>
  <c r="O615" i="1"/>
  <c r="O669" i="1"/>
  <c r="O617" i="1"/>
  <c r="AB669" i="1"/>
  <c r="AB615" i="1"/>
  <c r="AB617" i="1"/>
  <c r="L669" i="1"/>
  <c r="L615" i="1"/>
  <c r="L617" i="1"/>
  <c r="AD18" i="9"/>
  <c r="Y692" i="1"/>
  <c r="Y691" i="1"/>
  <c r="Z617" i="1"/>
  <c r="Z669" i="1"/>
  <c r="Z615" i="1"/>
  <c r="N615" i="1"/>
  <c r="N669" i="1"/>
  <c r="N617" i="1"/>
  <c r="AH673" i="1"/>
  <c r="AH671" i="1"/>
  <c r="AM34" i="9" s="1"/>
  <c r="K617" i="1"/>
  <c r="K669" i="1"/>
  <c r="K615" i="1"/>
  <c r="P669" i="1"/>
  <c r="P617" i="1"/>
  <c r="P615" i="1"/>
  <c r="O692" i="1"/>
  <c r="T18" i="9"/>
  <c r="T19" i="9" s="1"/>
  <c r="T21" i="9" s="1"/>
  <c r="T33" i="9" s="1"/>
  <c r="T51" i="9" s="1"/>
  <c r="T102" i="9" s="1"/>
  <c r="T104" i="9" s="1"/>
  <c r="O691" i="1"/>
  <c r="R669" i="1"/>
  <c r="R617" i="1"/>
  <c r="R615" i="1"/>
  <c r="AB692" i="1"/>
  <c r="AG18" i="9"/>
  <c r="AB691" i="1"/>
  <c r="L692" i="1"/>
  <c r="Q18" i="9"/>
  <c r="Q19" i="9" s="1"/>
  <c r="Q21" i="9" s="1"/>
  <c r="Q33" i="9" s="1"/>
  <c r="Q51" i="9" s="1"/>
  <c r="Q102" i="9" s="1"/>
  <c r="Q104" i="9" s="1"/>
  <c r="L691" i="1"/>
  <c r="Y669" i="1"/>
  <c r="Y615" i="1"/>
  <c r="Y617" i="1"/>
  <c r="T669" i="1"/>
  <c r="T615" i="1"/>
  <c r="T617" i="1"/>
  <c r="AL18" i="9"/>
  <c r="AL19" i="9" s="1"/>
  <c r="AL21" i="9" s="1"/>
  <c r="AL33" i="9" s="1"/>
  <c r="AL51" i="9" s="1"/>
  <c r="AL102" i="9" s="1"/>
  <c r="AL104" i="9" s="1"/>
  <c r="AG692" i="1"/>
  <c r="AG691" i="1"/>
  <c r="AE18" i="9"/>
  <c r="AE19" i="9" s="1"/>
  <c r="AE21" i="9" s="1"/>
  <c r="AE33" i="9" s="1"/>
  <c r="AE51" i="9" s="1"/>
  <c r="AE102" i="9" s="1"/>
  <c r="AE104" i="9" s="1"/>
  <c r="Z692" i="1"/>
  <c r="Z691" i="1"/>
  <c r="P692" i="1"/>
  <c r="U18" i="9"/>
  <c r="P691" i="1"/>
  <c r="W18" i="9"/>
  <c r="W19" i="9" s="1"/>
  <c r="W21" i="9" s="1"/>
  <c r="W33" i="9" s="1"/>
  <c r="W51" i="9" s="1"/>
  <c r="W102" i="9" s="1"/>
  <c r="W104" i="9" s="1"/>
  <c r="R692" i="1"/>
  <c r="R691" i="1"/>
  <c r="J673" i="1"/>
  <c r="J671" i="1"/>
  <c r="V82" i="1"/>
  <c r="P82" i="1"/>
  <c r="T82" i="1"/>
  <c r="M82" i="1"/>
  <c r="AB82" i="1"/>
  <c r="H140" i="1"/>
  <c r="H139" i="1"/>
  <c r="H141" i="1"/>
  <c r="L82" i="1"/>
  <c r="H223" i="1"/>
  <c r="H219" i="1"/>
  <c r="H260" i="1"/>
  <c r="H231" i="1"/>
  <c r="H226" i="1"/>
  <c r="H228" i="1"/>
  <c r="H247" i="1"/>
  <c r="H236" i="1"/>
  <c r="H256" i="1"/>
  <c r="H257" i="1"/>
  <c r="H253" i="1"/>
  <c r="H229" i="1"/>
  <c r="H254" i="1"/>
  <c r="H243" i="1"/>
  <c r="H245" i="1"/>
  <c r="H252" i="1"/>
  <c r="H251" i="1"/>
  <c r="H227" i="1"/>
  <c r="H239" i="1"/>
  <c r="H237" i="1"/>
  <c r="H249" i="1"/>
  <c r="H258" i="1"/>
  <c r="H242" i="1"/>
  <c r="H248" i="1"/>
  <c r="H234" i="1"/>
  <c r="H250" i="1"/>
  <c r="H255" i="1"/>
  <c r="H259" i="1"/>
  <c r="H246" i="1"/>
  <c r="H233" i="1"/>
  <c r="H235" i="1"/>
  <c r="H240" i="1"/>
  <c r="H232" i="1"/>
  <c r="H230" i="1"/>
  <c r="H238" i="1"/>
  <c r="H241" i="1"/>
  <c r="H244" i="1"/>
  <c r="H221" i="1"/>
  <c r="H220" i="1"/>
  <c r="H222" i="1"/>
  <c r="H225" i="1"/>
  <c r="H218" i="1"/>
  <c r="G213" i="1"/>
  <c r="G212" i="1"/>
  <c r="H142" i="1"/>
  <c r="G24" i="1"/>
  <c r="H24" i="1" s="1"/>
  <c r="G100" i="1"/>
  <c r="J80" i="1"/>
  <c r="G78" i="1"/>
  <c r="J82" i="1"/>
  <c r="S80" i="1"/>
  <c r="S82" i="1"/>
  <c r="AH82" i="1"/>
  <c r="AH80" i="1"/>
  <c r="AD82" i="1"/>
  <c r="AD80" i="1"/>
  <c r="AF82" i="1"/>
  <c r="AF80" i="1"/>
  <c r="H143" i="1"/>
  <c r="H135" i="1"/>
  <c r="H137" i="1"/>
  <c r="H136" i="1"/>
  <c r="H132" i="1"/>
  <c r="H138" i="1"/>
  <c r="H133" i="1"/>
  <c r="H131" i="1"/>
  <c r="H134" i="1"/>
  <c r="G101" i="1"/>
  <c r="H99" i="1"/>
  <c r="H100" i="1" s="1"/>
  <c r="AJ82" i="1"/>
  <c r="AJ80" i="1"/>
  <c r="H22" i="1"/>
  <c r="E613" i="1" s="1"/>
  <c r="G26" i="1"/>
  <c r="W133" i="9" l="1"/>
  <c r="R133" i="9"/>
  <c r="O133" i="9"/>
  <c r="U19" i="9"/>
  <c r="U21" i="9" s="1"/>
  <c r="Q133" i="9"/>
  <c r="R19" i="9"/>
  <c r="R21" i="9" s="1"/>
  <c r="P133" i="9"/>
  <c r="AG19" i="9"/>
  <c r="AG21" i="9" s="1"/>
  <c r="U133" i="9"/>
  <c r="AD19" i="9"/>
  <c r="AD21" i="9" s="1"/>
  <c r="T133" i="9"/>
  <c r="AJ19" i="9"/>
  <c r="AJ21" i="9" s="1"/>
  <c r="V133" i="9"/>
  <c r="AA19" i="9"/>
  <c r="AA21" i="9" s="1"/>
  <c r="S133" i="9"/>
  <c r="W134" i="9"/>
  <c r="O134" i="9"/>
  <c r="R134" i="9"/>
  <c r="X33" i="9"/>
  <c r="X51" i="9" s="1"/>
  <c r="X102" i="9" s="1"/>
  <c r="X104" i="9" s="1"/>
  <c r="R136" i="9"/>
  <c r="AM33" i="9"/>
  <c r="AM51" i="9" s="1"/>
  <c r="AM102" i="9" s="1"/>
  <c r="AM104" i="9" s="1"/>
  <c r="W136" i="9"/>
  <c r="O33" i="9"/>
  <c r="O51" i="9" s="1"/>
  <c r="O102" i="9" s="1"/>
  <c r="O104" i="9" s="1"/>
  <c r="O136" i="9"/>
  <c r="O204" i="9" s="1"/>
  <c r="O206" i="9" s="1"/>
  <c r="O209" i="9" s="1"/>
  <c r="O211" i="9" s="1"/>
  <c r="O34" i="9"/>
  <c r="T673" i="1"/>
  <c r="T671" i="1"/>
  <c r="Y34" i="9" s="1"/>
  <c r="O673" i="1"/>
  <c r="O671" i="1"/>
  <c r="T34" i="9" s="1"/>
  <c r="N673" i="1"/>
  <c r="N671" i="1"/>
  <c r="S34" i="9" s="1"/>
  <c r="AA673" i="1"/>
  <c r="AA671" i="1"/>
  <c r="AF34" i="9" s="1"/>
  <c r="X673" i="1"/>
  <c r="X671" i="1"/>
  <c r="AC34" i="9" s="1"/>
  <c r="P673" i="1"/>
  <c r="P671" i="1"/>
  <c r="U34" i="9" s="1"/>
  <c r="AO613" i="1"/>
  <c r="AO669" i="1" s="1"/>
  <c r="AM613" i="1"/>
  <c r="AM669" i="1" s="1"/>
  <c r="AN613" i="1"/>
  <c r="AN669" i="1" s="1"/>
  <c r="Y673" i="1"/>
  <c r="Y671" i="1"/>
  <c r="AD34" i="9" s="1"/>
  <c r="L673" i="1"/>
  <c r="L671" i="1"/>
  <c r="Q34" i="9" s="1"/>
  <c r="AE673" i="1"/>
  <c r="AE671" i="1"/>
  <c r="AJ34" i="9" s="1"/>
  <c r="AI673" i="1"/>
  <c r="AI671" i="1"/>
  <c r="AN34" i="9" s="1"/>
  <c r="R673" i="1"/>
  <c r="R671" i="1"/>
  <c r="W34" i="9" s="1"/>
  <c r="K673" i="1"/>
  <c r="K671" i="1"/>
  <c r="P34" i="9" s="1"/>
  <c r="Z673" i="1"/>
  <c r="Z671" i="1"/>
  <c r="AE34" i="9" s="1"/>
  <c r="Q673" i="1"/>
  <c r="Q671" i="1"/>
  <c r="V34" i="9" s="1"/>
  <c r="U673" i="1"/>
  <c r="U671" i="1"/>
  <c r="Z34" i="9" s="1"/>
  <c r="V673" i="1"/>
  <c r="V671" i="1"/>
  <c r="AA34" i="9" s="1"/>
  <c r="AG673" i="1"/>
  <c r="AG671" i="1"/>
  <c r="AL34" i="9" s="1"/>
  <c r="AB673" i="1"/>
  <c r="AB671" i="1"/>
  <c r="AG34" i="9" s="1"/>
  <c r="M673" i="1"/>
  <c r="M671" i="1"/>
  <c r="R34" i="9" s="1"/>
  <c r="W673" i="1"/>
  <c r="W671" i="1"/>
  <c r="AB34" i="9" s="1"/>
  <c r="AC673" i="1"/>
  <c r="AC671" i="1"/>
  <c r="AH34" i="9" s="1"/>
  <c r="G505" i="1"/>
  <c r="H505" i="1" s="1"/>
  <c r="H207" i="1"/>
  <c r="H210" i="1"/>
  <c r="H211" i="1"/>
  <c r="H209" i="1"/>
  <c r="H201" i="1"/>
  <c r="H208" i="1"/>
  <c r="H212" i="1"/>
  <c r="H213" i="1"/>
  <c r="H203" i="1"/>
  <c r="H205" i="1"/>
  <c r="H204" i="1"/>
  <c r="H202" i="1"/>
  <c r="H206" i="1"/>
  <c r="G80" i="1"/>
  <c r="H80" i="1" s="1"/>
  <c r="H78" i="1"/>
  <c r="G82" i="1"/>
  <c r="AN673" i="1" l="1"/>
  <c r="AN671" i="1"/>
  <c r="AM673" i="1"/>
  <c r="AM671" i="1"/>
  <c r="AO673" i="1"/>
  <c r="AO671" i="1"/>
  <c r="S151" i="9"/>
  <c r="AN617" i="1"/>
  <c r="AN615" i="1"/>
  <c r="AM617" i="1"/>
  <c r="AM615" i="1"/>
  <c r="AO617" i="1"/>
  <c r="AO615" i="1"/>
  <c r="AS34" i="9"/>
  <c r="V151" i="9"/>
  <c r="V134" i="9"/>
  <c r="V152" i="9" s="1"/>
  <c r="S134" i="9"/>
  <c r="S152" i="9" s="1"/>
  <c r="Q134" i="9"/>
  <c r="R204" i="9"/>
  <c r="R206" i="9" s="1"/>
  <c r="R209" i="9" s="1"/>
  <c r="R211" i="9" s="1"/>
  <c r="W204" i="9"/>
  <c r="W206" i="9" s="1"/>
  <c r="U151" i="9"/>
  <c r="P134" i="9"/>
  <c r="U134" i="9"/>
  <c r="T151" i="9"/>
  <c r="O213" i="9"/>
  <c r="O215" i="9" s="1"/>
  <c r="W151" i="9"/>
  <c r="T134" i="9"/>
  <c r="O197" i="9"/>
  <c r="O198" i="9"/>
  <c r="O195" i="9"/>
  <c r="O196" i="9"/>
  <c r="W197" i="9"/>
  <c r="W196" i="9"/>
  <c r="W195" i="9"/>
  <c r="W198" i="9"/>
  <c r="R196" i="9"/>
  <c r="R197" i="9"/>
  <c r="R198" i="9"/>
  <c r="R195" i="9"/>
  <c r="AJ33" i="9"/>
  <c r="AJ51" i="9" s="1"/>
  <c r="AJ102" i="9" s="1"/>
  <c r="AJ104" i="9" s="1"/>
  <c r="V136" i="9"/>
  <c r="AA33" i="9"/>
  <c r="AA51" i="9" s="1"/>
  <c r="AA102" i="9" s="1"/>
  <c r="AA104" i="9" s="1"/>
  <c r="S136" i="9"/>
  <c r="AD33" i="9"/>
  <c r="AD51" i="9" s="1"/>
  <c r="AD102" i="9" s="1"/>
  <c r="AD104" i="9" s="1"/>
  <c r="T136" i="9"/>
  <c r="R33" i="9"/>
  <c r="R51" i="9" s="1"/>
  <c r="R102" i="9" s="1"/>
  <c r="R104" i="9" s="1"/>
  <c r="P136" i="9"/>
  <c r="AG33" i="9"/>
  <c r="AG51" i="9" s="1"/>
  <c r="AG102" i="9" s="1"/>
  <c r="AG104" i="9" s="1"/>
  <c r="U136" i="9"/>
  <c r="U33" i="9"/>
  <c r="U51" i="9" s="1"/>
  <c r="U102" i="9" s="1"/>
  <c r="U104" i="9" s="1"/>
  <c r="Q136" i="9"/>
  <c r="R154" i="9" s="1"/>
  <c r="AS669" i="1"/>
  <c r="AP690" i="1"/>
  <c r="AR669" i="1"/>
  <c r="AQ669" i="1"/>
  <c r="AP669" i="1"/>
  <c r="AQ690" i="1"/>
  <c r="G634" i="1"/>
  <c r="AR34" i="9"/>
  <c r="AS690" i="1"/>
  <c r="AR690" i="1"/>
  <c r="AA151" i="9" l="1"/>
  <c r="AA133" i="9" s="1"/>
  <c r="W152" i="9"/>
  <c r="AA152" i="9" s="1"/>
  <c r="AE152" i="9" s="1"/>
  <c r="AI152" i="9" s="1"/>
  <c r="AM152" i="9" s="1"/>
  <c r="AQ152" i="9" s="1"/>
  <c r="O253" i="9"/>
  <c r="O254" i="9" s="1"/>
  <c r="O262" i="9" s="1"/>
  <c r="U152" i="9"/>
  <c r="V154" i="9"/>
  <c r="T204" i="9"/>
  <c r="T206" i="9" s="1"/>
  <c r="T209" i="9" s="1"/>
  <c r="T211" i="9" s="1"/>
  <c r="T213" i="9" s="1"/>
  <c r="T215" i="9" s="1"/>
  <c r="T154" i="9"/>
  <c r="S204" i="9"/>
  <c r="S206" i="9" s="1"/>
  <c r="S209" i="9" s="1"/>
  <c r="S211" i="9" s="1"/>
  <c r="S213" i="9" s="1"/>
  <c r="S215" i="9" s="1"/>
  <c r="S154" i="9"/>
  <c r="U204" i="9"/>
  <c r="U206" i="9" s="1"/>
  <c r="U209" i="9" s="1"/>
  <c r="U211" i="9" s="1"/>
  <c r="U213" i="9" s="1"/>
  <c r="U215" i="9" s="1"/>
  <c r="U154" i="9"/>
  <c r="W154" i="9"/>
  <c r="T152" i="9"/>
  <c r="Q204" i="9"/>
  <c r="Q206" i="9" s="1"/>
  <c r="Q209" i="9" s="1"/>
  <c r="Q211" i="9" s="1"/>
  <c r="Q213" i="9" s="1"/>
  <c r="Q215" i="9" s="1"/>
  <c r="Q154" i="9"/>
  <c r="P204" i="9"/>
  <c r="P206" i="9" s="1"/>
  <c r="P209" i="9" s="1"/>
  <c r="P211" i="9" s="1"/>
  <c r="P213" i="9" s="1"/>
  <c r="P215" i="9" s="1"/>
  <c r="P154" i="9"/>
  <c r="P155" i="9" s="1"/>
  <c r="G635" i="1"/>
  <c r="V204" i="9"/>
  <c r="V206" i="9" s="1"/>
  <c r="V209" i="9" s="1"/>
  <c r="V211" i="9" s="1"/>
  <c r="M31" i="10"/>
  <c r="M32" i="10" s="1"/>
  <c r="M38" i="10" s="1"/>
  <c r="M41" i="10" s="1"/>
  <c r="M42" i="10" s="1"/>
  <c r="O166" i="9"/>
  <c r="O171" i="9" s="1"/>
  <c r="O175" i="9" s="1"/>
  <c r="P166" i="9"/>
  <c r="W209" i="9"/>
  <c r="W211" i="9" s="1"/>
  <c r="W213" i="9" s="1"/>
  <c r="W215" i="9" s="1"/>
  <c r="P31" i="10"/>
  <c r="P32" i="10" s="1"/>
  <c r="O38" i="10" s="1"/>
  <c r="O41" i="10" s="1"/>
  <c r="AE151" i="9"/>
  <c r="AI151" i="9" s="1"/>
  <c r="AM151" i="9" s="1"/>
  <c r="AQ151" i="9" s="1"/>
  <c r="T195" i="9"/>
  <c r="T198" i="9"/>
  <c r="T196" i="9"/>
  <c r="T197" i="9"/>
  <c r="Q196" i="9"/>
  <c r="Q198" i="9"/>
  <c r="Q195" i="9"/>
  <c r="Q197" i="9"/>
  <c r="P196" i="9"/>
  <c r="P198" i="9"/>
  <c r="P195" i="9"/>
  <c r="P197" i="9"/>
  <c r="S198" i="9"/>
  <c r="AA198" i="9" s="1"/>
  <c r="AE198" i="9" s="1"/>
  <c r="AI198" i="9" s="1"/>
  <c r="AM198" i="9" s="1"/>
  <c r="S197" i="9"/>
  <c r="AA197" i="9" s="1"/>
  <c r="AE197" i="9" s="1"/>
  <c r="AI197" i="9" s="1"/>
  <c r="AM197" i="9" s="1"/>
  <c r="S196" i="9"/>
  <c r="S195" i="9"/>
  <c r="AA195" i="9" s="1"/>
  <c r="AE195" i="9" s="1"/>
  <c r="AI195" i="9" s="1"/>
  <c r="AM195" i="9" s="1"/>
  <c r="V197" i="9"/>
  <c r="V195" i="9"/>
  <c r="V198" i="9"/>
  <c r="V196" i="9"/>
  <c r="U195" i="9"/>
  <c r="U197" i="9"/>
  <c r="U196" i="9"/>
  <c r="U198" i="9"/>
  <c r="AT34" i="9"/>
  <c r="AP692" i="1"/>
  <c r="AU18" i="9"/>
  <c r="AU19" i="9" s="1"/>
  <c r="AU21" i="9" s="1"/>
  <c r="AU33" i="9" s="1"/>
  <c r="AU51" i="9" s="1"/>
  <c r="AP691" i="1"/>
  <c r="AP673" i="1"/>
  <c r="AP671" i="1"/>
  <c r="AU34" i="9" s="1"/>
  <c r="AX18" i="9"/>
  <c r="AX19" i="9" s="1"/>
  <c r="AX21" i="9" s="1"/>
  <c r="AX33" i="9" s="1"/>
  <c r="AX51" i="9" s="1"/>
  <c r="AS692" i="1"/>
  <c r="AS691" i="1"/>
  <c r="AP18" i="9"/>
  <c r="G690" i="1"/>
  <c r="AR18" i="9"/>
  <c r="AR19" i="9" s="1"/>
  <c r="AR21" i="9" s="1"/>
  <c r="AR33" i="9" s="1"/>
  <c r="AR51" i="9" s="1"/>
  <c r="G636" i="1"/>
  <c r="H634" i="1"/>
  <c r="H635" i="1" s="1"/>
  <c r="AQ18" i="9"/>
  <c r="AQ19" i="9" s="1"/>
  <c r="AQ21" i="9" s="1"/>
  <c r="AQ33" i="9" s="1"/>
  <c r="AQ51" i="9" s="1"/>
  <c r="G669" i="1"/>
  <c r="AS18" i="9"/>
  <c r="AS673" i="1"/>
  <c r="AS671" i="1"/>
  <c r="AX34" i="9" s="1"/>
  <c r="AQ34" i="9"/>
  <c r="AT18" i="9"/>
  <c r="AT19" i="9" s="1"/>
  <c r="AT21" i="9" s="1"/>
  <c r="AT33" i="9" s="1"/>
  <c r="AT51" i="9" s="1"/>
  <c r="AW18" i="9"/>
  <c r="AW19" i="9" s="1"/>
  <c r="AW21" i="9" s="1"/>
  <c r="AW33" i="9" s="1"/>
  <c r="AW51" i="9" s="1"/>
  <c r="AR692" i="1"/>
  <c r="AR691" i="1"/>
  <c r="AQ673" i="1"/>
  <c r="AQ671" i="1"/>
  <c r="AV34" i="9" s="1"/>
  <c r="AQ692" i="1"/>
  <c r="AV18" i="9"/>
  <c r="AQ691" i="1"/>
  <c r="AR671" i="1"/>
  <c r="AW34" i="9" s="1"/>
  <c r="AR673" i="1"/>
  <c r="G608" i="1"/>
  <c r="H608" i="1" s="1"/>
  <c r="AH643" i="1"/>
  <c r="AI643" i="1" s="1"/>
  <c r="AJ643" i="1" s="1"/>
  <c r="AK643" i="1" s="1"/>
  <c r="AL643" i="1" s="1"/>
  <c r="G613" i="1"/>
  <c r="H613" i="1" s="1"/>
  <c r="AM643" i="1" l="1"/>
  <c r="AN643" i="1" s="1"/>
  <c r="AO643" i="1" s="1"/>
  <c r="AP643" i="1" s="1"/>
  <c r="AQ643" i="1" s="1"/>
  <c r="AR643" i="1" s="1"/>
  <c r="AS643" i="1" s="1"/>
  <c r="AA196" i="9"/>
  <c r="AE196" i="9" s="1"/>
  <c r="AI196" i="9" s="1"/>
  <c r="AM196" i="9" s="1"/>
  <c r="AQ196" i="9" s="1"/>
  <c r="V212" i="9"/>
  <c r="V213" i="9" s="1"/>
  <c r="V215" i="9" s="1"/>
  <c r="O267" i="9"/>
  <c r="Q155" i="9"/>
  <c r="R155" i="9" s="1"/>
  <c r="S155" i="9" s="1"/>
  <c r="T155" i="9" s="1"/>
  <c r="U155" i="9" s="1"/>
  <c r="V155" i="9" s="1"/>
  <c r="W155" i="9" s="1"/>
  <c r="R212" i="9"/>
  <c r="R213" i="9" s="1"/>
  <c r="R215" i="9" s="1"/>
  <c r="G615" i="1"/>
  <c r="H615" i="1" s="1"/>
  <c r="O271" i="9"/>
  <c r="BM20" i="10"/>
  <c r="M43" i="10"/>
  <c r="M46" i="10" s="1"/>
  <c r="M48" i="10" s="1"/>
  <c r="M50" i="10" s="1"/>
  <c r="O167" i="9"/>
  <c r="AN20" i="10"/>
  <c r="AE133" i="9"/>
  <c r="AI133" i="9" s="1"/>
  <c r="AM133" i="9" s="1"/>
  <c r="AQ133" i="9" s="1"/>
  <c r="P171" i="9"/>
  <c r="P175" i="9" s="1"/>
  <c r="P167" i="9"/>
  <c r="AA134" i="9"/>
  <c r="O42" i="10"/>
  <c r="O43" i="10"/>
  <c r="O46" i="10" s="1"/>
  <c r="O48" i="10" s="1"/>
  <c r="O50" i="10" s="1"/>
  <c r="AQ197" i="9"/>
  <c r="AQ198" i="9"/>
  <c r="AQ195" i="9"/>
  <c r="AP19" i="9"/>
  <c r="AP21" i="9" s="1"/>
  <c r="X133" i="9"/>
  <c r="X151" i="9" s="1"/>
  <c r="AB151" i="9" s="1"/>
  <c r="AV19" i="9"/>
  <c r="Z134" i="9" s="1"/>
  <c r="Z133" i="9"/>
  <c r="AS19" i="9"/>
  <c r="AS21" i="9" s="1"/>
  <c r="Y133" i="9"/>
  <c r="AX102" i="9"/>
  <c r="AX84" i="9"/>
  <c r="AS730" i="1" s="1"/>
  <c r="AX82" i="9"/>
  <c r="AS728" i="1" s="1"/>
  <c r="AX83" i="9"/>
  <c r="AS729" i="1" s="1"/>
  <c r="AX85" i="9"/>
  <c r="AX103" i="9" s="1"/>
  <c r="AR102" i="9"/>
  <c r="AR83" i="9"/>
  <c r="AM729" i="1" s="1"/>
  <c r="AR85" i="9"/>
  <c r="AR103" i="9" s="1"/>
  <c r="AR84" i="9"/>
  <c r="AM730" i="1" s="1"/>
  <c r="AR82" i="9"/>
  <c r="AM728" i="1" s="1"/>
  <c r="AU102" i="9"/>
  <c r="AU82" i="9"/>
  <c r="AP728" i="1" s="1"/>
  <c r="AU83" i="9"/>
  <c r="AP729" i="1" s="1"/>
  <c r="AU85" i="9"/>
  <c r="AU103" i="9" s="1"/>
  <c r="AU84" i="9"/>
  <c r="AP730" i="1" s="1"/>
  <c r="AW102" i="9"/>
  <c r="AW84" i="9"/>
  <c r="AR730" i="1" s="1"/>
  <c r="AW83" i="9"/>
  <c r="AR729" i="1" s="1"/>
  <c r="AW82" i="9"/>
  <c r="AR728" i="1" s="1"/>
  <c r="AW85" i="9"/>
  <c r="AW103" i="9" s="1"/>
  <c r="AQ102" i="9"/>
  <c r="AQ84" i="9"/>
  <c r="AL730" i="1" s="1"/>
  <c r="AQ83" i="9"/>
  <c r="AL729" i="1" s="1"/>
  <c r="AQ82" i="9"/>
  <c r="AL728" i="1" s="1"/>
  <c r="AQ85" i="9"/>
  <c r="AQ103" i="9" s="1"/>
  <c r="AT102" i="9"/>
  <c r="AT84" i="9"/>
  <c r="AO730" i="1" s="1"/>
  <c r="AT82" i="9"/>
  <c r="AO728" i="1" s="1"/>
  <c r="AT85" i="9"/>
  <c r="AT103" i="9" s="1"/>
  <c r="AT83" i="9"/>
  <c r="AO729" i="1" s="1"/>
  <c r="AP34" i="9"/>
  <c r="G671" i="1"/>
  <c r="H671" i="1" s="1"/>
  <c r="H690" i="1"/>
  <c r="H691" i="1" s="1"/>
  <c r="G692" i="1"/>
  <c r="G691" i="1"/>
  <c r="H669" i="1"/>
  <c r="G673" i="1"/>
  <c r="G617" i="1"/>
  <c r="X134" i="9" l="1"/>
  <c r="X152" i="9" s="1"/>
  <c r="AB152" i="9" s="1"/>
  <c r="AE134" i="9"/>
  <c r="AI134" i="9" s="1"/>
  <c r="AQ20" i="10"/>
  <c r="AQ21" i="10" s="1"/>
  <c r="P176" i="9"/>
  <c r="P178" i="9" s="1"/>
  <c r="AV21" i="9"/>
  <c r="AV33" i="9" s="1"/>
  <c r="AV51" i="9" s="1"/>
  <c r="Y134" i="9"/>
  <c r="Y152" i="9" s="1"/>
  <c r="AC152" i="9" s="1"/>
  <c r="Y151" i="9"/>
  <c r="Z151" i="9"/>
  <c r="AB133" i="9"/>
  <c r="AF151" i="9"/>
  <c r="AJ151" i="9" s="1"/>
  <c r="AN151" i="9" s="1"/>
  <c r="AR151" i="9" s="1"/>
  <c r="Z152" i="9"/>
  <c r="AD152" i="9" s="1"/>
  <c r="AS33" i="9"/>
  <c r="AS51" i="9" s="1"/>
  <c r="Y136" i="9"/>
  <c r="AX104" i="9"/>
  <c r="AP33" i="9"/>
  <c r="AP51" i="9" s="1"/>
  <c r="X136" i="9"/>
  <c r="X154" i="9" s="1"/>
  <c r="X155" i="9" s="1"/>
  <c r="AW104" i="9"/>
  <c r="AU104" i="9"/>
  <c r="AQ104" i="9"/>
  <c r="AR737" i="1"/>
  <c r="AR739" i="1"/>
  <c r="AR736" i="1"/>
  <c r="AR731" i="1"/>
  <c r="AR738" i="1"/>
  <c r="AR744" i="1"/>
  <c r="AR745" i="1"/>
  <c r="AR742" i="1"/>
  <c r="AM742" i="1"/>
  <c r="AM745" i="1"/>
  <c r="AM744" i="1"/>
  <c r="AM743" i="1"/>
  <c r="AR751" i="1"/>
  <c r="AR750" i="1"/>
  <c r="AR748" i="1"/>
  <c r="AR104" i="9"/>
  <c r="AO745" i="1"/>
  <c r="AO743" i="1"/>
  <c r="AO742" i="1"/>
  <c r="AO744" i="1"/>
  <c r="AP750" i="1"/>
  <c r="AP748" i="1"/>
  <c r="AP751" i="1"/>
  <c r="AP749" i="1"/>
  <c r="AS744" i="1"/>
  <c r="AS742" i="1"/>
  <c r="AS745" i="1"/>
  <c r="AS739" i="1"/>
  <c r="AS737" i="1"/>
  <c r="AS731" i="1"/>
  <c r="AS736" i="1"/>
  <c r="AS738" i="1"/>
  <c r="AO738" i="1"/>
  <c r="AO731" i="1"/>
  <c r="AO736" i="1"/>
  <c r="AO739" i="1"/>
  <c r="AO737" i="1"/>
  <c r="AP743" i="1"/>
  <c r="AP745" i="1"/>
  <c r="AP744" i="1"/>
  <c r="AP742" i="1"/>
  <c r="AM736" i="1"/>
  <c r="AM731" i="1"/>
  <c r="AM738" i="1"/>
  <c r="AM739" i="1"/>
  <c r="AM737" i="1"/>
  <c r="AS751" i="1"/>
  <c r="AS748" i="1"/>
  <c r="AS750" i="1"/>
  <c r="AL749" i="1"/>
  <c r="AL748" i="1"/>
  <c r="AL750" i="1"/>
  <c r="AL751" i="1"/>
  <c r="AO750" i="1"/>
  <c r="AO748" i="1"/>
  <c r="AO749" i="1"/>
  <c r="AO751" i="1"/>
  <c r="AL731" i="1"/>
  <c r="AL736" i="1"/>
  <c r="AL738" i="1"/>
  <c r="AL739" i="1"/>
  <c r="AL737" i="1"/>
  <c r="AT104" i="9"/>
  <c r="AL743" i="1"/>
  <c r="AL742" i="1"/>
  <c r="AL744" i="1"/>
  <c r="AL745" i="1"/>
  <c r="AP738" i="1"/>
  <c r="AP731" i="1"/>
  <c r="AP739" i="1"/>
  <c r="AP736" i="1"/>
  <c r="AP737" i="1"/>
  <c r="AM748" i="1"/>
  <c r="AM749" i="1"/>
  <c r="AM750" i="1"/>
  <c r="AM751" i="1"/>
  <c r="Y154" i="9" l="1"/>
  <c r="Y155" i="9" s="1"/>
  <c r="AD151" i="9"/>
  <c r="AH151" i="9" s="1"/>
  <c r="AL151" i="9" s="1"/>
  <c r="AP151" i="9" s="1"/>
  <c r="AT151" i="9" s="1"/>
  <c r="AC151" i="9"/>
  <c r="AG151" i="9" s="1"/>
  <c r="AK151" i="9" s="1"/>
  <c r="AO151" i="9" s="1"/>
  <c r="AS151" i="9" s="1"/>
  <c r="Z136" i="9"/>
  <c r="Q166" i="9"/>
  <c r="AM134" i="9"/>
  <c r="AQ134" i="9" s="1"/>
  <c r="R31" i="10"/>
  <c r="R32" i="10" s="1"/>
  <c r="Y204" i="9"/>
  <c r="X204" i="9"/>
  <c r="AF133" i="9"/>
  <c r="AJ133" i="9" s="1"/>
  <c r="AN133" i="9" s="1"/>
  <c r="AR133" i="9" s="1"/>
  <c r="AF152" i="9"/>
  <c r="AJ152" i="9" s="1"/>
  <c r="AN152" i="9" s="1"/>
  <c r="AR152" i="9" s="1"/>
  <c r="AG152" i="9"/>
  <c r="AK152" i="9" s="1"/>
  <c r="AO152" i="9" s="1"/>
  <c r="AS152" i="9" s="1"/>
  <c r="AP102" i="9"/>
  <c r="AP84" i="9"/>
  <c r="AP82" i="9"/>
  <c r="AP85" i="9"/>
  <c r="AP83" i="9"/>
  <c r="AV82" i="9"/>
  <c r="AV84" i="9"/>
  <c r="AV102" i="9"/>
  <c r="AV85" i="9"/>
  <c r="AV83" i="9"/>
  <c r="AS102" i="9"/>
  <c r="AS83" i="9"/>
  <c r="AS84" i="9"/>
  <c r="AS82" i="9"/>
  <c r="AS85" i="9"/>
  <c r="AR732" i="1"/>
  <c r="AR756" i="1"/>
  <c r="AR757" i="1"/>
  <c r="AR754" i="1"/>
  <c r="AS756" i="1"/>
  <c r="AS732" i="1"/>
  <c r="AS757" i="1"/>
  <c r="AS754" i="1"/>
  <c r="AP732" i="1"/>
  <c r="AP757" i="1"/>
  <c r="AP754" i="1"/>
  <c r="AP755" i="1"/>
  <c r="AP756" i="1"/>
  <c r="AO732" i="1"/>
  <c r="AO755" i="1"/>
  <c r="AO754" i="1"/>
  <c r="AO757" i="1"/>
  <c r="AO756" i="1"/>
  <c r="AL732" i="1"/>
  <c r="AL755" i="1"/>
  <c r="AL757" i="1"/>
  <c r="AL756" i="1"/>
  <c r="AL754" i="1"/>
  <c r="AM755" i="1"/>
  <c r="AM757" i="1"/>
  <c r="AM732" i="1"/>
  <c r="AM754" i="1"/>
  <c r="AM756" i="1"/>
  <c r="AC133" i="9" l="1"/>
  <c r="AD133" i="9"/>
  <c r="AH133" i="9" s="1"/>
  <c r="AL133" i="9" s="1"/>
  <c r="AP133" i="9" s="1"/>
  <c r="AT133" i="9" s="1"/>
  <c r="Z204" i="9"/>
  <c r="Z154" i="9"/>
  <c r="Z155" i="9" s="1"/>
  <c r="AG133" i="9"/>
  <c r="AK133" i="9" s="1"/>
  <c r="AO133" i="9" s="1"/>
  <c r="AS133" i="9" s="1"/>
  <c r="Q171" i="9"/>
  <c r="Q175" i="9" s="1"/>
  <c r="Q167" i="9"/>
  <c r="AC134" i="9"/>
  <c r="AG134" i="9" s="1"/>
  <c r="AD134" i="9"/>
  <c r="AH152" i="9"/>
  <c r="AL152" i="9" s="1"/>
  <c r="AP152" i="9" s="1"/>
  <c r="AT152" i="9" s="1"/>
  <c r="AQ730" i="1"/>
  <c r="AQ748" i="1" s="1"/>
  <c r="Z189" i="9"/>
  <c r="Z197" i="9" s="1"/>
  <c r="AD197" i="9" s="1"/>
  <c r="AH197" i="9" s="1"/>
  <c r="AL197" i="9" s="1"/>
  <c r="AP197" i="9" s="1"/>
  <c r="AQ728" i="1"/>
  <c r="AQ737" i="1" s="1"/>
  <c r="Z187" i="9"/>
  <c r="Z195" i="9" s="1"/>
  <c r="AD195" i="9" s="1"/>
  <c r="AH195" i="9" s="1"/>
  <c r="AL195" i="9" s="1"/>
  <c r="AP195" i="9" s="1"/>
  <c r="AK729" i="1"/>
  <c r="AK742" i="1" s="1"/>
  <c r="X188" i="9"/>
  <c r="AB134" i="9"/>
  <c r="AN729" i="1"/>
  <c r="AN743" i="1" s="1"/>
  <c r="Y188" i="9"/>
  <c r="Y196" i="9" s="1"/>
  <c r="AC196" i="9" s="1"/>
  <c r="AG196" i="9" s="1"/>
  <c r="AK196" i="9" s="1"/>
  <c r="AO196" i="9" s="1"/>
  <c r="AK728" i="1"/>
  <c r="AK739" i="1" s="1"/>
  <c r="X187" i="9"/>
  <c r="AS103" i="9"/>
  <c r="AS104" i="9" s="1"/>
  <c r="Y190" i="9"/>
  <c r="AN728" i="1"/>
  <c r="AN739" i="1" s="1"/>
  <c r="Y187" i="9"/>
  <c r="Y195" i="9" s="1"/>
  <c r="AC195" i="9" s="1"/>
  <c r="AG195" i="9" s="1"/>
  <c r="AK195" i="9" s="1"/>
  <c r="AO195" i="9" s="1"/>
  <c r="AN730" i="1"/>
  <c r="AN748" i="1" s="1"/>
  <c r="Y189" i="9"/>
  <c r="Y197" i="9" s="1"/>
  <c r="AC197" i="9" s="1"/>
  <c r="AG197" i="9" s="1"/>
  <c r="AK197" i="9" s="1"/>
  <c r="AO197" i="9" s="1"/>
  <c r="AQ729" i="1"/>
  <c r="AQ742" i="1" s="1"/>
  <c r="Z188" i="9"/>
  <c r="Z196" i="9" s="1"/>
  <c r="AD196" i="9" s="1"/>
  <c r="AH196" i="9" s="1"/>
  <c r="AL196" i="9" s="1"/>
  <c r="AP196" i="9" s="1"/>
  <c r="AK730" i="1"/>
  <c r="AK751" i="1" s="1"/>
  <c r="X189" i="9"/>
  <c r="AP103" i="9"/>
  <c r="AP104" i="9" s="1"/>
  <c r="X190" i="9"/>
  <c r="AV103" i="9"/>
  <c r="AV104" i="9" s="1"/>
  <c r="Z190" i="9"/>
  <c r="Q259" i="9" l="1"/>
  <c r="Q258" i="9"/>
  <c r="Q257" i="9"/>
  <c r="R166" i="9"/>
  <c r="R174" i="9" s="1"/>
  <c r="R253" i="9"/>
  <c r="Q176" i="9"/>
  <c r="Q178" i="9" s="1"/>
  <c r="AT20" i="10"/>
  <c r="AT21" i="10" s="1"/>
  <c r="AF134" i="9"/>
  <c r="U31" i="10"/>
  <c r="X196" i="9"/>
  <c r="AB196" i="9" s="1"/>
  <c r="AF196" i="9" s="1"/>
  <c r="AJ196" i="9" s="1"/>
  <c r="AN196" i="9" s="1"/>
  <c r="AR196" i="9" s="1"/>
  <c r="R35" i="10"/>
  <c r="X195" i="9"/>
  <c r="AB195" i="9" s="1"/>
  <c r="AF195" i="9" s="1"/>
  <c r="AJ195" i="9" s="1"/>
  <c r="AN195" i="9" s="1"/>
  <c r="AR195" i="9" s="1"/>
  <c r="R34" i="10"/>
  <c r="X197" i="9"/>
  <c r="AB197" i="9" s="1"/>
  <c r="AF197" i="9" s="1"/>
  <c r="AJ197" i="9" s="1"/>
  <c r="AN197" i="9" s="1"/>
  <c r="AR197" i="9" s="1"/>
  <c r="R36" i="10"/>
  <c r="AN744" i="1"/>
  <c r="AN751" i="1"/>
  <c r="AN742" i="1"/>
  <c r="AN745" i="1"/>
  <c r="AQ750" i="1"/>
  <c r="AN750" i="1"/>
  <c r="AQ751" i="1"/>
  <c r="AN749" i="1"/>
  <c r="AN736" i="1"/>
  <c r="AK750" i="1"/>
  <c r="AQ738" i="1"/>
  <c r="AT197" i="9"/>
  <c r="AS196" i="9"/>
  <c r="AS197" i="9"/>
  <c r="AQ731" i="1"/>
  <c r="AQ754" i="1" s="1"/>
  <c r="AS195" i="9"/>
  <c r="Y198" i="9"/>
  <c r="AC198" i="9" s="1"/>
  <c r="AG198" i="9" s="1"/>
  <c r="AK198" i="9" s="1"/>
  <c r="AO198" i="9" s="1"/>
  <c r="Y205" i="9"/>
  <c r="Y206" i="9" s="1"/>
  <c r="Y209" i="9" s="1"/>
  <c r="Y211" i="9" s="1"/>
  <c r="Y213" i="9" s="1"/>
  <c r="Y215" i="9" s="1"/>
  <c r="Z198" i="9"/>
  <c r="AD198" i="9" s="1"/>
  <c r="AH198" i="9" s="1"/>
  <c r="AL198" i="9" s="1"/>
  <c r="AP198" i="9" s="1"/>
  <c r="Z205" i="9"/>
  <c r="Z206" i="9" s="1"/>
  <c r="Z209" i="9" s="1"/>
  <c r="Z211" i="9" s="1"/>
  <c r="AK738" i="1"/>
  <c r="AQ745" i="1"/>
  <c r="AQ744" i="1"/>
  <c r="AT195" i="9"/>
  <c r="X198" i="9"/>
  <c r="AB198" i="9" s="1"/>
  <c r="AF198" i="9" s="1"/>
  <c r="AJ198" i="9" s="1"/>
  <c r="AN198" i="9" s="1"/>
  <c r="X205" i="9"/>
  <c r="X206" i="9" s="1"/>
  <c r="AT196" i="9"/>
  <c r="AK748" i="1"/>
  <c r="AQ739" i="1"/>
  <c r="AQ736" i="1"/>
  <c r="AK745" i="1"/>
  <c r="AK737" i="1"/>
  <c r="G730" i="1"/>
  <c r="H730" i="1" s="1"/>
  <c r="AK749" i="1"/>
  <c r="G728" i="1"/>
  <c r="H728" i="1" s="1"/>
  <c r="AN737" i="1"/>
  <c r="AK731" i="1"/>
  <c r="AK732" i="1" s="1"/>
  <c r="AN738" i="1"/>
  <c r="AK736" i="1"/>
  <c r="AN731" i="1"/>
  <c r="AN755" i="1" s="1"/>
  <c r="AK744" i="1"/>
  <c r="AK743" i="1"/>
  <c r="G729" i="1"/>
  <c r="H729" i="1" s="1"/>
  <c r="AH134" i="9"/>
  <c r="AL134" i="9" s="1"/>
  <c r="AP134" i="9" s="1"/>
  <c r="AK134" i="9"/>
  <c r="AO134" i="9" s="1"/>
  <c r="AA130" i="9"/>
  <c r="AC130" i="9"/>
  <c r="AG130" i="9" s="1"/>
  <c r="AG136" i="9" s="1"/>
  <c r="AD130" i="9"/>
  <c r="AH130" i="9" s="1"/>
  <c r="AB130" i="9"/>
  <c r="AB136" i="9" s="1"/>
  <c r="Q260" i="9" l="1"/>
  <c r="Q269" i="9" s="1"/>
  <c r="AG188" i="9"/>
  <c r="AG189" i="9"/>
  <c r="AG187" i="9"/>
  <c r="AG190" i="9"/>
  <c r="AG205" i="9" s="1"/>
  <c r="AB187" i="9"/>
  <c r="AB190" i="9"/>
  <c r="AB205" i="9" s="1"/>
  <c r="AB188" i="9"/>
  <c r="AB189" i="9"/>
  <c r="AG204" i="9"/>
  <c r="AB204" i="9"/>
  <c r="R252" i="9"/>
  <c r="R254" i="9" s="1"/>
  <c r="R268" i="9" s="1"/>
  <c r="S253" i="9"/>
  <c r="S166" i="9"/>
  <c r="S174" i="9" s="1"/>
  <c r="R165" i="9"/>
  <c r="R37" i="10"/>
  <c r="R38" i="10" s="1"/>
  <c r="AA136" i="9"/>
  <c r="AA154" i="9" s="1"/>
  <c r="AA155" i="9" s="1"/>
  <c r="U30" i="10"/>
  <c r="U32" i="10" s="1"/>
  <c r="AJ134" i="9"/>
  <c r="X31" i="10"/>
  <c r="X209" i="9"/>
  <c r="X211" i="9" s="1"/>
  <c r="X213" i="9" s="1"/>
  <c r="X215" i="9" s="1"/>
  <c r="AT198" i="9"/>
  <c r="AR198" i="9"/>
  <c r="AS198" i="9"/>
  <c r="AQ756" i="1"/>
  <c r="AQ757" i="1"/>
  <c r="AQ732" i="1"/>
  <c r="AK757" i="1"/>
  <c r="AS134" i="9"/>
  <c r="AT134" i="9"/>
  <c r="AK755" i="1"/>
  <c r="AK754" i="1"/>
  <c r="AK756" i="1"/>
  <c r="AN732" i="1"/>
  <c r="AN756" i="1"/>
  <c r="AC136" i="9"/>
  <c r="AC154" i="9" s="1"/>
  <c r="G731" i="1"/>
  <c r="H731" i="1" s="1"/>
  <c r="AN754" i="1"/>
  <c r="AN757" i="1"/>
  <c r="AE130" i="9"/>
  <c r="AH136" i="9"/>
  <c r="AH154" i="9" s="1"/>
  <c r="AL130" i="9"/>
  <c r="AK130" i="9"/>
  <c r="AF130" i="9"/>
  <c r="AD136" i="9"/>
  <c r="R41" i="10" l="1"/>
  <c r="R42" i="10" s="1"/>
  <c r="R43" i="10" s="1"/>
  <c r="R46" i="10" s="1"/>
  <c r="R48" i="10" s="1"/>
  <c r="R50" i="10" s="1"/>
  <c r="AA12" i="10"/>
  <c r="AG206" i="9"/>
  <c r="AG209" i="9" s="1"/>
  <c r="AG211" i="9" s="1"/>
  <c r="AG213" i="9" s="1"/>
  <c r="AG215" i="9" s="1"/>
  <c r="AD154" i="9"/>
  <c r="AB154" i="9"/>
  <c r="AB155" i="9" s="1"/>
  <c r="AC155" i="9" s="1"/>
  <c r="AC188" i="9"/>
  <c r="AC187" i="9"/>
  <c r="AC190" i="9"/>
  <c r="AC205" i="9" s="1"/>
  <c r="AC189" i="9"/>
  <c r="AA190" i="9"/>
  <c r="AA205" i="9" s="1"/>
  <c r="AA189" i="9"/>
  <c r="AA188" i="9"/>
  <c r="AA187" i="9"/>
  <c r="AH188" i="9"/>
  <c r="AH189" i="9"/>
  <c r="AH187" i="9"/>
  <c r="AH190" i="9"/>
  <c r="AH205" i="9" s="1"/>
  <c r="AD189" i="9"/>
  <c r="AD187" i="9"/>
  <c r="AD190" i="9"/>
  <c r="AD205" i="9" s="1"/>
  <c r="AD188" i="9"/>
  <c r="AD204" i="9"/>
  <c r="AH204" i="9"/>
  <c r="AB206" i="9"/>
  <c r="AB209" i="9" s="1"/>
  <c r="AB211" i="9" s="1"/>
  <c r="AB213" i="9" s="1"/>
  <c r="AB215" i="9" s="1"/>
  <c r="AA204" i="9"/>
  <c r="Q233" i="9" s="1"/>
  <c r="S252" i="9"/>
  <c r="S254" i="9" s="1"/>
  <c r="S268" i="9" s="1"/>
  <c r="T166" i="9"/>
  <c r="T174" i="9" s="1"/>
  <c r="T253" i="9"/>
  <c r="P253" i="9"/>
  <c r="P254" i="9" s="1"/>
  <c r="Q253" i="9"/>
  <c r="Q254" i="9" s="1"/>
  <c r="R173" i="9"/>
  <c r="R175" i="9" s="1"/>
  <c r="R167" i="9"/>
  <c r="S165" i="9"/>
  <c r="AN134" i="9"/>
  <c r="AA31" i="10"/>
  <c r="AI130" i="9"/>
  <c r="X30" i="10"/>
  <c r="X32" i="10" s="1"/>
  <c r="Z212" i="9"/>
  <c r="Z213" i="9" s="1"/>
  <c r="Z215" i="9" s="1"/>
  <c r="AC204" i="9"/>
  <c r="AK136" i="9"/>
  <c r="AO130" i="9"/>
  <c r="AL136" i="9"/>
  <c r="AP130" i="9"/>
  <c r="AE136" i="9"/>
  <c r="AE154" i="9" s="1"/>
  <c r="AF136" i="9"/>
  <c r="AJ130" i="9"/>
  <c r="Q234" i="9" l="1"/>
  <c r="AD19" i="10" s="1"/>
  <c r="AA17" i="10"/>
  <c r="AD155" i="9"/>
  <c r="AE155" i="9" s="1"/>
  <c r="AL154" i="9"/>
  <c r="AF154" i="9"/>
  <c r="AG154" i="9"/>
  <c r="R257" i="9"/>
  <c r="AD206" i="9"/>
  <c r="AD209" i="9" s="1"/>
  <c r="AD211" i="9" s="1"/>
  <c r="R259" i="9"/>
  <c r="R258" i="9"/>
  <c r="P267" i="9"/>
  <c r="P262" i="9"/>
  <c r="Q267" i="9"/>
  <c r="Q262" i="9"/>
  <c r="AF189" i="9"/>
  <c r="AF187" i="9"/>
  <c r="AF190" i="9"/>
  <c r="AF205" i="9" s="1"/>
  <c r="AF188" i="9"/>
  <c r="AL189" i="9"/>
  <c r="AL187" i="9"/>
  <c r="AL190" i="9"/>
  <c r="AL205" i="9" s="1"/>
  <c r="AL188" i="9"/>
  <c r="AE189" i="9"/>
  <c r="AE190" i="9"/>
  <c r="AE205" i="9" s="1"/>
  <c r="AE187" i="9"/>
  <c r="AE188" i="9"/>
  <c r="AK187" i="9"/>
  <c r="AK188" i="9"/>
  <c r="AK190" i="9"/>
  <c r="AK205" i="9" s="1"/>
  <c r="AK189" i="9"/>
  <c r="AA206" i="9"/>
  <c r="AF204" i="9"/>
  <c r="AK204" i="9"/>
  <c r="AH206" i="9"/>
  <c r="AH209" i="9" s="1"/>
  <c r="AH211" i="9" s="1"/>
  <c r="U166" i="9"/>
  <c r="U174" i="9" s="1"/>
  <c r="U253" i="9"/>
  <c r="T165" i="9"/>
  <c r="T173" i="9" s="1"/>
  <c r="T175" i="9" s="1"/>
  <c r="T252" i="9"/>
  <c r="T254" i="9" s="1"/>
  <c r="T268" i="9" s="1"/>
  <c r="S173" i="9"/>
  <c r="S175" i="9" s="1"/>
  <c r="S167" i="9"/>
  <c r="U36" i="10"/>
  <c r="AW20" i="10"/>
  <c r="AW21" i="10" s="1"/>
  <c r="R176" i="9"/>
  <c r="R178" i="9" s="1"/>
  <c r="AA30" i="10"/>
  <c r="AA32" i="10" s="1"/>
  <c r="U34" i="10"/>
  <c r="U35" i="10"/>
  <c r="AM130" i="9"/>
  <c r="AD31" i="10"/>
  <c r="AR134" i="9"/>
  <c r="V253" i="9" s="1"/>
  <c r="AI136" i="9"/>
  <c r="AI154" i="9" s="1"/>
  <c r="AC206" i="9"/>
  <c r="AC209" i="9" s="1"/>
  <c r="AC211" i="9" s="1"/>
  <c r="AL204" i="9"/>
  <c r="AE204" i="9"/>
  <c r="AT130" i="9"/>
  <c r="AT136" i="9" s="1"/>
  <c r="AP136" i="9"/>
  <c r="AJ136" i="9"/>
  <c r="AK154" i="9" s="1"/>
  <c r="AN130" i="9"/>
  <c r="AS130" i="9"/>
  <c r="AS136" i="9" s="1"/>
  <c r="AO136" i="9"/>
  <c r="AA209" i="9" l="1"/>
  <c r="AA211" i="9" s="1"/>
  <c r="AA213" i="9" s="1"/>
  <c r="Q228" i="9"/>
  <c r="Q229" i="9" s="1"/>
  <c r="AD14" i="10" s="1"/>
  <c r="AF155" i="9"/>
  <c r="AG155" i="9" s="1"/>
  <c r="AH155" i="9" s="1"/>
  <c r="AI155" i="9" s="1"/>
  <c r="S258" i="9"/>
  <c r="AP154" i="9"/>
  <c r="AT154" i="9"/>
  <c r="AJ154" i="9"/>
  <c r="S259" i="9"/>
  <c r="R260" i="9"/>
  <c r="R270" i="9" s="1"/>
  <c r="S257" i="9"/>
  <c r="Q271" i="9"/>
  <c r="BS20" i="10"/>
  <c r="P271" i="9"/>
  <c r="BP20" i="10"/>
  <c r="BP21" i="10" s="1"/>
  <c r="AF206" i="9"/>
  <c r="AF209" i="9" s="1"/>
  <c r="AF211" i="9" s="1"/>
  <c r="AF213" i="9" s="1"/>
  <c r="AF215" i="9" s="1"/>
  <c r="AS188" i="9"/>
  <c r="AS187" i="9"/>
  <c r="AS190" i="9"/>
  <c r="AS205" i="9" s="1"/>
  <c r="AS189" i="9"/>
  <c r="AI190" i="9"/>
  <c r="AI205" i="9" s="1"/>
  <c r="AI188" i="9"/>
  <c r="AI189" i="9"/>
  <c r="AI187" i="9"/>
  <c r="AJ187" i="9"/>
  <c r="AJ190" i="9"/>
  <c r="AJ205" i="9" s="1"/>
  <c r="AJ188" i="9"/>
  <c r="AJ189" i="9"/>
  <c r="AP188" i="9"/>
  <c r="AP189" i="9"/>
  <c r="AP190" i="9"/>
  <c r="AP205" i="9" s="1"/>
  <c r="AP187" i="9"/>
  <c r="AT189" i="9"/>
  <c r="AT187" i="9"/>
  <c r="AT190" i="9"/>
  <c r="AT205" i="9" s="1"/>
  <c r="AT188" i="9"/>
  <c r="AO188" i="9"/>
  <c r="AO189" i="9"/>
  <c r="AO187" i="9"/>
  <c r="AO190" i="9"/>
  <c r="AO205" i="9" s="1"/>
  <c r="AK206" i="9"/>
  <c r="AK209" i="9" s="1"/>
  <c r="AK211" i="9" s="1"/>
  <c r="AK213" i="9" s="1"/>
  <c r="AK215" i="9" s="1"/>
  <c r="T167" i="9"/>
  <c r="U252" i="9"/>
  <c r="U254" i="9" s="1"/>
  <c r="U268" i="9" s="1"/>
  <c r="S176" i="9"/>
  <c r="S178" i="9" s="1"/>
  <c r="AZ20" i="10"/>
  <c r="AZ21" i="10" s="1"/>
  <c r="T176" i="9"/>
  <c r="BC20" i="10"/>
  <c r="AG31" i="10"/>
  <c r="V166" i="9"/>
  <c r="V174" i="9" s="1"/>
  <c r="AQ130" i="9"/>
  <c r="U165" i="9"/>
  <c r="X34" i="10"/>
  <c r="AM136" i="9"/>
  <c r="AM154" i="9" s="1"/>
  <c r="AD30" i="10"/>
  <c r="AD32" i="10" s="1"/>
  <c r="U37" i="10"/>
  <c r="U38" i="10" s="1"/>
  <c r="U41" i="10" s="1"/>
  <c r="U42" i="10" s="1"/>
  <c r="U43" i="10" s="1"/>
  <c r="U46" i="10" s="1"/>
  <c r="U48" i="10" s="1"/>
  <c r="U50" i="10" s="1"/>
  <c r="AI204" i="9"/>
  <c r="X35" i="10"/>
  <c r="X36" i="10"/>
  <c r="AE206" i="9"/>
  <c r="AE209" i="9" s="1"/>
  <c r="AE211" i="9" s="1"/>
  <c r="AO204" i="9"/>
  <c r="AJ204" i="9"/>
  <c r="AP204" i="9"/>
  <c r="AL206" i="9"/>
  <c r="AL209" i="9" s="1"/>
  <c r="AL211" i="9" s="1"/>
  <c r="AS204" i="9"/>
  <c r="AT204" i="9"/>
  <c r="AC213" i="9"/>
  <c r="AC215" i="9" s="1"/>
  <c r="AD212" i="9"/>
  <c r="AD213" i="9" s="1"/>
  <c r="AD215" i="9" s="1"/>
  <c r="AR130" i="9"/>
  <c r="AR136" i="9" s="1"/>
  <c r="AN136" i="9"/>
  <c r="AA215" i="9" l="1"/>
  <c r="AJ155" i="9"/>
  <c r="AK155" i="9" s="1"/>
  <c r="AL155" i="9" s="1"/>
  <c r="AM155" i="9" s="1"/>
  <c r="AN154" i="9"/>
  <c r="T178" i="9"/>
  <c r="AO154" i="9"/>
  <c r="AS154" i="9"/>
  <c r="R262" i="9"/>
  <c r="BV20" i="10" s="1"/>
  <c r="BV21" i="10" s="1"/>
  <c r="S260" i="9"/>
  <c r="S270" i="9" s="1"/>
  <c r="T257" i="9"/>
  <c r="AH212" i="9"/>
  <c r="AH213" i="9" s="1"/>
  <c r="AH215" i="9" s="1"/>
  <c r="BS21" i="10"/>
  <c r="T259" i="9"/>
  <c r="AA35" i="10"/>
  <c r="T258" i="9"/>
  <c r="AM190" i="9"/>
  <c r="AM205" i="9" s="1"/>
  <c r="AM189" i="9"/>
  <c r="AM187" i="9"/>
  <c r="AM188" i="9"/>
  <c r="AN189" i="9"/>
  <c r="AN187" i="9"/>
  <c r="AN190" i="9"/>
  <c r="AN205" i="9" s="1"/>
  <c r="AN188" i="9"/>
  <c r="AR187" i="9"/>
  <c r="AR190" i="9"/>
  <c r="AR205" i="9" s="1"/>
  <c r="AR188" i="9"/>
  <c r="AR189" i="9"/>
  <c r="AJ206" i="9"/>
  <c r="AJ209" i="9" s="1"/>
  <c r="AJ211" i="9" s="1"/>
  <c r="AJ213" i="9" s="1"/>
  <c r="AJ215" i="9" s="1"/>
  <c r="BC21" i="10"/>
  <c r="AA34" i="10"/>
  <c r="AM204" i="9"/>
  <c r="AQ136" i="9"/>
  <c r="AQ154" i="9" s="1"/>
  <c r="V252" i="9"/>
  <c r="V254" i="9" s="1"/>
  <c r="V268" i="9" s="1"/>
  <c r="U173" i="9"/>
  <c r="U175" i="9" s="1"/>
  <c r="U167" i="9"/>
  <c r="V165" i="9"/>
  <c r="AE213" i="9"/>
  <c r="AE215" i="9" s="1"/>
  <c r="AA36" i="10"/>
  <c r="AI206" i="9"/>
  <c r="AI209" i="9" s="1"/>
  <c r="AI211" i="9" s="1"/>
  <c r="AI213" i="9" s="1"/>
  <c r="AI215" i="9" s="1"/>
  <c r="X37" i="10"/>
  <c r="X38" i="10" s="1"/>
  <c r="X41" i="10" s="1"/>
  <c r="X42" i="10" s="1"/>
  <c r="X43" i="10" s="1"/>
  <c r="X46" i="10" s="1"/>
  <c r="X48" i="10" s="1"/>
  <c r="X50" i="10" s="1"/>
  <c r="AG30" i="10"/>
  <c r="AG32" i="10" s="1"/>
  <c r="AO206" i="9"/>
  <c r="AO209" i="9" s="1"/>
  <c r="AO211" i="9" s="1"/>
  <c r="AO213" i="9" s="1"/>
  <c r="AO215" i="9" s="1"/>
  <c r="AT206" i="9"/>
  <c r="AT209" i="9" s="1"/>
  <c r="AT211" i="9" s="1"/>
  <c r="AS206" i="9"/>
  <c r="AS209" i="9" s="1"/>
  <c r="AS211" i="9" s="1"/>
  <c r="AS213" i="9" s="1"/>
  <c r="AS215" i="9" s="1"/>
  <c r="AN204" i="9"/>
  <c r="AR204" i="9"/>
  <c r="AP206" i="9"/>
  <c r="AP209" i="9" s="1"/>
  <c r="AP211" i="9" s="1"/>
  <c r="AN155" i="9" l="1"/>
  <c r="AO155" i="9" s="1"/>
  <c r="AP155" i="9" s="1"/>
  <c r="AQ155" i="9" s="1"/>
  <c r="S262" i="9"/>
  <c r="S272" i="9" s="1"/>
  <c r="AR154" i="9"/>
  <c r="R272" i="9"/>
  <c r="AD36" i="10"/>
  <c r="AD35" i="10"/>
  <c r="U258" i="9"/>
  <c r="T260" i="9"/>
  <c r="U257" i="9"/>
  <c r="U259" i="9"/>
  <c r="AQ190" i="9"/>
  <c r="AQ205" i="9" s="1"/>
  <c r="AQ188" i="9"/>
  <c r="V258" i="9" s="1"/>
  <c r="AQ189" i="9"/>
  <c r="V259" i="9" s="1"/>
  <c r="AQ187" i="9"/>
  <c r="V257" i="9" s="1"/>
  <c r="AM206" i="9"/>
  <c r="AM209" i="9" s="1"/>
  <c r="AM211" i="9" s="1"/>
  <c r="AM213" i="9" s="1"/>
  <c r="AM215" i="9" s="1"/>
  <c r="AQ204" i="9"/>
  <c r="AA37" i="10"/>
  <c r="AA38" i="10" s="1"/>
  <c r="AA41" i="10" s="1"/>
  <c r="AA42" i="10" s="1"/>
  <c r="AA43" i="10" s="1"/>
  <c r="AA46" i="10" s="1"/>
  <c r="AA48" i="10" s="1"/>
  <c r="AA50" i="10" s="1"/>
  <c r="AD34" i="10"/>
  <c r="V173" i="9"/>
  <c r="V175" i="9" s="1"/>
  <c r="V167" i="9"/>
  <c r="BF20" i="10"/>
  <c r="BF21" i="10" s="1"/>
  <c r="U176" i="9"/>
  <c r="U178" i="9" s="1"/>
  <c r="AL212" i="9"/>
  <c r="AL213" i="9" s="1"/>
  <c r="AL215" i="9" s="1"/>
  <c r="AN206" i="9"/>
  <c r="AN209" i="9" s="1"/>
  <c r="AN211" i="9" s="1"/>
  <c r="AN213" i="9" s="1"/>
  <c r="AN215" i="9" s="1"/>
  <c r="AR206" i="9"/>
  <c r="AR209" i="9" s="1"/>
  <c r="AR211" i="9" s="1"/>
  <c r="AR213" i="9" s="1"/>
  <c r="AR215" i="9" s="1"/>
  <c r="BY20" i="10" l="1"/>
  <c r="BY21" i="10" s="1"/>
  <c r="AR155" i="9"/>
  <c r="AS155" i="9" s="1"/>
  <c r="AT155" i="9" s="1"/>
  <c r="AG36" i="10"/>
  <c r="AD37" i="10"/>
  <c r="AD38" i="10" s="1"/>
  <c r="AD41" i="10" s="1"/>
  <c r="AD42" i="10" s="1"/>
  <c r="AD43" i="10" s="1"/>
  <c r="AD46" i="10" s="1"/>
  <c r="AD48" i="10" s="1"/>
  <c r="AD50" i="10" s="1"/>
  <c r="AG34" i="10"/>
  <c r="U260" i="9"/>
  <c r="AG35" i="10"/>
  <c r="T262" i="9"/>
  <c r="T270" i="9"/>
  <c r="V260" i="9"/>
  <c r="AQ206" i="9"/>
  <c r="AQ209" i="9" s="1"/>
  <c r="AQ211" i="9" s="1"/>
  <c r="AQ213" i="9" s="1"/>
  <c r="BI20" i="10"/>
  <c r="BI21" i="10" s="1"/>
  <c r="V176" i="9"/>
  <c r="V178" i="9" s="1"/>
  <c r="AP212" i="9"/>
  <c r="AP213" i="9" s="1"/>
  <c r="AP215" i="9" s="1"/>
  <c r="AQ215" i="9" l="1"/>
  <c r="AG37" i="10"/>
  <c r="AG38" i="10" s="1"/>
  <c r="AG41" i="10" s="1"/>
  <c r="AG42" i="10" s="1"/>
  <c r="AG43" i="10" s="1"/>
  <c r="AG46" i="10" s="1"/>
  <c r="AG48" i="10" s="1"/>
  <c r="V270" i="9"/>
  <c r="V262" i="9"/>
  <c r="AT212" i="9"/>
  <c r="AT213" i="9" s="1"/>
  <c r="Q221" i="9" s="1"/>
  <c r="T272" i="9"/>
  <c r="CB20" i="10"/>
  <c r="CB21" i="10" s="1"/>
  <c r="U262" i="9"/>
  <c r="U270" i="9"/>
  <c r="AU200" i="9" l="1"/>
  <c r="AT200" i="9"/>
  <c r="K21" i="10" s="1"/>
  <c r="CE20" i="10"/>
  <c r="CE21" i="10" s="1"/>
  <c r="U272" i="9"/>
  <c r="CH20" i="10"/>
  <c r="V272" i="9"/>
  <c r="CH21" i="10" l="1"/>
  <c r="AQ274" i="1" l="1"/>
  <c r="G283" i="1"/>
  <c r="H283" i="1" s="1"/>
  <c r="AQ275" i="1" l="1"/>
  <c r="AQ336" i="1"/>
  <c r="G275" i="1"/>
  <c r="G274" i="1"/>
  <c r="AQ337" i="1" l="1"/>
  <c r="G336" i="1"/>
  <c r="H274" i="1"/>
  <c r="E274" i="1"/>
  <c r="E275" i="1" s="1"/>
  <c r="H272" i="1"/>
  <c r="H398" i="1"/>
  <c r="H275" i="1"/>
  <c r="H397" i="1"/>
  <c r="H457" i="1"/>
  <c r="H273" i="1"/>
  <c r="H335" i="1"/>
  <c r="H458" i="1"/>
  <c r="H456" i="1"/>
  <c r="H396" i="1"/>
  <c r="H336" i="1"/>
  <c r="H334" i="1"/>
  <c r="AQ384" i="1" l="1"/>
  <c r="G384" i="1" s="1"/>
  <c r="H384" i="1" s="1"/>
  <c r="G337" i="1"/>
  <c r="H337" i="1" s="1"/>
  <c r="AT214" i="9"/>
  <c r="E336" i="1" l="1"/>
  <c r="E337" i="1" s="1"/>
  <c r="AG49" i="10"/>
  <c r="AG50" i="10" s="1"/>
  <c r="J22" i="10"/>
  <c r="AT215" i="9"/>
  <c r="Q223" i="9" s="1"/>
  <c r="J17" i="10"/>
  <c r="AA8" i="10" s="1"/>
  <c r="Q237" i="9" l="1"/>
  <c r="AD9" i="10"/>
  <c r="AD21" i="10" s="1"/>
  <c r="D10" i="10" s="1"/>
  <c r="B2" i="9" s="1"/>
  <c r="B3" i="9" s="1"/>
  <c r="G17"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tc={83B1436C-2827-48AF-A7F0-DC5001082CD4}</author>
    <author>tc={3EB239D9-A101-4308-9F8B-72ED605FF9A0}</author>
    <author>tc={2B202051-C29E-4EB7-96BF-B52F5AD082AC}</author>
    <author>tc={407E1AA8-9EA0-4442-91F3-D459756138AE}</author>
    <author>tc={40BC646A-A465-485F-84C5-F370BD37AACD}</author>
  </authors>
  <commentList>
    <comment ref="AN65" authorId="0" shapeId="0" xr:uid="{83B1436C-2827-48AF-A7F0-DC5001082CD4}">
      <text>
        <t xml:space="preserve">[Threaded comment]
Your version of Excel allows you to read this threaded comment; however, any edits to it will get removed if the file is opened in a newer version of Excel. Learn more: https://go.microsoft.com/fwlink/?linkid=870924
Comment:
    Este ratio mide la capacidad de una empresa para cumplir con sus obligaciones a corto plazo.
Un ratio de liquidez corriente (Current Ratio) mayor a 1 indica que la empresa tiene más activos corrientes que pasivos corrientes, lo que significa que debería poder cumplir con sus obligaciones a corto plazo sin asistencia financiera adicional.
Un ratio de liquidez corriente menor a 1 sugiere que la empresa podría tener dificultades para cumplir con sus obligaciones a corto plazo, lo que podría derivar en problemas de liquidez. </t>
      </text>
    </comment>
    <comment ref="AN66" authorId="1" shapeId="0" xr:uid="{3EB239D9-A101-4308-9F8B-72ED605FF9A0}">
      <text>
        <t xml:space="preserve">[Threaded comment]
Your version of Excel allows you to read this threaded comment; however, any edits to it will get removed if the file is opened in a newer version of Excel. Learn more: https://go.microsoft.com/fwlink/?linkid=870924
Comment:
    Esto mide la proporción de los activos de una empresa que están financiados con deuda. 
Alto Debt Ratio (mayor a 0.5):
Significa que más del 50% de los activos de la empresa están financiados con deuda. Esto puede indicar un mayor riesgo financiero, ya que la empresa depende fuertemente de financiamiento externo para operar. También puede dificultar la obtención de nuevos préstamos o generar desconfianza entre inversores y acreedores.
Bajo Debt Ratio (menor a 0.5):
Indica que la empresa se financia principalmente con capital propio, lo cual sugiere una estructura financiera más sólida y menor riesgo. Esto puede ser visto como un signo de estabilidad financiera y menor vulnerabilidad ante cambios en las tasas de interés o condiciones económicas adversas.
</t>
      </text>
    </comment>
    <comment ref="AN67" authorId="2" shapeId="0" xr:uid="{2B202051-C29E-4EB7-96BF-B52F5AD082AC}">
      <text>
        <t xml:space="preserve">[Threaded comment]
Your version of Excel allows you to read this threaded comment; however, any edits to it will get removed if the file is opened in a newer version of Excel. Learn more: https://go.microsoft.com/fwlink/?linkid=870924
Comment:
    Este ratio mide cuánto de cada dólar de ingresos queda como ganancia después de pagar todos los gastos. 
Alto Net Profit Margin:
Indica que la empresa es eficiente controlando sus costos y gastos, y logra convertir una mayor parte de sus ingresos en beneficios. Esto suele ser un signo de una buena gestión financiera y puede aumentar la confianza de inversores y acreedores.
Bajo Net Profit Margin:
Sugiere que los costos y gastos están consumiendo una gran parte de los ingresos, lo que podría indicar ineficiencias operativas, altos costos financieros o presión competitiva en precios.
Importancia estratégica:
Un margen neto sólido proporciona a la empresa mayor capacidad para reinvertir, pagar dividendos o resistir tiempos económicos difíciles. Además, facilita el acceso a financiamiento y mejora su valoración en el mercado.
</t>
      </text>
    </comment>
    <comment ref="AN68" authorId="3" shapeId="0" xr:uid="{407E1AA8-9EA0-4442-91F3-D459756138AE}">
      <text>
        <t xml:space="preserve">[Threaded comment]
Your version of Excel allows you to read this threaded comment; however, any edits to it will get removed if the file is opened in a newer version of Excel. Learn more: https://go.microsoft.com/fwlink/?linkid=870924
Comment:
    Este ratio mide cuán eficientemente una empresa utiliza sus activos para generar ganancias.
Alto ROA:
Refleja una gestión eficiente de los activos. La empresa está generando una buena cantidad de beneficios en relación con sus activos totales, lo cual es una señal positiva para inversores y directivos.
Bajo ROA:
Indica que la empresa podría no estar utilizando sus activos de manera óptima para generar ganancias. Esto puede deberse a una inversión ineficaz, activos ociosos, o baja rentabilidad operativa.
Uso práctico:
Este indicador es útil para comparar empresas del mismo sector. Un ROA alto puede significar una ventaja competitiva en eficiencia operativa. Es especialmente relevante en industrias con activos intensivos (como manufactura o transporte), donde el buen uso de activos es crucial para la rentabilidad.
 </t>
      </text>
    </comment>
    <comment ref="AN69" authorId="4" shapeId="0" xr:uid="{40BC646A-A465-485F-84C5-F370BD37AACD}">
      <text>
        <t xml:space="preserve">[Threaded comment]
Your version of Excel allows you to read this threaded comment; however, any edits to it will get removed if the file is opened in a newer version of Excel. Learn more: https://go.microsoft.com/fwlink/?linkid=870924
Comment:
    Este ratio mide cuán eficazmente una empresa utiliza sus activos para generar ingresos. 
Alta Rotación de Activos:
Significa que la empresa está generando muchas ventas por cada unidad monetaria invertida en activos. Refleja una buena eficiencia operativa y una utilización intensiva de los recursos disponibles.
Baja Rotación de Activos:
Puede indicar que los activos no se están utilizando de manera efectiva o que hay exceso de capacidad instalada. También puede ser típico en industrias con ciclos de venta largos o activos de larga duración.
Importancia estratégica:
Este indicador es especialmente útil para evaluar la eficiencia operativa en sectores como el comercio minorista, donde una alta rotación de activos es clave para la rentabilidad. Se interpreta mejor en conjunto con otros ratios, como el ROA o el margen de utilidad.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Rodolfo Olenchuk</author>
  </authors>
  <commentList>
    <comment ref="E2" authorId="0" shapeId="0" xr:uid="{5A476E7F-D66E-4E0E-B2D0-DE152B8F7152}">
      <text>
        <r>
          <rPr>
            <b/>
            <sz val="9"/>
            <color indexed="81"/>
            <rFont val="Tahoma"/>
            <family val="2"/>
          </rPr>
          <t>Rodolfo Olenchuk:</t>
        </r>
        <r>
          <rPr>
            <sz val="9"/>
            <color indexed="81"/>
            <rFont val="Tahoma"/>
            <family val="2"/>
          </rPr>
          <t xml:space="preserve">
Based on the most recent data available, here's the current risk-free rate using U.S. Treasury Bills:
3-Month T-Bill Rate: ~3.63% (as of March 20, 2026)
The 3-month Treasury bill rate stood at 3.63% as of March 20, 2026, based on secondary market daily data from the Federal Reserve. YCharts
For context, the 3-month T-Bill is the most commonly used proxy for the "risk-free rate" in finance (e.g., in CAPM, Sharpe ratio calculations, etc.). Some practitioners prefer the 10-year Treasury yield for longer-horizon analyses — the 10-year Treasury note yield was around 4.39–4.42% as of March 23–24, 2026. TRADING ECONOMICS
Which maturity are you using it for — short-term valuation, CAPM, or something else? Happy to help with the application.</t>
        </r>
      </text>
    </comment>
    <comment ref="E3" authorId="0" shapeId="0" xr:uid="{0544F1AA-6A5F-462E-AE63-28EED5891084}">
      <text>
        <r>
          <rPr>
            <b/>
            <sz val="9"/>
            <color indexed="81"/>
            <rFont val="Tahoma"/>
            <family val="2"/>
          </rPr>
          <t>Rodolfo Olenchuk:</t>
        </r>
        <r>
          <rPr>
            <sz val="9"/>
            <color indexed="81"/>
            <rFont val="Tahoma"/>
            <family val="2"/>
          </rPr>
          <t xml:space="preserve">
Argentina's country risk (EMBI spread, measured by JP Morgan) has been climbing recently. Here's the latest picture:
Most recent data: ~600–633 basis points (6.00–6.33%)
As of March 23, 2026, the Infobae tracker shows Argentina's country risk at around 600 basis points, with a 2.21% increase over the prior five trading days. Infobae On Friday March 20, the index closed at 633 basis points — its highest level of the year — after trending upward from around 580 points earlier that week. Perfil
The recent increase has been driven mainly by geopolitical tensions in the Middle East, which have pushed investors away from emerging-market assets and pressured Argentine sovereign bond prices. Infobae For context, the index had dipped as low as 476 basis points earlier in 2026 before volatility in March pushed it back above 600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<sst xmlns="http://schemas.openxmlformats.org/spreadsheetml/2006/main" count="1936" uniqueCount="433">
  <si>
    <t>Year</t>
  </si>
  <si>
    <t>PROYECCIONES FINANCIERAS</t>
  </si>
  <si>
    <t>Powered by:</t>
  </si>
  <si>
    <t>Start</t>
  </si>
  <si>
    <t>End</t>
  </si>
  <si>
    <t>Inflation %</t>
  </si>
  <si>
    <t>Cum Factor</t>
  </si>
  <si>
    <t>Fecha de Inicio</t>
  </si>
  <si>
    <t>(mes 0)</t>
  </si>
  <si>
    <t>Dolar Oficial</t>
  </si>
  <si>
    <t>TOTAL</t>
  </si>
  <si>
    <t>Dolar Blue</t>
  </si>
  <si>
    <t>CLIENTES UNIBUS</t>
  </si>
  <si>
    <t>VENTA COMISIONABLE</t>
  </si>
  <si>
    <t>EBIT</t>
  </si>
  <si>
    <t>CASHFLOWS</t>
  </si>
  <si>
    <t>EBT</t>
  </si>
  <si>
    <t>ENERO</t>
  </si>
  <si>
    <t>FEBRERO</t>
  </si>
  <si>
    <t>MARZO</t>
  </si>
  <si>
    <t>ABRIL</t>
  </si>
  <si>
    <t>MAYO</t>
  </si>
  <si>
    <t>JUNIO</t>
  </si>
  <si>
    <t>JULIO</t>
  </si>
  <si>
    <t>AGOSTO</t>
  </si>
  <si>
    <t>SEPTIEMBRE</t>
  </si>
  <si>
    <t>OCTUBRE</t>
  </si>
  <si>
    <t>NOVIEMBRE</t>
  </si>
  <si>
    <t>DICIEMBRE</t>
  </si>
  <si>
    <t>PROMEDIO</t>
  </si>
  <si>
    <t>INGRESOS</t>
  </si>
  <si>
    <t>GASTOS GENERALES</t>
  </si>
  <si>
    <t>COSTOS DE VENTA A DISTRIBUIR</t>
  </si>
  <si>
    <t>DIRECTORIO</t>
  </si>
  <si>
    <t>DPTO MKT &amp; DIEÑO</t>
  </si>
  <si>
    <t>GASTOS DE ESTRUCTURA</t>
  </si>
  <si>
    <t>INFRAESTRUCTURA TOL</t>
  </si>
  <si>
    <t>INDEMINIZACIONES</t>
  </si>
  <si>
    <t>DPTO ATENCION AL CLIENTE</t>
  </si>
  <si>
    <t>DPTO CONTROL DE FRAUDE</t>
  </si>
  <si>
    <t>DPTO ADMINISTRACION</t>
  </si>
  <si>
    <t>DPTO RRHH</t>
  </si>
  <si>
    <t>DPTO IT</t>
  </si>
  <si>
    <t>DPTO COMERCIAL</t>
  </si>
  <si>
    <t>AGENTE WEB</t>
  </si>
  <si>
    <t>DPTO BI</t>
  </si>
  <si>
    <t>OPERACIONES FINANCIERAS</t>
  </si>
  <si>
    <t>PAGINAS VEB</t>
  </si>
  <si>
    <t>PAGINAS AND</t>
  </si>
  <si>
    <t>TOL-CTAS CTES</t>
  </si>
  <si>
    <t>INVERSION IT - INVESTIG &amp; DESA</t>
  </si>
  <si>
    <t>GASTOS EN RRHH</t>
  </si>
  <si>
    <t>GANANCIA</t>
  </si>
  <si>
    <t>RESULTADO VEB 2024</t>
  </si>
  <si>
    <t>INTERANUAL</t>
  </si>
  <si>
    <t>COMENTARIOS RODRIGO</t>
  </si>
  <si>
    <t>BAJA PAGINAS VEB</t>
  </si>
  <si>
    <t>TOTAL INGRESOS</t>
  </si>
  <si>
    <t>INGRESOS SOBRE VENTA COMISIONABLE</t>
  </si>
  <si>
    <t>EGRESOS OPERATIVOS</t>
  </si>
  <si>
    <t>sobre ing</t>
  </si>
  <si>
    <t>sobre gtos</t>
  </si>
  <si>
    <t>RRHH</t>
  </si>
  <si>
    <t>POSICIONES NUEVAS DE TERESA Y AGUSTINA</t>
  </si>
  <si>
    <t>INCREMENTO COSTOS EN DOLARES</t>
  </si>
  <si>
    <t>INCREMENTO ALQUILER Y MEJORAS OFICINAS</t>
  </si>
  <si>
    <t>INVERSIONES MKT UNIBUS</t>
  </si>
  <si>
    <t>DPTO ATENCION AL CLIENTE/FRAUDE</t>
  </si>
  <si>
    <t>ZENDESK</t>
  </si>
  <si>
    <t>CONTRACARGOS POR FRAUDE</t>
  </si>
  <si>
    <t>OTROS CC</t>
  </si>
  <si>
    <t>SABRE</t>
  </si>
  <si>
    <t>TOTAL EGRESOS</t>
  </si>
  <si>
    <t>TOTAL EGRESOS OPERATIVOS</t>
  </si>
  <si>
    <t>EGRESOS SOBRE INGRESOS</t>
  </si>
  <si>
    <t>RESULTADO OPERATIVO SIN GTOS EXTRAORDINARIOS</t>
  </si>
  <si>
    <t>RENTABILIDAD ANTES DE GASTOS EXTRAORDINARIOS</t>
  </si>
  <si>
    <t>INVERSION_PUBLICIDAD</t>
  </si>
  <si>
    <t>GOOGLE</t>
  </si>
  <si>
    <t>BONOS RRHH</t>
  </si>
  <si>
    <t>BONOS 2023</t>
  </si>
  <si>
    <t>PERDIDA DIPUTADOS</t>
  </si>
  <si>
    <t>INVERSION_EQUIPOS</t>
  </si>
  <si>
    <t>INVERSION_MEJORAS_TOL</t>
  </si>
  <si>
    <t>INVERSION_TOLPOS</t>
  </si>
  <si>
    <t>INDEMNIZACIONES</t>
  </si>
  <si>
    <t>RESULTADO OPERATIVO TOTAL</t>
  </si>
  <si>
    <t>RENTABILIDAD ANTES DE INGRESOS FINANCIEROS</t>
  </si>
  <si>
    <t>GANANCIAS FINANCIERAS</t>
  </si>
  <si>
    <t>FIMAS + LEY ECONOMIA DEL CONOCIMIENTO</t>
  </si>
  <si>
    <t>RESULTADO ANTES DE IMPUESTOS</t>
  </si>
  <si>
    <t>CUENTA FINANCIERA</t>
  </si>
  <si>
    <t>RDO</t>
  </si>
  <si>
    <t>BANCOS</t>
  </si>
  <si>
    <t>ENE</t>
  </si>
  <si>
    <t>TRANSPORTISTAS A COBRAR</t>
  </si>
  <si>
    <t>FIMAS</t>
  </si>
  <si>
    <t>NARANJA</t>
  </si>
  <si>
    <t>CTAS CTES A COBRAR</t>
  </si>
  <si>
    <t>TRANSPORTISTAS A PAGAR</t>
  </si>
  <si>
    <t>BOFA  + cajas</t>
  </si>
  <si>
    <t>IVA POSTDATADO</t>
  </si>
  <si>
    <t>RESULTADO VEB 2023</t>
  </si>
  <si>
    <t>INVERSION_CRM</t>
  </si>
  <si>
    <t>INVERSION_APP</t>
  </si>
  <si>
    <t>INVERSION_UNIBUS</t>
  </si>
  <si>
    <t>INVERSION_CALIDAD</t>
  </si>
  <si>
    <t>PERDIDA EXTRAORDINARIA</t>
  </si>
  <si>
    <t>INVERSION_LEY_CONOCIMIENTO</t>
  </si>
  <si>
    <t>RENTABILIDAD ANTES DE INGRESOS FINANCIERAS</t>
  </si>
  <si>
    <t xml:space="preserve">RESULTADO VEB </t>
  </si>
  <si>
    <t>TOLWEB SaaS</t>
  </si>
  <si>
    <t>TOLPOS SaaS</t>
  </si>
  <si>
    <t>Plataforma UNIBUS</t>
  </si>
  <si>
    <t>%</t>
  </si>
  <si>
    <t>Total</t>
  </si>
  <si>
    <t>category</t>
  </si>
  <si>
    <t>valor</t>
  </si>
  <si>
    <t>PLUSMAR</t>
  </si>
  <si>
    <t>ANDESMAR</t>
  </si>
  <si>
    <t>CATA</t>
  </si>
  <si>
    <t>ERSA</t>
  </si>
  <si>
    <t>BALUT</t>
  </si>
  <si>
    <t>20 DE JUNIO</t>
  </si>
  <si>
    <t>TURISMO IN AND OUT S.A.</t>
  </si>
  <si>
    <t>DEL SUR Y MEDIA AGUA</t>
  </si>
  <si>
    <t>MARGA SA</t>
  </si>
  <si>
    <t>BUSES LEP</t>
  </si>
  <si>
    <t>RIO URUGUAY</t>
  </si>
  <si>
    <t>CRUCERO DEL NORTE</t>
  </si>
  <si>
    <t>EL PRACTICO S.A.</t>
  </si>
  <si>
    <t>EL PULQUI S R L</t>
  </si>
  <si>
    <t>UNION</t>
  </si>
  <si>
    <t>TRANSP. EL AGUILA DE JUNIN</t>
  </si>
  <si>
    <t>RUTATLANTICA</t>
  </si>
  <si>
    <t>PLATABUS</t>
  </si>
  <si>
    <t>LA TOSTADENSE Y CIA SRL</t>
  </si>
  <si>
    <t>FONOBUS</t>
  </si>
  <si>
    <t>TONY TUR</t>
  </si>
  <si>
    <t>ASOCIADOS RIO URUGUAY</t>
  </si>
  <si>
    <t>ARTIGAS</t>
  </si>
  <si>
    <t>EL TURISTA</t>
  </si>
  <si>
    <t>EL COMETA</t>
  </si>
  <si>
    <t>TAQSA</t>
  </si>
  <si>
    <t>COOP SPORTMAN</t>
  </si>
  <si>
    <t>SOL BUS</t>
  </si>
  <si>
    <t>ISELIN</t>
  </si>
  <si>
    <t>DUMAS</t>
  </si>
  <si>
    <t>EMPRESA VALLECITO SRL</t>
  </si>
  <si>
    <t>CALTUR</t>
  </si>
  <si>
    <t>CHALTEN TRAVEL</t>
  </si>
  <si>
    <t>Central Argentino</t>
  </si>
  <si>
    <t>SERRANO</t>
  </si>
  <si>
    <t>NOSSAR</t>
  </si>
  <si>
    <t>AEROANGOSTURA</t>
  </si>
  <si>
    <t>EXPRESO ALBERINO SA</t>
  </si>
  <si>
    <t>MEDILINE S.A.S.</t>
  </si>
  <si>
    <t>LA PARAGUAYA INTERNACIONAL SRL</t>
  </si>
  <si>
    <t>EDER SERVICIO DIFERENCIAL SRL</t>
  </si>
  <si>
    <t>LA DILIGENCIA VIP S.R.L.</t>
  </si>
  <si>
    <t>CLIENTES TOLWEB</t>
  </si>
  <si>
    <t>Totales</t>
  </si>
  <si>
    <t>CLIENTES TOLPOS</t>
  </si>
  <si>
    <t>COSTOS</t>
  </si>
  <si>
    <t>AR$</t>
  </si>
  <si>
    <t>Andesmar - TOLWEB</t>
  </si>
  <si>
    <t>Andesmar - TOLPOS</t>
  </si>
  <si>
    <t>Andesmar - UNIBUS</t>
  </si>
  <si>
    <t>TOLPOS SaaS sin Andesmar</t>
  </si>
  <si>
    <t>TOLWEB SaaS sin Andesmar</t>
  </si>
  <si>
    <t>Plataforma UNIBUS sin Andesmar</t>
  </si>
  <si>
    <t>Andesmar Total</t>
  </si>
  <si>
    <t>USD Blue</t>
  </si>
  <si>
    <t>Total 2023 - 2025</t>
  </si>
  <si>
    <t>Incidencia Andesmar</t>
  </si>
  <si>
    <t>Otros</t>
  </si>
  <si>
    <t>Totales SIN Andesmar</t>
  </si>
  <si>
    <t xml:space="preserve">VENTAS HISTORICAS </t>
  </si>
  <si>
    <t>TOTALES EN PESOS</t>
  </si>
  <si>
    <t>DETALLE POR UNIDADES</t>
  </si>
  <si>
    <t>RATIOS DE CRECIMIENTO</t>
  </si>
  <si>
    <t>Crecimiento Mensual</t>
  </si>
  <si>
    <t>Crecimiento Annual</t>
  </si>
  <si>
    <t>% Mes</t>
  </si>
  <si>
    <t>% Año</t>
  </si>
  <si>
    <t>T</t>
  </si>
  <si>
    <t>INCIDENCIA SOBRE TOTAL</t>
  </si>
  <si>
    <t>RESUMEN PARETTO</t>
  </si>
  <si>
    <t>TOTAL CLIENTES UNIBUS</t>
  </si>
  <si>
    <t>VENTAS HISTORICAS</t>
  </si>
  <si>
    <t>en AR$</t>
  </si>
  <si>
    <t>en USD</t>
  </si>
  <si>
    <t>en ARS</t>
  </si>
  <si>
    <t>USD</t>
  </si>
  <si>
    <t>TOTAL CLIENTES TOLPOS</t>
  </si>
  <si>
    <t>OPERACIONES</t>
  </si>
  <si>
    <t>INFRAESTRUCTURA</t>
  </si>
  <si>
    <t>PERSONAL</t>
  </si>
  <si>
    <t>Totale Infraestructura</t>
  </si>
  <si>
    <t>Totale Personal</t>
  </si>
  <si>
    <t>TOTAL COSTOS</t>
  </si>
  <si>
    <t>Project month</t>
  </si>
  <si>
    <t>HISTORICO</t>
  </si>
  <si>
    <t>Q1</t>
  </si>
  <si>
    <t>Q2</t>
  </si>
  <si>
    <t>Q3</t>
  </si>
  <si>
    <t>Q4</t>
  </si>
  <si>
    <t>PROYECCION 2025</t>
  </si>
  <si>
    <t>HISTORICO+PROYECTADO 2025</t>
  </si>
  <si>
    <t>Ventas Totales</t>
  </si>
  <si>
    <t>Total TOLWEB</t>
  </si>
  <si>
    <t>Total TOLPOS</t>
  </si>
  <si>
    <t>Total UNIBUS</t>
  </si>
  <si>
    <t>Ventas totales</t>
  </si>
  <si>
    <t>Ventas SIN Andesmar</t>
  </si>
  <si>
    <t>VENTAS</t>
  </si>
  <si>
    <t>EBITDA 2025</t>
  </si>
  <si>
    <t>CON ANDESMAR</t>
  </si>
  <si>
    <t>Ventas</t>
  </si>
  <si>
    <t>Costos</t>
  </si>
  <si>
    <t>% Costos Sobre tipo de ventas</t>
  </si>
  <si>
    <t>Ventas TOTALES</t>
  </si>
  <si>
    <t>CORRELACION COSTOS SOBRE VENTAS TOTALES</t>
  </si>
  <si>
    <t>IA</t>
  </si>
  <si>
    <t>Avg 2023/24</t>
  </si>
  <si>
    <t>COSTOS TOTALES</t>
  </si>
  <si>
    <t>EBITDA</t>
  </si>
  <si>
    <t>EBITDA Historico</t>
  </si>
  <si>
    <t>QUARTERLY ANALYSIS</t>
  </si>
  <si>
    <t>CRECIMIENTO TRIMESTRAL (QS)</t>
  </si>
  <si>
    <t>COSTOS QUARTERLY</t>
  </si>
  <si>
    <t>COSTOS QUARTERLY % VENTAS</t>
  </si>
  <si>
    <t>Crecimiento Acumulado</t>
  </si>
  <si>
    <t>EBITDA PROFORMA</t>
  </si>
  <si>
    <t>Costos Totales</t>
  </si>
  <si>
    <t>Depreciaciones/Amortizaciones</t>
  </si>
  <si>
    <t>Intereses</t>
  </si>
  <si>
    <t>Impuestos</t>
  </si>
  <si>
    <t>Cashflows</t>
  </si>
  <si>
    <t>VALUACION</t>
  </si>
  <si>
    <t>NET PRESENT VALUE</t>
  </si>
  <si>
    <t>Discount rate</t>
  </si>
  <si>
    <t>NPV</t>
  </si>
  <si>
    <t>EBITDA MULTIPLE</t>
  </si>
  <si>
    <t>Multiplo</t>
  </si>
  <si>
    <t>Valuacion</t>
  </si>
  <si>
    <t>TURNOVER MULTIPLE</t>
  </si>
  <si>
    <t>VENTAS 2025</t>
  </si>
  <si>
    <t>Perpetuidad</t>
  </si>
  <si>
    <t>Cashflows Final</t>
  </si>
  <si>
    <t>Sin Perpetuidad</t>
  </si>
  <si>
    <t>Con Perpetuidad</t>
  </si>
  <si>
    <t>M USD</t>
  </si>
  <si>
    <t>VALUACION INDICATIVA DE LA EMPRESA</t>
  </si>
  <si>
    <t>Valores en Miles de Dolares</t>
  </si>
  <si>
    <t>Año 1</t>
  </si>
  <si>
    <t>Año 0</t>
  </si>
  <si>
    <t>Año -1</t>
  </si>
  <si>
    <t>Año -2</t>
  </si>
  <si>
    <t>Año 2</t>
  </si>
  <si>
    <t>Año 3</t>
  </si>
  <si>
    <t>Año 4</t>
  </si>
  <si>
    <t>Año 5</t>
  </si>
  <si>
    <t>Ingresos</t>
  </si>
  <si>
    <t>TOLWEB</t>
  </si>
  <si>
    <t>UNIBUS</t>
  </si>
  <si>
    <t>TOLPOS</t>
  </si>
  <si>
    <t>Total Ingresos</t>
  </si>
  <si>
    <t>Total Costos</t>
  </si>
  <si>
    <t>Intereses Financieros</t>
  </si>
  <si>
    <t>Ganancia antes de Impuestos</t>
  </si>
  <si>
    <t>Ganancia Neta</t>
  </si>
  <si>
    <t>Methodologia:</t>
  </si>
  <si>
    <t>VAN Perpetuidad</t>
  </si>
  <si>
    <t>Tasa de descuento:</t>
  </si>
  <si>
    <t>Valor Perpetuidad:</t>
  </si>
  <si>
    <t>Aplicacion Perpetuidad:</t>
  </si>
  <si>
    <t>Tasa de Crecimiento:</t>
  </si>
  <si>
    <t>Valor Aplicado:</t>
  </si>
  <si>
    <t>METODOLOGIAS DE VALUACION</t>
  </si>
  <si>
    <t>A.</t>
  </si>
  <si>
    <t>VALOR PRESENT DE FLUJO DE FONDOS</t>
  </si>
  <si>
    <t>Proyeccion Proforma:</t>
  </si>
  <si>
    <t>2026-2030</t>
  </si>
  <si>
    <t>Valuacion  Obtenida:</t>
  </si>
  <si>
    <t>Pertetuidad aplicada (USD):</t>
  </si>
  <si>
    <t>Pond.</t>
  </si>
  <si>
    <t>B.</t>
  </si>
  <si>
    <t>MULTIPLO DE EBITDA</t>
  </si>
  <si>
    <t>EBITDA 2025 (USD)</t>
  </si>
  <si>
    <t>Multimplo Aplicable:</t>
  </si>
  <si>
    <t>MULTIPLO DE VENTAS</t>
  </si>
  <si>
    <t>VENTAS 2025 (USD)</t>
  </si>
  <si>
    <t>C.</t>
  </si>
  <si>
    <t>VALUACION PONDERADA</t>
  </si>
  <si>
    <t>ANDESMAR INCL.</t>
  </si>
  <si>
    <t>COMPANY VALUATION (Pre Money)</t>
  </si>
  <si>
    <t>Benchmark</t>
  </si>
  <si>
    <t>PROYECCION VENTAS ANUALES</t>
  </si>
  <si>
    <t>Actuales TOLWEB</t>
  </si>
  <si>
    <t>Actuales TOLPOS</t>
  </si>
  <si>
    <t>Actuales UNIBUS</t>
  </si>
  <si>
    <t>Proyectadas TOLWEB</t>
  </si>
  <si>
    <t>Proyectadas TOLPOS</t>
  </si>
  <si>
    <t>Proyectadas UNIBUS</t>
  </si>
  <si>
    <t>PROYECCION P&amp;L ANNUAL</t>
  </si>
  <si>
    <t>Total Ventas</t>
  </si>
  <si>
    <t>Ajuste Costos Andesmar</t>
  </si>
  <si>
    <t>Ajuste Costos</t>
  </si>
  <si>
    <t>Ventas Actuales</t>
  </si>
  <si>
    <t>Ventas Proyectadas</t>
  </si>
  <si>
    <t>Costos Actuales</t>
  </si>
  <si>
    <t>Costos Proyectados</t>
  </si>
  <si>
    <t>EBITDA Actual</t>
  </si>
  <si>
    <t>EBITDA Proyectado</t>
  </si>
  <si>
    <t>AJUSTE CURVA DE CRECIMIENTO</t>
  </si>
  <si>
    <t>% sobre ventas Acumuladas</t>
  </si>
  <si>
    <t>Patrimonio Neto</t>
  </si>
  <si>
    <t>Activos</t>
  </si>
  <si>
    <t>Activos Fijos</t>
  </si>
  <si>
    <t>Inventarios</t>
  </si>
  <si>
    <t>Efectivo y bancos</t>
  </si>
  <si>
    <t>Total Activos</t>
  </si>
  <si>
    <t>Pasivos</t>
  </si>
  <si>
    <t>Pasivos a largo plazo</t>
  </si>
  <si>
    <t>Otros acreedores</t>
  </si>
  <si>
    <t>Sobregiro bancario</t>
  </si>
  <si>
    <t>Total Pasivos</t>
  </si>
  <si>
    <t>Deudas comerciales</t>
  </si>
  <si>
    <t>Otras Deudas</t>
  </si>
  <si>
    <t xml:space="preserve">Acreedores </t>
  </si>
  <si>
    <t>Resultado Neto</t>
  </si>
  <si>
    <t>Margen Neto</t>
  </si>
  <si>
    <t>TP-EoP</t>
  </si>
  <si>
    <t>TC-BoP</t>
  </si>
  <si>
    <t>Indice de Endeudamiento</t>
  </si>
  <si>
    <t>Indice de Liquidez</t>
  </si>
  <si>
    <t>Retorno Sobre Activos (ROA)</t>
  </si>
  <si>
    <t>Rotacion de Activos</t>
  </si>
  <si>
    <t>Atemperador</t>
  </si>
  <si>
    <t>ESTADOS CONTABLES HISTORICOS</t>
  </si>
  <si>
    <t>Quarter</t>
  </si>
  <si>
    <t>SaaS Tourism (USD B)</t>
  </si>
  <si>
    <t>AI in Tourism SaaS (USD B)</t>
  </si>
  <si>
    <t>OTAs (USD B)</t>
  </si>
  <si>
    <t>2023-Q%q</t>
  </si>
  <si>
    <t>2024-Q%q</t>
  </si>
  <si>
    <t>2025-Q%q</t>
  </si>
  <si>
    <t>2026-Q%q</t>
  </si>
  <si>
    <t>2027-Q%q</t>
  </si>
  <si>
    <t>2028-Q%q</t>
  </si>
  <si>
    <t>2029-Q%q</t>
  </si>
  <si>
    <t>2030-Q%q</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</si>
  <si>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</si>
  <si>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</si>
  <si>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</si>
  <si>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</si>
  <si>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</si>
  <si>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</si>
  <si>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</si>
  <si>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</si>
  <si>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</si>
  <si>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</si>
  <si>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</si>
  <si>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</si>
  <si>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</si>
  <si>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</si>
  <si>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</si>
  <si>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</si>
  <si>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</si>
  <si>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</si>
  <si>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</si>
  <si>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</si>
  <si>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</si>
  <si>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</si>
  <si>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</si>
  <si>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</si>
  <si>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</si>
  <si>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</si>
  <si>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</si>
  <si>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</si>
  <si>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</si>
  <si>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</si>
  <si>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</si>
  <si>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</si>
  <si>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CURVAS ACUMULADAS</t>
  </si>
  <si>
    <t>Variacion Trimestral</t>
  </si>
  <si>
    <t>CURVAS TRIMESTRALES</t>
  </si>
  <si>
    <t>SaaS Tourism Revenue (USD million)</t>
  </si>
  <si>
    <t>Saas Tourism LATAM - Projeccion de Ventas Anuales (M USD)</t>
  </si>
  <si>
    <t>Curva Crecimiento Annual Acumulada</t>
  </si>
  <si>
    <t>Componente</t>
  </si>
  <si>
    <t>Valor</t>
  </si>
  <si>
    <t>Explicación</t>
  </si>
  <si>
    <t>Rf (Tasa libre de riesgo)</t>
  </si>
  <si>
    <t>Tasa libre de riesgo, basada en bonos del Tesoro de EE.UU. a 10 años.</t>
  </si>
  <si>
    <t>Riesgo Pais</t>
  </si>
  <si>
    <t>Prima de mercado (Rm - Rf)</t>
  </si>
  <si>
    <t>Prima que el mercado exige sobre la tasa libre de riesgo, incluye riesgo país.</t>
  </si>
  <si>
    <t>Beta (β)</t>
  </si>
  <si>
    <t>Sensibilidad de la empresa respecto al mercado, estimada por comparables del sector. Despegar, Booking.</t>
  </si>
  <si>
    <t>Ke (Costo del Equity)</t>
  </si>
  <si>
    <t>Costo del equity, calculado con CAPM: Rf + β*(Rm - Rf).</t>
  </si>
  <si>
    <t>Kd (Costo de la deuda)</t>
  </si>
  <si>
    <t>Costo nominal estimado de la deuda en USD.</t>
  </si>
  <si>
    <t>Tasa Impositiva (T)</t>
  </si>
  <si>
    <t>Tasa de impuesto corporativo aplicada a la deducción de intereses.</t>
  </si>
  <si>
    <t>E/V (Proporción Equity)</t>
  </si>
  <si>
    <t>Proporción del capital financiado por equity (patrimonio).</t>
  </si>
  <si>
    <t>D/V (Proporción Deuda)</t>
  </si>
  <si>
    <t>Proporción del capital financiado por deuda.</t>
  </si>
  <si>
    <t>WACC</t>
  </si>
  <si>
    <t>Equity Cost (Ke)</t>
  </si>
  <si>
    <t>Debt Cost (Kd)</t>
  </si>
  <si>
    <t>Directorio</t>
  </si>
  <si>
    <t>INVERSIONES</t>
  </si>
  <si>
    <t>V A L U A C I O N</t>
  </si>
  <si>
    <t>Plataforma integral para la comercialización y distribución de servicios de autobuses interurbanos y otras modalidades de movilidad.  Modelo de Negocio Dual (B2C: UNIBUS; B2B: TOLWEB, TOLPOS, TOL API)</t>
  </si>
  <si>
    <t>Agosto 2025</t>
  </si>
  <si>
    <t>MARGA</t>
  </si>
  <si>
    <t>EL PULQUI</t>
  </si>
  <si>
    <t>LA UNION</t>
  </si>
  <si>
    <t>CENTRAL DE PASAJES</t>
  </si>
  <si>
    <t>VIAJES SENDAS S.A</t>
  </si>
  <si>
    <t>ÑANDU</t>
  </si>
  <si>
    <t>ACONQUIJA</t>
  </si>
  <si>
    <t>MEDILINE</t>
  </si>
  <si>
    <t>TOTAL CLIENTES TOLWEB</t>
  </si>
  <si>
    <t>NOTA</t>
  </si>
  <si>
    <t>Prima Tamaño</t>
  </si>
  <si>
    <t>WACC-16.2</t>
  </si>
  <si>
    <t>REFERENCE YEAR</t>
  </si>
  <si>
    <t>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</si>
</sst>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4" formatCode="_(&quot;$&quot;* #,##0.00_);_(&quot;$&quot;* \(#,##0.00\);_(&quot;$&quot;* &quot;-&quot;??_);_(@_)"/>
    <numFmt numFmtId="43" formatCode="_(* #,##0.00_);_(* \(#,##0.00\);_(* &quot;-&quot;??_);_(@_)"/>
    <numFmt numFmtId="164" formatCode="&quot;$&quot;\ #,##0.00;[Red]\-&quot;$&quot;\ #,##0.00"/>
    <numFmt numFmtId="165" formatCode="_-&quot;$&quot;\ * #,##0.00_-;\-&quot;$&quot;\ * #,##0.00_-;_-&quot;$&quot;\ * &quot;-&quot;??_-;_-@_-"/>
    <numFmt numFmtId="166" formatCode="_-* #,##0.00_-;\-* #,##0.00_-;_-* &quot;-&quot;??_-;_-@_-"/>
    <numFmt numFmtId="167" formatCode="[$-409]dd\-mmm\-yy;@"/>
    <numFmt numFmtId="168" formatCode="#,##0&quot; &quot;;&quot;(&quot;#,##0&quot;)&quot;"/>
    <numFmt numFmtId="169" formatCode="&quot; &quot;* #,##0&quot; &quot;;&quot; &quot;* &quot;(&quot;#,##0&quot;)&quot;;&quot; &quot;* &quot;- &quot;;&quot; &quot;@&quot; &quot;"/>
    <numFmt numFmtId="170" formatCode="0.0%"/>
    <numFmt numFmtId="171" formatCode="[$-409]d\-mmm\-yy;@"/>
    <numFmt numFmtId="172" formatCode="\$\ #,##0.00;\-\$\ #,##0.00"/>
    <numFmt numFmtId="173" formatCode="_-* #,##0_-;\-* #,##0_-;_-* &quot;-&quot;??_-;_-@_-"/>
    <numFmt numFmtId="174" formatCode="_(* #,##0_);_(* \(#,##0\);_(* &quot;-&quot;??_);_(@_)"/>
    <numFmt numFmtId="175" formatCode="0.0"/>
    <numFmt numFmtId="176" formatCode="0.0000"/>
    <numFmt numFmtId="177" formatCode="_(* #,##0.00_);_(* \(#,##0.00\);_(* &quot;-&quot;_);_(@_)"/>
    <numFmt numFmtId="178" formatCode="dd\-mm\-yy"/>
    <numFmt numFmtId="179" formatCode="0_);\(0\)"/>
    <numFmt numFmtId="180" formatCode="_(* #,##0.0_);_(* \(#,##0.0\);_(* &quot;-&quot;??_);_(@_)"/>
    <numFmt numFmtId="181" formatCode="_([$USD]\ * #,##0_);_([$USD]\ * \(#,##0\);_([$USD]\ * &quot;-&quot;_);_(@_)"/>
    <numFmt numFmtId="182" formatCode="_-* #,##0.0_-;\-* #,##0.0_-;_-* &quot;-&quot;??_-;_-@_-"/>
    <numFmt numFmtId="183" formatCode="0.0000%"/>
  </numFmts>
  <fonts count="101" x14ac:knownFonts="1">
    <font>
      <sz val="10"/>
      <color rgb="FF000000"/>
      <name val="Calibri"/>
      <family val="2"/>
    </font>
    <font>
      <sz val="10"/>
      <color theme="1"/>
      <name val="Calibri"/>
      <family val="2"/>
    </font>
    <font>
      <sz val="10"/>
      <color theme="1"/>
      <name val="Calibri"/>
      <family val="2"/>
    </font>
    <font>
      <sz val="11"/>
      <color theme="1"/>
      <name val="Aptos Narrow"/>
      <family val="2"/>
      <scheme val="minor"/>
    </font>
    <font>
      <b/>
      <sz val="11"/>
      <color theme="1"/>
      <name val="Aptos Narrow"/>
      <family val="2"/>
      <scheme val="minor"/>
    </font>
    <font>
      <sz val="11"/>
      <color theme="0"/>
      <name val="Aptos Narrow"/>
      <family val="2"/>
      <scheme val="minor"/>
    </font>
    <font>
      <sz val="10"/>
      <color rgb="FF000000"/>
      <name val="Calibri"/>
      <family val="2"/>
    </font>
    <font>
      <sz val="10"/>
      <color rgb="FFFF0000"/>
      <name val="Calibri"/>
      <family val="2"/>
    </font>
    <font>
      <sz val="11"/>
      <color rgb="FF000000"/>
      <name val="Aptos Narrow"/>
      <family val="2"/>
    </font>
    <font>
      <sz val="10"/>
      <color rgb="FF000000"/>
      <name val="Arial"/>
      <family val="2"/>
    </font>
    <font>
      <sz val="11"/>
      <color rgb="FF000000"/>
      <name val="Calibri"/>
      <family val="2"/>
    </font>
    <font>
      <b/>
      <sz val="10"/>
      <color rgb="FFFFFFFF"/>
      <name val="Arial"/>
      <family val="2"/>
    </font>
    <font>
      <sz val="10"/>
      <color rgb="FFFFFFFF"/>
      <name val="Arial"/>
      <family val="2"/>
    </font>
    <font>
      <sz val="36"/>
      <color rgb="FFFFD966"/>
      <name val="Baskerville Old Face"/>
      <family val="1"/>
    </font>
    <font>
      <sz val="18"/>
      <color rgb="FF66FF33"/>
      <name val="Aptos Narrow"/>
      <family val="2"/>
    </font>
    <font>
      <sz val="48"/>
      <color rgb="FF4472C4"/>
      <name val="Aharoni"/>
      <charset val="177"/>
    </font>
    <font>
      <b/>
      <sz val="20"/>
      <color rgb="FF4472C4"/>
      <name val="Aptos Narrow"/>
      <family val="2"/>
    </font>
    <font>
      <i/>
      <sz val="11"/>
      <color rgb="FF808080"/>
      <name val="Aptos Narrow"/>
      <family val="2"/>
    </font>
    <font>
      <b/>
      <sz val="10"/>
      <color rgb="FFFFC000"/>
      <name val="Arial"/>
      <family val="2"/>
    </font>
    <font>
      <sz val="22"/>
      <color rgb="FF4472C4"/>
      <name val="Aptos Narrow"/>
      <family val="2"/>
    </font>
    <font>
      <b/>
      <sz val="10"/>
      <color rgb="FFA6A6A6"/>
      <name val="Arial"/>
      <family val="2"/>
    </font>
    <font>
      <sz val="10"/>
      <color rgb="FFA6A6A6"/>
      <name val="Arial"/>
      <family val="2"/>
    </font>
    <font>
      <sz val="10"/>
      <color rgb="FFFFC000"/>
      <name val="Arial"/>
      <family val="2"/>
    </font>
    <font>
      <i/>
      <sz val="10"/>
      <color rgb="FFFFFF00"/>
      <name val="Arial"/>
      <family val="2"/>
    </font>
    <font>
      <sz val="10"/>
      <color rgb="FF808080"/>
      <name val="Arial"/>
      <family val="2"/>
    </font>
    <font>
      <b/>
      <sz val="10"/>
      <color rgb="FF000000"/>
      <name val="Arial"/>
      <family val="2"/>
    </font>
    <font>
      <sz val="14"/>
      <color rgb="FFFFFFFF"/>
      <name val="Aptos Narrow"/>
      <family val="2"/>
    </font>
    <font>
      <sz val="14"/>
      <color rgb="FF000000"/>
      <name val="Arial"/>
      <family val="2"/>
    </font>
    <font>
      <i/>
      <sz val="10"/>
      <color rgb="FF00B0F0"/>
      <name val="Arial"/>
      <family val="2"/>
    </font>
    <font>
      <sz val="10"/>
      <color rgb="FF548235"/>
      <name val="Arial"/>
      <family val="2"/>
    </font>
    <font>
      <sz val="10"/>
      <color rgb="FFFFFF00"/>
      <name val="Arial"/>
      <family val="2"/>
    </font>
    <font>
      <b/>
      <sz val="10"/>
      <color rgb="FFFFFF00"/>
      <name val="Arial"/>
      <family val="2"/>
    </font>
    <font>
      <sz val="10"/>
      <color rgb="FF00B0F0"/>
      <name val="Arial"/>
      <family val="2"/>
    </font>
    <font>
      <b/>
      <sz val="9"/>
      <color rgb="FF000000"/>
      <name val="Aptos Narrow"/>
      <family val="2"/>
    </font>
    <font>
      <sz val="10"/>
      <color rgb="FF66FF33"/>
      <name val="Arial"/>
      <family val="2"/>
    </font>
    <font>
      <b/>
      <sz val="10"/>
      <color rgb="FF66FF33"/>
      <name val="Arial"/>
      <family val="2"/>
    </font>
    <font>
      <sz val="10"/>
      <color rgb="FFFF0000"/>
      <name val="Arial"/>
      <family val="2"/>
    </font>
    <font>
      <b/>
      <sz val="10"/>
      <color rgb="FFFF0000"/>
      <name val="Arial"/>
      <family val="2"/>
    </font>
    <font>
      <b/>
      <sz val="14"/>
      <color theme="3" tint="-0.249977111117893"/>
      <name val="Aptos Narrow"/>
      <family val="2"/>
      <scheme val="minor"/>
    </font>
    <font>
      <b/>
      <sz val="11"/>
      <color theme="3" tint="-0.249977111117893"/>
      <name val="Aptos Narrow"/>
      <family val="2"/>
      <scheme val="minor"/>
    </font>
    <font>
      <b/>
      <sz val="11"/>
      <color rgb="FFFF0000"/>
      <name val="Aptos Narrow"/>
      <family val="2"/>
      <scheme val="minor"/>
    </font>
    <font>
      <b/>
      <sz val="11"/>
      <name val="Aptos Narrow"/>
      <family val="2"/>
      <scheme val="minor"/>
    </font>
    <font>
      <sz val="11"/>
      <name val="Aptos Narrow"/>
      <family val="2"/>
      <scheme val="minor"/>
    </font>
    <font>
      <b/>
      <sz val="11"/>
      <color theme="7" tint="-0.249977111117893"/>
      <name val="Aptos Narrow"/>
      <family val="2"/>
      <scheme val="minor"/>
    </font>
    <font>
      <sz val="12"/>
      <color theme="1"/>
      <name val="Aptos Narrow"/>
      <family val="2"/>
      <scheme val="minor"/>
    </font>
    <font>
      <sz val="11"/>
      <color indexed="8"/>
      <name val="Aptos Narrow"/>
      <family val="2"/>
      <scheme val="minor"/>
    </font>
    <font>
      <sz val="11"/>
      <color indexed="8"/>
      <name val="Calibri"/>
      <family val="2"/>
    </font>
    <font>
      <u/>
      <sz val="11"/>
      <color theme="10"/>
      <name val="Aptos Narrow"/>
      <family val="2"/>
      <scheme val="minor"/>
    </font>
    <font>
      <sz val="9"/>
      <color rgb="FF000000"/>
      <name val="Arial"/>
      <family val="2"/>
    </font>
    <font>
      <sz val="10"/>
      <color theme="0"/>
      <name val="Arial"/>
      <family val="2"/>
    </font>
    <font>
      <sz val="11"/>
      <color rgb="FFFF0000"/>
      <name val="Aptos Narrow"/>
      <family val="2"/>
    </font>
    <font>
      <i/>
      <sz val="10"/>
      <color rgb="FF66FF33"/>
      <name val="Arial"/>
      <family val="2"/>
    </font>
    <font>
      <sz val="10"/>
      <color theme="5"/>
      <name val="Arial"/>
      <family val="2"/>
    </font>
    <font>
      <sz val="10"/>
      <color theme="7"/>
      <name val="Arial"/>
      <family val="2"/>
    </font>
    <font>
      <b/>
      <sz val="10"/>
      <color theme="0"/>
      <name val="Calibri"/>
      <family val="2"/>
    </font>
    <font>
      <b/>
      <sz val="10"/>
      <color theme="1"/>
      <name val="Calibri"/>
      <family val="2"/>
    </font>
    <font>
      <sz val="10"/>
      <color theme="0"/>
      <name val="Calibri"/>
      <family val="2"/>
    </font>
    <font>
      <sz val="8"/>
      <name val="Calibri"/>
      <family val="2"/>
    </font>
    <font>
      <sz val="10"/>
      <color theme="8" tint="-0.249977111117893"/>
      <name val="Arial"/>
      <family val="2"/>
    </font>
    <font>
      <b/>
      <sz val="10"/>
      <color rgb="FF000000"/>
      <name val="Calibri"/>
      <family val="2"/>
    </font>
    <font>
      <sz val="10"/>
      <color rgb="FF92D050"/>
      <name val="Arial"/>
      <family val="2"/>
    </font>
    <font>
      <sz val="10"/>
      <color theme="8" tint="-0.249977111117893"/>
      <name val="Calibri"/>
      <family val="2"/>
    </font>
    <font>
      <sz val="10"/>
      <color rgb="FFFFFF00"/>
      <name val="Calibri"/>
      <family val="2"/>
    </font>
    <font>
      <sz val="10"/>
      <color rgb="FF0070C0"/>
      <name val="Calibri"/>
      <family val="2"/>
    </font>
    <font>
      <b/>
      <sz val="10"/>
      <color theme="8" tint="-0.249977111117893"/>
      <name val="Calibri"/>
      <family val="2"/>
    </font>
    <font>
      <b/>
      <i/>
      <sz val="10"/>
      <color theme="1"/>
      <name val="Calibri"/>
      <family val="2"/>
    </font>
    <font>
      <b/>
      <sz val="28"/>
      <color theme="0"/>
      <name val="Calibri"/>
      <family val="2"/>
    </font>
    <font>
      <b/>
      <i/>
      <sz val="10"/>
      <color rgb="FF0070C0"/>
      <name val="Calibri"/>
      <family val="2"/>
    </font>
    <font>
      <b/>
      <sz val="10"/>
      <color rgb="FF0070C0"/>
      <name val="Calibri"/>
      <family val="2"/>
    </font>
    <font>
      <i/>
      <sz val="10"/>
      <color rgb="FF0070C0"/>
      <name val="Calibri"/>
      <family val="2"/>
    </font>
    <font>
      <sz val="10"/>
      <color theme="1" tint="0.34998626667073579"/>
      <name val="Calibri"/>
      <family val="2"/>
    </font>
    <font>
      <sz val="11"/>
      <color theme="1"/>
      <name val="Calibri"/>
      <family val="2"/>
    </font>
    <font>
      <sz val="11"/>
      <color theme="8" tint="-0.249977111117893"/>
      <name val="Calibri"/>
      <family val="2"/>
    </font>
    <font>
      <sz val="8"/>
      <color theme="0" tint="-0.14999847407452621"/>
      <name val="Calibri"/>
      <family val="2"/>
    </font>
    <font>
      <sz val="11"/>
      <color theme="0"/>
      <name val="Calibri"/>
      <family val="2"/>
    </font>
    <font>
      <b/>
      <sz val="11"/>
      <color theme="1"/>
      <name val="Calibri"/>
      <family val="2"/>
    </font>
    <font>
      <sz val="11"/>
      <color theme="0" tint="-0.14999847407452621"/>
      <name val="Calibri"/>
      <family val="2"/>
    </font>
    <font>
      <sz val="11"/>
      <color rgb="FF0070C0"/>
      <name val="Calibri"/>
      <family val="2"/>
    </font>
    <font>
      <sz val="12"/>
      <color theme="0" tint="-0.499984740745262"/>
      <name val="Calibri"/>
      <family val="2"/>
    </font>
    <font>
      <b/>
      <i/>
      <sz val="11"/>
      <color theme="8" tint="-0.249977111117893"/>
      <name val="Calibri"/>
      <family val="2"/>
    </font>
    <font>
      <sz val="10"/>
      <color rgb="FF66FF33"/>
      <name val="Calibri"/>
      <family val="2"/>
    </font>
    <font>
      <i/>
      <sz val="10"/>
      <color theme="4" tint="-0.249977111117893"/>
      <name val="Calibri"/>
      <family val="2"/>
    </font>
    <font>
      <i/>
      <sz val="10"/>
      <color theme="9" tint="-0.249977111117893"/>
      <name val="Calibri"/>
      <family val="2"/>
    </font>
    <font>
      <sz val="8"/>
      <color theme="1"/>
      <name val="Calibri"/>
      <family val="2"/>
    </font>
    <font>
      <i/>
      <sz val="11"/>
      <color theme="1"/>
      <name val="Calibri"/>
      <family val="2"/>
    </font>
    <font>
      <sz val="8"/>
      <color theme="0"/>
      <name val="Arial"/>
      <family val="2"/>
    </font>
    <font>
      <b/>
      <sz val="8"/>
      <color theme="0"/>
      <name val="Arial"/>
      <family val="2"/>
    </font>
    <font>
      <sz val="11"/>
      <color theme="5" tint="-0.249977111117893"/>
      <name val="Aptos Narrow"/>
      <family val="2"/>
      <scheme val="minor"/>
    </font>
    <font>
      <sz val="11"/>
      <color rgb="FF00B0F0"/>
      <name val="Aptos Narrow"/>
      <family val="2"/>
      <scheme val="minor"/>
    </font>
    <font>
      <sz val="10"/>
      <color theme="0"/>
      <name val="Aptos Narrow"/>
      <family val="2"/>
      <scheme val="minor"/>
    </font>
    <font>
      <b/>
      <sz val="14"/>
      <color theme="0"/>
      <name val="Aptos Narrow"/>
      <family val="2"/>
      <scheme val="minor"/>
    </font>
    <font>
      <sz val="14"/>
      <color theme="0"/>
      <name val="Aptos Narrow"/>
      <family val="2"/>
      <scheme val="minor"/>
    </font>
    <font>
      <sz val="14"/>
      <color theme="0"/>
      <name val="Calibri"/>
      <family val="2"/>
    </font>
    <font>
      <sz val="14"/>
      <color theme="5" tint="-0.249977111117893"/>
      <name val="Calibri"/>
      <family val="2"/>
    </font>
    <font>
      <sz val="16"/>
      <color theme="0"/>
      <name val="Calibri"/>
      <family val="2"/>
    </font>
    <font>
      <i/>
      <sz val="10"/>
      <color rgb="FF000000"/>
      <name val="Calibri"/>
      <family val="2"/>
    </font>
    <font>
      <i/>
      <sz val="11"/>
      <color rgb="FF000000"/>
      <name val="Calibri"/>
      <family val="2"/>
    </font>
    <font>
      <b/>
      <sz val="26"/>
      <color rgb="FF000000"/>
      <name val="Calibri"/>
      <family val="2"/>
    </font>
    <font>
      <sz val="9"/>
      <color indexed="81"/>
      <name val="Tahoma"/>
      <family val="2"/>
    </font>
    <font>
      <b/>
      <sz val="9"/>
      <color indexed="81"/>
      <name val="Tahoma"/>
      <family val="2"/>
    </font>
    <font>
      <sz val="14"/>
      <color rgb="FFFFFF00"/>
      <name val="Calibri"/>
      <family val="2"/>
    </font>
  </fonts>
  <fills count="48">
    <fill>
      <patternFill patternType="none"/>
    </fill>
    <fill>
      <patternFill patternType="gray125"/>
    </fill>
    <fill>
      <patternFill patternType="solid">
        <fgColor rgb="FFA5A5A5"/>
        <bgColor rgb="FFA5A5A5"/>
      </patternFill>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333F4F"/>
        <bgColor rgb="FF333F4F"/>
      </patternFill>
    </fill>
    <fill>
      <patternFill patternType="solid">
        <fgColor rgb="FF0D0D0D"/>
        <bgColor rgb="FF0D0D0D"/>
      </patternFill>
    </fill>
    <fill>
      <patternFill patternType="solid">
        <fgColor rgb="FF003366"/>
        <bgColor rgb="FF003366"/>
      </patternFill>
    </fill>
    <fill>
      <patternFill patternType="solid">
        <fgColor theme="0" tint="-0.34998626667073579"/>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499984740745262"/>
        <bgColor indexed="64"/>
      </patternFill>
    </fill>
    <fill>
      <patternFill patternType="solid">
        <fgColor theme="1"/>
        <bgColor indexed="64"/>
      </patternFill>
    </fill>
    <fill>
      <patternFill patternType="solid">
        <fgColor theme="3" tint="0.59999389629810485"/>
        <bgColor indexed="64"/>
      </patternFill>
    </fill>
    <fill>
      <patternFill patternType="solid">
        <fgColor theme="2" tint="-9.9978637043366805E-2"/>
        <bgColor rgb="FFFFFFFF"/>
      </patternFill>
    </fill>
    <fill>
      <patternFill patternType="solid">
        <fgColor theme="2" tint="-0.249977111117893"/>
        <bgColor indexed="64"/>
      </patternFill>
    </fill>
    <fill>
      <patternFill patternType="solid">
        <fgColor theme="0"/>
        <bgColor rgb="FFFFFFFF"/>
      </patternFill>
    </fill>
    <fill>
      <patternFill patternType="solid">
        <fgColor theme="8" tint="0.59999389629810485"/>
        <bgColor rgb="FFFFFFFF"/>
      </patternFill>
    </fill>
    <fill>
      <patternFill patternType="solid">
        <fgColor theme="5"/>
        <bgColor rgb="FFFFFFFF"/>
      </patternFill>
    </fill>
    <fill>
      <patternFill patternType="solid">
        <fgColor rgb="FFFFC000"/>
        <bgColor rgb="FF0D0D0D"/>
      </patternFill>
    </fill>
    <fill>
      <patternFill patternType="solid">
        <fgColor rgb="FFFFC000"/>
        <bgColor rgb="FFD9D9D9"/>
      </patternFill>
    </fill>
    <fill>
      <patternFill patternType="solid">
        <fgColor rgb="FFFFC000"/>
        <bgColor rgb="FFFFFFFF"/>
      </patternFill>
    </fill>
    <fill>
      <patternFill patternType="solid">
        <fgColor theme="8" tint="0.39997558519241921"/>
        <bgColor rgb="FFFFFFFF"/>
      </patternFill>
    </fill>
    <fill>
      <patternFill patternType="solid">
        <fgColor rgb="FF0070C0"/>
        <bgColor rgb="FFFFFFFF"/>
      </patternFill>
    </fill>
    <fill>
      <patternFill patternType="solid">
        <fgColor rgb="FF92D050"/>
        <bgColor rgb="FF0D0D0D"/>
      </patternFill>
    </fill>
    <fill>
      <patternFill patternType="solid">
        <fgColor rgb="FF92D050"/>
        <bgColor rgb="FFD9D9D9"/>
      </patternFill>
    </fill>
    <fill>
      <patternFill patternType="solid">
        <fgColor rgb="FF92D050"/>
        <bgColor rgb="FFFFFFFF"/>
      </patternFill>
    </fill>
    <fill>
      <patternFill patternType="solid">
        <fgColor theme="9" tint="0.59999389629810485"/>
        <bgColor rgb="FFFFFFFF"/>
      </patternFill>
    </fill>
    <fill>
      <patternFill patternType="solid">
        <fgColor rgb="FFFF0000"/>
        <bgColor rgb="FF0D0D0D"/>
      </patternFill>
    </fill>
    <fill>
      <patternFill patternType="solid">
        <fgColor theme="9"/>
        <bgColor rgb="FFFFFFFF"/>
      </patternFill>
    </fill>
    <fill>
      <patternFill patternType="solid">
        <fgColor theme="1"/>
        <bgColor rgb="FF0D0D0D"/>
      </patternFill>
    </fill>
    <fill>
      <patternFill patternType="solid">
        <fgColor theme="1" tint="0.34998626667073579"/>
        <bgColor rgb="FF333F4F"/>
      </patternFill>
    </fill>
    <fill>
      <patternFill patternType="solid">
        <fgColor rgb="FF00B0F0"/>
        <bgColor rgb="FF0D0D0D"/>
      </patternFill>
    </fill>
    <fill>
      <patternFill patternType="solid">
        <fgColor rgb="FF00B0F0"/>
        <bgColor rgb="FFD9D9D9"/>
      </patternFill>
    </fill>
    <fill>
      <patternFill patternType="solid">
        <fgColor rgb="FF00B0F0"/>
        <bgColor rgb="FFFFFFFF"/>
      </patternFill>
    </fill>
    <fill>
      <patternFill patternType="solid">
        <fgColor theme="7" tint="0.59999389629810485"/>
        <bgColor rgb="FFFFFFFF"/>
      </patternFill>
    </fill>
    <fill>
      <patternFill patternType="solid">
        <fgColor theme="4"/>
        <bgColor indexed="64"/>
      </patternFill>
    </fill>
    <fill>
      <patternFill patternType="solid">
        <fgColor theme="4" tint="-0.249977111117893"/>
        <bgColor indexed="64"/>
      </patternFill>
    </fill>
    <fill>
      <patternFill patternType="solid">
        <fgColor theme="1" tint="4.9989318521683403E-2"/>
        <bgColor indexed="64"/>
      </patternFill>
    </fill>
    <fill>
      <patternFill patternType="solid">
        <fgColor theme="7" tint="-0.499984740745262"/>
        <bgColor indexed="64"/>
      </patternFill>
    </fill>
  </fills>
  <borders count="48">
    <border>
      <left/>
      <right/>
      <top/>
      <bottom/>
      <diagonal/>
    </border>
    <border>
      <left style="thin">
        <color rgb="FF0066CC"/>
      </left>
      <right/>
      <top style="thin">
        <color rgb="FF0066CC"/>
      </top>
      <bottom style="thin">
        <color rgb="FF0066CC"/>
      </bottom>
      <diagonal/>
    </border>
    <border>
      <left/>
      <right/>
      <top style="thin">
        <color rgb="FF0066CC"/>
      </top>
      <bottom style="thin">
        <color rgb="FF0066CC"/>
      </bottom>
      <diagonal/>
    </border>
    <border>
      <left style="thin">
        <color rgb="FF000000"/>
      </left>
      <right/>
      <top style="thin">
        <color rgb="FF0066CC"/>
      </top>
      <bottom style="thin">
        <color rgb="FF0066CC"/>
      </bottom>
      <diagonal/>
    </border>
    <border>
      <left/>
      <right style="thin">
        <color rgb="FF003366"/>
      </right>
      <top/>
      <bottom/>
      <diagonal/>
    </border>
    <border>
      <left style="thin">
        <color rgb="FF003366"/>
      </left>
      <right style="thin">
        <color rgb="FF003366"/>
      </right>
      <top style="thin">
        <color rgb="FF003366"/>
      </top>
      <bottom/>
      <diagonal/>
    </border>
    <border>
      <left style="thin">
        <color rgb="FF000000"/>
      </left>
      <right style="thin">
        <color rgb="FF003366"/>
      </right>
      <top/>
      <bottom/>
      <diagonal/>
    </border>
    <border>
      <left style="thin">
        <color rgb="FF003366"/>
      </left>
      <right style="thin">
        <color rgb="FF003366"/>
      </right>
      <top/>
      <bottom/>
      <diagonal/>
    </border>
    <border>
      <left/>
      <right/>
      <top/>
      <bottom style="thin">
        <color rgb="FF0066CC"/>
      </bottom>
      <diagonal/>
    </border>
    <border>
      <left style="thin">
        <color rgb="FF0066CC"/>
      </left>
      <right/>
      <top style="thin">
        <color rgb="FF0066CC"/>
      </top>
      <bottom/>
      <diagonal/>
    </border>
    <border>
      <left/>
      <right/>
      <top style="thin">
        <color rgb="FF0066CC"/>
      </top>
      <bottom/>
      <diagonal/>
    </border>
    <border>
      <left style="thin">
        <color rgb="FF003366"/>
      </left>
      <right style="thin">
        <color rgb="FF003366"/>
      </right>
      <top style="thin">
        <color rgb="FF0066CC"/>
      </top>
      <bottom/>
      <diagonal/>
    </border>
    <border>
      <left style="thin">
        <color rgb="FF000000"/>
      </left>
      <right style="thin">
        <color rgb="FF003366"/>
      </right>
      <top style="thin">
        <color rgb="FF0066CC"/>
      </top>
      <bottom/>
      <diagonal/>
    </border>
    <border>
      <left style="thin">
        <color rgb="FF000000"/>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top/>
      <bottom style="double">
        <color indexed="64"/>
      </bottom>
      <diagonal/>
    </border>
    <border>
      <left style="thin">
        <color indexed="64"/>
      </left>
      <right style="thin">
        <color indexed="64"/>
      </right>
      <top/>
      <bottom/>
      <diagonal/>
    </border>
    <border>
      <left style="thin">
        <color rgb="FF003366"/>
      </left>
      <right style="thin">
        <color rgb="FF003366"/>
      </right>
      <top style="thin">
        <color indexed="64"/>
      </top>
      <bottom style="double">
        <color indexed="64"/>
      </bottom>
      <diagonal/>
    </border>
  </borders>
  <cellStyleXfs count="26">
    <xf numFmtId="0" fontId="0" fillId="0" borderId="0"/>
    <xf numFmtId="9" fontId="6" fillId="0" borderId="0" applyFont="0" applyFill="0" applyBorder="0" applyAlignment="0" applyProtection="0"/>
    <xf numFmtId="0" fontId="6" fillId="0" borderId="0" applyNumberFormat="0" applyFont="0" applyFill="0" applyBorder="0" applyAlignment="0" applyProtection="0"/>
    <xf numFmtId="0" fontId="7" fillId="0" borderId="0" applyNumberFormat="0" applyFill="0" applyBorder="0" applyAlignment="0" applyProtection="0"/>
    <xf numFmtId="167" fontId="8" fillId="0" borderId="0" applyBorder="0" applyProtection="0"/>
    <xf numFmtId="167" fontId="9" fillId="0" borderId="0" applyBorder="0" applyProtection="0"/>
    <xf numFmtId="167" fontId="10" fillId="0" borderId="0" applyBorder="0" applyProtection="0"/>
    <xf numFmtId="171" fontId="10" fillId="0" borderId="0" applyBorder="0" applyProtection="0"/>
    <xf numFmtId="9" fontId="10" fillId="0" borderId="0" applyFill="0" applyBorder="0" applyAlignment="0" applyProtection="0"/>
    <xf numFmtId="0" fontId="3" fillId="0" borderId="0"/>
    <xf numFmtId="166"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44" fillId="0" borderId="0"/>
    <xf numFmtId="0" fontId="45" fillId="0" borderId="0"/>
    <xf numFmtId="166" fontId="45" fillId="0" borderId="0" applyFont="0" applyFill="0" applyBorder="0" applyAlignment="0" applyProtection="0"/>
    <xf numFmtId="9" fontId="44" fillId="0" borderId="0" applyFont="0" applyFill="0" applyBorder="0" applyAlignment="0" applyProtection="0"/>
    <xf numFmtId="0" fontId="3" fillId="0" borderId="0"/>
    <xf numFmtId="171" fontId="46" fillId="0" borderId="0"/>
    <xf numFmtId="9" fontId="45" fillId="0" borderId="0" applyFont="0" applyFill="0" applyBorder="0" applyAlignment="0" applyProtection="0"/>
    <xf numFmtId="0" fontId="47" fillId="0" borderId="0" applyNumberFormat="0" applyFill="0" applyBorder="0" applyAlignment="0" applyProtection="0"/>
    <xf numFmtId="44" fontId="44" fillId="0" borderId="0" applyFont="0" applyFill="0" applyBorder="0" applyAlignment="0" applyProtection="0"/>
    <xf numFmtId="43" fontId="44" fillId="0" borderId="0" applyFont="0" applyFill="0" applyBorder="0" applyAlignment="0" applyProtection="0"/>
    <xf numFmtId="166" fontId="6" fillId="0" borderId="0" applyFont="0" applyFill="0" applyBorder="0" applyAlignment="0" applyProtection="0"/>
    <xf numFmtId="0" fontId="2" fillId="0" borderId="0"/>
    <xf numFmtId="9" fontId="3" fillId="0" borderId="0" applyFont="0" applyFill="0" applyBorder="0" applyAlignment="0" applyProtection="0"/>
  </cellStyleXfs>
  <cellXfs count="551">
    <xf numFmtId="0" fontId="0" fillId="0" borderId="0" xfId="0"/>
    <xf numFmtId="167" fontId="11" fillId="2" borderId="1" xfId="5" applyFont="1" applyFill="1" applyBorder="1" applyAlignment="1" applyProtection="1">
      <alignment vertical="center"/>
      <protection locked="0"/>
    </xf>
    <xf numFmtId="167" fontId="11" fillId="2" borderId="2" xfId="6" applyFont="1" applyFill="1" applyBorder="1" applyAlignment="1" applyProtection="1">
      <alignment vertical="center"/>
      <protection locked="0"/>
    </xf>
    <xf numFmtId="167" fontId="11" fillId="2" borderId="2" xfId="5" applyFont="1" applyFill="1" applyBorder="1" applyAlignment="1" applyProtection="1">
      <alignment vertical="center"/>
      <protection locked="0"/>
    </xf>
    <xf numFmtId="167" fontId="11" fillId="2" borderId="2" xfId="6" applyFont="1" applyFill="1" applyBorder="1" applyAlignment="1" applyProtection="1">
      <alignment horizontal="left" vertical="center"/>
      <protection locked="0"/>
    </xf>
    <xf numFmtId="167" fontId="12" fillId="2" borderId="2" xfId="6" applyFont="1" applyFill="1" applyBorder="1" applyAlignment="1" applyProtection="1">
      <alignment horizontal="center" vertical="center"/>
      <protection locked="0"/>
    </xf>
    <xf numFmtId="167" fontId="12" fillId="2" borderId="2" xfId="6" applyFont="1" applyFill="1" applyBorder="1" applyAlignment="1" applyProtection="1">
      <alignment vertical="center"/>
      <protection locked="0"/>
    </xf>
    <xf numFmtId="167" fontId="12" fillId="2" borderId="3" xfId="6" applyFont="1" applyFill="1" applyBorder="1" applyAlignment="1" applyProtection="1">
      <alignment horizontal="center" vertical="center"/>
      <protection locked="0"/>
    </xf>
    <xf numFmtId="167" fontId="8" fillId="3" borderId="0" xfId="4" applyFill="1" applyProtection="1"/>
    <xf numFmtId="167" fontId="8" fillId="0" borderId="0" xfId="4" applyProtection="1"/>
    <xf numFmtId="167" fontId="14" fillId="4" borderId="0" xfId="6" applyFont="1" applyFill="1" applyAlignment="1" applyProtection="1">
      <alignment horizontal="right" vertical="center" wrapText="1" indent="1"/>
      <protection locked="0" hidden="1"/>
    </xf>
    <xf numFmtId="167" fontId="15" fillId="4" borderId="0" xfId="6" applyFont="1" applyFill="1" applyAlignment="1" applyProtection="1">
      <alignment vertical="center"/>
      <protection locked="0" hidden="1"/>
    </xf>
    <xf numFmtId="168" fontId="9" fillId="5" borderId="4" xfId="6" applyNumberFormat="1" applyFont="1" applyFill="1" applyBorder="1" applyAlignment="1" applyProtection="1">
      <alignment horizontal="center" vertical="center"/>
      <protection locked="0"/>
    </xf>
    <xf numFmtId="1" fontId="11" fillId="6" borderId="5" xfId="6" applyNumberFormat="1" applyFont="1" applyFill="1" applyBorder="1" applyAlignment="1" applyProtection="1">
      <alignment horizontal="center" vertical="center"/>
      <protection locked="0"/>
    </xf>
    <xf numFmtId="168" fontId="9" fillId="5" borderId="6" xfId="6" applyNumberFormat="1" applyFont="1" applyFill="1" applyBorder="1" applyAlignment="1" applyProtection="1">
      <alignment horizontal="center" vertical="center"/>
      <protection locked="0"/>
    </xf>
    <xf numFmtId="10" fontId="17" fillId="4" borderId="0" xfId="1" applyNumberFormat="1" applyFont="1" applyFill="1" applyAlignment="1" applyProtection="1">
      <alignment horizontal="left" vertical="center" wrapText="1"/>
      <protection locked="0" hidden="1"/>
    </xf>
    <xf numFmtId="1" fontId="18" fillId="6" borderId="7" xfId="6" applyNumberFormat="1" applyFont="1" applyFill="1" applyBorder="1" applyAlignment="1" applyProtection="1">
      <alignment horizontal="center" vertical="center"/>
      <protection locked="0"/>
    </xf>
    <xf numFmtId="167" fontId="20" fillId="6" borderId="7" xfId="6" applyFont="1" applyFill="1" applyBorder="1" applyAlignment="1" applyProtection="1">
      <alignment horizontal="center" vertical="center"/>
      <protection locked="0"/>
    </xf>
    <xf numFmtId="167" fontId="21" fillId="6" borderId="7" xfId="6" applyFont="1" applyFill="1" applyBorder="1" applyAlignment="1" applyProtection="1">
      <alignment horizontal="center" vertical="center"/>
      <protection locked="0"/>
    </xf>
    <xf numFmtId="167" fontId="22" fillId="3" borderId="0" xfId="6" applyFont="1" applyFill="1" applyAlignment="1" applyProtection="1">
      <alignment vertical="center"/>
      <protection locked="0"/>
    </xf>
    <xf numFmtId="167" fontId="22" fillId="4" borderId="0" xfId="6" applyFont="1" applyFill="1" applyAlignment="1" applyProtection="1">
      <alignment vertical="center"/>
      <protection locked="0"/>
    </xf>
    <xf numFmtId="10" fontId="23" fillId="3" borderId="7" xfId="8" applyNumberFormat="1" applyFont="1" applyFill="1" applyBorder="1" applyAlignment="1" applyProtection="1">
      <alignment horizontal="center" vertical="center"/>
      <protection locked="0"/>
    </xf>
    <xf numFmtId="167" fontId="24" fillId="3" borderId="0" xfId="6" applyFont="1" applyFill="1" applyAlignment="1" applyProtection="1">
      <alignment vertical="center"/>
      <protection locked="0"/>
    </xf>
    <xf numFmtId="167" fontId="24" fillId="4" borderId="0" xfId="6" applyFont="1" applyFill="1" applyAlignment="1" applyProtection="1">
      <alignment vertical="center"/>
      <protection locked="0"/>
    </xf>
    <xf numFmtId="167" fontId="16" fillId="4" borderId="0" xfId="6" applyFont="1" applyFill="1" applyAlignment="1" applyProtection="1">
      <alignment vertical="center" wrapText="1"/>
      <protection locked="0" hidden="1"/>
    </xf>
    <xf numFmtId="167" fontId="9" fillId="4" borderId="0" xfId="6" applyFont="1" applyFill="1" applyAlignment="1" applyProtection="1">
      <alignment horizontal="right" vertical="center"/>
      <protection locked="0"/>
    </xf>
    <xf numFmtId="167" fontId="25" fillId="4" borderId="0" xfId="6" applyFont="1" applyFill="1" applyAlignment="1" applyProtection="1">
      <alignment horizontal="center" vertical="center"/>
      <protection locked="0"/>
    </xf>
    <xf numFmtId="167" fontId="9" fillId="4" borderId="0" xfId="6" applyFont="1" applyFill="1" applyAlignment="1" applyProtection="1">
      <alignment vertical="center"/>
      <protection locked="0"/>
    </xf>
    <xf numFmtId="167" fontId="9" fillId="3" borderId="0" xfId="6" applyFont="1" applyFill="1" applyAlignment="1" applyProtection="1">
      <alignment vertical="center"/>
      <protection locked="0"/>
    </xf>
    <xf numFmtId="167" fontId="26" fillId="4" borderId="0" xfId="6" applyFont="1" applyFill="1" applyAlignment="1" applyProtection="1">
      <alignment vertical="center" wrapText="1"/>
      <protection locked="0" hidden="1"/>
    </xf>
    <xf numFmtId="167" fontId="27" fillId="4" borderId="0" xfId="6" applyFont="1" applyFill="1" applyAlignment="1" applyProtection="1">
      <alignment vertical="center"/>
      <protection locked="0"/>
    </xf>
    <xf numFmtId="167" fontId="29" fillId="3" borderId="0" xfId="6" applyFont="1" applyFill="1" applyAlignment="1" applyProtection="1">
      <alignment vertical="center"/>
      <protection locked="0"/>
    </xf>
    <xf numFmtId="167" fontId="29" fillId="4" borderId="0" xfId="6" applyFont="1" applyFill="1" applyAlignment="1" applyProtection="1">
      <alignment vertical="center"/>
      <protection locked="0"/>
    </xf>
    <xf numFmtId="167" fontId="12" fillId="7" borderId="0" xfId="6" applyFont="1" applyFill="1" applyAlignment="1" applyProtection="1">
      <alignment vertical="center"/>
      <protection locked="0"/>
    </xf>
    <xf numFmtId="167" fontId="9" fillId="4" borderId="7" xfId="6" applyFont="1" applyFill="1" applyBorder="1" applyAlignment="1" applyProtection="1">
      <alignment vertical="center"/>
      <protection locked="0"/>
    </xf>
    <xf numFmtId="168" fontId="11" fillId="8" borderId="9" xfId="5" applyNumberFormat="1" applyFont="1" applyFill="1" applyBorder="1" applyAlignment="1" applyProtection="1">
      <alignment vertical="center"/>
      <protection locked="0"/>
    </xf>
    <xf numFmtId="168" fontId="11" fillId="8" borderId="10" xfId="5" applyNumberFormat="1" applyFont="1" applyFill="1" applyBorder="1" applyAlignment="1" applyProtection="1">
      <alignment vertical="center"/>
      <protection locked="0"/>
    </xf>
    <xf numFmtId="168" fontId="11" fillId="8" borderId="10" xfId="6" applyNumberFormat="1" applyFont="1" applyFill="1" applyBorder="1" applyAlignment="1" applyProtection="1">
      <alignment horizontal="left" vertical="center"/>
      <protection locked="0"/>
    </xf>
    <xf numFmtId="168" fontId="11" fillId="8" borderId="10" xfId="6" applyNumberFormat="1" applyFont="1" applyFill="1" applyBorder="1" applyAlignment="1" applyProtection="1">
      <alignment horizontal="center" vertical="center"/>
      <protection locked="0"/>
    </xf>
    <xf numFmtId="168" fontId="12" fillId="8" borderId="11" xfId="6" applyNumberFormat="1" applyFont="1" applyFill="1" applyBorder="1" applyAlignment="1" applyProtection="1">
      <alignment horizontal="center" vertical="center"/>
      <protection locked="0"/>
    </xf>
    <xf numFmtId="168" fontId="12" fillId="8" borderId="11" xfId="6" applyNumberFormat="1" applyFont="1" applyFill="1" applyBorder="1" applyAlignment="1" applyProtection="1">
      <alignment vertical="center"/>
      <protection locked="0"/>
    </xf>
    <xf numFmtId="168" fontId="12" fillId="8" borderId="12" xfId="6" applyNumberFormat="1" applyFont="1" applyFill="1" applyBorder="1" applyAlignment="1" applyProtection="1">
      <alignment horizontal="center" vertical="center"/>
      <protection locked="0"/>
    </xf>
    <xf numFmtId="168" fontId="9" fillId="3" borderId="0" xfId="6" applyNumberFormat="1" applyFont="1" applyFill="1" applyAlignment="1" applyProtection="1">
      <alignment vertical="center"/>
      <protection locked="0"/>
    </xf>
    <xf numFmtId="168" fontId="9" fillId="4" borderId="0" xfId="6" applyNumberFormat="1" applyFont="1" applyFill="1" applyAlignment="1" applyProtection="1">
      <alignment vertical="center"/>
      <protection locked="0"/>
    </xf>
    <xf numFmtId="169" fontId="9" fillId="4" borderId="7" xfId="6" applyNumberFormat="1" applyFont="1" applyFill="1" applyBorder="1" applyAlignment="1" applyProtection="1">
      <alignment vertical="center"/>
      <protection locked="0"/>
    </xf>
    <xf numFmtId="3" fontId="12" fillId="7" borderId="0" xfId="6" applyNumberFormat="1" applyFont="1" applyFill="1" applyAlignment="1" applyProtection="1">
      <alignment vertical="center"/>
      <protection locked="0"/>
    </xf>
    <xf numFmtId="4" fontId="30" fillId="7" borderId="0" xfId="6" applyNumberFormat="1" applyFont="1" applyFill="1" applyAlignment="1" applyProtection="1">
      <alignment vertical="center"/>
      <protection locked="0"/>
    </xf>
    <xf numFmtId="169" fontId="9" fillId="5" borderId="6" xfId="6" applyNumberFormat="1" applyFont="1" applyFill="1" applyBorder="1" applyAlignment="1" applyProtection="1">
      <alignment horizontal="center" vertical="center"/>
      <protection locked="0"/>
    </xf>
    <xf numFmtId="1" fontId="32" fillId="7" borderId="0" xfId="6" applyNumberFormat="1" applyFont="1" applyFill="1" applyAlignment="1" applyProtection="1">
      <alignment horizontal="center" vertical="center"/>
      <protection locked="0"/>
    </xf>
    <xf numFmtId="3" fontId="30" fillId="7" borderId="0" xfId="6" applyNumberFormat="1" applyFont="1" applyFill="1" applyAlignment="1" applyProtection="1">
      <alignment horizontal="center" vertical="center"/>
      <protection locked="0"/>
    </xf>
    <xf numFmtId="9" fontId="33" fillId="4" borderId="7" xfId="1" applyFont="1" applyFill="1" applyBorder="1" applyAlignment="1" applyProtection="1">
      <alignment horizontal="center"/>
      <protection locked="0"/>
    </xf>
    <xf numFmtId="167" fontId="30" fillId="7" borderId="0" xfId="6" applyFont="1" applyFill="1" applyAlignment="1" applyProtection="1">
      <alignment vertical="center"/>
      <protection locked="0"/>
    </xf>
    <xf numFmtId="10" fontId="30" fillId="7" borderId="0" xfId="1" applyNumberFormat="1" applyFont="1" applyFill="1" applyAlignment="1" applyProtection="1">
      <alignment vertical="center"/>
      <protection locked="0"/>
    </xf>
    <xf numFmtId="168" fontId="25" fillId="5" borderId="4" xfId="6" applyNumberFormat="1" applyFont="1" applyFill="1" applyBorder="1" applyAlignment="1" applyProtection="1">
      <alignment horizontal="center" vertical="center"/>
      <protection locked="0"/>
    </xf>
    <xf numFmtId="167" fontId="32" fillId="7" borderId="0" xfId="6" applyFont="1" applyFill="1" applyAlignment="1" applyProtection="1">
      <alignment vertical="center"/>
      <protection locked="0"/>
    </xf>
    <xf numFmtId="167" fontId="36" fillId="7" borderId="0" xfId="6" applyFont="1" applyFill="1" applyAlignment="1" applyProtection="1">
      <alignment vertical="center"/>
      <protection locked="0"/>
    </xf>
    <xf numFmtId="169" fontId="9" fillId="3" borderId="0" xfId="6" applyNumberFormat="1" applyFont="1" applyFill="1" applyAlignment="1" applyProtection="1">
      <alignment vertical="center"/>
      <protection locked="0"/>
    </xf>
    <xf numFmtId="9" fontId="32" fillId="7" borderId="0" xfId="1" applyFont="1" applyFill="1" applyAlignment="1" applyProtection="1">
      <alignment horizontal="center" vertical="center"/>
      <protection locked="0"/>
    </xf>
    <xf numFmtId="3" fontId="36" fillId="7" borderId="0" xfId="6" applyNumberFormat="1" applyFont="1" applyFill="1" applyAlignment="1" applyProtection="1">
      <alignment horizontal="center" vertical="center"/>
      <protection locked="0"/>
    </xf>
    <xf numFmtId="9" fontId="34" fillId="7" borderId="0" xfId="1" applyFont="1" applyFill="1" applyAlignment="1" applyProtection="1">
      <alignment horizontal="center" vertical="center"/>
      <protection locked="0"/>
    </xf>
    <xf numFmtId="168" fontId="11" fillId="2" borderId="1" xfId="5" applyNumberFormat="1" applyFont="1" applyFill="1" applyBorder="1" applyAlignment="1" applyProtection="1">
      <alignment vertical="center"/>
      <protection locked="0"/>
    </xf>
    <xf numFmtId="168" fontId="11" fillId="2" borderId="2" xfId="6" applyNumberFormat="1" applyFont="1" applyFill="1" applyBorder="1" applyAlignment="1" applyProtection="1">
      <alignment vertical="center"/>
      <protection locked="0"/>
    </xf>
    <xf numFmtId="168" fontId="11" fillId="2" borderId="2" xfId="5" applyNumberFormat="1" applyFont="1" applyFill="1" applyBorder="1" applyAlignment="1" applyProtection="1">
      <alignment vertical="center"/>
      <protection locked="0"/>
    </xf>
    <xf numFmtId="168" fontId="11" fillId="2" borderId="2" xfId="6" applyNumberFormat="1" applyFont="1" applyFill="1" applyBorder="1" applyAlignment="1" applyProtection="1">
      <alignment horizontal="left" vertical="center"/>
      <protection locked="0"/>
    </xf>
    <xf numFmtId="168" fontId="12" fillId="2" borderId="2" xfId="6" applyNumberFormat="1" applyFont="1" applyFill="1" applyBorder="1" applyAlignment="1" applyProtection="1">
      <alignment horizontal="center" vertical="center"/>
      <protection locked="0"/>
    </xf>
    <xf numFmtId="169" fontId="12" fillId="2" borderId="2" xfId="6" applyNumberFormat="1" applyFont="1" applyFill="1" applyBorder="1" applyAlignment="1" applyProtection="1">
      <alignment vertical="center"/>
      <protection locked="0"/>
    </xf>
    <xf numFmtId="169" fontId="12" fillId="2" borderId="3" xfId="6" applyNumberFormat="1" applyFont="1" applyFill="1" applyBorder="1" applyAlignment="1" applyProtection="1">
      <alignment horizontal="center" vertical="center"/>
      <protection locked="0"/>
    </xf>
    <xf numFmtId="167" fontId="8" fillId="5" borderId="0" xfId="4" applyFill="1" applyProtection="1"/>
    <xf numFmtId="167" fontId="8" fillId="5" borderId="0" xfId="4" applyFill="1" applyAlignment="1" applyProtection="1">
      <alignment horizontal="center"/>
    </xf>
    <xf numFmtId="169" fontId="8" fillId="5" borderId="0" xfId="4" applyNumberFormat="1" applyFill="1" applyProtection="1"/>
    <xf numFmtId="169" fontId="8" fillId="5" borderId="13" xfId="4" applyNumberFormat="1" applyFill="1" applyBorder="1" applyAlignment="1" applyProtection="1">
      <alignment horizontal="center"/>
    </xf>
    <xf numFmtId="167" fontId="8" fillId="5" borderId="13" xfId="4" applyFill="1" applyBorder="1" applyAlignment="1" applyProtection="1">
      <alignment horizontal="center"/>
    </xf>
    <xf numFmtId="167" fontId="8" fillId="0" borderId="0" xfId="4" applyAlignment="1" applyProtection="1">
      <alignment horizontal="center"/>
    </xf>
    <xf numFmtId="167" fontId="8" fillId="0" borderId="13" xfId="4" applyBorder="1" applyAlignment="1" applyProtection="1">
      <alignment horizontal="center"/>
    </xf>
    <xf numFmtId="0" fontId="3" fillId="0" borderId="0" xfId="9"/>
    <xf numFmtId="0" fontId="4" fillId="0" borderId="0" xfId="9" applyFont="1" applyAlignment="1">
      <alignment horizontal="center"/>
    </xf>
    <xf numFmtId="0" fontId="4" fillId="9" borderId="0" xfId="9" applyFont="1" applyFill="1"/>
    <xf numFmtId="166" fontId="4" fillId="9" borderId="0" xfId="10" applyFont="1" applyFill="1"/>
    <xf numFmtId="166" fontId="3" fillId="0" borderId="0" xfId="9" applyNumberFormat="1"/>
    <xf numFmtId="0" fontId="4" fillId="10" borderId="0" xfId="9" applyFont="1" applyFill="1"/>
    <xf numFmtId="166" fontId="4" fillId="10" borderId="0" xfId="10" applyFont="1" applyFill="1"/>
    <xf numFmtId="166" fontId="0" fillId="0" borderId="0" xfId="10" applyFont="1"/>
    <xf numFmtId="9" fontId="0" fillId="0" borderId="0" xfId="11" applyFont="1"/>
    <xf numFmtId="166" fontId="4" fillId="10" borderId="0" xfId="9" applyNumberFormat="1" applyFont="1" applyFill="1"/>
    <xf numFmtId="166" fontId="0" fillId="0" borderId="14" xfId="10" applyFont="1" applyBorder="1"/>
    <xf numFmtId="0" fontId="4" fillId="11" borderId="0" xfId="9" applyFont="1" applyFill="1"/>
    <xf numFmtId="166" fontId="4" fillId="11" borderId="0" xfId="9" applyNumberFormat="1" applyFont="1" applyFill="1"/>
    <xf numFmtId="166" fontId="4" fillId="0" borderId="0" xfId="9" applyNumberFormat="1" applyFont="1"/>
    <xf numFmtId="9" fontId="4" fillId="11" borderId="0" xfId="11" applyFont="1" applyFill="1"/>
    <xf numFmtId="0" fontId="4" fillId="0" borderId="0" xfId="9" applyFont="1"/>
    <xf numFmtId="10" fontId="0" fillId="0" borderId="0" xfId="11" applyNumberFormat="1" applyFont="1" applyAlignment="1">
      <alignment horizontal="center"/>
    </xf>
    <xf numFmtId="0" fontId="38" fillId="10" borderId="15" xfId="9" applyFont="1" applyFill="1" applyBorder="1" applyAlignment="1">
      <alignment horizontal="center"/>
    </xf>
    <xf numFmtId="0" fontId="38" fillId="10" borderId="16" xfId="9" applyFont="1" applyFill="1" applyBorder="1" applyAlignment="1">
      <alignment horizontal="center"/>
    </xf>
    <xf numFmtId="0" fontId="38" fillId="10" borderId="17" xfId="9" applyFont="1" applyFill="1" applyBorder="1" applyAlignment="1">
      <alignment horizontal="center"/>
    </xf>
    <xf numFmtId="0" fontId="38" fillId="0" borderId="0" xfId="9" applyFont="1" applyAlignment="1">
      <alignment horizontal="center"/>
    </xf>
    <xf numFmtId="0" fontId="39" fillId="0" borderId="17" xfId="9" applyFont="1" applyBorder="1" applyAlignment="1">
      <alignment horizontal="center"/>
    </xf>
    <xf numFmtId="0" fontId="4" fillId="0" borderId="18" xfId="9" applyFont="1" applyBorder="1"/>
    <xf numFmtId="164" fontId="4" fillId="0" borderId="19" xfId="12" applyNumberFormat="1" applyFont="1" applyBorder="1"/>
    <xf numFmtId="164" fontId="40" fillId="0" borderId="20" xfId="12" applyNumberFormat="1" applyFont="1" applyBorder="1"/>
    <xf numFmtId="165" fontId="40" fillId="0" borderId="0" xfId="12" applyFont="1" applyBorder="1"/>
    <xf numFmtId="10" fontId="41" fillId="0" borderId="21" xfId="11" applyNumberFormat="1" applyFont="1" applyBorder="1"/>
    <xf numFmtId="0" fontId="4" fillId="0" borderId="22" xfId="9" applyFont="1" applyBorder="1"/>
    <xf numFmtId="0" fontId="4" fillId="12" borderId="18" xfId="9" applyFont="1" applyFill="1" applyBorder="1"/>
    <xf numFmtId="165" fontId="4" fillId="12" borderId="19" xfId="12" applyFont="1" applyFill="1" applyBorder="1"/>
    <xf numFmtId="165" fontId="40" fillId="12" borderId="20" xfId="12" applyFont="1" applyFill="1" applyBorder="1"/>
    <xf numFmtId="165" fontId="40" fillId="12" borderId="0" xfId="12" applyFont="1" applyFill="1" applyBorder="1"/>
    <xf numFmtId="10" fontId="41" fillId="12" borderId="21" xfId="11" applyNumberFormat="1" applyFont="1" applyFill="1" applyBorder="1"/>
    <xf numFmtId="0" fontId="4" fillId="12" borderId="23" xfId="9" applyFont="1" applyFill="1" applyBorder="1"/>
    <xf numFmtId="10" fontId="0" fillId="0" borderId="0" xfId="11" applyNumberFormat="1" applyFont="1"/>
    <xf numFmtId="0" fontId="4" fillId="13" borderId="24" xfId="9" applyFont="1" applyFill="1" applyBorder="1"/>
    <xf numFmtId="10" fontId="4" fillId="13" borderId="0" xfId="11" applyNumberFormat="1" applyFont="1" applyFill="1" applyBorder="1" applyAlignment="1">
      <alignment horizontal="center"/>
    </xf>
    <xf numFmtId="10" fontId="4" fillId="13" borderId="21" xfId="11" applyNumberFormat="1" applyFont="1" applyFill="1" applyBorder="1" applyAlignment="1">
      <alignment horizontal="center"/>
    </xf>
    <xf numFmtId="10" fontId="41" fillId="13" borderId="21" xfId="11" applyNumberFormat="1" applyFont="1" applyFill="1" applyBorder="1" applyAlignment="1">
      <alignment horizontal="center"/>
    </xf>
    <xf numFmtId="0" fontId="4" fillId="13" borderId="25" xfId="9" applyFont="1" applyFill="1" applyBorder="1"/>
    <xf numFmtId="0" fontId="4" fillId="14" borderId="15" xfId="9" applyFont="1" applyFill="1" applyBorder="1"/>
    <xf numFmtId="10" fontId="4" fillId="14" borderId="16" xfId="11" applyNumberFormat="1" applyFont="1" applyFill="1" applyBorder="1"/>
    <xf numFmtId="10" fontId="4" fillId="14" borderId="17" xfId="11" applyNumberFormat="1" applyFont="1" applyFill="1" applyBorder="1"/>
    <xf numFmtId="10" fontId="4" fillId="14" borderId="0" xfId="11" applyNumberFormat="1" applyFont="1" applyFill="1" applyBorder="1"/>
    <xf numFmtId="10" fontId="41" fillId="14" borderId="21" xfId="11" applyNumberFormat="1" applyFont="1" applyFill="1" applyBorder="1"/>
    <xf numFmtId="0" fontId="4" fillId="14" borderId="26" xfId="9" applyFont="1" applyFill="1" applyBorder="1"/>
    <xf numFmtId="0" fontId="3" fillId="11" borderId="27" xfId="9" applyFill="1" applyBorder="1"/>
    <xf numFmtId="165" fontId="42" fillId="0" borderId="0" xfId="12" applyFont="1" applyFill="1"/>
    <xf numFmtId="165" fontId="40" fillId="11" borderId="21" xfId="12" applyFont="1" applyFill="1" applyBorder="1"/>
    <xf numFmtId="10" fontId="40" fillId="15" borderId="0" xfId="11" applyNumberFormat="1" applyFont="1" applyFill="1" applyBorder="1"/>
    <xf numFmtId="10" fontId="41" fillId="15" borderId="21" xfId="11" applyNumberFormat="1" applyFont="1" applyFill="1" applyBorder="1"/>
    <xf numFmtId="0" fontId="3" fillId="11" borderId="25" xfId="9" applyFill="1" applyBorder="1"/>
    <xf numFmtId="0" fontId="3" fillId="15" borderId="27" xfId="9" applyFill="1" applyBorder="1"/>
    <xf numFmtId="165" fontId="40" fillId="15" borderId="21" xfId="12" applyFont="1" applyFill="1" applyBorder="1"/>
    <xf numFmtId="0" fontId="3" fillId="15" borderId="25" xfId="9" applyFill="1" applyBorder="1"/>
    <xf numFmtId="165" fontId="42" fillId="0" borderId="0" xfId="12" applyFont="1"/>
    <xf numFmtId="170" fontId="0" fillId="0" borderId="0" xfId="11" applyNumberFormat="1" applyFont="1"/>
    <xf numFmtId="0" fontId="4" fillId="14" borderId="27" xfId="9" applyFont="1" applyFill="1" applyBorder="1"/>
    <xf numFmtId="165" fontId="4" fillId="14" borderId="0" xfId="12" applyFont="1" applyFill="1"/>
    <xf numFmtId="165" fontId="40" fillId="14" borderId="21" xfId="12" applyFont="1" applyFill="1" applyBorder="1"/>
    <xf numFmtId="165" fontId="40" fillId="14" borderId="0" xfId="12" applyFont="1" applyFill="1" applyBorder="1"/>
    <xf numFmtId="0" fontId="4" fillId="14" borderId="25" xfId="9" applyFont="1" applyFill="1" applyBorder="1"/>
    <xf numFmtId="0" fontId="4" fillId="16" borderId="18" xfId="9" applyFont="1" applyFill="1" applyBorder="1"/>
    <xf numFmtId="9" fontId="4" fillId="16" borderId="19" xfId="11" applyFont="1" applyFill="1" applyBorder="1"/>
    <xf numFmtId="9" fontId="4" fillId="16" borderId="20" xfId="11" applyFont="1" applyFill="1" applyBorder="1"/>
    <xf numFmtId="9" fontId="4" fillId="16" borderId="0" xfId="11" applyFont="1" applyFill="1" applyBorder="1"/>
    <xf numFmtId="10" fontId="41" fillId="16" borderId="21" xfId="11" applyNumberFormat="1" applyFont="1" applyFill="1" applyBorder="1"/>
    <xf numFmtId="0" fontId="4" fillId="16" borderId="23" xfId="9" applyFont="1" applyFill="1" applyBorder="1"/>
    <xf numFmtId="0" fontId="4" fillId="10" borderId="28" xfId="9" applyFont="1" applyFill="1" applyBorder="1"/>
    <xf numFmtId="165" fontId="4" fillId="10" borderId="29" xfId="12" applyFont="1" applyFill="1" applyBorder="1"/>
    <xf numFmtId="165" fontId="40" fillId="10" borderId="30" xfId="12" applyFont="1" applyFill="1" applyBorder="1"/>
    <xf numFmtId="10" fontId="40" fillId="10" borderId="0" xfId="11" applyNumberFormat="1" applyFont="1" applyFill="1" applyBorder="1"/>
    <xf numFmtId="10" fontId="41" fillId="10" borderId="21" xfId="11" applyNumberFormat="1" applyFont="1" applyFill="1" applyBorder="1"/>
    <xf numFmtId="0" fontId="4" fillId="10" borderId="22" xfId="9" applyFont="1" applyFill="1" applyBorder="1"/>
    <xf numFmtId="0" fontId="4" fillId="17" borderId="27" xfId="9" applyFont="1" applyFill="1" applyBorder="1"/>
    <xf numFmtId="165" fontId="4" fillId="17" borderId="14" xfId="12" applyFont="1" applyFill="1" applyBorder="1"/>
    <xf numFmtId="165" fontId="40" fillId="17" borderId="31" xfId="12" applyFont="1" applyFill="1" applyBorder="1"/>
    <xf numFmtId="165" fontId="40" fillId="17" borderId="0" xfId="12" applyFont="1" applyFill="1" applyBorder="1"/>
    <xf numFmtId="10" fontId="41" fillId="17" borderId="21" xfId="11" applyNumberFormat="1" applyFont="1" applyFill="1" applyBorder="1"/>
    <xf numFmtId="0" fontId="4" fillId="17" borderId="25" xfId="9" applyFont="1" applyFill="1" applyBorder="1"/>
    <xf numFmtId="0" fontId="4" fillId="9" borderId="18" xfId="9" applyFont="1" applyFill="1" applyBorder="1"/>
    <xf numFmtId="165" fontId="4" fillId="9" borderId="19" xfId="12" applyFont="1" applyFill="1" applyBorder="1"/>
    <xf numFmtId="165" fontId="43" fillId="9" borderId="20" xfId="12" applyFont="1" applyFill="1" applyBorder="1"/>
    <xf numFmtId="10" fontId="41" fillId="10" borderId="20" xfId="11" applyNumberFormat="1" applyFont="1" applyFill="1" applyBorder="1"/>
    <xf numFmtId="0" fontId="4" fillId="9" borderId="23" xfId="9" applyFont="1" applyFill="1" applyBorder="1"/>
    <xf numFmtId="165" fontId="3" fillId="0" borderId="0" xfId="9" applyNumberFormat="1"/>
    <xf numFmtId="165" fontId="4" fillId="0" borderId="0" xfId="9" applyNumberFormat="1" applyFont="1"/>
    <xf numFmtId="1" fontId="0" fillId="0" borderId="0" xfId="10" applyNumberFormat="1" applyFont="1"/>
    <xf numFmtId="165" fontId="4" fillId="0" borderId="19" xfId="12" applyFont="1" applyBorder="1"/>
    <xf numFmtId="165" fontId="40" fillId="0" borderId="20" xfId="12" applyFont="1" applyBorder="1"/>
    <xf numFmtId="0" fontId="4" fillId="0" borderId="30" xfId="9" applyFont="1" applyBorder="1"/>
    <xf numFmtId="0" fontId="4" fillId="12" borderId="20" xfId="9" applyFont="1" applyFill="1" applyBorder="1"/>
    <xf numFmtId="0" fontId="4" fillId="13" borderId="21" xfId="9" applyFont="1" applyFill="1" applyBorder="1"/>
    <xf numFmtId="0" fontId="4" fillId="14" borderId="17" xfId="9" applyFont="1" applyFill="1" applyBorder="1"/>
    <xf numFmtId="0" fontId="3" fillId="11" borderId="21" xfId="9" applyFill="1" applyBorder="1"/>
    <xf numFmtId="0" fontId="3" fillId="15" borderId="21" xfId="9" applyFill="1" applyBorder="1"/>
    <xf numFmtId="172" fontId="3" fillId="0" borderId="0" xfId="9" applyNumberFormat="1"/>
    <xf numFmtId="0" fontId="4" fillId="14" borderId="21" xfId="9" applyFont="1" applyFill="1" applyBorder="1"/>
    <xf numFmtId="0" fontId="4" fillId="16" borderId="20" xfId="9" applyFont="1" applyFill="1" applyBorder="1"/>
    <xf numFmtId="0" fontId="4" fillId="10" borderId="30" xfId="9" applyFont="1" applyFill="1" applyBorder="1"/>
    <xf numFmtId="0" fontId="4" fillId="17" borderId="21" xfId="9" applyFont="1" applyFill="1" applyBorder="1"/>
    <xf numFmtId="165" fontId="40" fillId="9" borderId="20" xfId="12" applyFont="1" applyFill="1" applyBorder="1"/>
    <xf numFmtId="0" fontId="4" fillId="9" borderId="20" xfId="9" applyFont="1" applyFill="1" applyBorder="1"/>
    <xf numFmtId="17" fontId="3" fillId="0" borderId="0" xfId="9" applyNumberFormat="1"/>
    <xf numFmtId="173" fontId="0" fillId="0" borderId="0" xfId="10" applyNumberFormat="1" applyFont="1"/>
    <xf numFmtId="10" fontId="3" fillId="0" borderId="0" xfId="9" applyNumberFormat="1"/>
    <xf numFmtId="0" fontId="4" fillId="17" borderId="15" xfId="9" applyFont="1" applyFill="1" applyBorder="1"/>
    <xf numFmtId="0" fontId="4" fillId="14" borderId="0" xfId="9" applyFont="1" applyFill="1"/>
    <xf numFmtId="0" fontId="3" fillId="17" borderId="27" xfId="9" applyFill="1" applyBorder="1"/>
    <xf numFmtId="174" fontId="0" fillId="0" borderId="0" xfId="10" applyNumberFormat="1" applyFont="1"/>
    <xf numFmtId="0" fontId="4" fillId="17" borderId="32" xfId="9" applyFont="1" applyFill="1" applyBorder="1"/>
    <xf numFmtId="174" fontId="4" fillId="0" borderId="33" xfId="9" applyNumberFormat="1" applyFont="1" applyBorder="1"/>
    <xf numFmtId="0" fontId="4" fillId="16" borderId="27" xfId="9" applyFont="1" applyFill="1" applyBorder="1"/>
    <xf numFmtId="0" fontId="4" fillId="10" borderId="32" xfId="9" applyFont="1" applyFill="1" applyBorder="1"/>
    <xf numFmtId="173" fontId="4" fillId="17" borderId="33" xfId="9" applyNumberFormat="1" applyFont="1" applyFill="1" applyBorder="1"/>
    <xf numFmtId="174" fontId="3" fillId="0" borderId="0" xfId="9" applyNumberFormat="1"/>
    <xf numFmtId="0" fontId="3" fillId="0" borderId="27" xfId="9" applyBorder="1"/>
    <xf numFmtId="0" fontId="3" fillId="15" borderId="0" xfId="9" applyFill="1"/>
    <xf numFmtId="173" fontId="3" fillId="0" borderId="0" xfId="9" applyNumberFormat="1"/>
    <xf numFmtId="0" fontId="12" fillId="7" borderId="0" xfId="6" applyNumberFormat="1" applyFont="1" applyFill="1" applyAlignment="1" applyProtection="1">
      <alignment vertical="center"/>
      <protection locked="0"/>
    </xf>
    <xf numFmtId="10" fontId="12" fillId="7" borderId="0" xfId="6" applyNumberFormat="1" applyFont="1" applyFill="1" applyAlignment="1" applyProtection="1">
      <alignment vertical="center"/>
      <protection locked="0"/>
    </xf>
    <xf numFmtId="166" fontId="9" fillId="4" borderId="7" xfId="23" applyFont="1" applyFill="1" applyBorder="1" applyAlignment="1" applyProtection="1">
      <alignment vertical="center"/>
      <protection locked="0"/>
    </xf>
    <xf numFmtId="9" fontId="12" fillId="7" borderId="0" xfId="1" applyFont="1" applyFill="1" applyAlignment="1" applyProtection="1">
      <alignment vertical="center"/>
      <protection locked="0"/>
    </xf>
    <xf numFmtId="173" fontId="9" fillId="4" borderId="7" xfId="23" applyNumberFormat="1" applyFont="1" applyFill="1" applyBorder="1" applyAlignment="1" applyProtection="1">
      <alignment vertical="center"/>
      <protection locked="0"/>
    </xf>
    <xf numFmtId="168" fontId="9" fillId="5" borderId="0" xfId="6" applyNumberFormat="1" applyFont="1" applyFill="1" applyBorder="1" applyAlignment="1" applyProtection="1">
      <alignment horizontal="center" vertical="center"/>
      <protection locked="0"/>
    </xf>
    <xf numFmtId="174" fontId="9" fillId="18" borderId="46" xfId="10" applyNumberFormat="1" applyFont="1" applyFill="1" applyBorder="1"/>
    <xf numFmtId="174" fontId="9" fillId="23" borderId="46" xfId="10" applyNumberFormat="1" applyFont="1" applyFill="1" applyBorder="1"/>
    <xf numFmtId="168" fontId="48" fillId="5" borderId="4" xfId="6" applyNumberFormat="1" applyFont="1" applyFill="1" applyBorder="1" applyAlignment="1" applyProtection="1">
      <alignment horizontal="center" vertical="center"/>
      <protection locked="0"/>
    </xf>
    <xf numFmtId="167" fontId="49" fillId="7" borderId="0" xfId="6" applyFont="1" applyFill="1" applyAlignment="1" applyProtection="1">
      <alignment vertical="center"/>
      <protection locked="0"/>
    </xf>
    <xf numFmtId="173" fontId="9" fillId="4" borderId="7" xfId="6" applyNumberFormat="1" applyFont="1" applyFill="1" applyBorder="1" applyAlignment="1" applyProtection="1">
      <alignment vertical="center"/>
      <protection locked="0"/>
    </xf>
    <xf numFmtId="173" fontId="12" fillId="7" borderId="0" xfId="23" applyNumberFormat="1" applyFont="1" applyFill="1" applyAlignment="1" applyProtection="1">
      <alignment vertical="center"/>
      <protection locked="0"/>
    </xf>
    <xf numFmtId="10" fontId="3" fillId="0" borderId="0" xfId="1" applyNumberFormat="1" applyFont="1"/>
    <xf numFmtId="4" fontId="28" fillId="3" borderId="7" xfId="8" applyNumberFormat="1" applyFont="1" applyFill="1" applyBorder="1" applyAlignment="1" applyProtection="1">
      <alignment horizontal="center" vertical="center"/>
      <protection locked="0"/>
    </xf>
    <xf numFmtId="3" fontId="37" fillId="2" borderId="2" xfId="6" applyNumberFormat="1" applyFont="1" applyFill="1" applyBorder="1" applyAlignment="1" applyProtection="1">
      <alignment horizontal="center" vertical="center"/>
      <protection locked="0"/>
    </xf>
    <xf numFmtId="3" fontId="37" fillId="8" borderId="10" xfId="6" applyNumberFormat="1" applyFont="1" applyFill="1" applyBorder="1" applyAlignment="1" applyProtection="1">
      <alignment horizontal="center" vertical="center"/>
      <protection locked="0"/>
    </xf>
    <xf numFmtId="3" fontId="50" fillId="5" borderId="0" xfId="4" applyNumberFormat="1" applyFont="1" applyFill="1" applyAlignment="1" applyProtection="1">
      <alignment horizontal="center"/>
    </xf>
    <xf numFmtId="3" fontId="50" fillId="0" borderId="0" xfId="4" applyNumberFormat="1" applyFont="1" applyAlignment="1" applyProtection="1">
      <alignment horizontal="center"/>
    </xf>
    <xf numFmtId="167" fontId="31" fillId="7" borderId="0" xfId="6" applyFont="1" applyFill="1" applyAlignment="1" applyProtection="1">
      <alignment vertical="center"/>
      <protection locked="0"/>
    </xf>
    <xf numFmtId="173" fontId="9" fillId="25" borderId="47" xfId="23" applyNumberFormat="1" applyFont="1" applyFill="1" applyBorder="1" applyAlignment="1" applyProtection="1">
      <alignment vertical="center"/>
      <protection locked="0"/>
    </xf>
    <xf numFmtId="4" fontId="51" fillId="3" borderId="7" xfId="8" applyNumberFormat="1" applyFont="1" applyFill="1" applyBorder="1" applyAlignment="1" applyProtection="1">
      <alignment horizontal="center" vertical="center"/>
      <protection locked="0"/>
    </xf>
    <xf numFmtId="2" fontId="36" fillId="3" borderId="7" xfId="8" applyNumberFormat="1" applyFont="1" applyFill="1" applyBorder="1" applyAlignment="1" applyProtection="1">
      <alignment horizontal="center" vertical="center"/>
      <protection locked="0"/>
    </xf>
    <xf numFmtId="167" fontId="49" fillId="6" borderId="7" xfId="6" applyFont="1" applyFill="1" applyBorder="1" applyAlignment="1" applyProtection="1">
      <alignment horizontal="center" vertical="center"/>
      <protection locked="0"/>
    </xf>
    <xf numFmtId="9" fontId="49" fillId="7" borderId="0" xfId="1" applyFont="1" applyFill="1" applyAlignment="1" applyProtection="1">
      <alignment horizontal="center" vertical="center"/>
      <protection locked="0"/>
    </xf>
    <xf numFmtId="167" fontId="30" fillId="7" borderId="0" xfId="6" applyFont="1" applyFill="1" applyAlignment="1" applyProtection="1">
      <alignment horizontal="right" vertical="center"/>
      <protection locked="0"/>
    </xf>
    <xf numFmtId="173" fontId="30" fillId="7" borderId="0" xfId="23" applyNumberFormat="1" applyFont="1" applyFill="1" applyAlignment="1" applyProtection="1">
      <alignment vertical="center"/>
      <protection locked="0"/>
    </xf>
    <xf numFmtId="9" fontId="49" fillId="26" borderId="7" xfId="1" applyFont="1" applyFill="1" applyBorder="1" applyAlignment="1" applyProtection="1">
      <alignment horizontal="center" vertical="center"/>
      <protection locked="0"/>
    </xf>
    <xf numFmtId="167" fontId="52" fillId="7" borderId="0" xfId="6" applyFont="1" applyFill="1" applyAlignment="1" applyProtection="1">
      <alignment vertical="center"/>
      <protection locked="0"/>
    </xf>
    <xf numFmtId="0" fontId="52" fillId="7" borderId="0" xfId="6" applyNumberFormat="1" applyFont="1" applyFill="1" applyAlignment="1" applyProtection="1">
      <alignment vertical="center"/>
      <protection locked="0"/>
    </xf>
    <xf numFmtId="167" fontId="12" fillId="27" borderId="37" xfId="6" applyFont="1" applyFill="1" applyBorder="1" applyAlignment="1" applyProtection="1">
      <alignment vertical="center"/>
      <protection locked="0"/>
    </xf>
    <xf numFmtId="3" fontId="36" fillId="27" borderId="38" xfId="6" applyNumberFormat="1" applyFont="1" applyFill="1" applyBorder="1" applyAlignment="1" applyProtection="1">
      <alignment horizontal="center" vertical="center"/>
      <protection locked="0"/>
    </xf>
    <xf numFmtId="167" fontId="12" fillId="27" borderId="38" xfId="6" applyFont="1" applyFill="1" applyBorder="1" applyAlignment="1" applyProtection="1">
      <alignment vertical="center"/>
      <protection locked="0"/>
    </xf>
    <xf numFmtId="168" fontId="9" fillId="28" borderId="38" xfId="6" applyNumberFormat="1" applyFont="1" applyFill="1" applyBorder="1" applyAlignment="1" applyProtection="1">
      <alignment horizontal="center" vertical="center"/>
      <protection locked="0"/>
    </xf>
    <xf numFmtId="173" fontId="9" fillId="29" borderId="38" xfId="23" applyNumberFormat="1" applyFont="1" applyFill="1" applyBorder="1" applyAlignment="1" applyProtection="1">
      <alignment vertical="center"/>
      <protection locked="0"/>
    </xf>
    <xf numFmtId="167" fontId="9" fillId="29" borderId="38" xfId="6" applyFont="1" applyFill="1" applyBorder="1" applyAlignment="1" applyProtection="1">
      <alignment vertical="center"/>
      <protection locked="0"/>
    </xf>
    <xf numFmtId="168" fontId="9" fillId="28" borderId="39" xfId="6" applyNumberFormat="1" applyFont="1" applyFill="1" applyBorder="1" applyAlignment="1" applyProtection="1">
      <alignment horizontal="center" vertical="center"/>
      <protection locked="0"/>
    </xf>
    <xf numFmtId="10" fontId="9" fillId="30" borderId="7" xfId="1" applyNumberFormat="1" applyFont="1" applyFill="1" applyBorder="1" applyAlignment="1" applyProtection="1">
      <alignment horizontal="center" vertical="center"/>
      <protection locked="0"/>
    </xf>
    <xf numFmtId="10" fontId="49" fillId="31" borderId="7" xfId="1" applyNumberFormat="1" applyFont="1" applyFill="1" applyBorder="1" applyAlignment="1" applyProtection="1">
      <alignment horizontal="center" vertical="center"/>
      <protection locked="0"/>
    </xf>
    <xf numFmtId="167" fontId="12" fillId="32" borderId="37" xfId="6" applyFont="1" applyFill="1" applyBorder="1" applyAlignment="1" applyProtection="1">
      <alignment vertical="center"/>
      <protection locked="0"/>
    </xf>
    <xf numFmtId="3" fontId="36" fillId="32" borderId="38" xfId="6" applyNumberFormat="1" applyFont="1" applyFill="1" applyBorder="1" applyAlignment="1" applyProtection="1">
      <alignment horizontal="center" vertical="center"/>
      <protection locked="0"/>
    </xf>
    <xf numFmtId="167" fontId="12" fillId="32" borderId="38" xfId="6" applyFont="1" applyFill="1" applyBorder="1" applyAlignment="1" applyProtection="1">
      <alignment vertical="center"/>
      <protection locked="0"/>
    </xf>
    <xf numFmtId="168" fontId="9" fillId="33" borderId="38" xfId="6" applyNumberFormat="1" applyFont="1" applyFill="1" applyBorder="1" applyAlignment="1" applyProtection="1">
      <alignment horizontal="center" vertical="center"/>
      <protection locked="0"/>
    </xf>
    <xf numFmtId="173" fontId="9" fillId="34" borderId="38" xfId="23" applyNumberFormat="1" applyFont="1" applyFill="1" applyBorder="1" applyAlignment="1" applyProtection="1">
      <alignment vertical="center"/>
      <protection locked="0"/>
    </xf>
    <xf numFmtId="167" fontId="9" fillId="34" borderId="38" xfId="6" applyFont="1" applyFill="1" applyBorder="1" applyAlignment="1" applyProtection="1">
      <alignment vertical="center"/>
      <protection locked="0"/>
    </xf>
    <xf numFmtId="168" fontId="9" fillId="33" borderId="39" xfId="6" applyNumberFormat="1" applyFont="1" applyFill="1" applyBorder="1" applyAlignment="1" applyProtection="1">
      <alignment horizontal="center" vertical="center"/>
      <protection locked="0"/>
    </xf>
    <xf numFmtId="173" fontId="9" fillId="35" borderId="47" xfId="23" applyNumberFormat="1" applyFont="1" applyFill="1" applyBorder="1" applyAlignment="1" applyProtection="1">
      <alignment vertical="center"/>
      <protection locked="0"/>
    </xf>
    <xf numFmtId="9" fontId="11" fillId="8" borderId="10" xfId="1" applyFont="1" applyFill="1" applyBorder="1" applyAlignment="1" applyProtection="1">
      <alignment horizontal="left" vertical="center"/>
      <protection locked="0"/>
    </xf>
    <xf numFmtId="0" fontId="32" fillId="7" borderId="0" xfId="6" applyNumberFormat="1" applyFont="1" applyFill="1" applyAlignment="1" applyProtection="1">
      <alignment vertical="center"/>
      <protection locked="0"/>
    </xf>
    <xf numFmtId="0" fontId="30" fillId="7" borderId="0" xfId="6" applyNumberFormat="1" applyFont="1" applyFill="1" applyAlignment="1" applyProtection="1">
      <alignment vertical="center"/>
      <protection locked="0"/>
    </xf>
    <xf numFmtId="10" fontId="36" fillId="7" borderId="0" xfId="6" applyNumberFormat="1" applyFont="1" applyFill="1" applyAlignment="1" applyProtection="1">
      <alignment vertical="center"/>
      <protection locked="0"/>
    </xf>
    <xf numFmtId="9" fontId="53" fillId="7" borderId="0" xfId="1" applyFont="1" applyFill="1" applyAlignment="1" applyProtection="1">
      <alignment vertical="center"/>
      <protection locked="0"/>
    </xf>
    <xf numFmtId="10" fontId="53" fillId="7" borderId="0" xfId="6" applyNumberFormat="1" applyFont="1" applyFill="1" applyAlignment="1" applyProtection="1">
      <alignment vertical="center"/>
      <protection locked="0"/>
    </xf>
    <xf numFmtId="166" fontId="9" fillId="24" borderId="7" xfId="23" applyFont="1" applyFill="1" applyBorder="1" applyAlignment="1" applyProtection="1">
      <alignment vertical="center"/>
      <protection locked="0"/>
    </xf>
    <xf numFmtId="170" fontId="49" fillId="7" borderId="0" xfId="1" applyNumberFormat="1" applyFont="1" applyFill="1" applyAlignment="1" applyProtection="1">
      <alignment horizontal="center" vertical="center"/>
      <protection locked="0"/>
    </xf>
    <xf numFmtId="173" fontId="9" fillId="22" borderId="7" xfId="23" applyNumberFormat="1" applyFont="1" applyFill="1" applyBorder="1" applyAlignment="1" applyProtection="1">
      <alignment vertical="center"/>
      <protection locked="0"/>
    </xf>
    <xf numFmtId="10" fontId="30" fillId="7" borderId="0" xfId="6" applyNumberFormat="1" applyFont="1" applyFill="1" applyAlignment="1" applyProtection="1">
      <alignment vertical="center"/>
      <protection locked="0"/>
    </xf>
    <xf numFmtId="10" fontId="53" fillId="7" borderId="0" xfId="1" applyNumberFormat="1" applyFont="1" applyFill="1" applyAlignment="1" applyProtection="1">
      <alignment vertical="center"/>
      <protection locked="0"/>
    </xf>
    <xf numFmtId="41" fontId="9" fillId="25" borderId="47" xfId="23" applyNumberFormat="1" applyFont="1" applyFill="1" applyBorder="1" applyAlignment="1" applyProtection="1">
      <alignment vertical="center"/>
      <protection locked="0"/>
    </xf>
    <xf numFmtId="41" fontId="30" fillId="7" borderId="0" xfId="23" applyNumberFormat="1" applyFont="1" applyFill="1" applyAlignment="1" applyProtection="1">
      <alignment vertical="center"/>
      <protection locked="0"/>
    </xf>
    <xf numFmtId="41" fontId="49" fillId="31" borderId="47" xfId="23" applyNumberFormat="1" applyFont="1" applyFill="1" applyBorder="1" applyAlignment="1" applyProtection="1">
      <alignment vertical="center"/>
      <protection locked="0"/>
    </xf>
    <xf numFmtId="41" fontId="12" fillId="7" borderId="0" xfId="23" applyNumberFormat="1" applyFont="1" applyFill="1" applyAlignment="1" applyProtection="1">
      <alignment vertical="center"/>
      <protection locked="0"/>
    </xf>
    <xf numFmtId="10" fontId="49" fillId="36" borderId="0" xfId="1" applyNumberFormat="1" applyFont="1" applyFill="1" applyAlignment="1" applyProtection="1">
      <alignment horizontal="center" vertical="center"/>
      <protection locked="0"/>
    </xf>
    <xf numFmtId="41" fontId="49" fillId="37" borderId="47" xfId="23" applyNumberFormat="1" applyFont="1" applyFill="1" applyBorder="1" applyAlignment="1" applyProtection="1">
      <alignment vertical="center"/>
      <protection locked="0"/>
    </xf>
    <xf numFmtId="41" fontId="9" fillId="35" borderId="47" xfId="23" applyNumberFormat="1" applyFont="1" applyFill="1" applyBorder="1" applyAlignment="1" applyProtection="1">
      <alignment vertical="center"/>
      <protection locked="0"/>
    </xf>
    <xf numFmtId="167" fontId="12" fillId="38" borderId="0" xfId="6" applyFont="1" applyFill="1" applyAlignment="1" applyProtection="1">
      <alignment vertical="center"/>
      <protection locked="0"/>
    </xf>
    <xf numFmtId="10" fontId="53" fillId="38" borderId="0" xfId="6" applyNumberFormat="1" applyFont="1" applyFill="1" applyAlignment="1" applyProtection="1">
      <alignment vertical="center"/>
      <protection locked="0"/>
    </xf>
    <xf numFmtId="1" fontId="32" fillId="38" borderId="0" xfId="6" applyNumberFormat="1" applyFont="1" applyFill="1" applyAlignment="1" applyProtection="1">
      <alignment horizontal="center" vertical="center"/>
      <protection locked="0"/>
    </xf>
    <xf numFmtId="10" fontId="34" fillId="38" borderId="0" xfId="1" applyNumberFormat="1" applyFont="1" applyFill="1" applyAlignment="1" applyProtection="1">
      <alignment horizontal="center" vertical="center"/>
      <protection locked="0"/>
    </xf>
    <xf numFmtId="167" fontId="49" fillId="39" borderId="7" xfId="6" applyFont="1" applyFill="1" applyBorder="1" applyAlignment="1" applyProtection="1">
      <alignment horizontal="center" vertical="center"/>
      <protection locked="0"/>
    </xf>
    <xf numFmtId="167" fontId="12" fillId="40" borderId="37" xfId="6" applyFont="1" applyFill="1" applyBorder="1" applyAlignment="1" applyProtection="1">
      <alignment vertical="center"/>
      <protection locked="0"/>
    </xf>
    <xf numFmtId="3" fontId="36" fillId="40" borderId="38" xfId="6" applyNumberFormat="1" applyFont="1" applyFill="1" applyBorder="1" applyAlignment="1" applyProtection="1">
      <alignment horizontal="center" vertical="center"/>
      <protection locked="0"/>
    </xf>
    <xf numFmtId="167" fontId="12" fillId="40" borderId="38" xfId="6" applyFont="1" applyFill="1" applyBorder="1" applyAlignment="1" applyProtection="1">
      <alignment vertical="center"/>
      <protection locked="0"/>
    </xf>
    <xf numFmtId="168" fontId="9" fillId="41" borderId="38" xfId="6" applyNumberFormat="1" applyFont="1" applyFill="1" applyBorder="1" applyAlignment="1" applyProtection="1">
      <alignment horizontal="center" vertical="center"/>
      <protection locked="0"/>
    </xf>
    <xf numFmtId="173" fontId="9" fillId="42" borderId="38" xfId="23" applyNumberFormat="1" applyFont="1" applyFill="1" applyBorder="1" applyAlignment="1" applyProtection="1">
      <alignment vertical="center"/>
      <protection locked="0"/>
    </xf>
    <xf numFmtId="167" fontId="9" fillId="42" borderId="38" xfId="6" applyFont="1" applyFill="1" applyBorder="1" applyAlignment="1" applyProtection="1">
      <alignment vertical="center"/>
      <protection locked="0"/>
    </xf>
    <xf numFmtId="168" fontId="9" fillId="41" borderId="39" xfId="6" applyNumberFormat="1" applyFont="1" applyFill="1" applyBorder="1" applyAlignment="1" applyProtection="1">
      <alignment horizontal="center" vertical="center"/>
      <protection locked="0"/>
    </xf>
    <xf numFmtId="173" fontId="58" fillId="4" borderId="7" xfId="23" applyNumberFormat="1" applyFont="1" applyFill="1" applyBorder="1" applyAlignment="1" applyProtection="1">
      <alignment vertical="center"/>
      <protection locked="0"/>
    </xf>
    <xf numFmtId="9" fontId="34" fillId="7" borderId="0" xfId="1" applyFont="1" applyFill="1" applyAlignment="1" applyProtection="1">
      <alignment vertical="center"/>
      <protection locked="0"/>
    </xf>
    <xf numFmtId="9" fontId="49" fillId="7" borderId="0" xfId="1" applyFont="1" applyFill="1" applyAlignment="1" applyProtection="1">
      <alignment vertical="center"/>
      <protection locked="0"/>
    </xf>
    <xf numFmtId="173" fontId="9" fillId="43" borderId="7" xfId="23" applyNumberFormat="1" applyFont="1" applyFill="1" applyBorder="1" applyAlignment="1" applyProtection="1">
      <alignment vertical="center"/>
      <protection locked="0"/>
    </xf>
    <xf numFmtId="9" fontId="35" fillId="7" borderId="0" xfId="1" applyFont="1" applyFill="1" applyAlignment="1" applyProtection="1">
      <alignment vertical="center"/>
      <protection locked="0"/>
    </xf>
    <xf numFmtId="41" fontId="0" fillId="10" borderId="0" xfId="0" applyNumberFormat="1" applyFill="1"/>
    <xf numFmtId="41" fontId="0" fillId="18" borderId="0" xfId="0" applyNumberFormat="1" applyFill="1"/>
    <xf numFmtId="167" fontId="56" fillId="6" borderId="7" xfId="6" applyFont="1" applyFill="1" applyBorder="1" applyAlignment="1" applyProtection="1">
      <alignment horizontal="center" vertical="center"/>
      <protection locked="0"/>
    </xf>
    <xf numFmtId="41" fontId="0" fillId="18" borderId="33" xfId="0" applyNumberFormat="1" applyFill="1" applyBorder="1"/>
    <xf numFmtId="41" fontId="7" fillId="18" borderId="0" xfId="0" applyNumberFormat="1" applyFont="1" applyFill="1"/>
    <xf numFmtId="41" fontId="0" fillId="17" borderId="0" xfId="0" applyNumberFormat="1" applyFill="1"/>
    <xf numFmtId="41" fontId="59" fillId="18" borderId="0" xfId="0" applyNumberFormat="1" applyFont="1" applyFill="1"/>
    <xf numFmtId="167" fontId="12" fillId="7" borderId="0" xfId="6" applyFont="1" applyFill="1" applyAlignment="1" applyProtection="1">
      <alignment horizontal="left" vertical="center" indent="2"/>
      <protection locked="0"/>
    </xf>
    <xf numFmtId="167" fontId="30" fillId="7" borderId="0" xfId="6" applyFont="1" applyFill="1" applyAlignment="1" applyProtection="1">
      <alignment horizontal="left" vertical="center" indent="2"/>
      <protection locked="0"/>
    </xf>
    <xf numFmtId="9" fontId="36" fillId="4" borderId="7" xfId="1" applyFont="1" applyFill="1" applyBorder="1" applyAlignment="1" applyProtection="1">
      <alignment horizontal="center" vertical="center"/>
      <protection locked="0"/>
    </xf>
    <xf numFmtId="167" fontId="12" fillId="7" borderId="0" xfId="6" applyFont="1" applyFill="1" applyAlignment="1" applyProtection="1">
      <alignment horizontal="left" vertical="center" indent="4"/>
      <protection locked="0"/>
    </xf>
    <xf numFmtId="167" fontId="60" fillId="7" borderId="0" xfId="6" applyFont="1" applyFill="1" applyAlignment="1" applyProtection="1">
      <alignment horizontal="left" vertical="center" indent="2"/>
      <protection locked="0"/>
    </xf>
    <xf numFmtId="9" fontId="9" fillId="4" borderId="7" xfId="1" applyFont="1" applyFill="1" applyBorder="1" applyAlignment="1" applyProtection="1">
      <alignment horizontal="center" vertical="center"/>
      <protection locked="0"/>
    </xf>
    <xf numFmtId="9" fontId="0" fillId="18" borderId="0" xfId="0" applyNumberFormat="1" applyFill="1"/>
    <xf numFmtId="9" fontId="0" fillId="18" borderId="33" xfId="0" applyNumberFormat="1" applyFill="1" applyBorder="1"/>
    <xf numFmtId="9" fontId="0" fillId="18" borderId="0" xfId="0" applyNumberFormat="1" applyFill="1" applyAlignment="1">
      <alignment horizontal="center"/>
    </xf>
    <xf numFmtId="9" fontId="0" fillId="18" borderId="33" xfId="0" applyNumberFormat="1" applyFill="1" applyBorder="1" applyAlignment="1">
      <alignment horizontal="center"/>
    </xf>
    <xf numFmtId="9" fontId="61" fillId="18" borderId="0" xfId="0" applyNumberFormat="1" applyFont="1" applyFill="1" applyAlignment="1">
      <alignment horizontal="right"/>
    </xf>
    <xf numFmtId="9" fontId="61" fillId="18" borderId="33" xfId="0" applyNumberFormat="1" applyFont="1" applyFill="1" applyBorder="1" applyAlignment="1">
      <alignment horizontal="right"/>
    </xf>
    <xf numFmtId="41" fontId="0" fillId="13" borderId="0" xfId="0" applyNumberFormat="1" applyFill="1"/>
    <xf numFmtId="41" fontId="0" fillId="13" borderId="0" xfId="0" applyNumberFormat="1" applyFill="1" applyAlignment="1">
      <alignment horizontal="center"/>
    </xf>
    <xf numFmtId="179" fontId="0" fillId="13" borderId="0" xfId="0" applyNumberFormat="1" applyFill="1" applyAlignment="1">
      <alignment horizontal="center"/>
    </xf>
    <xf numFmtId="0" fontId="62" fillId="20" borderId="0" xfId="0" applyFont="1" applyFill="1" applyAlignment="1">
      <alignment horizontal="center"/>
    </xf>
    <xf numFmtId="41" fontId="0" fillId="12" borderId="0" xfId="0" applyNumberFormat="1" applyFill="1" applyAlignment="1">
      <alignment horizontal="center"/>
    </xf>
    <xf numFmtId="41" fontId="0" fillId="44" borderId="0" xfId="0" applyNumberFormat="1" applyFill="1" applyAlignment="1">
      <alignment horizontal="center"/>
    </xf>
    <xf numFmtId="41" fontId="0" fillId="45" borderId="0" xfId="0" applyNumberFormat="1" applyFill="1" applyAlignment="1">
      <alignment horizontal="center"/>
    </xf>
    <xf numFmtId="179" fontId="0" fillId="18" borderId="0" xfId="0" applyNumberFormat="1" applyFill="1" applyAlignment="1">
      <alignment horizontal="center"/>
    </xf>
    <xf numFmtId="41" fontId="56" fillId="19" borderId="0" xfId="0" applyNumberFormat="1" applyFont="1" applyFill="1" applyAlignment="1">
      <alignment horizontal="center"/>
    </xf>
    <xf numFmtId="41" fontId="0" fillId="10" borderId="0" xfId="0" applyNumberFormat="1" applyFill="1" applyAlignment="1">
      <alignment horizontal="center"/>
    </xf>
    <xf numFmtId="179" fontId="2" fillId="45" borderId="0" xfId="0" applyNumberFormat="1" applyFont="1" applyFill="1" applyAlignment="1">
      <alignment horizontal="center"/>
    </xf>
    <xf numFmtId="41" fontId="61" fillId="18" borderId="0" xfId="0" applyNumberFormat="1" applyFont="1" applyFill="1" applyAlignment="1">
      <alignment horizontal="right"/>
    </xf>
    <xf numFmtId="9" fontId="0" fillId="18" borderId="0" xfId="1" applyFont="1" applyFill="1"/>
    <xf numFmtId="9" fontId="0" fillId="18" borderId="33" xfId="1" applyFont="1" applyFill="1" applyBorder="1"/>
    <xf numFmtId="9" fontId="61" fillId="18" borderId="0" xfId="1" applyFont="1" applyFill="1"/>
    <xf numFmtId="9" fontId="61" fillId="18" borderId="33" xfId="1" applyFont="1" applyFill="1" applyBorder="1"/>
    <xf numFmtId="9" fontId="0" fillId="10" borderId="0" xfId="1" applyFont="1" applyFill="1"/>
    <xf numFmtId="9" fontId="2" fillId="18" borderId="0" xfId="1" applyFont="1" applyFill="1"/>
    <xf numFmtId="9" fontId="2" fillId="18" borderId="33" xfId="1" applyFont="1" applyFill="1" applyBorder="1"/>
    <xf numFmtId="41" fontId="61" fillId="15" borderId="0" xfId="0" applyNumberFormat="1" applyFont="1" applyFill="1"/>
    <xf numFmtId="41" fontId="61" fillId="15" borderId="33" xfId="0" applyNumberFormat="1" applyFont="1" applyFill="1" applyBorder="1"/>
    <xf numFmtId="41" fontId="0" fillId="18" borderId="34" xfId="0" applyNumberFormat="1" applyFill="1" applyBorder="1"/>
    <xf numFmtId="41" fontId="0" fillId="18" borderId="35" xfId="0" applyNumberFormat="1" applyFill="1" applyBorder="1"/>
    <xf numFmtId="41" fontId="0" fillId="18" borderId="24" xfId="0" applyNumberFormat="1" applyFill="1" applyBorder="1"/>
    <xf numFmtId="41" fontId="0" fillId="18" borderId="41" xfId="0" applyNumberFormat="1" applyFill="1" applyBorder="1"/>
    <xf numFmtId="9" fontId="61" fillId="18" borderId="24" xfId="1" applyFont="1" applyFill="1" applyBorder="1"/>
    <xf numFmtId="9" fontId="61" fillId="18" borderId="0" xfId="1" applyFont="1" applyFill="1" applyBorder="1"/>
    <xf numFmtId="9" fontId="61" fillId="18" borderId="41" xfId="1" applyFont="1" applyFill="1" applyBorder="1"/>
    <xf numFmtId="9" fontId="61" fillId="18" borderId="42" xfId="1" applyFont="1" applyFill="1" applyBorder="1"/>
    <xf numFmtId="9" fontId="61" fillId="18" borderId="14" xfId="1" applyFont="1" applyFill="1" applyBorder="1"/>
    <xf numFmtId="9" fontId="61" fillId="18" borderId="43" xfId="1" applyFont="1" applyFill="1" applyBorder="1"/>
    <xf numFmtId="9" fontId="7" fillId="18" borderId="0" xfId="1" applyFont="1" applyFill="1"/>
    <xf numFmtId="41" fontId="0" fillId="18" borderId="38" xfId="0" applyNumberFormat="1" applyFill="1" applyBorder="1"/>
    <xf numFmtId="167" fontId="0" fillId="18" borderId="0" xfId="0" applyNumberFormat="1" applyFill="1" applyAlignment="1">
      <alignment horizontal="center"/>
    </xf>
    <xf numFmtId="41" fontId="63" fillId="18" borderId="0" xfId="0" applyNumberFormat="1" applyFont="1" applyFill="1"/>
    <xf numFmtId="177" fontId="7" fillId="18" borderId="0" xfId="0" applyNumberFormat="1" applyFont="1" applyFill="1"/>
    <xf numFmtId="41" fontId="0" fillId="15" borderId="33" xfId="0" applyNumberFormat="1" applyFill="1" applyBorder="1"/>
    <xf numFmtId="41" fontId="0" fillId="15" borderId="33" xfId="0" applyNumberFormat="1" applyFill="1" applyBorder="1" applyAlignment="1">
      <alignment horizontal="right"/>
    </xf>
    <xf numFmtId="0" fontId="55" fillId="18" borderId="0" xfId="24" applyFont="1" applyFill="1" applyAlignment="1">
      <alignment horizontal="left" vertical="center"/>
    </xf>
    <xf numFmtId="0" fontId="55" fillId="18" borderId="0" xfId="24" applyFont="1" applyFill="1" applyAlignment="1">
      <alignment horizontal="right" vertical="center"/>
    </xf>
    <xf numFmtId="0" fontId="65" fillId="18" borderId="0" xfId="24" applyFont="1" applyFill="1" applyAlignment="1">
      <alignment vertical="center" wrapText="1"/>
    </xf>
    <xf numFmtId="41" fontId="61" fillId="18" borderId="0" xfId="24" applyNumberFormat="1" applyFont="1" applyFill="1" applyAlignment="1">
      <alignment vertical="center"/>
    </xf>
    <xf numFmtId="0" fontId="67" fillId="17" borderId="0" xfId="24" applyFont="1" applyFill="1" applyAlignment="1">
      <alignment horizontal="left" vertical="center"/>
    </xf>
    <xf numFmtId="0" fontId="69" fillId="17" borderId="0" xfId="24" applyFont="1" applyFill="1" applyAlignment="1">
      <alignment horizontal="left" vertical="center"/>
    </xf>
    <xf numFmtId="0" fontId="65" fillId="17" borderId="0" xfId="24" applyFont="1" applyFill="1" applyAlignment="1">
      <alignment vertical="center"/>
    </xf>
    <xf numFmtId="180" fontId="2" fillId="17" borderId="0" xfId="24" applyNumberFormat="1" applyFill="1" applyAlignment="1">
      <alignment horizontal="center" vertical="center"/>
    </xf>
    <xf numFmtId="0" fontId="71" fillId="17" borderId="0" xfId="9" applyFont="1" applyFill="1"/>
    <xf numFmtId="0" fontId="2" fillId="18" borderId="33" xfId="9" applyFont="1" applyFill="1" applyBorder="1"/>
    <xf numFmtId="0" fontId="2" fillId="17" borderId="0" xfId="9" applyFont="1" applyFill="1"/>
    <xf numFmtId="0" fontId="71" fillId="18" borderId="36" xfId="9" applyFont="1" applyFill="1" applyBorder="1"/>
    <xf numFmtId="0" fontId="71" fillId="18" borderId="34" xfId="9" applyFont="1" applyFill="1" applyBorder="1"/>
    <xf numFmtId="0" fontId="71" fillId="18" borderId="35" xfId="9" applyFont="1" applyFill="1" applyBorder="1"/>
    <xf numFmtId="0" fontId="71" fillId="18" borderId="24" xfId="9" applyFont="1" applyFill="1" applyBorder="1"/>
    <xf numFmtId="0" fontId="71" fillId="18" borderId="0" xfId="9" applyFont="1" applyFill="1"/>
    <xf numFmtId="0" fontId="71" fillId="18" borderId="41" xfId="9" applyFont="1" applyFill="1" applyBorder="1"/>
    <xf numFmtId="0" fontId="2" fillId="17" borderId="36" xfId="24" applyFill="1" applyBorder="1" applyAlignment="1">
      <alignment vertical="center"/>
    </xf>
    <xf numFmtId="0" fontId="2" fillId="17" borderId="34" xfId="24" applyFill="1" applyBorder="1" applyAlignment="1">
      <alignment vertical="center"/>
    </xf>
    <xf numFmtId="0" fontId="2" fillId="17" borderId="35" xfId="24" applyFill="1" applyBorder="1" applyAlignment="1">
      <alignment vertical="center"/>
    </xf>
    <xf numFmtId="0" fontId="2" fillId="17" borderId="24" xfId="24" applyFill="1" applyBorder="1" applyAlignment="1">
      <alignment vertical="center"/>
    </xf>
    <xf numFmtId="0" fontId="2" fillId="17" borderId="41" xfId="24" applyFill="1" applyBorder="1" applyAlignment="1">
      <alignment vertical="center"/>
    </xf>
    <xf numFmtId="0" fontId="2" fillId="17" borderId="0" xfId="24" applyFill="1" applyAlignment="1">
      <alignment vertical="center"/>
    </xf>
    <xf numFmtId="0" fontId="2" fillId="18" borderId="0" xfId="24" applyFill="1" applyAlignment="1">
      <alignment vertical="center"/>
    </xf>
    <xf numFmtId="0" fontId="2" fillId="17" borderId="14" xfId="24" applyFill="1" applyBorder="1" applyAlignment="1">
      <alignment vertical="center"/>
    </xf>
    <xf numFmtId="0" fontId="2" fillId="17" borderId="0" xfId="24" applyFill="1" applyAlignment="1">
      <alignment horizontal="left" vertical="center"/>
    </xf>
    <xf numFmtId="0" fontId="71" fillId="17" borderId="14" xfId="9" applyFont="1" applyFill="1" applyBorder="1"/>
    <xf numFmtId="0" fontId="72" fillId="17" borderId="0" xfId="9" applyFont="1" applyFill="1"/>
    <xf numFmtId="0" fontId="2" fillId="18" borderId="0" xfId="24" applyFill="1" applyAlignment="1">
      <alignment horizontal="left" vertical="center"/>
    </xf>
    <xf numFmtId="0" fontId="2" fillId="18" borderId="0" xfId="24" applyFill="1" applyAlignment="1">
      <alignment horizontal="right" vertical="center"/>
    </xf>
    <xf numFmtId="0" fontId="2" fillId="18" borderId="0" xfId="24" applyFill="1" applyAlignment="1">
      <alignment horizontal="right" vertical="center" wrapText="1"/>
    </xf>
    <xf numFmtId="0" fontId="2" fillId="18" borderId="0" xfId="24" applyFill="1" applyAlignment="1">
      <alignment vertical="center" wrapText="1"/>
    </xf>
    <xf numFmtId="0" fontId="73" fillId="17" borderId="0" xfId="9" applyFont="1" applyFill="1"/>
    <xf numFmtId="0" fontId="2" fillId="17" borderId="42" xfId="24" applyFill="1" applyBorder="1" applyAlignment="1">
      <alignment vertical="center"/>
    </xf>
    <xf numFmtId="0" fontId="2" fillId="17" borderId="43" xfId="24" applyFill="1" applyBorder="1" applyAlignment="1">
      <alignment vertical="center"/>
    </xf>
    <xf numFmtId="0" fontId="71" fillId="18" borderId="0" xfId="9" applyFont="1" applyFill="1" applyAlignment="1">
      <alignment horizontal="center"/>
    </xf>
    <xf numFmtId="0" fontId="75" fillId="17" borderId="0" xfId="9" applyFont="1" applyFill="1"/>
    <xf numFmtId="0" fontId="76" fillId="17" borderId="0" xfId="9" applyFont="1" applyFill="1"/>
    <xf numFmtId="0" fontId="71" fillId="17" borderId="24" xfId="9" applyFont="1" applyFill="1" applyBorder="1"/>
    <xf numFmtId="0" fontId="71" fillId="17" borderId="41" xfId="9" applyFont="1" applyFill="1" applyBorder="1"/>
    <xf numFmtId="0" fontId="71" fillId="18" borderId="42" xfId="9" applyFont="1" applyFill="1" applyBorder="1"/>
    <xf numFmtId="0" fontId="71" fillId="18" borderId="14" xfId="9" applyFont="1" applyFill="1" applyBorder="1"/>
    <xf numFmtId="0" fontId="71" fillId="18" borderId="43" xfId="9" applyFont="1" applyFill="1" applyBorder="1"/>
    <xf numFmtId="41" fontId="2" fillId="17" borderId="0" xfId="24" applyNumberFormat="1" applyFill="1" applyAlignment="1">
      <alignment horizontal="left" vertical="center" indent="2"/>
    </xf>
    <xf numFmtId="41" fontId="2" fillId="17" borderId="0" xfId="24" applyNumberFormat="1" applyFill="1" applyAlignment="1">
      <alignment horizontal="left" vertical="center"/>
    </xf>
    <xf numFmtId="180" fontId="2" fillId="17" borderId="0" xfId="24" applyNumberFormat="1" applyFill="1" applyAlignment="1">
      <alignment vertical="center"/>
    </xf>
    <xf numFmtId="0" fontId="55" fillId="17" borderId="0" xfId="9" applyFont="1" applyFill="1"/>
    <xf numFmtId="41" fontId="2" fillId="18" borderId="0" xfId="24" applyNumberFormat="1" applyFill="1" applyAlignment="1">
      <alignment vertical="center"/>
    </xf>
    <xf numFmtId="0" fontId="71" fillId="18" borderId="0" xfId="9" applyFont="1" applyFill="1" applyAlignment="1">
      <alignment vertical="center"/>
    </xf>
    <xf numFmtId="0" fontId="71" fillId="17" borderId="34" xfId="9" applyFont="1" applyFill="1" applyBorder="1"/>
    <xf numFmtId="0" fontId="64" fillId="17" borderId="0" xfId="24" applyFont="1" applyFill="1" applyAlignment="1">
      <alignment horizontal="center" vertical="center"/>
    </xf>
    <xf numFmtId="0" fontId="55" fillId="17" borderId="0" xfId="24" applyFont="1" applyFill="1" applyAlignment="1">
      <alignment vertical="center"/>
    </xf>
    <xf numFmtId="0" fontId="2" fillId="17" borderId="34" xfId="9" applyFont="1" applyFill="1" applyBorder="1"/>
    <xf numFmtId="0" fontId="2" fillId="17" borderId="14" xfId="9" applyFont="1" applyFill="1" applyBorder="1"/>
    <xf numFmtId="0" fontId="2" fillId="17" borderId="14" xfId="9" applyFont="1" applyFill="1" applyBorder="1" applyAlignment="1">
      <alignment vertical="center"/>
    </xf>
    <xf numFmtId="0" fontId="54" fillId="19" borderId="0" xfId="24" applyFont="1" applyFill="1" applyAlignment="1">
      <alignment vertical="center"/>
    </xf>
    <xf numFmtId="0" fontId="74" fillId="19" borderId="0" xfId="9" applyFont="1" applyFill="1"/>
    <xf numFmtId="0" fontId="71" fillId="18" borderId="0" xfId="9" applyFont="1" applyFill="1" applyAlignment="1">
      <alignment vertical="center" wrapText="1"/>
    </xf>
    <xf numFmtId="170" fontId="0" fillId="17" borderId="0" xfId="1" applyNumberFormat="1" applyFont="1" applyFill="1"/>
    <xf numFmtId="0" fontId="63" fillId="17" borderId="0" xfId="24" applyFont="1" applyFill="1" applyAlignment="1">
      <alignment vertical="center"/>
    </xf>
    <xf numFmtId="0" fontId="63" fillId="17" borderId="0" xfId="9" applyFont="1" applyFill="1"/>
    <xf numFmtId="170" fontId="63" fillId="18" borderId="0" xfId="1" applyNumberFormat="1" applyFont="1" applyFill="1" applyAlignment="1">
      <alignment horizontal="center"/>
    </xf>
    <xf numFmtId="41" fontId="7" fillId="18" borderId="0" xfId="0" applyNumberFormat="1" applyFont="1" applyFill="1" applyAlignment="1">
      <alignment horizontal="right"/>
    </xf>
    <xf numFmtId="0" fontId="79" fillId="18" borderId="14" xfId="9" applyFont="1" applyFill="1" applyBorder="1" applyAlignment="1">
      <alignment horizontal="left" indent="1"/>
    </xf>
    <xf numFmtId="0" fontId="71" fillId="18" borderId="14" xfId="9" applyFont="1" applyFill="1" applyBorder="1" applyAlignment="1">
      <alignment horizontal="left" indent="1"/>
    </xf>
    <xf numFmtId="41" fontId="71" fillId="18" borderId="33" xfId="9" applyNumberFormat="1" applyFont="1" applyFill="1" applyBorder="1"/>
    <xf numFmtId="0" fontId="71" fillId="18" borderId="33" xfId="9" applyFont="1" applyFill="1" applyBorder="1"/>
    <xf numFmtId="41" fontId="71" fillId="18" borderId="45" xfId="9" applyNumberFormat="1" applyFont="1" applyFill="1" applyBorder="1"/>
    <xf numFmtId="0" fontId="71" fillId="18" borderId="45" xfId="9" applyFont="1" applyFill="1" applyBorder="1"/>
    <xf numFmtId="0" fontId="83" fillId="18" borderId="0" xfId="9" applyFont="1" applyFill="1"/>
    <xf numFmtId="0" fontId="71" fillId="9" borderId="0" xfId="9" applyFont="1" applyFill="1"/>
    <xf numFmtId="0" fontId="84" fillId="17" borderId="0" xfId="9" applyFont="1" applyFill="1"/>
    <xf numFmtId="0" fontId="5" fillId="20" borderId="0" xfId="9" applyFont="1" applyFill="1"/>
    <xf numFmtId="178" fontId="5" fillId="20" borderId="0" xfId="9" applyNumberFormat="1" applyFont="1" applyFill="1"/>
    <xf numFmtId="14" fontId="5" fillId="20" borderId="0" xfId="9" applyNumberFormat="1" applyFont="1" applyFill="1"/>
    <xf numFmtId="17" fontId="85" fillId="20" borderId="38" xfId="0" applyNumberFormat="1" applyFont="1" applyFill="1" applyBorder="1" applyAlignment="1">
      <alignment horizontal="center" vertical="center" wrapText="1"/>
    </xf>
    <xf numFmtId="175" fontId="86" fillId="20" borderId="0" xfId="0" applyNumberFormat="1" applyFont="1" applyFill="1"/>
    <xf numFmtId="0" fontId="87" fillId="20" borderId="0" xfId="9" applyFont="1" applyFill="1"/>
    <xf numFmtId="14" fontId="87" fillId="20" borderId="0" xfId="9" applyNumberFormat="1" applyFont="1" applyFill="1"/>
    <xf numFmtId="0" fontId="88" fillId="20" borderId="0" xfId="9" applyFont="1" applyFill="1"/>
    <xf numFmtId="2" fontId="88" fillId="20" borderId="0" xfId="9" applyNumberFormat="1" applyFont="1" applyFill="1"/>
    <xf numFmtId="176" fontId="88" fillId="20" borderId="0" xfId="9" applyNumberFormat="1" applyFont="1" applyFill="1"/>
    <xf numFmtId="9" fontId="3" fillId="0" borderId="0" xfId="1" applyFont="1"/>
    <xf numFmtId="0" fontId="89" fillId="20" borderId="0" xfId="9" applyFont="1" applyFill="1" applyAlignment="1">
      <alignment horizontal="center"/>
    </xf>
    <xf numFmtId="9" fontId="3" fillId="0" borderId="0" xfId="9" applyNumberFormat="1"/>
    <xf numFmtId="0" fontId="90" fillId="19" borderId="40" xfId="9" applyFont="1" applyFill="1" applyBorder="1" applyAlignment="1">
      <alignment horizontal="center" vertical="top"/>
    </xf>
    <xf numFmtId="0" fontId="90" fillId="19" borderId="40" xfId="9" applyFont="1" applyFill="1" applyBorder="1" applyAlignment="1">
      <alignment horizontal="left" vertical="top" indent="2"/>
    </xf>
    <xf numFmtId="0" fontId="91" fillId="20" borderId="0" xfId="9" applyFont="1" applyFill="1"/>
    <xf numFmtId="170" fontId="92" fillId="20" borderId="0" xfId="11" applyNumberFormat="1" applyFont="1" applyFill="1"/>
    <xf numFmtId="0" fontId="91" fillId="20" borderId="0" xfId="9" applyFont="1" applyFill="1" applyAlignment="1">
      <alignment horizontal="left" indent="2"/>
    </xf>
    <xf numFmtId="166" fontId="92" fillId="20" borderId="0" xfId="10" applyFont="1" applyFill="1"/>
    <xf numFmtId="10" fontId="92" fillId="20" borderId="0" xfId="11" applyNumberFormat="1" applyFont="1" applyFill="1"/>
    <xf numFmtId="10" fontId="91" fillId="20" borderId="0" xfId="9" applyNumberFormat="1" applyFont="1" applyFill="1"/>
    <xf numFmtId="10" fontId="93" fillId="20" borderId="0" xfId="11" applyNumberFormat="1" applyFont="1" applyFill="1"/>
    <xf numFmtId="173" fontId="49" fillId="26" borderId="7" xfId="23" applyNumberFormat="1" applyFont="1" applyFill="1" applyBorder="1" applyAlignment="1" applyProtection="1">
      <alignment horizontal="center" vertical="center"/>
      <protection locked="0"/>
    </xf>
    <xf numFmtId="10" fontId="0" fillId="18" borderId="0" xfId="1" applyNumberFormat="1" applyFont="1" applyFill="1"/>
    <xf numFmtId="166" fontId="71" fillId="18" borderId="0" xfId="23" applyFont="1" applyFill="1" applyAlignment="1">
      <alignment horizontal="center"/>
    </xf>
    <xf numFmtId="0" fontId="0" fillId="9" borderId="0" xfId="0" applyFill="1"/>
    <xf numFmtId="0" fontId="0" fillId="18" borderId="36" xfId="0" applyFill="1" applyBorder="1"/>
    <xf numFmtId="0" fontId="0" fillId="18" borderId="34" xfId="0" applyFill="1" applyBorder="1"/>
    <xf numFmtId="0" fontId="0" fillId="18" borderId="35" xfId="0" applyFill="1" applyBorder="1"/>
    <xf numFmtId="0" fontId="0" fillId="18" borderId="24" xfId="0" applyFill="1" applyBorder="1"/>
    <xf numFmtId="0" fontId="0" fillId="18" borderId="0" xfId="0" applyFill="1"/>
    <xf numFmtId="0" fontId="0" fillId="18" borderId="41" xfId="0" applyFill="1" applyBorder="1"/>
    <xf numFmtId="0" fontId="0" fillId="18" borderId="42" xfId="0" applyFill="1" applyBorder="1"/>
    <xf numFmtId="0" fontId="0" fillId="18" borderId="14" xfId="0" applyFill="1" applyBorder="1"/>
    <xf numFmtId="0" fontId="0" fillId="18" borderId="43" xfId="0" applyFill="1" applyBorder="1"/>
    <xf numFmtId="0" fontId="96" fillId="18" borderId="0" xfId="0" applyFont="1" applyFill="1" applyAlignment="1">
      <alignment horizontal="right"/>
    </xf>
    <xf numFmtId="0" fontId="71" fillId="17" borderId="36" xfId="9" applyFont="1" applyFill="1" applyBorder="1"/>
    <xf numFmtId="0" fontId="71" fillId="17" borderId="35" xfId="9" applyFont="1" applyFill="1" applyBorder="1"/>
    <xf numFmtId="41" fontId="75" fillId="17" borderId="0" xfId="9" applyNumberFormat="1" applyFont="1" applyFill="1"/>
    <xf numFmtId="41" fontId="71" fillId="17" borderId="0" xfId="9" applyNumberFormat="1" applyFont="1" applyFill="1"/>
    <xf numFmtId="41" fontId="74" fillId="20" borderId="0" xfId="9" applyNumberFormat="1" applyFont="1" applyFill="1"/>
    <xf numFmtId="0" fontId="74" fillId="20" borderId="0" xfId="9" applyFont="1" applyFill="1"/>
    <xf numFmtId="0" fontId="71" fillId="17" borderId="42" xfId="9" applyFont="1" applyFill="1" applyBorder="1"/>
    <xf numFmtId="0" fontId="71" fillId="17" borderId="43" xfId="9" applyFont="1" applyFill="1" applyBorder="1"/>
    <xf numFmtId="182" fontId="9" fillId="4" borderId="7" xfId="6" applyNumberFormat="1" applyFont="1" applyFill="1" applyBorder="1" applyAlignment="1" applyProtection="1">
      <alignment vertical="center"/>
      <protection locked="0"/>
    </xf>
    <xf numFmtId="183" fontId="12" fillId="7" borderId="0" xfId="6" applyNumberFormat="1" applyFont="1" applyFill="1" applyAlignment="1" applyProtection="1">
      <alignment vertical="center"/>
      <protection locked="0"/>
    </xf>
    <xf numFmtId="4" fontId="9" fillId="18" borderId="46" xfId="10" applyNumberFormat="1" applyFont="1" applyFill="1" applyBorder="1"/>
    <xf numFmtId="10" fontId="7" fillId="18" borderId="0" xfId="1" applyNumberFormat="1" applyFont="1" applyFill="1" applyAlignment="1">
      <alignment horizontal="right"/>
    </xf>
    <xf numFmtId="0" fontId="91" fillId="47" borderId="0" xfId="9" applyFont="1" applyFill="1" applyAlignment="1">
      <alignment horizontal="center"/>
    </xf>
    <xf numFmtId="0" fontId="91" fillId="47" borderId="40" xfId="9" applyFont="1" applyFill="1" applyBorder="1" applyAlignment="1">
      <alignment horizontal="center"/>
    </xf>
    <xf numFmtId="170" fontId="100" fillId="20" borderId="0" xfId="11" applyNumberFormat="1" applyFont="1" applyFill="1"/>
    <xf numFmtId="41" fontId="0" fillId="12" borderId="0" xfId="0" applyNumberFormat="1" applyFill="1"/>
    <xf numFmtId="170" fontId="0" fillId="12" borderId="0" xfId="0" applyNumberFormat="1" applyFill="1"/>
    <xf numFmtId="41" fontId="0" fillId="15" borderId="0" xfId="0" applyNumberFormat="1" applyFill="1"/>
    <xf numFmtId="41" fontId="0" fillId="15" borderId="38" xfId="0" applyNumberFormat="1" applyFill="1" applyBorder="1"/>
    <xf numFmtId="177" fontId="0" fillId="18" borderId="0" xfId="0" applyNumberFormat="1" applyFill="1"/>
    <xf numFmtId="41" fontId="0" fillId="18" borderId="0" xfId="0" applyNumberFormat="1" applyFill="1" applyAlignment="1">
      <alignment horizontal="right"/>
    </xf>
    <xf numFmtId="177" fontId="62" fillId="20" borderId="36" xfId="0" applyNumberFormat="1" applyFont="1" applyFill="1" applyBorder="1"/>
    <xf numFmtId="9" fontId="2" fillId="17" borderId="14" xfId="9" applyNumberFormat="1" applyFont="1" applyFill="1" applyBorder="1" applyAlignment="1">
      <alignment horizontal="right"/>
    </xf>
    <xf numFmtId="0" fontId="2" fillId="17" borderId="14" xfId="9" applyFont="1" applyFill="1" applyBorder="1" applyAlignment="1">
      <alignment horizontal="right"/>
    </xf>
    <xf numFmtId="0" fontId="2" fillId="17" borderId="43" xfId="9" applyFont="1" applyFill="1" applyBorder="1" applyAlignment="1">
      <alignment horizontal="right"/>
    </xf>
    <xf numFmtId="9" fontId="2" fillId="17" borderId="0" xfId="9" applyNumberFormat="1" applyFont="1" applyFill="1" applyAlignment="1">
      <alignment horizontal="right"/>
    </xf>
    <xf numFmtId="0" fontId="2" fillId="17" borderId="0" xfId="9" applyFont="1" applyFill="1" applyAlignment="1">
      <alignment horizontal="right"/>
    </xf>
    <xf numFmtId="0" fontId="2" fillId="17" borderId="41" xfId="9" applyFont="1" applyFill="1" applyBorder="1" applyAlignment="1">
      <alignment horizontal="right"/>
    </xf>
    <xf numFmtId="9" fontId="2" fillId="21" borderId="34" xfId="1" applyFont="1" applyFill="1" applyBorder="1" applyAlignment="1">
      <alignment horizontal="center"/>
    </xf>
    <xf numFmtId="9" fontId="2" fillId="21" borderId="0" xfId="1" applyFont="1" applyFill="1" applyBorder="1" applyAlignment="1">
      <alignment horizontal="center"/>
    </xf>
    <xf numFmtId="41" fontId="75" fillId="17" borderId="36" xfId="9" applyNumberFormat="1" applyFont="1" applyFill="1" applyBorder="1" applyAlignment="1">
      <alignment horizontal="center" vertical="center" wrapText="1"/>
    </xf>
    <xf numFmtId="41" fontId="75" fillId="17" borderId="34" xfId="9" applyNumberFormat="1" applyFont="1" applyFill="1" applyBorder="1" applyAlignment="1">
      <alignment horizontal="center" vertical="center" wrapText="1"/>
    </xf>
    <xf numFmtId="41" fontId="75" fillId="17" borderId="24" xfId="9" applyNumberFormat="1" applyFont="1" applyFill="1" applyBorder="1" applyAlignment="1">
      <alignment horizontal="center" vertical="center" wrapText="1"/>
    </xf>
    <xf numFmtId="41" fontId="75" fillId="17" borderId="0" xfId="9" applyNumberFormat="1" applyFont="1" applyFill="1" applyAlignment="1">
      <alignment horizontal="center" vertical="center" wrapText="1"/>
    </xf>
    <xf numFmtId="41" fontId="75" fillId="17" borderId="42" xfId="9" applyNumberFormat="1" applyFont="1" applyFill="1" applyBorder="1" applyAlignment="1">
      <alignment horizontal="center" vertical="center" wrapText="1"/>
    </xf>
    <xf numFmtId="41" fontId="75" fillId="17" borderId="14" xfId="9" applyNumberFormat="1" applyFont="1" applyFill="1" applyBorder="1" applyAlignment="1">
      <alignment horizontal="center" vertical="center" wrapText="1"/>
    </xf>
    <xf numFmtId="9" fontId="2" fillId="17" borderId="34" xfId="9" applyNumberFormat="1" applyFont="1" applyFill="1" applyBorder="1" applyAlignment="1">
      <alignment horizontal="right"/>
    </xf>
    <xf numFmtId="0" fontId="2" fillId="17" borderId="34" xfId="9" applyFont="1" applyFill="1" applyBorder="1" applyAlignment="1">
      <alignment horizontal="right"/>
    </xf>
    <xf numFmtId="0" fontId="55" fillId="17" borderId="14" xfId="9" applyFont="1" applyFill="1" applyBorder="1" applyAlignment="1">
      <alignment horizontal="center"/>
    </xf>
    <xf numFmtId="0" fontId="55" fillId="17" borderId="34" xfId="9" applyFont="1" applyFill="1" applyBorder="1" applyAlignment="1">
      <alignment horizontal="center"/>
    </xf>
    <xf numFmtId="0" fontId="55" fillId="17" borderId="0" xfId="9" applyFont="1" applyFill="1" applyAlignment="1">
      <alignment horizontal="center"/>
    </xf>
    <xf numFmtId="9" fontId="2" fillId="21" borderId="14" xfId="1" applyFont="1" applyFill="1" applyBorder="1" applyAlignment="1">
      <alignment horizontal="center"/>
    </xf>
    <xf numFmtId="9" fontId="80" fillId="46" borderId="44" xfId="11" applyFont="1" applyFill="1" applyBorder="1" applyAlignment="1">
      <alignment horizontal="center" vertical="center"/>
    </xf>
    <xf numFmtId="0" fontId="71" fillId="18" borderId="34" xfId="9" applyFont="1" applyFill="1" applyBorder="1" applyAlignment="1">
      <alignment horizontal="left" vertical="center" wrapText="1"/>
    </xf>
    <xf numFmtId="0" fontId="71" fillId="18" borderId="0" xfId="9" applyFont="1" applyFill="1" applyAlignment="1">
      <alignment horizontal="left" vertical="center" wrapText="1"/>
    </xf>
    <xf numFmtId="10" fontId="77" fillId="18" borderId="34" xfId="1" applyNumberFormat="1" applyFont="1" applyFill="1" applyBorder="1" applyAlignment="1">
      <alignment horizontal="left" vertical="center"/>
    </xf>
    <xf numFmtId="10" fontId="77" fillId="18" borderId="0" xfId="1" applyNumberFormat="1" applyFont="1" applyFill="1" applyAlignment="1">
      <alignment horizontal="left" vertical="center"/>
    </xf>
    <xf numFmtId="0" fontId="68" fillId="21" borderId="0" xfId="24" applyFont="1" applyFill="1" applyAlignment="1">
      <alignment horizontal="center" vertical="center"/>
    </xf>
    <xf numFmtId="2" fontId="1" fillId="9" borderId="0" xfId="9" applyNumberFormat="1" applyFont="1" applyFill="1" applyAlignment="1">
      <alignment horizontal="center" vertical="center"/>
    </xf>
    <xf numFmtId="0" fontId="62" fillId="46" borderId="44" xfId="9" applyFont="1" applyFill="1" applyBorder="1" applyAlignment="1">
      <alignment horizontal="center" vertical="center"/>
    </xf>
    <xf numFmtId="0" fontId="68" fillId="17" borderId="0" xfId="24" applyFont="1" applyFill="1" applyAlignment="1">
      <alignment horizontal="center" vertical="center"/>
    </xf>
    <xf numFmtId="0" fontId="55" fillId="18" borderId="0" xfId="9" applyFont="1" applyFill="1" applyAlignment="1">
      <alignment horizontal="center"/>
    </xf>
    <xf numFmtId="41" fontId="56" fillId="46" borderId="44" xfId="9" applyNumberFormat="1" applyFont="1" applyFill="1" applyBorder="1" applyAlignment="1">
      <alignment horizontal="center" vertical="center"/>
    </xf>
    <xf numFmtId="0" fontId="56" fillId="46" borderId="44" xfId="9" applyFont="1" applyFill="1" applyBorder="1" applyAlignment="1">
      <alignment horizontal="center" vertical="center"/>
    </xf>
    <xf numFmtId="41" fontId="2" fillId="18" borderId="0" xfId="24" applyNumberFormat="1" applyFill="1" applyAlignment="1">
      <alignment horizontal="center" vertical="center"/>
    </xf>
    <xf numFmtId="0" fontId="2" fillId="18" borderId="0" xfId="24" applyFill="1" applyAlignment="1">
      <alignment horizontal="center" vertical="center"/>
    </xf>
    <xf numFmtId="0" fontId="2" fillId="17" borderId="0" xfId="9" applyFont="1" applyFill="1" applyAlignment="1">
      <alignment horizontal="center"/>
    </xf>
    <xf numFmtId="9" fontId="63" fillId="18" borderId="0" xfId="1" applyFont="1" applyFill="1" applyBorder="1" applyAlignment="1">
      <alignment horizontal="center"/>
    </xf>
    <xf numFmtId="174" fontId="56" fillId="19" borderId="0" xfId="9" applyNumberFormat="1" applyFont="1" applyFill="1" applyAlignment="1">
      <alignment horizontal="center"/>
    </xf>
    <xf numFmtId="9" fontId="2" fillId="17" borderId="0" xfId="9" applyNumberFormat="1" applyFont="1" applyFill="1" applyAlignment="1">
      <alignment horizontal="center"/>
    </xf>
    <xf numFmtId="174" fontId="2" fillId="17" borderId="38" xfId="24" applyNumberFormat="1" applyFill="1" applyBorder="1" applyAlignment="1">
      <alignment horizontal="center" vertical="center"/>
    </xf>
    <xf numFmtId="174" fontId="2" fillId="17" borderId="0" xfId="24" applyNumberFormat="1" applyFill="1" applyAlignment="1">
      <alignment horizontal="center" vertical="center"/>
    </xf>
    <xf numFmtId="174" fontId="2" fillId="18" borderId="33" xfId="9" applyNumberFormat="1" applyFont="1" applyFill="1" applyBorder="1" applyAlignment="1">
      <alignment horizontal="center"/>
    </xf>
    <xf numFmtId="0" fontId="2" fillId="18" borderId="33" xfId="9" applyFont="1" applyFill="1" applyBorder="1" applyAlignment="1">
      <alignment horizontal="center"/>
    </xf>
    <xf numFmtId="10" fontId="63" fillId="18" borderId="0" xfId="11" applyNumberFormat="1" applyFont="1" applyFill="1" applyBorder="1" applyAlignment="1">
      <alignment horizontal="center" vertical="center"/>
    </xf>
    <xf numFmtId="2" fontId="2" fillId="17" borderId="0" xfId="24" applyNumberFormat="1" applyFill="1" applyAlignment="1">
      <alignment horizontal="center" vertical="center"/>
    </xf>
    <xf numFmtId="9" fontId="7" fillId="17" borderId="0" xfId="1" applyFont="1" applyFill="1" applyAlignment="1">
      <alignment horizontal="center"/>
    </xf>
    <xf numFmtId="174" fontId="2" fillId="18" borderId="33" xfId="24" applyNumberFormat="1" applyFill="1" applyBorder="1" applyAlignment="1">
      <alignment horizontal="center" vertical="center"/>
    </xf>
    <xf numFmtId="180" fontId="2" fillId="17" borderId="0" xfId="24" applyNumberFormat="1" applyFill="1" applyAlignment="1">
      <alignment horizontal="center" vertical="center"/>
    </xf>
    <xf numFmtId="174" fontId="2" fillId="17" borderId="14" xfId="24" applyNumberFormat="1" applyFill="1" applyBorder="1" applyAlignment="1">
      <alignment horizontal="center" vertical="center"/>
    </xf>
    <xf numFmtId="0" fontId="70" fillId="17" borderId="0" xfId="24" applyFont="1" applyFill="1" applyAlignment="1">
      <alignment horizontal="center" vertical="center"/>
    </xf>
    <xf numFmtId="0" fontId="2" fillId="17" borderId="35" xfId="9" applyFont="1" applyFill="1" applyBorder="1" applyAlignment="1">
      <alignment horizontal="right"/>
    </xf>
    <xf numFmtId="10" fontId="63" fillId="18" borderId="0" xfId="11" applyNumberFormat="1" applyFont="1" applyFill="1" applyBorder="1" applyAlignment="1">
      <alignment horizontal="center" vertical="center" wrapText="1"/>
    </xf>
    <xf numFmtId="0" fontId="64" fillId="18" borderId="0" xfId="24" applyFont="1" applyFill="1" applyAlignment="1">
      <alignment horizontal="center" vertical="center"/>
    </xf>
    <xf numFmtId="0" fontId="78" fillId="18" borderId="0" xfId="24" applyFont="1" applyFill="1" applyAlignment="1">
      <alignment horizontal="center" vertical="center"/>
    </xf>
    <xf numFmtId="0" fontId="2" fillId="10" borderId="0" xfId="24" applyFill="1" applyAlignment="1">
      <alignment horizontal="center" vertical="center"/>
    </xf>
    <xf numFmtId="43" fontId="66" fillId="19" borderId="0" xfId="24" applyNumberFormat="1" applyFont="1" applyFill="1" applyAlignment="1">
      <alignment horizontal="center" vertical="center"/>
    </xf>
    <xf numFmtId="0" fontId="66" fillId="19" borderId="0" xfId="24" applyFont="1" applyFill="1" applyAlignment="1">
      <alignment horizontal="center" vertical="center"/>
    </xf>
    <xf numFmtId="0" fontId="2" fillId="18" borderId="34" xfId="24" applyFill="1" applyBorder="1" applyAlignment="1">
      <alignment horizontal="center" vertical="center"/>
    </xf>
    <xf numFmtId="0" fontId="2" fillId="18" borderId="0" xfId="24" applyFill="1" applyAlignment="1">
      <alignment horizontal="left" vertical="center" wrapText="1"/>
    </xf>
    <xf numFmtId="41" fontId="2" fillId="17" borderId="0" xfId="24" applyNumberFormat="1" applyFill="1" applyAlignment="1">
      <alignment horizontal="center" vertical="center"/>
    </xf>
    <xf numFmtId="0" fontId="63" fillId="17" borderId="0" xfId="24" applyFont="1" applyFill="1" applyAlignment="1">
      <alignment horizontal="center" vertical="center"/>
    </xf>
    <xf numFmtId="2" fontId="71" fillId="18" borderId="0" xfId="9" applyNumberFormat="1" applyFont="1" applyFill="1" applyAlignment="1">
      <alignment horizontal="center"/>
    </xf>
    <xf numFmtId="10" fontId="2" fillId="17" borderId="0" xfId="24" applyNumberFormat="1" applyFill="1" applyAlignment="1">
      <alignment horizontal="right" vertical="center"/>
    </xf>
    <xf numFmtId="0" fontId="2" fillId="17" borderId="0" xfId="24" applyFill="1" applyAlignment="1">
      <alignment horizontal="right" vertical="center"/>
    </xf>
    <xf numFmtId="41" fontId="1" fillId="17" borderId="0" xfId="9" applyNumberFormat="1" applyFont="1" applyFill="1" applyAlignment="1">
      <alignment horizontal="center"/>
    </xf>
    <xf numFmtId="0" fontId="1" fillId="17" borderId="0" xfId="9" applyFont="1" applyFill="1" applyAlignment="1">
      <alignment horizontal="center"/>
    </xf>
    <xf numFmtId="41" fontId="1" fillId="18" borderId="33" xfId="9" applyNumberFormat="1" applyFont="1" applyFill="1" applyBorder="1" applyAlignment="1">
      <alignment horizontal="center"/>
    </xf>
    <xf numFmtId="0" fontId="1" fillId="18" borderId="33" xfId="9" applyFont="1" applyFill="1" applyBorder="1" applyAlignment="1">
      <alignment horizontal="center"/>
    </xf>
    <xf numFmtId="2" fontId="56" fillId="20" borderId="0" xfId="9" applyNumberFormat="1" applyFont="1" applyFill="1" applyAlignment="1">
      <alignment horizontal="center"/>
    </xf>
    <xf numFmtId="2" fontId="56" fillId="20" borderId="0" xfId="1" applyNumberFormat="1" applyFont="1" applyFill="1" applyBorder="1" applyAlignment="1">
      <alignment horizontal="center"/>
    </xf>
    <xf numFmtId="2" fontId="74" fillId="20" borderId="0" xfId="9" applyNumberFormat="1" applyFont="1" applyFill="1" applyAlignment="1">
      <alignment horizontal="center"/>
    </xf>
    <xf numFmtId="0" fontId="71" fillId="18" borderId="34" xfId="9" applyFont="1" applyFill="1" applyBorder="1" applyAlignment="1">
      <alignment horizontal="center" vertical="center" wrapText="1"/>
    </xf>
    <xf numFmtId="0" fontId="71" fillId="18" borderId="0" xfId="9" applyFont="1" applyFill="1" applyAlignment="1">
      <alignment horizontal="center" vertical="center" wrapText="1"/>
    </xf>
    <xf numFmtId="0" fontId="71" fillId="18" borderId="0" xfId="9" applyFont="1" applyFill="1" applyAlignment="1">
      <alignment horizontal="left" vertical="center" wrapText="1" indent="1"/>
    </xf>
    <xf numFmtId="0" fontId="71" fillId="18" borderId="34" xfId="9" applyFont="1" applyFill="1" applyBorder="1" applyAlignment="1">
      <alignment horizontal="left" vertical="center" wrapText="1" indent="1"/>
    </xf>
    <xf numFmtId="41" fontId="82" fillId="17" borderId="14" xfId="9" applyNumberFormat="1" applyFont="1" applyFill="1" applyBorder="1" applyAlignment="1">
      <alignment horizontal="center"/>
    </xf>
    <xf numFmtId="0" fontId="82" fillId="17" borderId="14" xfId="9" applyFont="1" applyFill="1" applyBorder="1" applyAlignment="1">
      <alignment horizontal="center"/>
    </xf>
    <xf numFmtId="0" fontId="81" fillId="17" borderId="0" xfId="9" applyFont="1" applyFill="1" applyAlignment="1">
      <alignment horizontal="center"/>
    </xf>
    <xf numFmtId="41" fontId="81" fillId="17" borderId="0" xfId="9" applyNumberFormat="1" applyFont="1" applyFill="1" applyAlignment="1">
      <alignment horizontal="center"/>
    </xf>
    <xf numFmtId="0" fontId="64" fillId="18" borderId="0" xfId="9" applyFont="1" applyFill="1" applyAlignment="1">
      <alignment horizontal="center"/>
    </xf>
    <xf numFmtId="0" fontId="94" fillId="45" borderId="24" xfId="0" applyFont="1" applyFill="1" applyBorder="1" applyAlignment="1">
      <alignment horizontal="center" vertical="center" wrapText="1"/>
    </xf>
    <xf numFmtId="0" fontId="94" fillId="45" borderId="0" xfId="0" applyFont="1" applyFill="1" applyAlignment="1">
      <alignment horizontal="center" vertical="center" wrapText="1"/>
    </xf>
    <xf numFmtId="0" fontId="94" fillId="45" borderId="41" xfId="0" applyFont="1" applyFill="1" applyBorder="1" applyAlignment="1">
      <alignment horizontal="center" vertical="center" wrapText="1"/>
    </xf>
    <xf numFmtId="0" fontId="0" fillId="18" borderId="0" xfId="0" applyFill="1" applyAlignment="1">
      <alignment horizontal="center"/>
    </xf>
    <xf numFmtId="181" fontId="97" fillId="18" borderId="0" xfId="0" applyNumberFormat="1" applyFont="1" applyFill="1" applyAlignment="1">
      <alignment horizontal="center" vertical="center"/>
    </xf>
    <xf numFmtId="0" fontId="95" fillId="18" borderId="0" xfId="0" applyFont="1" applyFill="1" applyAlignment="1">
      <alignment horizontal="center" vertical="center" wrapText="1"/>
    </xf>
    <xf numFmtId="167" fontId="13" fillId="4" borderId="2" xfId="6" applyFont="1" applyFill="1" applyBorder="1" applyAlignment="1" applyProtection="1">
      <alignment horizontal="center" vertical="center" wrapText="1"/>
      <protection locked="0" hidden="1"/>
    </xf>
    <xf numFmtId="167" fontId="16" fillId="4" borderId="0" xfId="6" applyFont="1" applyFill="1" applyAlignment="1" applyProtection="1">
      <alignment horizontal="center" vertical="center" wrapText="1"/>
      <protection locked="0" hidden="1"/>
    </xf>
    <xf numFmtId="167" fontId="19" fillId="4" borderId="8" xfId="6" applyFont="1" applyFill="1" applyBorder="1" applyAlignment="1" applyProtection="1">
      <alignment horizontal="center" vertical="center" wrapText="1"/>
      <protection locked="0" hidden="1"/>
    </xf>
    <xf numFmtId="41" fontId="0" fillId="17" borderId="0" xfId="0" applyNumberFormat="1" applyFill="1" applyAlignment="1">
      <alignment horizontal="left" vertical="center"/>
    </xf>
    <xf numFmtId="41" fontId="0" fillId="15" borderId="0" xfId="0" applyNumberFormat="1" applyFill="1" applyAlignment="1">
      <alignment horizontal="center"/>
    </xf>
  </cellXfs>
  <cellStyles count="26">
    <cellStyle name="cf1" xfId="2" xr:uid="{D43BC9DF-3CD3-4BB0-89A6-B3E149AF14E6}"/>
    <cellStyle name="cf2" xfId="3" xr:uid="{C9E0C273-1606-44ED-ADFE-F60129443116}"/>
    <cellStyle name="Comma" xfId="23" builtinId="3"/>
    <cellStyle name="Comma 2" xfId="10" xr:uid="{0E9A9E7A-1B52-4138-8B78-2CC15C25DAEF}"/>
    <cellStyle name="Comma 2 2" xfId="15" xr:uid="{9DD51367-DE24-4E26-86F4-BA0EE6CBDEE7}"/>
    <cellStyle name="Comma 3" xfId="22" xr:uid="{221B37EA-88F7-484E-BBDB-04C4B50BD88E}"/>
    <cellStyle name="Currency 2" xfId="12" xr:uid="{49F9D3B1-A39C-43C3-BF94-64542544648A}"/>
    <cellStyle name="Currency 3" xfId="21" xr:uid="{9D0BC650-7B52-476F-9094-BCD7C1832C9E}"/>
    <cellStyle name="Hyperlink 2" xfId="20" xr:uid="{137BB427-5CE4-4881-A88F-980F60F914C0}"/>
    <cellStyle name="Normal" xfId="0" builtinId="0" customBuiltin="1"/>
    <cellStyle name="Normal 2" xfId="4" xr:uid="{435AB3E3-E50A-417A-A0E5-227CD100C7B7}"/>
    <cellStyle name="Normal 2 2" xfId="5" xr:uid="{3BE19BB7-4931-4C09-99F5-3B33FE07B7B4}"/>
    <cellStyle name="Normal 3" xfId="9" xr:uid="{5F5FFD81-4046-46D7-A4A5-BA2F4BD9A0C3}"/>
    <cellStyle name="Normal 3 2" xfId="14" xr:uid="{6D7B18FE-517A-4E91-926C-1B59A4E32140}"/>
    <cellStyle name="Normal 3 3" xfId="24" xr:uid="{A2DAB577-0EFD-49B9-BE6D-82A5E8BE471C}"/>
    <cellStyle name="Normal 4" xfId="13" xr:uid="{5BA2B787-B599-4E77-A3FF-18BFA5980654}"/>
    <cellStyle name="Normal 4 2" xfId="17" xr:uid="{CCB824A3-EAF4-488C-9F20-5FEA8BF9B87E}"/>
    <cellStyle name="Normal 5" xfId="6" xr:uid="{4DF539B8-E32A-4BDD-A268-0A92E0485FB0}"/>
    <cellStyle name="Normal 5 2 2" xfId="7" xr:uid="{E1D65BAB-B619-432E-AACD-3C96299D10D2}"/>
    <cellStyle name="Normal 5 3" xfId="18" xr:uid="{8BF4CFB8-EC9C-4554-81E0-669FF7DB3DD0}"/>
    <cellStyle name="Percent" xfId="1" builtinId="5" customBuiltin="1"/>
    <cellStyle name="Percent 2" xfId="11" xr:uid="{17C262CC-DB60-4CFE-AC37-5AC49B7FD358}"/>
    <cellStyle name="Percent 3" xfId="8" xr:uid="{E42BFB52-1C16-4B4A-AFB2-336A5019784F}"/>
    <cellStyle name="Percent 4" xfId="16" xr:uid="{58182F1B-F007-4FA3-9DA4-F3EA3CD61E11}"/>
    <cellStyle name="Percent 4 2" xfId="19" xr:uid="{15BFA6D6-7FC1-40B4-A01B-ACD986006D2D}"/>
    <cellStyle name="Percent 4 3" xfId="25" xr:uid="{7141C988-4980-424A-8335-741B8EA8E1B7}"/>
  </cellStyles>
  <dxfs count="1">
    <dxf>
      <font>
        <color theme="0"/>
      </font>
      <fill>
        <patternFill>
          <bgColor rgb="FFFF0000"/>
        </patternFill>
      </fil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200" b="0"/>
              <a:t>EBITDA &amp; Cashflows Proforma: 2023 - 2025</a:t>
            </a:r>
            <a:r>
              <a:rPr lang="es-AR" sz="1200" b="0" baseline="0"/>
              <a:t> (Actual) / 2026-2030 (Proyectado)</a:t>
            </a:r>
          </a:p>
          <a:p>
            <a:pPr>
              <a:defRPr/>
            </a:pPr>
            <a:r>
              <a:rPr lang="es-AR" sz="1200" b="0"/>
              <a:t>  </a:t>
            </a:r>
            <a:r>
              <a:rPr lang="es-AR" sz="1000" b="0"/>
              <a:t>(Valores en USD)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2"/>
          <c:order val="2"/>
          <c:tx>
            <c:strRef>
              <c:f>Engine!$N$104</c:f>
              <c:strCache>
                <c:ptCount val="1"/>
                <c:pt idx="0">
                  <c:v> EBITDA </c:v>
                </c:pt>
              </c:strCache>
            </c:strRef>
          </c:tx>
          <c:spPr>
            <a:solidFill>
              <a:schemeClr val="accent5">
                <a:lumMod val="75000"/>
              </a:schemeClr>
            </a:solidFill>
            <a:ln>
              <a:noFill/>
            </a:ln>
            <a:effectLst>
              <a:outerShdw blurRad="57150" dist="19050" dir="5400000" algn="ctr" rotWithShape="0">
                <a:srgbClr val="000000">
                  <a:alpha val="63000"/>
                </a:srgbClr>
              </a:outerShdw>
            </a:effectLst>
          </c:spP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Engine!$O$206:$AT$206</c:f>
              <c:numCache>
                <c:formatCode>_(* #,##0_);_(* \(#,##0\);_(* "-"_);_(@_)</c:formatCode>
                <c:ptCount val="32"/>
                <c:pt idx="0">
                  <c:v>116418.94761060001</c:v>
                </c:pt>
                <c:pt idx="1">
                  <c:v>-9635.0298606906581</c:v>
                </c:pt>
                <c:pt idx="2">
                  <c:v>15842.263832538913</c:v>
                </c:pt>
                <c:pt idx="3">
                  <c:v>84114.834562916512</c:v>
                </c:pt>
                <c:pt idx="4">
                  <c:v>93254.974214670772</c:v>
                </c:pt>
                <c:pt idx="5">
                  <c:v>-25371.263915561663</c:v>
                </c:pt>
                <c:pt idx="6">
                  <c:v>4200.5524448725337</c:v>
                </c:pt>
                <c:pt idx="7">
                  <c:v>131063.57235595211</c:v>
                </c:pt>
                <c:pt idx="8">
                  <c:v>108528.86551585275</c:v>
                </c:pt>
                <c:pt idx="9">
                  <c:v>34257.617429895676</c:v>
                </c:pt>
                <c:pt idx="10">
                  <c:v>68550.448615084373</c:v>
                </c:pt>
                <c:pt idx="11">
                  <c:v>89687.409143396537</c:v>
                </c:pt>
                <c:pt idx="12">
                  <c:v>291694.39898620558</c:v>
                </c:pt>
                <c:pt idx="13">
                  <c:v>-13153.362550511665</c:v>
                </c:pt>
                <c:pt idx="14">
                  <c:v>57693.414616166614</c:v>
                </c:pt>
                <c:pt idx="15">
                  <c:v>215680.37584235205</c:v>
                </c:pt>
                <c:pt idx="16">
                  <c:v>462973.85279144801</c:v>
                </c:pt>
                <c:pt idx="17">
                  <c:v>-19157.300626416225</c:v>
                </c:pt>
                <c:pt idx="18">
                  <c:v>77417.106594990822</c:v>
                </c:pt>
                <c:pt idx="19">
                  <c:v>306764.12877005886</c:v>
                </c:pt>
                <c:pt idx="20">
                  <c:v>606988.01424891606</c:v>
                </c:pt>
                <c:pt idx="21">
                  <c:v>-23674.588706527255</c:v>
                </c:pt>
                <c:pt idx="22">
                  <c:v>90942.624315156601</c:v>
                </c:pt>
                <c:pt idx="23">
                  <c:v>374721.6521201455</c:v>
                </c:pt>
                <c:pt idx="24">
                  <c:v>703547.0902928547</c:v>
                </c:pt>
                <c:pt idx="25">
                  <c:v>-26513.730716648977</c:v>
                </c:pt>
                <c:pt idx="26">
                  <c:v>98977.740752679703</c:v>
                </c:pt>
                <c:pt idx="27">
                  <c:v>417122.06082467886</c:v>
                </c:pt>
                <c:pt idx="28">
                  <c:v>760058.85738115478</c:v>
                </c:pt>
                <c:pt idx="29">
                  <c:v>-28117.394409919623</c:v>
                </c:pt>
                <c:pt idx="30">
                  <c:v>103375.69444732927</c:v>
                </c:pt>
                <c:pt idx="31">
                  <c:v>440957.47120739624</c:v>
                </c:pt>
              </c:numCache>
            </c:numRef>
          </c:val>
          <c:extLst>
            <c:ext xmlns:c16="http://schemas.microsoft.com/office/drawing/2014/chart" uri="{C3380CC4-5D6E-409C-BE32-E72D297353CC}">
              <c16:uniqueId val="{00000000-9072-4BAD-93F1-BED4E7425C79}"/>
            </c:ext>
          </c:extLst>
        </c:ser>
        <c:dLbls>
          <c:showLegendKey val="0"/>
          <c:showVal val="0"/>
          <c:showCatName val="0"/>
          <c:showSerName val="0"/>
          <c:showPercent val="0"/>
          <c:showBubbleSize val="0"/>
        </c:dLbls>
        <c:axId val="1684934271"/>
        <c:axId val="1684924191"/>
      </c:areaChart>
      <c:lineChart>
        <c:grouping val="standard"/>
        <c:varyColors val="0"/>
        <c:ser>
          <c:idx val="0"/>
          <c:order val="0"/>
          <c:tx>
            <c:strRef>
              <c:f>Engine!$N$204</c:f>
              <c:strCache>
                <c:ptCount val="1"/>
                <c:pt idx="0">
                  <c:v> Ventas Totales </c:v>
                </c:pt>
              </c:strCache>
            </c:strRef>
          </c:tx>
          <c:spPr>
            <a:ln w="19050" cap="rnd">
              <a:solidFill>
                <a:srgbClr val="66FF33"/>
              </a:solidFill>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Engine!$O$204:$AT$204</c:f>
              <c:numCache>
                <c:formatCode>_(* #,##0_);_(* \(#,##0\);_(* "-"_);_(@_)</c:formatCode>
                <c:ptCount val="32"/>
                <c:pt idx="0">
                  <c:v>242456.70479156423</c:v>
                </c:pt>
                <c:pt idx="1">
                  <c:v>107387.05473847146</c:v>
                </c:pt>
                <c:pt idx="2">
                  <c:v>116518.42894559295</c:v>
                </c:pt>
                <c:pt idx="3">
                  <c:v>200445.24832523306</c:v>
                </c:pt>
                <c:pt idx="4">
                  <c:v>244909.46931257303</c:v>
                </c:pt>
                <c:pt idx="5">
                  <c:v>127976.98528868429</c:v>
                </c:pt>
                <c:pt idx="6">
                  <c:v>172940.54017970225</c:v>
                </c:pt>
                <c:pt idx="7">
                  <c:v>373670.15288399567</c:v>
                </c:pt>
                <c:pt idx="8">
                  <c:v>433207.34003372461</c:v>
                </c:pt>
                <c:pt idx="9">
                  <c:v>241499.93574418745</c:v>
                </c:pt>
                <c:pt idx="10">
                  <c:v>237387.59447064038</c:v>
                </c:pt>
                <c:pt idx="11">
                  <c:v>399915.09128618555</c:v>
                </c:pt>
                <c:pt idx="12">
                  <c:v>767758.7662482314</c:v>
                </c:pt>
                <c:pt idx="13">
                  <c:v>398885.67747049872</c:v>
                </c:pt>
                <c:pt idx="14">
                  <c:v>355191.30809776089</c:v>
                </c:pt>
                <c:pt idx="15">
                  <c:v>631424.12249360001</c:v>
                </c:pt>
                <c:pt idx="16">
                  <c:v>1218577.5087205633</c:v>
                </c:pt>
                <c:pt idx="17">
                  <c:v>580959.64507393504</c:v>
                </c:pt>
                <c:pt idx="18">
                  <c:v>476620.8334792034</c:v>
                </c:pt>
                <c:pt idx="19">
                  <c:v>898080.18028830155</c:v>
                </c:pt>
                <c:pt idx="20">
                  <c:v>1597632.2156574903</c:v>
                </c:pt>
                <c:pt idx="21">
                  <c:v>717949.82604437915</c:v>
                </c:pt>
                <c:pt idx="22">
                  <c:v>559891.10554902325</c:v>
                </c:pt>
                <c:pt idx="23">
                  <c:v>1097032.075566577</c:v>
                </c:pt>
                <c:pt idx="24">
                  <c:v>1851782.0291308351</c:v>
                </c:pt>
                <c:pt idx="25">
                  <c:v>804048.9569543181</c:v>
                </c:pt>
                <c:pt idx="26">
                  <c:v>609359.5507285865</c:v>
                </c:pt>
                <c:pt idx="27">
                  <c:v>1221163.1688803192</c:v>
                </c:pt>
                <c:pt idx="28">
                  <c:v>2000524.702041303</c:v>
                </c:pt>
                <c:pt idx="29">
                  <c:v>852681.27255184052</c:v>
                </c:pt>
                <c:pt idx="30">
                  <c:v>636435.68994046538</c:v>
                </c:pt>
                <c:pt idx="31">
                  <c:v>1290943.523381291</c:v>
                </c:pt>
              </c:numCache>
            </c:numRef>
          </c:val>
          <c:smooth val="0"/>
          <c:extLst>
            <c:ext xmlns:c16="http://schemas.microsoft.com/office/drawing/2014/chart" uri="{C3380CC4-5D6E-409C-BE32-E72D297353CC}">
              <c16:uniqueId val="{00000001-9072-4BAD-93F1-BED4E7425C79}"/>
            </c:ext>
          </c:extLst>
        </c:ser>
        <c:ser>
          <c:idx val="1"/>
          <c:order val="1"/>
          <c:tx>
            <c:strRef>
              <c:f>Engine!$N$205</c:f>
              <c:strCache>
                <c:ptCount val="1"/>
                <c:pt idx="0">
                  <c:v> Costos Totales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Engine!$O$205:$AT$205</c:f>
              <c:numCache>
                <c:formatCode>_(* #,##0_);_(* \(#,##0\);_(* "-"_);_(@_)</c:formatCode>
                <c:ptCount val="32"/>
                <c:pt idx="0">
                  <c:v>126037.75718096422</c:v>
                </c:pt>
                <c:pt idx="1">
                  <c:v>117022.08459916212</c:v>
                </c:pt>
                <c:pt idx="2">
                  <c:v>100676.16511305404</c:v>
                </c:pt>
                <c:pt idx="3">
                  <c:v>116330.41376231654</c:v>
                </c:pt>
                <c:pt idx="4">
                  <c:v>151654.49509790225</c:v>
                </c:pt>
                <c:pt idx="5">
                  <c:v>153348.24920424595</c:v>
                </c:pt>
                <c:pt idx="6">
                  <c:v>168739.98773482972</c:v>
                </c:pt>
                <c:pt idx="7">
                  <c:v>242606.58052804356</c:v>
                </c:pt>
                <c:pt idx="8">
                  <c:v>324678.47451787186</c:v>
                </c:pt>
                <c:pt idx="9">
                  <c:v>207242.31831429177</c:v>
                </c:pt>
                <c:pt idx="10">
                  <c:v>168837.14585555601</c:v>
                </c:pt>
                <c:pt idx="11">
                  <c:v>310227.68214278901</c:v>
                </c:pt>
                <c:pt idx="12">
                  <c:v>476064.36726202583</c:v>
                </c:pt>
                <c:pt idx="13">
                  <c:v>412039.04002101038</c:v>
                </c:pt>
                <c:pt idx="14">
                  <c:v>297497.89348159428</c:v>
                </c:pt>
                <c:pt idx="15">
                  <c:v>415743.74665124796</c:v>
                </c:pt>
                <c:pt idx="16">
                  <c:v>755603.65592911525</c:v>
                </c:pt>
                <c:pt idx="17">
                  <c:v>600116.94570035127</c:v>
                </c:pt>
                <c:pt idx="18">
                  <c:v>399203.72688421258</c:v>
                </c:pt>
                <c:pt idx="19">
                  <c:v>591316.05151824269</c:v>
                </c:pt>
                <c:pt idx="20">
                  <c:v>990644.20140857424</c:v>
                </c:pt>
                <c:pt idx="21">
                  <c:v>741624.41475090641</c:v>
                </c:pt>
                <c:pt idx="22">
                  <c:v>468948.48123386665</c:v>
                </c:pt>
                <c:pt idx="23">
                  <c:v>722310.42344643152</c:v>
                </c:pt>
                <c:pt idx="24">
                  <c:v>1148234.9388379804</c:v>
                </c:pt>
                <c:pt idx="25">
                  <c:v>830562.68767096708</c:v>
                </c:pt>
                <c:pt idx="26">
                  <c:v>510381.8099759068</c:v>
                </c:pt>
                <c:pt idx="27">
                  <c:v>804041.10805564036</c:v>
                </c:pt>
                <c:pt idx="28">
                  <c:v>1240465.8446601483</c:v>
                </c:pt>
                <c:pt idx="29">
                  <c:v>880798.66696176014</c:v>
                </c:pt>
                <c:pt idx="30">
                  <c:v>533059.99549313611</c:v>
                </c:pt>
                <c:pt idx="31">
                  <c:v>849986.05217389471</c:v>
                </c:pt>
              </c:numCache>
            </c:numRef>
          </c:val>
          <c:smooth val="0"/>
          <c:extLst>
            <c:ext xmlns:c16="http://schemas.microsoft.com/office/drawing/2014/chart" uri="{C3380CC4-5D6E-409C-BE32-E72D297353CC}">
              <c16:uniqueId val="{00000002-9072-4BAD-93F1-BED4E7425C79}"/>
            </c:ext>
          </c:extLst>
        </c:ser>
        <c:ser>
          <c:idx val="3"/>
          <c:order val="3"/>
          <c:tx>
            <c:strRef>
              <c:f>Engine!$N$215</c:f>
              <c:strCache>
                <c:ptCount val="1"/>
                <c:pt idx="0">
                  <c:v> Cashflows Final </c:v>
                </c:pt>
              </c:strCache>
            </c:strRef>
          </c:tx>
          <c:spPr>
            <a:ln w="19050" cap="rnd">
              <a:solidFill>
                <a:schemeClr val="accent4"/>
              </a:solidFill>
              <a:prstDash val="sysDash"/>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Engine!$O$213:$AT$213</c:f>
              <c:numCache>
                <c:formatCode>_(* #,##0_);_(* \(#,##0\);_(* "-"_);_(@_)</c:formatCode>
                <c:ptCount val="32"/>
                <c:pt idx="0">
                  <c:v>116418.94761060001</c:v>
                </c:pt>
                <c:pt idx="1">
                  <c:v>-9635.0298606906581</c:v>
                </c:pt>
                <c:pt idx="2">
                  <c:v>15842.263832538913</c:v>
                </c:pt>
                <c:pt idx="3">
                  <c:v>22092.52971930708</c:v>
                </c:pt>
                <c:pt idx="4">
                  <c:v>93254.974214670772</c:v>
                </c:pt>
                <c:pt idx="5">
                  <c:v>-25371.263915561663</c:v>
                </c:pt>
                <c:pt idx="6">
                  <c:v>4200.5524448725337</c:v>
                </c:pt>
                <c:pt idx="7">
                  <c:v>70119.221825971996</c:v>
                </c:pt>
                <c:pt idx="8">
                  <c:v>108528.86551585275</c:v>
                </c:pt>
                <c:pt idx="9">
                  <c:v>34257.617429895676</c:v>
                </c:pt>
                <c:pt idx="10">
                  <c:v>68550.448615084373</c:v>
                </c:pt>
                <c:pt idx="11">
                  <c:v>-619.8930678722536</c:v>
                </c:pt>
                <c:pt idx="12">
                  <c:v>291694.39898620558</c:v>
                </c:pt>
                <c:pt idx="13">
                  <c:v>-13153.362550511665</c:v>
                </c:pt>
                <c:pt idx="14">
                  <c:v>57693.414616166614</c:v>
                </c:pt>
                <c:pt idx="15">
                  <c:v>50105.927774088312</c:v>
                </c:pt>
                <c:pt idx="16">
                  <c:v>462973.85279144801</c:v>
                </c:pt>
                <c:pt idx="17">
                  <c:v>-19157.300626416225</c:v>
                </c:pt>
                <c:pt idx="18">
                  <c:v>77417.106594990822</c:v>
                </c:pt>
                <c:pt idx="19">
                  <c:v>58364.792511034437</c:v>
                </c:pt>
                <c:pt idx="20">
                  <c:v>606988.01424891606</c:v>
                </c:pt>
                <c:pt idx="21">
                  <c:v>-23674.588706527255</c:v>
                </c:pt>
                <c:pt idx="22">
                  <c:v>90942.624315156601</c:v>
                </c:pt>
                <c:pt idx="23">
                  <c:v>60028.341526838252</c:v>
                </c:pt>
                <c:pt idx="24">
                  <c:v>703547.0902928547</c:v>
                </c:pt>
                <c:pt idx="25">
                  <c:v>-26513.730716648977</c:v>
                </c:pt>
                <c:pt idx="26">
                  <c:v>98977.740752679703</c:v>
                </c:pt>
                <c:pt idx="27">
                  <c:v>59182.112478609604</c:v>
                </c:pt>
                <c:pt idx="28">
                  <c:v>760058.85738115478</c:v>
                </c:pt>
                <c:pt idx="29">
                  <c:v>-28117.394409919623</c:v>
                </c:pt>
                <c:pt idx="30">
                  <c:v>103375.69444732927</c:v>
                </c:pt>
                <c:pt idx="31">
                  <c:v>58075.082619608089</c:v>
                </c:pt>
              </c:numCache>
            </c:numRef>
          </c:val>
          <c:smooth val="0"/>
          <c:extLst>
            <c:ext xmlns:c16="http://schemas.microsoft.com/office/drawing/2014/chart" uri="{C3380CC4-5D6E-409C-BE32-E72D297353CC}">
              <c16:uniqueId val="{00000003-9072-4BAD-93F1-BED4E7425C79}"/>
            </c:ext>
          </c:extLst>
        </c:ser>
        <c:dLbls>
          <c:showLegendKey val="0"/>
          <c:showVal val="0"/>
          <c:showCatName val="0"/>
          <c:showSerName val="0"/>
          <c:showPercent val="0"/>
          <c:showBubbleSize val="0"/>
        </c:dLbls>
        <c:marker val="1"/>
        <c:smooth val="0"/>
        <c:axId val="1684934271"/>
        <c:axId val="1684924191"/>
      </c:lineChart>
      <c:catAx>
        <c:axId val="1684934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24191"/>
        <c:crosses val="autoZero"/>
        <c:auto val="1"/>
        <c:lblAlgn val="ctr"/>
        <c:lblOffset val="100"/>
        <c:noMultiLvlLbl val="0"/>
      </c:catAx>
      <c:valAx>
        <c:axId val="1684924191"/>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3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100" b="0"/>
              <a:t>Proyeccion de Ventas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0.12195519649829434"/>
          <c:y val="7.9390572287710626E-2"/>
          <c:w val="0.85667615126864327"/>
          <c:h val="0.68972269716379031"/>
        </c:manualLayout>
      </c:layout>
      <c:barChart>
        <c:barDir val="col"/>
        <c:grouping val="stacked"/>
        <c:varyColors val="0"/>
        <c:ser>
          <c:idx val="0"/>
          <c:order val="0"/>
          <c:tx>
            <c:strRef>
              <c:f>Engine!$N$169</c:f>
              <c:strCache>
                <c:ptCount val="1"/>
                <c:pt idx="0">
                  <c:v> Actuales TOLWEB </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Engine!$O$169:$V$169</c:f>
              <c:numCache>
                <c:formatCode>_(* #,##0_);_(* \(#,##0\);_(* "-"_);_(@_)</c:formatCode>
                <c:ptCount val="8"/>
                <c:pt idx="0">
                  <c:v>353899.6557203306</c:v>
                </c:pt>
                <c:pt idx="1">
                  <c:v>485876.5187012403</c:v>
                </c:pt>
                <c:pt idx="2">
                  <c:v>923889.19163131504</c:v>
                </c:pt>
                <c:pt idx="3">
                  <c:v>0</c:v>
                </c:pt>
                <c:pt idx="4">
                  <c:v>0</c:v>
                </c:pt>
                <c:pt idx="5">
                  <c:v>0</c:v>
                </c:pt>
                <c:pt idx="6">
                  <c:v>0</c:v>
                </c:pt>
                <c:pt idx="7">
                  <c:v>0</c:v>
                </c:pt>
              </c:numCache>
            </c:numRef>
          </c:val>
          <c:extLst>
            <c:ext xmlns:c16="http://schemas.microsoft.com/office/drawing/2014/chart" uri="{C3380CC4-5D6E-409C-BE32-E72D297353CC}">
              <c16:uniqueId val="{00000000-40EC-4CA4-B187-8CF2579D6582}"/>
            </c:ext>
          </c:extLst>
        </c:ser>
        <c:ser>
          <c:idx val="1"/>
          <c:order val="1"/>
          <c:tx>
            <c:strRef>
              <c:f>Engine!$N$170</c:f>
              <c:strCache>
                <c:ptCount val="1"/>
                <c:pt idx="0">
                  <c:v> Actuales TOLPOS </c:v>
                </c:pt>
              </c:strCache>
            </c:strRef>
          </c:tx>
          <c:spPr>
            <a:solidFill>
              <a:srgbClr val="002060"/>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Engine!$O$170:$V$170</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40EC-4CA4-B187-8CF2579D6582}"/>
            </c:ext>
          </c:extLst>
        </c:ser>
        <c:ser>
          <c:idx val="2"/>
          <c:order val="2"/>
          <c:tx>
            <c:strRef>
              <c:f>Engine!$N$171</c:f>
              <c:strCache>
                <c:ptCount val="1"/>
                <c:pt idx="0">
                  <c:v> Actuales UNIBUS </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Engine!$O$171:$V$171</c:f>
              <c:numCache>
                <c:formatCode>_(* #,##0_);_(* \(#,##0\);_(* "-"_);_(@_)</c:formatCode>
                <c:ptCount val="8"/>
                <c:pt idx="0">
                  <c:v>312907.78108053107</c:v>
                </c:pt>
                <c:pt idx="1">
                  <c:v>433620.62896371499</c:v>
                </c:pt>
                <c:pt idx="2">
                  <c:v>388120.76990342303</c:v>
                </c:pt>
                <c:pt idx="3">
                  <c:v>0</c:v>
                </c:pt>
                <c:pt idx="4">
                  <c:v>0</c:v>
                </c:pt>
                <c:pt idx="5">
                  <c:v>0</c:v>
                </c:pt>
                <c:pt idx="6">
                  <c:v>0</c:v>
                </c:pt>
                <c:pt idx="7">
                  <c:v>0</c:v>
                </c:pt>
              </c:numCache>
            </c:numRef>
          </c:val>
          <c:extLst>
            <c:ext xmlns:c16="http://schemas.microsoft.com/office/drawing/2014/chart" uri="{C3380CC4-5D6E-409C-BE32-E72D297353CC}">
              <c16:uniqueId val="{00000002-40EC-4CA4-B187-8CF2579D6582}"/>
            </c:ext>
          </c:extLst>
        </c:ser>
        <c:ser>
          <c:idx val="3"/>
          <c:order val="3"/>
          <c:tx>
            <c:strRef>
              <c:f>Engine!$N$172</c:f>
              <c:strCache>
                <c:ptCount val="1"/>
                <c:pt idx="0">
                  <c:v> Proyectadas TOLWEB </c:v>
                </c:pt>
              </c:strCache>
            </c:strRef>
          </c:tx>
          <c:spPr>
            <a:solidFill>
              <a:srgbClr val="66FF33"/>
            </a:solidFill>
            <a:ln>
              <a:noFill/>
              <a:prstDash val="sysDash"/>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Engine!$O$172:$V$172</c:f>
              <c:numCache>
                <c:formatCode>_(* #,##0_);_(* \(#,##0\);_(* "-"_);_(@_)</c:formatCode>
                <c:ptCount val="8"/>
                <c:pt idx="0">
                  <c:v>0</c:v>
                </c:pt>
                <c:pt idx="1">
                  <c:v>0</c:v>
                </c:pt>
                <c:pt idx="2">
                  <c:v>0</c:v>
                </c:pt>
                <c:pt idx="3">
                  <c:v>1698886.9793406883</c:v>
                </c:pt>
                <c:pt idx="4">
                  <c:v>2663113.8711876338</c:v>
                </c:pt>
                <c:pt idx="5">
                  <c:v>3427486.2306303447</c:v>
                </c:pt>
                <c:pt idx="6">
                  <c:v>3922714.4492007853</c:v>
                </c:pt>
                <c:pt idx="7">
                  <c:v>4207172.8741544103</c:v>
                </c:pt>
              </c:numCache>
            </c:numRef>
          </c:val>
          <c:extLst>
            <c:ext xmlns:c16="http://schemas.microsoft.com/office/drawing/2014/chart" uri="{C3380CC4-5D6E-409C-BE32-E72D297353CC}">
              <c16:uniqueId val="{00000003-40EC-4CA4-B187-8CF2579D6582}"/>
            </c:ext>
          </c:extLst>
        </c:ser>
        <c:ser>
          <c:idx val="4"/>
          <c:order val="4"/>
          <c:tx>
            <c:strRef>
              <c:f>Engine!$N$173</c:f>
              <c:strCache>
                <c:ptCount val="1"/>
                <c:pt idx="0">
                  <c:v> Proyectadas TOLPOS </c:v>
                </c:pt>
              </c:strCache>
            </c:strRef>
          </c:tx>
          <c:spPr>
            <a:solidFill>
              <a:srgbClr val="FFFF00"/>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Engine!$O$173:$V$173</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40EC-4CA4-B187-8CF2579D6582}"/>
            </c:ext>
          </c:extLst>
        </c:ser>
        <c:ser>
          <c:idx val="5"/>
          <c:order val="5"/>
          <c:tx>
            <c:strRef>
              <c:f>Engine!$N$174</c:f>
              <c:strCache>
                <c:ptCount val="1"/>
                <c:pt idx="0">
                  <c:v> Proyectadas UNIBUS </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Engine!$O$174:$V$174</c:f>
              <c:numCache>
                <c:formatCode>_(* #,##0_);_(* \(#,##0\);_(* "-"_);_(@_)</c:formatCode>
                <c:ptCount val="8"/>
                <c:pt idx="0">
                  <c:v>0</c:v>
                </c:pt>
                <c:pt idx="1">
                  <c:v>0</c:v>
                </c:pt>
                <c:pt idx="2">
                  <c:v>0</c:v>
                </c:pt>
                <c:pt idx="3">
                  <c:v>454372.89496940293</c:v>
                </c:pt>
                <c:pt idx="4">
                  <c:v>511124.29637436918</c:v>
                </c:pt>
                <c:pt idx="5">
                  <c:v>545018.99218712491</c:v>
                </c:pt>
                <c:pt idx="6">
                  <c:v>563639.25649327331</c:v>
                </c:pt>
                <c:pt idx="7">
                  <c:v>573412.31376048969</c:v>
                </c:pt>
              </c:numCache>
            </c:numRef>
          </c:val>
          <c:extLst>
            <c:ext xmlns:c16="http://schemas.microsoft.com/office/drawing/2014/chart" uri="{C3380CC4-5D6E-409C-BE32-E72D297353CC}">
              <c16:uniqueId val="{00000005-40EC-4CA4-B187-8CF2579D6582}"/>
            </c:ext>
          </c:extLst>
        </c:ser>
        <c:dLbls>
          <c:showLegendKey val="0"/>
          <c:showVal val="0"/>
          <c:showCatName val="0"/>
          <c:showSerName val="0"/>
          <c:showPercent val="0"/>
          <c:showBubbleSize val="0"/>
        </c:dLbls>
        <c:gapWidth val="150"/>
        <c:overlap val="100"/>
        <c:axId val="671079087"/>
        <c:axId val="671079567"/>
      </c:barChart>
      <c:catAx>
        <c:axId val="671079087"/>
        <c:scaling>
          <c:orientation val="minMax"/>
        </c:scaling>
        <c:delete val="0"/>
        <c:axPos val="b"/>
        <c:numFmt formatCode="0_);\(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671079567"/>
        <c:crosses val="autoZero"/>
        <c:auto val="1"/>
        <c:lblAlgn val="ctr"/>
        <c:lblOffset val="100"/>
        <c:noMultiLvlLbl val="0"/>
      </c:catAx>
      <c:valAx>
        <c:axId val="671079567"/>
        <c:scaling>
          <c:orientation val="minMax"/>
          <c:max val="510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671079087"/>
        <c:crosses val="autoZero"/>
        <c:crossBetween val="between"/>
      </c:valAx>
      <c:spPr>
        <a:noFill/>
        <a:ln>
          <a:noFill/>
        </a:ln>
        <a:effectLst/>
      </c:spPr>
    </c:plotArea>
    <c:legend>
      <c:legendPos val="b"/>
      <c:layout>
        <c:manualLayout>
          <c:xMode val="edge"/>
          <c:yMode val="edge"/>
          <c:x val="6.0225123704763121E-2"/>
          <c:y val="0.86676263601019088"/>
          <c:w val="0.8925098175481242"/>
          <c:h val="0.107655983474831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100" b="0"/>
              <a:t>Proyeccion P&amp;L</a:t>
            </a:r>
            <a:r>
              <a:rPr lang="es-AR" sz="1100" b="0" baseline="0"/>
              <a:t> - Ventas-Costos-EBITDA</a:t>
            </a:r>
            <a:endParaRPr lang="es-AR" sz="11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0.11823814798939607"/>
          <c:y val="7.8817652708128766E-2"/>
          <c:w val="0.85801891073435876"/>
          <c:h val="0.69722344571013717"/>
        </c:manualLayout>
      </c:layout>
      <c:areaChart>
        <c:grouping val="stacked"/>
        <c:varyColors val="0"/>
        <c:ser>
          <c:idx val="4"/>
          <c:order val="4"/>
          <c:tx>
            <c:strRef>
              <c:f>Engine!$N$271</c:f>
              <c:strCache>
                <c:ptCount val="1"/>
                <c:pt idx="0">
                  <c:v> EBITDA Actual </c:v>
                </c:pt>
              </c:strCache>
            </c:strRef>
          </c:tx>
          <c:spPr>
            <a:solidFill>
              <a:schemeClr val="bg2">
                <a:lumMod val="75000"/>
              </a:schemeClr>
            </a:solidFill>
            <a:ln>
              <a:noFill/>
            </a:ln>
            <a:effectLst>
              <a:outerShdw blurRad="57150" dist="19050" dir="5400000" algn="ctr" rotWithShape="0">
                <a:srgbClr val="000000">
                  <a:alpha val="63000"/>
                </a:srgbClr>
              </a:outerShdw>
            </a:effectLst>
          </c:spPr>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Engine!$O$271:$V$271</c:f>
              <c:numCache>
                <c:formatCode>_(* #,##0_);_(* \(#,##0\);_(* "-"_);_(@_)</c:formatCode>
                <c:ptCount val="8"/>
                <c:pt idx="0">
                  <c:v>206741.01614536479</c:v>
                </c:pt>
                <c:pt idx="1">
                  <c:v>203147.8350999339</c:v>
                </c:pt>
                <c:pt idx="2">
                  <c:v>301024.34070422954</c:v>
                </c:pt>
                <c:pt idx="3">
                  <c:v>0</c:v>
                </c:pt>
                <c:pt idx="4">
                  <c:v>0</c:v>
                </c:pt>
                <c:pt idx="5">
                  <c:v>0</c:v>
                </c:pt>
                <c:pt idx="6">
                  <c:v>0</c:v>
                </c:pt>
                <c:pt idx="7">
                  <c:v>0</c:v>
                </c:pt>
              </c:numCache>
            </c:numRef>
          </c:val>
          <c:extLst>
            <c:ext xmlns:c16="http://schemas.microsoft.com/office/drawing/2014/chart" uri="{C3380CC4-5D6E-409C-BE32-E72D297353CC}">
              <c16:uniqueId val="{00000000-B740-40F7-BCC2-4483815A6EB7}"/>
            </c:ext>
          </c:extLst>
        </c:ser>
        <c:ser>
          <c:idx val="5"/>
          <c:order val="5"/>
          <c:tx>
            <c:strRef>
              <c:f>Engine!$N$272</c:f>
              <c:strCache>
                <c:ptCount val="1"/>
                <c:pt idx="0">
                  <c:v> EBITDA Proyectado </c:v>
                </c:pt>
              </c:strCache>
            </c:strRef>
          </c:tx>
          <c:spPr>
            <a:solidFill>
              <a:srgbClr val="FFFF00"/>
            </a:solidFill>
            <a:ln>
              <a:noFill/>
            </a:ln>
            <a:effectLst>
              <a:outerShdw blurRad="57150" dist="19050" dir="5400000" algn="ctr" rotWithShape="0">
                <a:srgbClr val="000000">
                  <a:alpha val="63000"/>
                </a:srgbClr>
              </a:outerShdw>
            </a:effectLst>
          </c:spPr>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Engine!$O$272:$V$272</c:f>
              <c:numCache>
                <c:formatCode>_(* #,##0_);_(* \(#,##0\);_(* "-"_);_(@_)</c:formatCode>
                <c:ptCount val="8"/>
                <c:pt idx="0">
                  <c:v>0</c:v>
                </c:pt>
                <c:pt idx="1">
                  <c:v>0</c:v>
                </c:pt>
                <c:pt idx="2">
                  <c:v>0</c:v>
                </c:pt>
                <c:pt idx="3">
                  <c:v>551914.82689421275</c:v>
                </c:pt>
                <c:pt idx="4">
                  <c:v>827997.78753008181</c:v>
                </c:pt>
                <c:pt idx="5">
                  <c:v>1048977.7019776907</c:v>
                </c:pt>
                <c:pt idx="6">
                  <c:v>1193133.1611535647</c:v>
                </c:pt>
                <c:pt idx="7">
                  <c:v>1276274.6286259615</c:v>
                </c:pt>
              </c:numCache>
            </c:numRef>
          </c:val>
          <c:extLst>
            <c:ext xmlns:c16="http://schemas.microsoft.com/office/drawing/2014/chart" uri="{C3380CC4-5D6E-409C-BE32-E72D297353CC}">
              <c16:uniqueId val="{00000001-B740-40F7-BCC2-4483815A6EB7}"/>
            </c:ext>
          </c:extLst>
        </c:ser>
        <c:dLbls>
          <c:showLegendKey val="0"/>
          <c:showVal val="0"/>
          <c:showCatName val="0"/>
          <c:showSerName val="0"/>
          <c:showPercent val="0"/>
          <c:showBubbleSize val="0"/>
        </c:dLbls>
        <c:axId val="1101868639"/>
        <c:axId val="1101872959"/>
      </c:areaChart>
      <c:barChart>
        <c:barDir val="col"/>
        <c:grouping val="clustered"/>
        <c:varyColors val="0"/>
        <c:ser>
          <c:idx val="0"/>
          <c:order val="0"/>
          <c:tx>
            <c:strRef>
              <c:f>Engine!$N$267</c:f>
              <c:strCache>
                <c:ptCount val="1"/>
                <c:pt idx="0">
                  <c:v> Ventas Actuales </c:v>
                </c:pt>
              </c:strCache>
            </c:strRef>
          </c:tx>
          <c:spPr>
            <a:solidFill>
              <a:srgbClr val="00B0F0"/>
            </a:soli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Engine!$O$267:$V$267</c:f>
              <c:numCache>
                <c:formatCode>_(* #,##0_);_(* \(#,##0\);_(* "-"_);_(@_)</c:formatCode>
                <c:ptCount val="8"/>
                <c:pt idx="0">
                  <c:v>666807.43680086173</c:v>
                </c:pt>
                <c:pt idx="1">
                  <c:v>919497.14766495535</c:v>
                </c:pt>
                <c:pt idx="2">
                  <c:v>1312009.9615347381</c:v>
                </c:pt>
                <c:pt idx="3">
                  <c:v>0</c:v>
                </c:pt>
                <c:pt idx="4">
                  <c:v>0</c:v>
                </c:pt>
                <c:pt idx="5">
                  <c:v>0</c:v>
                </c:pt>
                <c:pt idx="6">
                  <c:v>0</c:v>
                </c:pt>
                <c:pt idx="7">
                  <c:v>0</c:v>
                </c:pt>
              </c:numCache>
            </c:numRef>
          </c:val>
          <c:extLst>
            <c:ext xmlns:c16="http://schemas.microsoft.com/office/drawing/2014/chart" uri="{C3380CC4-5D6E-409C-BE32-E72D297353CC}">
              <c16:uniqueId val="{00000002-B740-40F7-BCC2-4483815A6EB7}"/>
            </c:ext>
          </c:extLst>
        </c:ser>
        <c:ser>
          <c:idx val="1"/>
          <c:order val="1"/>
          <c:tx>
            <c:strRef>
              <c:f>Engine!$N$268</c:f>
              <c:strCache>
                <c:ptCount val="1"/>
                <c:pt idx="0">
                  <c:v> Ventas Proyectadas </c:v>
                </c:pt>
              </c:strCache>
            </c:strRef>
          </c:tx>
          <c:spPr>
            <a:solidFill>
              <a:srgbClr val="66FF33"/>
            </a:soli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Engine!$O$268:$V$268</c:f>
              <c:numCache>
                <c:formatCode>_(* #,##0_);_(* \(#,##0\);_(* "-"_);_(@_)</c:formatCode>
                <c:ptCount val="8"/>
                <c:pt idx="0">
                  <c:v>0</c:v>
                </c:pt>
                <c:pt idx="1">
                  <c:v>0</c:v>
                </c:pt>
                <c:pt idx="2">
                  <c:v>0</c:v>
                </c:pt>
                <c:pt idx="3">
                  <c:v>2153259.8743100911</c:v>
                </c:pt>
                <c:pt idx="4">
                  <c:v>3174238.1675620032</c:v>
                </c:pt>
                <c:pt idx="5">
                  <c:v>3972505.2228174694</c:v>
                </c:pt>
                <c:pt idx="6">
                  <c:v>4486353.7056940589</c:v>
                </c:pt>
                <c:pt idx="7">
                  <c:v>4780585.1879149005</c:v>
                </c:pt>
              </c:numCache>
            </c:numRef>
          </c:val>
          <c:extLst>
            <c:ext xmlns:c16="http://schemas.microsoft.com/office/drawing/2014/chart" uri="{C3380CC4-5D6E-409C-BE32-E72D297353CC}">
              <c16:uniqueId val="{00000003-B740-40F7-BCC2-4483815A6EB7}"/>
            </c:ext>
          </c:extLst>
        </c:ser>
        <c:ser>
          <c:idx val="2"/>
          <c:order val="2"/>
          <c:tx>
            <c:strRef>
              <c:f>Engine!$N$269</c:f>
              <c:strCache>
                <c:ptCount val="1"/>
                <c:pt idx="0">
                  <c:v> Costos Actuales </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Engine!$O$269:$V$269</c:f>
              <c:numCache>
                <c:formatCode>_(* #,##0_);_(* \(#,##0\);_(* "-"_);_(@_)</c:formatCode>
                <c:ptCount val="8"/>
                <c:pt idx="0">
                  <c:v>460066.42065549694</c:v>
                </c:pt>
                <c:pt idx="1">
                  <c:v>716349.31256502145</c:v>
                </c:pt>
                <c:pt idx="2">
                  <c:v>1010985.6208305085</c:v>
                </c:pt>
                <c:pt idx="3">
                  <c:v>0</c:v>
                </c:pt>
                <c:pt idx="4">
                  <c:v>0</c:v>
                </c:pt>
                <c:pt idx="5">
                  <c:v>0</c:v>
                </c:pt>
                <c:pt idx="6">
                  <c:v>0</c:v>
                </c:pt>
                <c:pt idx="7">
                  <c:v>0</c:v>
                </c:pt>
              </c:numCache>
            </c:numRef>
          </c:val>
          <c:extLst>
            <c:ext xmlns:c16="http://schemas.microsoft.com/office/drawing/2014/chart" uri="{C3380CC4-5D6E-409C-BE32-E72D297353CC}">
              <c16:uniqueId val="{00000004-B740-40F7-BCC2-4483815A6EB7}"/>
            </c:ext>
          </c:extLst>
        </c:ser>
        <c:ser>
          <c:idx val="3"/>
          <c:order val="3"/>
          <c:tx>
            <c:strRef>
              <c:f>Engine!$N$270</c:f>
              <c:strCache>
                <c:ptCount val="1"/>
                <c:pt idx="0">
                  <c:v> Costos Proyectados </c:v>
                </c:pt>
              </c:strCache>
            </c:strRef>
          </c:tx>
          <c:spPr>
            <a:solidFill>
              <a:srgbClr val="FF0000"/>
            </a:soli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Engine!$O$270:$V$270</c:f>
              <c:numCache>
                <c:formatCode>_(* #,##0_);_(* \(#,##0\);_(* "-"_);_(@_)</c:formatCode>
                <c:ptCount val="8"/>
                <c:pt idx="0">
                  <c:v>0</c:v>
                </c:pt>
                <c:pt idx="1">
                  <c:v>0</c:v>
                </c:pt>
                <c:pt idx="2">
                  <c:v>0</c:v>
                </c:pt>
                <c:pt idx="3">
                  <c:v>1601345.0474158784</c:v>
                </c:pt>
                <c:pt idx="4">
                  <c:v>2346240.3800319214</c:v>
                </c:pt>
                <c:pt idx="5">
                  <c:v>2923527.5208397787</c:v>
                </c:pt>
                <c:pt idx="6">
                  <c:v>3293220.5445404942</c:v>
                </c:pt>
                <c:pt idx="7">
                  <c:v>3504310.559288939</c:v>
                </c:pt>
              </c:numCache>
            </c:numRef>
          </c:val>
          <c:extLst>
            <c:ext xmlns:c16="http://schemas.microsoft.com/office/drawing/2014/chart" uri="{C3380CC4-5D6E-409C-BE32-E72D297353CC}">
              <c16:uniqueId val="{00000005-B740-40F7-BCC2-4483815A6EB7}"/>
            </c:ext>
          </c:extLst>
        </c:ser>
        <c:dLbls>
          <c:showLegendKey val="0"/>
          <c:showVal val="0"/>
          <c:showCatName val="0"/>
          <c:showSerName val="0"/>
          <c:showPercent val="0"/>
          <c:showBubbleSize val="0"/>
        </c:dLbls>
        <c:gapWidth val="500"/>
        <c:overlap val="45"/>
        <c:axId val="1101868639"/>
        <c:axId val="1101872959"/>
      </c:barChart>
      <c:catAx>
        <c:axId val="1101868639"/>
        <c:scaling>
          <c:orientation val="minMax"/>
        </c:scaling>
        <c:delete val="0"/>
        <c:axPos val="b"/>
        <c:numFmt formatCode="0_);\(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1872959"/>
        <c:crosses val="autoZero"/>
        <c:auto val="1"/>
        <c:lblAlgn val="ctr"/>
        <c:lblOffset val="100"/>
        <c:noMultiLvlLbl val="0"/>
      </c:catAx>
      <c:valAx>
        <c:axId val="1101872959"/>
        <c:scaling>
          <c:orientation val="minMax"/>
          <c:max val="510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1868639"/>
        <c:crosses val="autoZero"/>
        <c:crossBetween val="between"/>
      </c:valAx>
      <c:spPr>
        <a:noFill/>
        <a:ln>
          <a:noFill/>
        </a:ln>
        <a:effectLst/>
      </c:spPr>
    </c:plotArea>
    <c:legend>
      <c:legendPos val="b"/>
      <c:layout>
        <c:manualLayout>
          <c:xMode val="edge"/>
          <c:yMode val="edge"/>
          <c:x val="4.112814491997932E-2"/>
          <c:y val="0.87063197977406126"/>
          <c:w val="0.92637750698776689"/>
          <c:h val="0.10370844799323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100" b="0"/>
              <a:t>Correlacion % de Costos sobre Ventas Totales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6.9655176267593696E-2"/>
          <c:y val="0.11401176118537097"/>
          <c:w val="0.83595928451108936"/>
          <c:h val="0.56949666297678969"/>
        </c:manualLayout>
      </c:layout>
      <c:areaChart>
        <c:grouping val="standard"/>
        <c:varyColors val="0"/>
        <c:ser>
          <c:idx val="4"/>
          <c:order val="4"/>
          <c:tx>
            <c:strRef>
              <c:f>Engine!$N$33</c:f>
              <c:strCache>
                <c:ptCount val="1"/>
                <c:pt idx="0">
                  <c:v> Ventas totales </c:v>
                </c:pt>
              </c:strCache>
            </c:strRef>
          </c:tx>
          <c:spPr>
            <a:gradFill rotWithShape="1">
              <a:gsLst>
                <a:gs pos="0">
                  <a:schemeClr val="accent1">
                    <a:lumMod val="5000"/>
                    <a:lumOff val="95000"/>
                  </a:schemeClr>
                </a:gs>
                <a:gs pos="45000">
                  <a:schemeClr val="accent1">
                    <a:lumMod val="45000"/>
                    <a:lumOff val="55000"/>
                  </a:schemeClr>
                </a:gs>
                <a:gs pos="88000">
                  <a:srgbClr val="0070C0"/>
                </a:gs>
                <a:gs pos="100000">
                  <a:srgbClr val="0070C0"/>
                </a:gs>
              </a:gsLst>
              <a:lin ang="5400000" scaled="1"/>
            </a:gradFill>
            <a:ln>
              <a:noFill/>
            </a:ln>
            <a:effectLst>
              <a:outerShdw blurRad="57150" dist="19050" dir="5400000" algn="ctr" rotWithShape="0">
                <a:srgbClr val="000000">
                  <a:alpha val="63000"/>
                </a:srgbClr>
              </a:outerShdw>
            </a:effectLst>
          </c:spPr>
          <c:val>
            <c:numRef>
              <c:f>Engine!$O$33:$AX$33</c:f>
              <c:numCache>
                <c:formatCode>_(* #,##0_);_(* \(#,##0\);_(* "-"_);_(@_)</c:formatCode>
                <c:ptCount val="36"/>
                <c:pt idx="0">
                  <c:v>115293.95140669739</c:v>
                </c:pt>
                <c:pt idx="1">
                  <c:v>74380.000153662084</c:v>
                </c:pt>
                <c:pt idx="2">
                  <c:v>52782.753231204748</c:v>
                </c:pt>
                <c:pt idx="3">
                  <c:v>39491.477348251909</c:v>
                </c:pt>
                <c:pt idx="4">
                  <c:v>34346.673103445093</c:v>
                </c:pt>
                <c:pt idx="5">
                  <c:v>33548.904286774457</c:v>
                </c:pt>
                <c:pt idx="6">
                  <c:v>47750.383127195411</c:v>
                </c:pt>
                <c:pt idx="7">
                  <c:v>30560.633236151603</c:v>
                </c:pt>
                <c:pt idx="8">
                  <c:v>38207.412582245946</c:v>
                </c:pt>
                <c:pt idx="9">
                  <c:v>42540.183382145944</c:v>
                </c:pt>
                <c:pt idx="10">
                  <c:v>63169.017870015559</c:v>
                </c:pt>
                <c:pt idx="11">
                  <c:v>94736.047073071561</c:v>
                </c:pt>
                <c:pt idx="12">
                  <c:v>95631.528195228864</c:v>
                </c:pt>
                <c:pt idx="13">
                  <c:v>78786.755248754736</c:v>
                </c:pt>
                <c:pt idx="14">
                  <c:v>70491.18586858944</c:v>
                </c:pt>
                <c:pt idx="15">
                  <c:v>44294.68083587561</c:v>
                </c:pt>
                <c:pt idx="16">
                  <c:v>37806.090616248461</c:v>
                </c:pt>
                <c:pt idx="17">
                  <c:v>45876.213836560222</c:v>
                </c:pt>
                <c:pt idx="18">
                  <c:v>55667.538201508956</c:v>
                </c:pt>
                <c:pt idx="19">
                  <c:v>48728.448106920056</c:v>
                </c:pt>
                <c:pt idx="20">
                  <c:v>68544.553871273238</c:v>
                </c:pt>
                <c:pt idx="21">
                  <c:v>86906.3637654864</c:v>
                </c:pt>
                <c:pt idx="22">
                  <c:v>121595.49310332895</c:v>
                </c:pt>
                <c:pt idx="23">
                  <c:v>165168.2960151803</c:v>
                </c:pt>
                <c:pt idx="24">
                  <c:v>198140.33063114755</c:v>
                </c:pt>
                <c:pt idx="25">
                  <c:v>145156.75787804875</c:v>
                </c:pt>
                <c:pt idx="26">
                  <c:v>89910.251524528314</c:v>
                </c:pt>
                <c:pt idx="27">
                  <c:v>91283.0743628692</c:v>
                </c:pt>
                <c:pt idx="28">
                  <c:v>74187.548745762717</c:v>
                </c:pt>
                <c:pt idx="29">
                  <c:v>76029.312635555529</c:v>
                </c:pt>
                <c:pt idx="30">
                  <c:v>87074.644345992507</c:v>
                </c:pt>
                <c:pt idx="31">
                  <c:v>76177.133969442395</c:v>
                </c:pt>
                <c:pt idx="32">
                  <c:v>74135.816155205481</c:v>
                </c:pt>
                <c:pt idx="33">
                  <c:v>99614.120742130588</c:v>
                </c:pt>
                <c:pt idx="34">
                  <c:v>129692.06450048109</c:v>
                </c:pt>
                <c:pt idx="35">
                  <c:v>170608.90604357389</c:v>
                </c:pt>
              </c:numCache>
            </c:numRef>
          </c:val>
          <c:extLst>
            <c:ext xmlns:c16="http://schemas.microsoft.com/office/drawing/2014/chart" uri="{C3380CC4-5D6E-409C-BE32-E72D297353CC}">
              <c16:uniqueId val="{00000000-E312-4CBA-80AF-540CA8E5B214}"/>
            </c:ext>
          </c:extLst>
        </c:ser>
        <c:dLbls>
          <c:showLegendKey val="0"/>
          <c:showVal val="0"/>
          <c:showCatName val="0"/>
          <c:showSerName val="0"/>
          <c:showPercent val="0"/>
          <c:showBubbleSize val="0"/>
        </c:dLbls>
        <c:axId val="1164339887"/>
        <c:axId val="1164343247"/>
      </c:areaChart>
      <c:lineChart>
        <c:grouping val="standard"/>
        <c:varyColors val="0"/>
        <c:ser>
          <c:idx val="0"/>
          <c:order val="0"/>
          <c:tx>
            <c:strRef>
              <c:f>Engine!$N$56</c:f>
              <c:strCache>
                <c:ptCount val="1"/>
                <c:pt idx="0">
                  <c:v> OPERACIONES </c:v>
                </c:pt>
              </c:strCache>
            </c:strRef>
          </c:tx>
          <c:spPr>
            <a:ln w="19050" cap="rnd">
              <a:solidFill>
                <a:srgbClr val="66FF33"/>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Engine!$O$56:$AX$56</c:f>
              <c:numCache>
                <c:formatCode>0%</c:formatCode>
                <c:ptCount val="36"/>
                <c:pt idx="0">
                  <c:v>7.5101017046047339E-2</c:v>
                </c:pt>
                <c:pt idx="1">
                  <c:v>0.11717326812785747</c:v>
                </c:pt>
                <c:pt idx="2">
                  <c:v>0.11446752105956791</c:v>
                </c:pt>
                <c:pt idx="3">
                  <c:v>8.3133022503053919E-2</c:v>
                </c:pt>
                <c:pt idx="4">
                  <c:v>0.10071376130805676</c:v>
                </c:pt>
                <c:pt idx="5">
                  <c:v>0.10172087976299529</c:v>
                </c:pt>
                <c:pt idx="6">
                  <c:v>0.12609302646002032</c:v>
                </c:pt>
                <c:pt idx="7">
                  <c:v>0.10068697331748844</c:v>
                </c:pt>
                <c:pt idx="8">
                  <c:v>6.9528913949127899E-2</c:v>
                </c:pt>
                <c:pt idx="9">
                  <c:v>7.4539827191718852E-2</c:v>
                </c:pt>
                <c:pt idx="10">
                  <c:v>6.8174780351260622E-2</c:v>
                </c:pt>
                <c:pt idx="11">
                  <c:v>6.8192312968852226E-2</c:v>
                </c:pt>
                <c:pt idx="12">
                  <c:v>8.6428334180146782E-2</c:v>
                </c:pt>
                <c:pt idx="13">
                  <c:v>0.13967048087632747</c:v>
                </c:pt>
                <c:pt idx="14">
                  <c:v>9.6769871140690703E-2</c:v>
                </c:pt>
                <c:pt idx="15">
                  <c:v>0.13229954389328696</c:v>
                </c:pt>
                <c:pt idx="16">
                  <c:v>0.11906064327253602</c:v>
                </c:pt>
                <c:pt idx="17">
                  <c:v>8.0045379477824169E-2</c:v>
                </c:pt>
                <c:pt idx="18">
                  <c:v>0.10985019470692152</c:v>
                </c:pt>
                <c:pt idx="19">
                  <c:v>0.10543363061491019</c:v>
                </c:pt>
                <c:pt idx="20">
                  <c:v>9.5015276051359968E-2</c:v>
                </c:pt>
                <c:pt idx="21">
                  <c:v>0.10522459562794775</c:v>
                </c:pt>
                <c:pt idx="22">
                  <c:v>8.9020995429094266E-2</c:v>
                </c:pt>
                <c:pt idx="23">
                  <c:v>8.1760828027493584E-2</c:v>
                </c:pt>
                <c:pt idx="24">
                  <c:v>0.12868018077689022</c:v>
                </c:pt>
                <c:pt idx="25">
                  <c:v>0.15131603878245067</c:v>
                </c:pt>
                <c:pt idx="26">
                  <c:v>0.21183622707879815</c:v>
                </c:pt>
                <c:pt idx="27">
                  <c:v>0.14000000000000001</c:v>
                </c:pt>
                <c:pt idx="28">
                  <c:v>0.14000000000000001</c:v>
                </c:pt>
                <c:pt idx="29">
                  <c:v>0.09</c:v>
                </c:pt>
                <c:pt idx="30">
                  <c:v>0.09</c:v>
                </c:pt>
                <c:pt idx="31">
                  <c:v>0.09</c:v>
                </c:pt>
                <c:pt idx="32">
                  <c:v>0.08</c:v>
                </c:pt>
                <c:pt idx="33">
                  <c:v>0.08</c:v>
                </c:pt>
                <c:pt idx="34">
                  <c:v>0.08</c:v>
                </c:pt>
                <c:pt idx="35">
                  <c:v>0.1</c:v>
                </c:pt>
              </c:numCache>
            </c:numRef>
          </c:val>
          <c:smooth val="0"/>
          <c:extLst>
            <c:ext xmlns:c16="http://schemas.microsoft.com/office/drawing/2014/chart" uri="{C3380CC4-5D6E-409C-BE32-E72D297353CC}">
              <c16:uniqueId val="{00000001-E312-4CBA-80AF-540CA8E5B214}"/>
            </c:ext>
          </c:extLst>
        </c:ser>
        <c:ser>
          <c:idx val="1"/>
          <c:order val="1"/>
          <c:tx>
            <c:strRef>
              <c:f>Engine!$N$57</c:f>
              <c:strCache>
                <c:ptCount val="1"/>
                <c:pt idx="0">
                  <c:v> INFRAESTRUCTURA </c:v>
                </c:pt>
              </c:strCache>
            </c:strRef>
          </c:tx>
          <c:spPr>
            <a:ln w="19050" cap="rnd">
              <a:solidFill>
                <a:srgbClr val="FFFF00"/>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Engine!$O$57:$AX$57</c:f>
              <c:numCache>
                <c:formatCode>0%</c:formatCode>
                <c:ptCount val="36"/>
                <c:pt idx="0">
                  <c:v>5.852358920212998E-2</c:v>
                </c:pt>
                <c:pt idx="1">
                  <c:v>0.13161716656203956</c:v>
                </c:pt>
                <c:pt idx="2">
                  <c:v>0.18330571538505266</c:v>
                </c:pt>
                <c:pt idx="3">
                  <c:v>0.18379561784467444</c:v>
                </c:pt>
                <c:pt idx="4">
                  <c:v>0.2284908273078646</c:v>
                </c:pt>
                <c:pt idx="5">
                  <c:v>0.2506411743491116</c:v>
                </c:pt>
                <c:pt idx="6">
                  <c:v>0.19507915558507044</c:v>
                </c:pt>
                <c:pt idx="7">
                  <c:v>0.23457803525778406</c:v>
                </c:pt>
                <c:pt idx="8">
                  <c:v>0.19324115630786126</c:v>
                </c:pt>
                <c:pt idx="9">
                  <c:v>0.14979825036809005</c:v>
                </c:pt>
                <c:pt idx="10">
                  <c:v>0.12229995311042402</c:v>
                </c:pt>
                <c:pt idx="11">
                  <c:v>8.9985247587352699E-2</c:v>
                </c:pt>
                <c:pt idx="12">
                  <c:v>9.6595226025967373E-2</c:v>
                </c:pt>
                <c:pt idx="13">
                  <c:v>0.14519608507919909</c:v>
                </c:pt>
                <c:pt idx="14">
                  <c:v>0.17907654572559795</c:v>
                </c:pt>
                <c:pt idx="15">
                  <c:v>0.31557250597820691</c:v>
                </c:pt>
                <c:pt idx="16">
                  <c:v>0.24849656769358161</c:v>
                </c:pt>
                <c:pt idx="17">
                  <c:v>0.2250622051756202</c:v>
                </c:pt>
                <c:pt idx="18">
                  <c:v>0.24224857748567202</c:v>
                </c:pt>
                <c:pt idx="19">
                  <c:v>0.35466664895478273</c:v>
                </c:pt>
                <c:pt idx="20">
                  <c:v>0.20505769554474876</c:v>
                </c:pt>
                <c:pt idx="21">
                  <c:v>0.17729756190569171</c:v>
                </c:pt>
                <c:pt idx="22">
                  <c:v>0.14431648116445803</c:v>
                </c:pt>
                <c:pt idx="23">
                  <c:v>9.4368514157686476E-2</c:v>
                </c:pt>
                <c:pt idx="24">
                  <c:v>0.11934476310759609</c:v>
                </c:pt>
                <c:pt idx="25">
                  <c:v>0.19853240219574139</c:v>
                </c:pt>
                <c:pt idx="26">
                  <c:v>0.19733822230332171</c:v>
                </c:pt>
                <c:pt idx="27">
                  <c:v>0.28000000000000003</c:v>
                </c:pt>
                <c:pt idx="28">
                  <c:v>0.28000000000000003</c:v>
                </c:pt>
                <c:pt idx="29">
                  <c:v>0.18</c:v>
                </c:pt>
                <c:pt idx="30">
                  <c:v>0.18</c:v>
                </c:pt>
                <c:pt idx="31">
                  <c:v>0.18</c:v>
                </c:pt>
                <c:pt idx="32">
                  <c:v>0.2</c:v>
                </c:pt>
                <c:pt idx="33">
                  <c:v>0.2</c:v>
                </c:pt>
                <c:pt idx="34">
                  <c:v>0.2</c:v>
                </c:pt>
                <c:pt idx="35">
                  <c:v>0.22</c:v>
                </c:pt>
              </c:numCache>
            </c:numRef>
          </c:val>
          <c:smooth val="0"/>
          <c:extLst>
            <c:ext xmlns:c16="http://schemas.microsoft.com/office/drawing/2014/chart" uri="{C3380CC4-5D6E-409C-BE32-E72D297353CC}">
              <c16:uniqueId val="{00000002-E312-4CBA-80AF-540CA8E5B214}"/>
            </c:ext>
          </c:extLst>
        </c:ser>
        <c:ser>
          <c:idx val="2"/>
          <c:order val="2"/>
          <c:tx>
            <c:strRef>
              <c:f>Engine!$N$58</c:f>
              <c:strCache>
                <c:ptCount val="1"/>
                <c:pt idx="0">
                  <c:v> PERSONAL </c:v>
                </c:pt>
              </c:strCache>
            </c:strRef>
          </c:tx>
          <c:spPr>
            <a:ln w="19050" cap="rnd">
              <a:solidFill>
                <a:schemeClr val="bg1">
                  <a:lumMod val="85000"/>
                </a:schemeClr>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Engine!$O$58:$AX$58</c:f>
              <c:numCache>
                <c:formatCode>0%</c:formatCode>
                <c:ptCount val="36"/>
                <c:pt idx="0">
                  <c:v>0.1471233407912359</c:v>
                </c:pt>
                <c:pt idx="1">
                  <c:v>0.22331489922929235</c:v>
                </c:pt>
                <c:pt idx="2">
                  <c:v>0.35124486035064345</c:v>
                </c:pt>
                <c:pt idx="3">
                  <c:v>0.42719316716493883</c:v>
                </c:pt>
                <c:pt idx="4">
                  <c:v>0.52080671152403957</c:v>
                </c:pt>
                <c:pt idx="5">
                  <c:v>0.77602276301137119</c:v>
                </c:pt>
                <c:pt idx="6">
                  <c:v>0.36093711719041338</c:v>
                </c:pt>
                <c:pt idx="7">
                  <c:v>0.46792428389247226</c:v>
                </c:pt>
                <c:pt idx="8">
                  <c:v>0.36933917072678607</c:v>
                </c:pt>
                <c:pt idx="9">
                  <c:v>0.35544161697442711</c:v>
                </c:pt>
                <c:pt idx="10">
                  <c:v>0.29025716846999838</c:v>
                </c:pt>
                <c:pt idx="11">
                  <c:v>0.25215621869416027</c:v>
                </c:pt>
                <c:pt idx="12">
                  <c:v>0.18192045869566884</c:v>
                </c:pt>
                <c:pt idx="13">
                  <c:v>0.31048165744418355</c:v>
                </c:pt>
                <c:pt idx="14">
                  <c:v>0.35831991809629954</c:v>
                </c:pt>
                <c:pt idx="15">
                  <c:v>0.54945952865525582</c:v>
                </c:pt>
                <c:pt idx="16">
                  <c:v>0.55874819609879778</c:v>
                </c:pt>
                <c:pt idx="17">
                  <c:v>0.6603727446050438</c:v>
                </c:pt>
                <c:pt idx="18">
                  <c:v>0.4015086348413488</c:v>
                </c:pt>
                <c:pt idx="19">
                  <c:v>0.50155842021955344</c:v>
                </c:pt>
                <c:pt idx="20">
                  <c:v>0.38915707156768775</c:v>
                </c:pt>
                <c:pt idx="21">
                  <c:v>0.34029349001055564</c:v>
                </c:pt>
                <c:pt idx="22">
                  <c:v>0.27759434364223179</c:v>
                </c:pt>
                <c:pt idx="23">
                  <c:v>0.28461054420340298</c:v>
                </c:pt>
                <c:pt idx="24">
                  <c:v>0.16907210490432584</c:v>
                </c:pt>
                <c:pt idx="25">
                  <c:v>0.26454340141323213</c:v>
                </c:pt>
                <c:pt idx="26">
                  <c:v>0.37090348413485597</c:v>
                </c:pt>
                <c:pt idx="27">
                  <c:v>0.52</c:v>
                </c:pt>
                <c:pt idx="28">
                  <c:v>0.52</c:v>
                </c:pt>
                <c:pt idx="29">
                  <c:v>0.41</c:v>
                </c:pt>
                <c:pt idx="30">
                  <c:v>0.41</c:v>
                </c:pt>
                <c:pt idx="31">
                  <c:v>0.41</c:v>
                </c:pt>
                <c:pt idx="32">
                  <c:v>0.5</c:v>
                </c:pt>
                <c:pt idx="33">
                  <c:v>0.5</c:v>
                </c:pt>
                <c:pt idx="34">
                  <c:v>0.5</c:v>
                </c:pt>
                <c:pt idx="35">
                  <c:v>0.45</c:v>
                </c:pt>
              </c:numCache>
            </c:numRef>
          </c:val>
          <c:smooth val="0"/>
          <c:extLst>
            <c:ext xmlns:c16="http://schemas.microsoft.com/office/drawing/2014/chart" uri="{C3380CC4-5D6E-409C-BE32-E72D297353CC}">
              <c16:uniqueId val="{00000003-E312-4CBA-80AF-540CA8E5B214}"/>
            </c:ext>
          </c:extLst>
        </c:ser>
        <c:ser>
          <c:idx val="3"/>
          <c:order val="3"/>
          <c:tx>
            <c:strRef>
              <c:f>Engine!$N$59</c:f>
              <c:strCache>
                <c:ptCount val="1"/>
                <c:pt idx="0">
                  <c:v> TOTAL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Engine!$O$59:$AX$59</c:f>
              <c:numCache>
                <c:formatCode>0%</c:formatCode>
                <c:ptCount val="36"/>
                <c:pt idx="0">
                  <c:v>0.28074794703941319</c:v>
                </c:pt>
                <c:pt idx="1">
                  <c:v>0.47210533391918935</c:v>
                </c:pt>
                <c:pt idx="2">
                  <c:v>0.64901809679526401</c:v>
                </c:pt>
                <c:pt idx="3">
                  <c:v>0.69412180751266717</c:v>
                </c:pt>
                <c:pt idx="4">
                  <c:v>0.85001130013996085</c:v>
                </c:pt>
                <c:pt idx="5">
                  <c:v>1.1283848171234783</c:v>
                </c:pt>
                <c:pt idx="6">
                  <c:v>0.68210929923550412</c:v>
                </c:pt>
                <c:pt idx="7">
                  <c:v>0.80318929246774473</c:v>
                </c:pt>
                <c:pt idx="8">
                  <c:v>0.63210924098377519</c:v>
                </c:pt>
                <c:pt idx="9">
                  <c:v>0.57977969453423606</c:v>
                </c:pt>
                <c:pt idx="10">
                  <c:v>0.48073190193168303</c:v>
                </c:pt>
                <c:pt idx="11">
                  <c:v>0.41033377925036513</c:v>
                </c:pt>
                <c:pt idx="12">
                  <c:v>0.36494401890178302</c:v>
                </c:pt>
                <c:pt idx="13">
                  <c:v>0.59534822339971005</c:v>
                </c:pt>
                <c:pt idx="14">
                  <c:v>0.63416633496258823</c:v>
                </c:pt>
                <c:pt idx="15">
                  <c:v>0.9973315785267497</c:v>
                </c:pt>
                <c:pt idx="16">
                  <c:v>0.92630540706491538</c:v>
                </c:pt>
                <c:pt idx="17">
                  <c:v>0.96548032925848826</c:v>
                </c:pt>
                <c:pt idx="18">
                  <c:v>0.75360740703394236</c:v>
                </c:pt>
                <c:pt idx="19">
                  <c:v>0.96165869978924634</c:v>
                </c:pt>
                <c:pt idx="20">
                  <c:v>0.68923004316379655</c:v>
                </c:pt>
                <c:pt idx="21">
                  <c:v>0.62281564754419494</c:v>
                </c:pt>
                <c:pt idx="22">
                  <c:v>0.5109318202357841</c:v>
                </c:pt>
                <c:pt idx="23">
                  <c:v>0.4607398863885831</c:v>
                </c:pt>
                <c:pt idx="24">
                  <c:v>0.41709704878881215</c:v>
                </c:pt>
                <c:pt idx="25">
                  <c:v>0.61439184239142419</c:v>
                </c:pt>
                <c:pt idx="26">
                  <c:v>0.78007793351697585</c:v>
                </c:pt>
                <c:pt idx="27">
                  <c:v>0.94</c:v>
                </c:pt>
                <c:pt idx="28">
                  <c:v>0.94</c:v>
                </c:pt>
                <c:pt idx="29">
                  <c:v>0.68</c:v>
                </c:pt>
                <c:pt idx="30">
                  <c:v>0.68</c:v>
                </c:pt>
                <c:pt idx="31">
                  <c:v>0.68</c:v>
                </c:pt>
                <c:pt idx="32">
                  <c:v>0.78</c:v>
                </c:pt>
                <c:pt idx="33">
                  <c:v>0.78</c:v>
                </c:pt>
                <c:pt idx="34">
                  <c:v>0.78</c:v>
                </c:pt>
                <c:pt idx="35">
                  <c:v>0.77</c:v>
                </c:pt>
              </c:numCache>
            </c:numRef>
          </c:val>
          <c:smooth val="0"/>
          <c:extLst>
            <c:ext xmlns:c16="http://schemas.microsoft.com/office/drawing/2014/chart" uri="{C3380CC4-5D6E-409C-BE32-E72D297353CC}">
              <c16:uniqueId val="{00000004-E312-4CBA-80AF-540CA8E5B214}"/>
            </c:ext>
          </c:extLst>
        </c:ser>
        <c:dLbls>
          <c:showLegendKey val="0"/>
          <c:showVal val="0"/>
          <c:showCatName val="0"/>
          <c:showSerName val="0"/>
          <c:showPercent val="0"/>
          <c:showBubbleSize val="0"/>
        </c:dLbls>
        <c:marker val="1"/>
        <c:smooth val="0"/>
        <c:axId val="1035457807"/>
        <c:axId val="1035459727"/>
      </c:lineChart>
      <c:dateAx>
        <c:axId val="1035457807"/>
        <c:scaling>
          <c:orientation val="minMax"/>
        </c:scaling>
        <c:delete val="0"/>
        <c:axPos val="b"/>
        <c:numFmt formatCode="[$-409]dd\-mmm\-yy;@" sourceLinked="1"/>
        <c:majorTickMark val="out"/>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9727"/>
        <c:crosses val="autoZero"/>
        <c:auto val="1"/>
        <c:lblOffset val="100"/>
        <c:baseTimeUnit val="months"/>
      </c:dateAx>
      <c:valAx>
        <c:axId val="10354597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7807"/>
        <c:crosses val="autoZero"/>
        <c:crossBetween val="between"/>
      </c:valAx>
      <c:valAx>
        <c:axId val="116434324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64339887"/>
        <c:crosses val="max"/>
        <c:crossBetween val="between"/>
      </c:valAx>
      <c:catAx>
        <c:axId val="1164339887"/>
        <c:scaling>
          <c:orientation val="minMax"/>
        </c:scaling>
        <c:delete val="1"/>
        <c:axPos val="b"/>
        <c:majorTickMark val="out"/>
        <c:minorTickMark val="none"/>
        <c:tickLblPos val="nextTo"/>
        <c:crossAx val="116434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200" b="0"/>
              <a:t>Ventas y Costos Historicos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stacked"/>
        <c:varyColors val="0"/>
        <c:ser>
          <c:idx val="0"/>
          <c:order val="0"/>
          <c:tx>
            <c:strRef>
              <c:f>Engine!$N$11</c:f>
              <c:strCache>
                <c:ptCount val="1"/>
                <c:pt idx="0">
                  <c:v> Total TOLWEB </c:v>
                </c:pt>
              </c:strCache>
            </c:strRef>
          </c:tx>
          <c:spPr>
            <a:solidFill>
              <a:srgbClr val="00B0F0"/>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Engine!$O$11:$AX$11</c:f>
              <c:numCache>
                <c:formatCode>_(* #,##0_);_(* \(#,##0\);_(* "-"_);_(@_)</c:formatCode>
                <c:ptCount val="36"/>
                <c:pt idx="0">
                  <c:v>61190.813805593731</c:v>
                </c:pt>
                <c:pt idx="1">
                  <c:v>39476.249054973254</c:v>
                </c:pt>
                <c:pt idx="2">
                  <c:v>28013.782038956393</c:v>
                </c:pt>
                <c:pt idx="3">
                  <c:v>20959.60462661643</c:v>
                </c:pt>
                <c:pt idx="4">
                  <c:v>18229.064517884286</c:v>
                </c:pt>
                <c:pt idx="5">
                  <c:v>17805.658757866542</c:v>
                </c:pt>
                <c:pt idx="6">
                  <c:v>25342.91493553796</c:v>
                </c:pt>
                <c:pt idx="7">
                  <c:v>16219.671503302839</c:v>
                </c:pt>
                <c:pt idx="8">
                  <c:v>20278.103411224576</c:v>
                </c:pt>
                <c:pt idx="9">
                  <c:v>22577.666988014196</c:v>
                </c:pt>
                <c:pt idx="10">
                  <c:v>33526.161291248856</c:v>
                </c:pt>
                <c:pt idx="11">
                  <c:v>50279.964789111567</c:v>
                </c:pt>
                <c:pt idx="12">
                  <c:v>34976.463019245806</c:v>
                </c:pt>
                <c:pt idx="13">
                  <c:v>32961.780560016959</c:v>
                </c:pt>
                <c:pt idx="14">
                  <c:v>31704.431987698423</c:v>
                </c:pt>
                <c:pt idx="15">
                  <c:v>17315.126573664107</c:v>
                </c:pt>
                <c:pt idx="16">
                  <c:v>16717.261430882594</c:v>
                </c:pt>
                <c:pt idx="17">
                  <c:v>21361.904988721391</c:v>
                </c:pt>
                <c:pt idx="18">
                  <c:v>29767.864762832487</c:v>
                </c:pt>
                <c:pt idx="19">
                  <c:v>21120.89647634534</c:v>
                </c:pt>
                <c:pt idx="20">
                  <c:v>31592.150603742852</c:v>
                </c:pt>
                <c:pt idx="21">
                  <c:v>43972.838825906532</c:v>
                </c:pt>
                <c:pt idx="22">
                  <c:v>77796.299023507541</c:v>
                </c:pt>
                <c:pt idx="23">
                  <c:v>126589.50044867623</c:v>
                </c:pt>
                <c:pt idx="24">
                  <c:v>154333.08180327871</c:v>
                </c:pt>
                <c:pt idx="25">
                  <c:v>109702.96711382114</c:v>
                </c:pt>
                <c:pt idx="26">
                  <c:v>62076.08952452831</c:v>
                </c:pt>
                <c:pt idx="27">
                  <c:v>62841.847232067521</c:v>
                </c:pt>
                <c:pt idx="28">
                  <c:v>38030.380372881358</c:v>
                </c:pt>
                <c:pt idx="29">
                  <c:v>48573.339703703692</c:v>
                </c:pt>
                <c:pt idx="30">
                  <c:v>61316.557325842688</c:v>
                </c:pt>
                <c:pt idx="31">
                  <c:v>50680.725070631976</c:v>
                </c:pt>
                <c:pt idx="32">
                  <c:v>43634.60599315069</c:v>
                </c:pt>
                <c:pt idx="33">
                  <c:v>66034.893793814437</c:v>
                </c:pt>
                <c:pt idx="34">
                  <c:v>93444.325092783503</c:v>
                </c:pt>
                <c:pt idx="35">
                  <c:v>133220.37860481101</c:v>
                </c:pt>
              </c:numCache>
            </c:numRef>
          </c:val>
          <c:extLst>
            <c:ext xmlns:c16="http://schemas.microsoft.com/office/drawing/2014/chart" uri="{C3380CC4-5D6E-409C-BE32-E72D297353CC}">
              <c16:uniqueId val="{00000000-3E96-4F6A-B62D-A8DEA6806631}"/>
            </c:ext>
          </c:extLst>
        </c:ser>
        <c:ser>
          <c:idx val="1"/>
          <c:order val="1"/>
          <c:tx>
            <c:strRef>
              <c:f>Engine!$N$15</c:f>
              <c:strCache>
                <c:ptCount val="1"/>
                <c:pt idx="0">
                  <c:v> Total TOLPOS </c:v>
                </c:pt>
              </c:strCache>
            </c:strRef>
          </c:tx>
          <c:spPr>
            <a:solidFill>
              <a:srgbClr val="FFFF00"/>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Engine!$O$15:$AX$15</c:f>
              <c:numCache>
                <c:formatCode>_(* #,##0_);_(* \(#,##0\);_(* "-"_);_(@_)</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3E96-4F6A-B62D-A8DEA6806631}"/>
            </c:ext>
          </c:extLst>
        </c:ser>
        <c:ser>
          <c:idx val="2"/>
          <c:order val="2"/>
          <c:tx>
            <c:strRef>
              <c:f>Engine!$N$19</c:f>
              <c:strCache>
                <c:ptCount val="1"/>
                <c:pt idx="0">
                  <c:v> Total UNIBUS </c:v>
                </c:pt>
              </c:strCache>
            </c:strRef>
          </c:tx>
          <c:spPr>
            <a:solidFill>
              <a:srgbClr val="66FF33"/>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Engine!$O$19:$AX$19</c:f>
              <c:numCache>
                <c:formatCode>_(* #,##0_);_(* \(#,##0\);_(* "-"_);_(@_)</c:formatCode>
                <c:ptCount val="36"/>
                <c:pt idx="0">
                  <c:v>54103.137601103663</c:v>
                </c:pt>
                <c:pt idx="1">
                  <c:v>34903.751098688837</c:v>
                </c:pt>
                <c:pt idx="2">
                  <c:v>24768.971192248355</c:v>
                </c:pt>
                <c:pt idx="3">
                  <c:v>18531.872721635475</c:v>
                </c:pt>
                <c:pt idx="4">
                  <c:v>16117.608585560807</c:v>
                </c:pt>
                <c:pt idx="5">
                  <c:v>15743.245528907912</c:v>
                </c:pt>
                <c:pt idx="6">
                  <c:v>22407.468191657455</c:v>
                </c:pt>
                <c:pt idx="7">
                  <c:v>14340.961732848764</c:v>
                </c:pt>
                <c:pt idx="8">
                  <c:v>17929.30917102137</c:v>
                </c:pt>
                <c:pt idx="9">
                  <c:v>19962.516394131744</c:v>
                </c:pt>
                <c:pt idx="10">
                  <c:v>29642.856578766703</c:v>
                </c:pt>
                <c:pt idx="11">
                  <c:v>44456.08228396</c:v>
                </c:pt>
                <c:pt idx="12">
                  <c:v>60655.065175983051</c:v>
                </c:pt>
                <c:pt idx="13">
                  <c:v>45824.974688737777</c:v>
                </c:pt>
                <c:pt idx="14">
                  <c:v>38786.753880891025</c:v>
                </c:pt>
                <c:pt idx="15">
                  <c:v>26979.554262211499</c:v>
                </c:pt>
                <c:pt idx="16">
                  <c:v>21088.829185365867</c:v>
                </c:pt>
                <c:pt idx="17">
                  <c:v>24514.308847838831</c:v>
                </c:pt>
                <c:pt idx="18">
                  <c:v>25899.673438676473</c:v>
                </c:pt>
                <c:pt idx="19">
                  <c:v>27607.551630574711</c:v>
                </c:pt>
                <c:pt idx="20">
                  <c:v>36952.403267530382</c:v>
                </c:pt>
                <c:pt idx="21">
                  <c:v>42933.524939579867</c:v>
                </c:pt>
                <c:pt idx="22">
                  <c:v>43799.194079821413</c:v>
                </c:pt>
                <c:pt idx="23">
                  <c:v>38578.795566504064</c:v>
                </c:pt>
                <c:pt idx="24">
                  <c:v>43807.248827868854</c:v>
                </c:pt>
                <c:pt idx="25">
                  <c:v>35453.790764227619</c:v>
                </c:pt>
                <c:pt idx="26">
                  <c:v>27834.162000000004</c:v>
                </c:pt>
                <c:pt idx="27">
                  <c:v>28441.227130801679</c:v>
                </c:pt>
                <c:pt idx="28">
                  <c:v>36157.168372881359</c:v>
                </c:pt>
                <c:pt idx="29">
                  <c:v>27455.972931851833</c:v>
                </c:pt>
                <c:pt idx="30">
                  <c:v>25758.087020149811</c:v>
                </c:pt>
                <c:pt idx="31">
                  <c:v>25496.408898810412</c:v>
                </c:pt>
                <c:pt idx="32">
                  <c:v>30501.210162054798</c:v>
                </c:pt>
                <c:pt idx="33">
                  <c:v>33579.226948316158</c:v>
                </c:pt>
                <c:pt idx="34">
                  <c:v>36247.739407697591</c:v>
                </c:pt>
                <c:pt idx="35">
                  <c:v>37388.527438762889</c:v>
                </c:pt>
              </c:numCache>
            </c:numRef>
          </c:val>
          <c:extLst>
            <c:ext xmlns:c16="http://schemas.microsoft.com/office/drawing/2014/chart" uri="{C3380CC4-5D6E-409C-BE32-E72D297353CC}">
              <c16:uniqueId val="{00000002-3E96-4F6A-B62D-A8DEA6806631}"/>
            </c:ext>
          </c:extLst>
        </c:ser>
        <c:dLbls>
          <c:showLegendKey val="0"/>
          <c:showVal val="0"/>
          <c:showCatName val="0"/>
          <c:showSerName val="0"/>
          <c:showPercent val="0"/>
          <c:showBubbleSize val="0"/>
        </c:dLbls>
        <c:gapWidth val="150"/>
        <c:overlap val="100"/>
        <c:axId val="1108839151"/>
        <c:axId val="1108835791"/>
      </c:barChart>
      <c:lineChart>
        <c:grouping val="standard"/>
        <c:varyColors val="0"/>
        <c:ser>
          <c:idx val="3"/>
          <c:order val="3"/>
          <c:tx>
            <c:strRef>
              <c:f>Engine!$N$79</c:f>
              <c:strCache>
                <c:ptCount val="1"/>
                <c:pt idx="0">
                  <c:v> COSTOS </c:v>
                </c:pt>
              </c:strCache>
            </c:strRef>
          </c:tx>
          <c:spPr>
            <a:ln w="19050" cap="rnd">
              <a:solidFill>
                <a:srgbClr val="FF0000"/>
              </a:solidFill>
              <a:prstDash val="solid"/>
              <a:round/>
            </a:ln>
            <a:effectLst>
              <a:outerShdw blurRad="57150" dist="19050" dir="5400000" algn="ctr" rotWithShape="0">
                <a:srgbClr val="000000">
                  <a:alpha val="63000"/>
                </a:srgbClr>
              </a:outerShdw>
            </a:effectLst>
          </c:spPr>
          <c:marker>
            <c:symbol val="none"/>
          </c:marker>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Engine!$O$85:$AX$85</c:f>
              <c:numCache>
                <c:formatCode>_(* #,##0_);_(* \(#,##0\);_(* "-"_);_(@_)</c:formatCode>
                <c:ptCount val="36"/>
                <c:pt idx="0">
                  <c:v>40098.587143349359</c:v>
                </c:pt>
                <c:pt idx="1">
                  <c:v>43501.180220376889</c:v>
                </c:pt>
                <c:pt idx="2">
                  <c:v>42437.989817237984</c:v>
                </c:pt>
                <c:pt idx="3">
                  <c:v>33958.228590644947</c:v>
                </c:pt>
                <c:pt idx="4">
                  <c:v>36167.237140864665</c:v>
                </c:pt>
                <c:pt idx="5">
                  <c:v>46896.618867652505</c:v>
                </c:pt>
                <c:pt idx="6">
                  <c:v>40349.372824322374</c:v>
                </c:pt>
                <c:pt idx="7">
                  <c:v>30407.88518351056</c:v>
                </c:pt>
                <c:pt idx="8">
                  <c:v>29918.907105221115</c:v>
                </c:pt>
                <c:pt idx="9">
                  <c:v>30554.017046262885</c:v>
                </c:pt>
                <c:pt idx="10">
                  <c:v>37619.500585529611</c:v>
                </c:pt>
                <c:pt idx="11">
                  <c:v>48156.896130524052</c:v>
                </c:pt>
                <c:pt idx="12">
                  <c:v>40778.475765690382</c:v>
                </c:pt>
                <c:pt idx="13">
                  <c:v>56254.470223300967</c:v>
                </c:pt>
                <c:pt idx="14">
                  <c:v>54621.549108910891</c:v>
                </c:pt>
                <c:pt idx="15">
                  <c:v>54250.49997115384</c:v>
                </c:pt>
                <c:pt idx="16">
                  <c:v>44057.048097560968</c:v>
                </c:pt>
                <c:pt idx="17">
                  <c:v>55040.701135531141</c:v>
                </c:pt>
                <c:pt idx="18">
                  <c:v>53189.097779411757</c:v>
                </c:pt>
                <c:pt idx="19">
                  <c:v>57914.259938697323</c:v>
                </c:pt>
                <c:pt idx="20">
                  <c:v>57636.630016720635</c:v>
                </c:pt>
                <c:pt idx="21">
                  <c:v>66301.860353109223</c:v>
                </c:pt>
                <c:pt idx="22">
                  <c:v>78416.601197901793</c:v>
                </c:pt>
                <c:pt idx="23">
                  <c:v>97888.118977032544</c:v>
                </c:pt>
                <c:pt idx="24">
                  <c:v>109766.45804918034</c:v>
                </c:pt>
                <c:pt idx="25">
                  <c:v>118447.02464227643</c:v>
                </c:pt>
                <c:pt idx="26">
                  <c:v>96464.991826415091</c:v>
                </c:pt>
                <c:pt idx="27">
                  <c:v>85806.089901097046</c:v>
                </c:pt>
                <c:pt idx="28">
                  <c:v>69736.295821016945</c:v>
                </c:pt>
                <c:pt idx="29">
                  <c:v>51699.932592177764</c:v>
                </c:pt>
                <c:pt idx="30">
                  <c:v>59210.758155274911</c:v>
                </c:pt>
                <c:pt idx="31">
                  <c:v>51800.451099220831</c:v>
                </c:pt>
                <c:pt idx="32">
                  <c:v>57825.936601060275</c:v>
                </c:pt>
                <c:pt idx="33">
                  <c:v>77699.014178861864</c:v>
                </c:pt>
                <c:pt idx="34">
                  <c:v>101159.81031037525</c:v>
                </c:pt>
                <c:pt idx="35">
                  <c:v>131368.85765355191</c:v>
                </c:pt>
              </c:numCache>
            </c:numRef>
          </c:val>
          <c:smooth val="0"/>
          <c:extLst>
            <c:ext xmlns:c16="http://schemas.microsoft.com/office/drawing/2014/chart" uri="{C3380CC4-5D6E-409C-BE32-E72D297353CC}">
              <c16:uniqueId val="{00000003-3E96-4F6A-B62D-A8DEA6806631}"/>
            </c:ext>
          </c:extLst>
        </c:ser>
        <c:dLbls>
          <c:showLegendKey val="0"/>
          <c:showVal val="0"/>
          <c:showCatName val="0"/>
          <c:showSerName val="0"/>
          <c:showPercent val="0"/>
          <c:showBubbleSize val="0"/>
        </c:dLbls>
        <c:marker val="1"/>
        <c:smooth val="0"/>
        <c:axId val="1108839151"/>
        <c:axId val="1108835791"/>
      </c:lineChart>
      <c:dateAx>
        <c:axId val="1108839151"/>
        <c:scaling>
          <c:orientation val="minMax"/>
        </c:scaling>
        <c:delete val="0"/>
        <c:axPos val="b"/>
        <c:numFmt formatCode="[$-409]dd\-mmm\-yy;@"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8835791"/>
        <c:crosses val="autoZero"/>
        <c:auto val="1"/>
        <c:lblOffset val="100"/>
        <c:baseTimeUnit val="months"/>
      </c:dateAx>
      <c:valAx>
        <c:axId val="1108835791"/>
        <c:scaling>
          <c:orientation val="minMax"/>
          <c:max val="31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883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100" b="0"/>
              <a:t>Curva</a:t>
            </a:r>
            <a:r>
              <a:rPr lang="es-AR" sz="1100" b="0" baseline="0"/>
              <a:t> de Crecimiento Acumulado de Ventas</a:t>
            </a:r>
            <a:endParaRPr lang="es-AR" sz="11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9.6212453895572148E-2"/>
          <c:y val="0.14599555263925346"/>
          <c:w val="0.76668941799368473"/>
          <c:h val="0.66385294743562451"/>
        </c:manualLayout>
      </c:layout>
      <c:areaChart>
        <c:grouping val="standard"/>
        <c:varyColors val="0"/>
        <c:ser>
          <c:idx val="0"/>
          <c:order val="0"/>
          <c:tx>
            <c:strRef>
              <c:f>Engine!$N$178</c:f>
              <c:strCache>
                <c:ptCount val="1"/>
                <c:pt idx="0">
                  <c:v> Curva Crecimiento Annual Acumulada </c:v>
                </c:pt>
              </c:strCache>
            </c:strRef>
          </c:tx>
          <c:spPr>
            <a:gradFill rotWithShape="1">
              <a:gsLst>
                <a:gs pos="0">
                  <a:schemeClr val="accent1">
                    <a:lumMod val="5000"/>
                    <a:lumOff val="95000"/>
                  </a:schemeClr>
                </a:gs>
                <a:gs pos="19000">
                  <a:schemeClr val="accent1">
                    <a:lumMod val="45000"/>
                    <a:lumOff val="55000"/>
                  </a:schemeClr>
                </a:gs>
                <a:gs pos="88000">
                  <a:srgbClr val="0070C0"/>
                </a:gs>
                <a:gs pos="100000">
                  <a:srgbClr val="0070C0"/>
                </a:gs>
              </a:gsLst>
              <a:lin ang="5400000" scaled="1"/>
            </a:gradFill>
            <a:ln>
              <a:noFill/>
            </a:ln>
            <a:effectLst>
              <a:outerShdw blurRad="57150" dist="19050" dir="5400000" algn="ctr" rotWithShape="0">
                <a:srgbClr val="000000">
                  <a:alpha val="63000"/>
                </a:srgbClr>
              </a:outerShdw>
            </a:effectLst>
          </c:spPr>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Engine!$O$178:$V$178</c:f>
              <c:numCache>
                <c:formatCode>0%</c:formatCode>
                <c:ptCount val="8"/>
                <c:pt idx="0" formatCode="_(* #,##0_);_(* \(#,##0\);_(* &quot;-&quot;_);_(@_)">
                  <c:v>0</c:v>
                </c:pt>
                <c:pt idx="1">
                  <c:v>0.37895454807226148</c:v>
                </c:pt>
                <c:pt idx="2">
                  <c:v>0.80583223319239616</c:v>
                </c:pt>
                <c:pt idx="3">
                  <c:v>1.4470239447181927</c:v>
                </c:pt>
                <c:pt idx="4">
                  <c:v>1.9211786463558833</c:v>
                </c:pt>
                <c:pt idx="5">
                  <c:v>2.1726616835813415</c:v>
                </c:pt>
                <c:pt idx="6">
                  <c:v>2.3020129251920816</c:v>
                </c:pt>
                <c:pt idx="7">
                  <c:v>2.3675965821042428</c:v>
                </c:pt>
              </c:numCache>
            </c:numRef>
          </c:val>
          <c:extLst>
            <c:ext xmlns:c16="http://schemas.microsoft.com/office/drawing/2014/chart" uri="{C3380CC4-5D6E-409C-BE32-E72D297353CC}">
              <c16:uniqueId val="{00000000-E93B-436C-897A-3798DE3A74A2}"/>
            </c:ext>
          </c:extLst>
        </c:ser>
        <c:dLbls>
          <c:showLegendKey val="0"/>
          <c:showVal val="0"/>
          <c:showCatName val="0"/>
          <c:showSerName val="0"/>
          <c:showPercent val="0"/>
          <c:showBubbleSize val="0"/>
        </c:dLbls>
        <c:axId val="1244065183"/>
        <c:axId val="1244062303"/>
      </c:areaChart>
      <c:barChart>
        <c:barDir val="col"/>
        <c:grouping val="clustered"/>
        <c:varyColors val="0"/>
        <c:ser>
          <c:idx val="1"/>
          <c:order val="1"/>
          <c:tx>
            <c:strRef>
              <c:f>Engine!$N$179</c:f>
              <c:strCache>
                <c:ptCount val="1"/>
                <c:pt idx="0">
                  <c:v> Saas Tourism LATAM - Projeccion de Ventas Anuales (M USD) </c:v>
                </c:pt>
              </c:strCache>
            </c:strRef>
          </c:tx>
          <c:spPr>
            <a:solidFill>
              <a:srgbClr val="66FF33">
                <a:alpha val="43000"/>
              </a:srgbClr>
            </a:solidFill>
            <a:ln w="25400">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Engine!$O$179:$V$179</c:f>
              <c:numCache>
                <c:formatCode>_(* #,##0_);_(* \(#,##0\);_(* "-"_);_(@_)</c:formatCode>
                <c:ptCount val="8"/>
                <c:pt idx="0">
                  <c:v>44574681.181849003</c:v>
                </c:pt>
                <c:pt idx="1">
                  <c:v>50176395.186147302</c:v>
                </c:pt>
                <c:pt idx="2">
                  <c:v>56482078.326151296</c:v>
                </c:pt>
                <c:pt idx="3">
                  <c:v>63580198.621407799</c:v>
                </c:pt>
                <c:pt idx="4">
                  <c:v>71570341.894908592</c:v>
                </c:pt>
                <c:pt idx="5">
                  <c:v>80564608.950897709</c:v>
                </c:pt>
                <c:pt idx="6">
                  <c:v>90689188.33644408</c:v>
                </c:pt>
                <c:pt idx="7">
                  <c:v>102086126.7524513</c:v>
                </c:pt>
              </c:numCache>
            </c:numRef>
          </c:val>
          <c:extLst>
            <c:ext xmlns:c16="http://schemas.microsoft.com/office/drawing/2014/chart" uri="{C3380CC4-5D6E-409C-BE32-E72D297353CC}">
              <c16:uniqueId val="{00000001-E93B-436C-897A-3798DE3A74A2}"/>
            </c:ext>
          </c:extLst>
        </c:ser>
        <c:dLbls>
          <c:showLegendKey val="0"/>
          <c:showVal val="0"/>
          <c:showCatName val="0"/>
          <c:showSerName val="0"/>
          <c:showPercent val="0"/>
          <c:showBubbleSize val="0"/>
        </c:dLbls>
        <c:gapWidth val="150"/>
        <c:axId val="665636623"/>
        <c:axId val="36336735"/>
      </c:barChart>
      <c:catAx>
        <c:axId val="1244065183"/>
        <c:scaling>
          <c:orientation val="minMax"/>
        </c:scaling>
        <c:delete val="0"/>
        <c:axPos val="b"/>
        <c:numFmt formatCode="0_);\(0\)"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62303"/>
        <c:crosses val="autoZero"/>
        <c:auto val="1"/>
        <c:lblAlgn val="ctr"/>
        <c:lblOffset val="100"/>
        <c:noMultiLvlLbl val="0"/>
      </c:catAx>
      <c:valAx>
        <c:axId val="12440623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s-AR"/>
          </a:p>
        </c:txPr>
        <c:crossAx val="1244065183"/>
        <c:crosses val="autoZero"/>
        <c:crossBetween val="between"/>
      </c:valAx>
      <c:valAx>
        <c:axId val="3633673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FF33"/>
                </a:solidFill>
                <a:latin typeface="+mn-lt"/>
                <a:ea typeface="+mn-ea"/>
                <a:cs typeface="+mn-cs"/>
              </a:defRPr>
            </a:pPr>
            <a:endParaRPr lang="es-AR"/>
          </a:p>
        </c:txPr>
        <c:crossAx val="665636623"/>
        <c:crosses val="max"/>
        <c:crossBetween val="between"/>
      </c:valAx>
      <c:catAx>
        <c:axId val="665636623"/>
        <c:scaling>
          <c:orientation val="minMax"/>
        </c:scaling>
        <c:delete val="1"/>
        <c:axPos val="b"/>
        <c:numFmt formatCode="0_);\(0\)" sourceLinked="1"/>
        <c:majorTickMark val="out"/>
        <c:minorTickMark val="none"/>
        <c:tickLblPos val="nextTo"/>
        <c:crossAx val="36336735"/>
        <c:crosses val="autoZero"/>
        <c:auto val="1"/>
        <c:lblAlgn val="ctr"/>
        <c:lblOffset val="100"/>
        <c:noMultiLvlLbl val="0"/>
      </c:catAx>
      <c:spPr>
        <a:noFill/>
        <a:ln>
          <a:noFill/>
        </a:ln>
        <a:effectLst/>
      </c:spPr>
    </c:plotArea>
    <c:legend>
      <c:legendPos val="b"/>
      <c:layout>
        <c:manualLayout>
          <c:xMode val="edge"/>
          <c:yMode val="edge"/>
          <c:x val="2.9051013069427721E-2"/>
          <c:y val="0.8969589274313684"/>
          <c:w val="0.94422564722149127"/>
          <c:h val="7.60140455416045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Ventas Historicas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stacked"/>
        <c:varyColors val="0"/>
        <c:ser>
          <c:idx val="0"/>
          <c:order val="0"/>
          <c:tx>
            <c:strRef>
              <c:f>Engine!$N$11</c:f>
              <c:strCache>
                <c:ptCount val="1"/>
                <c:pt idx="0">
                  <c:v> Total TOLWEB </c:v>
                </c:pt>
              </c:strCache>
            </c:strRef>
          </c:tx>
          <c:spPr>
            <a:solidFill>
              <a:srgbClr val="00B0F0"/>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Engine!$O$11:$AX$11</c:f>
              <c:numCache>
                <c:formatCode>_(* #,##0_);_(* \(#,##0\);_(* "-"_);_(@_)</c:formatCode>
                <c:ptCount val="36"/>
                <c:pt idx="0">
                  <c:v>61190.813805593731</c:v>
                </c:pt>
                <c:pt idx="1">
                  <c:v>39476.249054973254</c:v>
                </c:pt>
                <c:pt idx="2">
                  <c:v>28013.782038956393</c:v>
                </c:pt>
                <c:pt idx="3">
                  <c:v>20959.60462661643</c:v>
                </c:pt>
                <c:pt idx="4">
                  <c:v>18229.064517884286</c:v>
                </c:pt>
                <c:pt idx="5">
                  <c:v>17805.658757866542</c:v>
                </c:pt>
                <c:pt idx="6">
                  <c:v>25342.91493553796</c:v>
                </c:pt>
                <c:pt idx="7">
                  <c:v>16219.671503302839</c:v>
                </c:pt>
                <c:pt idx="8">
                  <c:v>20278.103411224576</c:v>
                </c:pt>
                <c:pt idx="9">
                  <c:v>22577.666988014196</c:v>
                </c:pt>
                <c:pt idx="10">
                  <c:v>33526.161291248856</c:v>
                </c:pt>
                <c:pt idx="11">
                  <c:v>50279.964789111567</c:v>
                </c:pt>
                <c:pt idx="12">
                  <c:v>34976.463019245806</c:v>
                </c:pt>
                <c:pt idx="13">
                  <c:v>32961.780560016959</c:v>
                </c:pt>
                <c:pt idx="14">
                  <c:v>31704.431987698423</c:v>
                </c:pt>
                <c:pt idx="15">
                  <c:v>17315.126573664107</c:v>
                </c:pt>
                <c:pt idx="16">
                  <c:v>16717.261430882594</c:v>
                </c:pt>
                <c:pt idx="17">
                  <c:v>21361.904988721391</c:v>
                </c:pt>
                <c:pt idx="18">
                  <c:v>29767.864762832487</c:v>
                </c:pt>
                <c:pt idx="19">
                  <c:v>21120.89647634534</c:v>
                </c:pt>
                <c:pt idx="20">
                  <c:v>31592.150603742852</c:v>
                </c:pt>
                <c:pt idx="21">
                  <c:v>43972.838825906532</c:v>
                </c:pt>
                <c:pt idx="22">
                  <c:v>77796.299023507541</c:v>
                </c:pt>
                <c:pt idx="23">
                  <c:v>126589.50044867623</c:v>
                </c:pt>
                <c:pt idx="24">
                  <c:v>154333.08180327871</c:v>
                </c:pt>
                <c:pt idx="25">
                  <c:v>109702.96711382114</c:v>
                </c:pt>
                <c:pt idx="26">
                  <c:v>62076.08952452831</c:v>
                </c:pt>
                <c:pt idx="27">
                  <c:v>62841.847232067521</c:v>
                </c:pt>
                <c:pt idx="28">
                  <c:v>38030.380372881358</c:v>
                </c:pt>
                <c:pt idx="29">
                  <c:v>48573.339703703692</c:v>
                </c:pt>
                <c:pt idx="30">
                  <c:v>61316.557325842688</c:v>
                </c:pt>
                <c:pt idx="31">
                  <c:v>50680.725070631976</c:v>
                </c:pt>
                <c:pt idx="32">
                  <c:v>43634.60599315069</c:v>
                </c:pt>
                <c:pt idx="33">
                  <c:v>66034.893793814437</c:v>
                </c:pt>
                <c:pt idx="34">
                  <c:v>93444.325092783503</c:v>
                </c:pt>
                <c:pt idx="35">
                  <c:v>133220.37860481101</c:v>
                </c:pt>
              </c:numCache>
            </c:numRef>
          </c:val>
          <c:extLst>
            <c:ext xmlns:c16="http://schemas.microsoft.com/office/drawing/2014/chart" uri="{C3380CC4-5D6E-409C-BE32-E72D297353CC}">
              <c16:uniqueId val="{00000000-6B26-49A8-8C59-9D5FB9A5A05D}"/>
            </c:ext>
          </c:extLst>
        </c:ser>
        <c:ser>
          <c:idx val="1"/>
          <c:order val="1"/>
          <c:tx>
            <c:strRef>
              <c:f>Engine!$N$15</c:f>
              <c:strCache>
                <c:ptCount val="1"/>
                <c:pt idx="0">
                  <c:v> Total TOLPOS </c:v>
                </c:pt>
              </c:strCache>
            </c:strRef>
          </c:tx>
          <c:spPr>
            <a:solidFill>
              <a:srgbClr val="FF0000"/>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Engine!$O$15:$AX$15</c:f>
              <c:numCache>
                <c:formatCode>_(* #,##0_);_(* \(#,##0\);_(* "-"_);_(@_)</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B26-49A8-8C59-9D5FB9A5A05D}"/>
            </c:ext>
          </c:extLst>
        </c:ser>
        <c:ser>
          <c:idx val="2"/>
          <c:order val="2"/>
          <c:tx>
            <c:strRef>
              <c:f>Engine!$N$19</c:f>
              <c:strCache>
                <c:ptCount val="1"/>
                <c:pt idx="0">
                  <c:v> Total UNIBUS </c:v>
                </c:pt>
              </c:strCache>
            </c:strRef>
          </c:tx>
          <c:spPr>
            <a:solidFill>
              <a:srgbClr val="66FF33"/>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Engine!$O$19:$AX$19</c:f>
              <c:numCache>
                <c:formatCode>_(* #,##0_);_(* \(#,##0\);_(* "-"_);_(@_)</c:formatCode>
                <c:ptCount val="36"/>
                <c:pt idx="0">
                  <c:v>54103.137601103663</c:v>
                </c:pt>
                <c:pt idx="1">
                  <c:v>34903.751098688837</c:v>
                </c:pt>
                <c:pt idx="2">
                  <c:v>24768.971192248355</c:v>
                </c:pt>
                <c:pt idx="3">
                  <c:v>18531.872721635475</c:v>
                </c:pt>
                <c:pt idx="4">
                  <c:v>16117.608585560807</c:v>
                </c:pt>
                <c:pt idx="5">
                  <c:v>15743.245528907912</c:v>
                </c:pt>
                <c:pt idx="6">
                  <c:v>22407.468191657455</c:v>
                </c:pt>
                <c:pt idx="7">
                  <c:v>14340.961732848764</c:v>
                </c:pt>
                <c:pt idx="8">
                  <c:v>17929.30917102137</c:v>
                </c:pt>
                <c:pt idx="9">
                  <c:v>19962.516394131744</c:v>
                </c:pt>
                <c:pt idx="10">
                  <c:v>29642.856578766703</c:v>
                </c:pt>
                <c:pt idx="11">
                  <c:v>44456.08228396</c:v>
                </c:pt>
                <c:pt idx="12">
                  <c:v>60655.065175983051</c:v>
                </c:pt>
                <c:pt idx="13">
                  <c:v>45824.974688737777</c:v>
                </c:pt>
                <c:pt idx="14">
                  <c:v>38786.753880891025</c:v>
                </c:pt>
                <c:pt idx="15">
                  <c:v>26979.554262211499</c:v>
                </c:pt>
                <c:pt idx="16">
                  <c:v>21088.829185365867</c:v>
                </c:pt>
                <c:pt idx="17">
                  <c:v>24514.308847838831</c:v>
                </c:pt>
                <c:pt idx="18">
                  <c:v>25899.673438676473</c:v>
                </c:pt>
                <c:pt idx="19">
                  <c:v>27607.551630574711</c:v>
                </c:pt>
                <c:pt idx="20">
                  <c:v>36952.403267530382</c:v>
                </c:pt>
                <c:pt idx="21">
                  <c:v>42933.524939579867</c:v>
                </c:pt>
                <c:pt idx="22">
                  <c:v>43799.194079821413</c:v>
                </c:pt>
                <c:pt idx="23">
                  <c:v>38578.795566504064</c:v>
                </c:pt>
                <c:pt idx="24">
                  <c:v>43807.248827868854</c:v>
                </c:pt>
                <c:pt idx="25">
                  <c:v>35453.790764227619</c:v>
                </c:pt>
                <c:pt idx="26">
                  <c:v>27834.162000000004</c:v>
                </c:pt>
                <c:pt idx="27">
                  <c:v>28441.227130801679</c:v>
                </c:pt>
                <c:pt idx="28">
                  <c:v>36157.168372881359</c:v>
                </c:pt>
                <c:pt idx="29">
                  <c:v>27455.972931851833</c:v>
                </c:pt>
                <c:pt idx="30">
                  <c:v>25758.087020149811</c:v>
                </c:pt>
                <c:pt idx="31">
                  <c:v>25496.408898810412</c:v>
                </c:pt>
                <c:pt idx="32">
                  <c:v>30501.210162054798</c:v>
                </c:pt>
                <c:pt idx="33">
                  <c:v>33579.226948316158</c:v>
                </c:pt>
                <c:pt idx="34">
                  <c:v>36247.739407697591</c:v>
                </c:pt>
                <c:pt idx="35">
                  <c:v>37388.527438762889</c:v>
                </c:pt>
              </c:numCache>
            </c:numRef>
          </c:val>
          <c:extLst>
            <c:ext xmlns:c16="http://schemas.microsoft.com/office/drawing/2014/chart" uri="{C3380CC4-5D6E-409C-BE32-E72D297353CC}">
              <c16:uniqueId val="{00000002-6B26-49A8-8C59-9D5FB9A5A05D}"/>
            </c:ext>
          </c:extLst>
        </c:ser>
        <c:dLbls>
          <c:showLegendKey val="0"/>
          <c:showVal val="0"/>
          <c:showCatName val="0"/>
          <c:showSerName val="0"/>
          <c:showPercent val="0"/>
          <c:showBubbleSize val="0"/>
        </c:dLbls>
        <c:gapWidth val="150"/>
        <c:overlap val="100"/>
        <c:axId val="1108839151"/>
        <c:axId val="1108835791"/>
      </c:barChart>
      <c:lineChart>
        <c:grouping val="standard"/>
        <c:varyColors val="0"/>
        <c:ser>
          <c:idx val="3"/>
          <c:order val="3"/>
          <c:tx>
            <c:strRef>
              <c:f>Engine!$N$79</c:f>
              <c:strCache>
                <c:ptCount val="1"/>
                <c:pt idx="0">
                  <c:v> COSTOS </c:v>
                </c:pt>
              </c:strCache>
            </c:strRef>
          </c:tx>
          <c:spPr>
            <a:ln w="19050" cap="rnd">
              <a:solidFill>
                <a:srgbClr val="FF0000"/>
              </a:solidFill>
              <a:prstDash val="solid"/>
              <a:round/>
            </a:ln>
            <a:effectLst>
              <a:outerShdw blurRad="57150" dist="19050" dir="5400000" algn="ctr" rotWithShape="0">
                <a:srgbClr val="000000">
                  <a:alpha val="63000"/>
                </a:srgbClr>
              </a:outerShdw>
            </a:effectLst>
          </c:spPr>
          <c:marker>
            <c:symbol val="none"/>
          </c:marker>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Engine!$O$85:$AX$85</c:f>
              <c:numCache>
                <c:formatCode>_(* #,##0_);_(* \(#,##0\);_(* "-"_);_(@_)</c:formatCode>
                <c:ptCount val="36"/>
                <c:pt idx="0">
                  <c:v>40098.587143349359</c:v>
                </c:pt>
                <c:pt idx="1">
                  <c:v>43501.180220376889</c:v>
                </c:pt>
                <c:pt idx="2">
                  <c:v>42437.989817237984</c:v>
                </c:pt>
                <c:pt idx="3">
                  <c:v>33958.228590644947</c:v>
                </c:pt>
                <c:pt idx="4">
                  <c:v>36167.237140864665</c:v>
                </c:pt>
                <c:pt idx="5">
                  <c:v>46896.618867652505</c:v>
                </c:pt>
                <c:pt idx="6">
                  <c:v>40349.372824322374</c:v>
                </c:pt>
                <c:pt idx="7">
                  <c:v>30407.88518351056</c:v>
                </c:pt>
                <c:pt idx="8">
                  <c:v>29918.907105221115</c:v>
                </c:pt>
                <c:pt idx="9">
                  <c:v>30554.017046262885</c:v>
                </c:pt>
                <c:pt idx="10">
                  <c:v>37619.500585529611</c:v>
                </c:pt>
                <c:pt idx="11">
                  <c:v>48156.896130524052</c:v>
                </c:pt>
                <c:pt idx="12">
                  <c:v>40778.475765690382</c:v>
                </c:pt>
                <c:pt idx="13">
                  <c:v>56254.470223300967</c:v>
                </c:pt>
                <c:pt idx="14">
                  <c:v>54621.549108910891</c:v>
                </c:pt>
                <c:pt idx="15">
                  <c:v>54250.49997115384</c:v>
                </c:pt>
                <c:pt idx="16">
                  <c:v>44057.048097560968</c:v>
                </c:pt>
                <c:pt idx="17">
                  <c:v>55040.701135531141</c:v>
                </c:pt>
                <c:pt idx="18">
                  <c:v>53189.097779411757</c:v>
                </c:pt>
                <c:pt idx="19">
                  <c:v>57914.259938697323</c:v>
                </c:pt>
                <c:pt idx="20">
                  <c:v>57636.630016720635</c:v>
                </c:pt>
                <c:pt idx="21">
                  <c:v>66301.860353109223</c:v>
                </c:pt>
                <c:pt idx="22">
                  <c:v>78416.601197901793</c:v>
                </c:pt>
                <c:pt idx="23">
                  <c:v>97888.118977032544</c:v>
                </c:pt>
                <c:pt idx="24">
                  <c:v>109766.45804918034</c:v>
                </c:pt>
                <c:pt idx="25">
                  <c:v>118447.02464227643</c:v>
                </c:pt>
                <c:pt idx="26">
                  <c:v>96464.991826415091</c:v>
                </c:pt>
                <c:pt idx="27">
                  <c:v>85806.089901097046</c:v>
                </c:pt>
                <c:pt idx="28">
                  <c:v>69736.295821016945</c:v>
                </c:pt>
                <c:pt idx="29">
                  <c:v>51699.932592177764</c:v>
                </c:pt>
                <c:pt idx="30">
                  <c:v>59210.758155274911</c:v>
                </c:pt>
                <c:pt idx="31">
                  <c:v>51800.451099220831</c:v>
                </c:pt>
                <c:pt idx="32">
                  <c:v>57825.936601060275</c:v>
                </c:pt>
                <c:pt idx="33">
                  <c:v>77699.014178861864</c:v>
                </c:pt>
                <c:pt idx="34">
                  <c:v>101159.81031037525</c:v>
                </c:pt>
                <c:pt idx="35">
                  <c:v>131368.85765355191</c:v>
                </c:pt>
              </c:numCache>
            </c:numRef>
          </c:val>
          <c:smooth val="0"/>
          <c:extLst>
            <c:ext xmlns:c16="http://schemas.microsoft.com/office/drawing/2014/chart" uri="{C3380CC4-5D6E-409C-BE32-E72D297353CC}">
              <c16:uniqueId val="{00000000-7D4C-41CA-BAF3-2605B7167141}"/>
            </c:ext>
          </c:extLst>
        </c:ser>
        <c:dLbls>
          <c:showLegendKey val="0"/>
          <c:showVal val="0"/>
          <c:showCatName val="0"/>
          <c:showSerName val="0"/>
          <c:showPercent val="0"/>
          <c:showBubbleSize val="0"/>
        </c:dLbls>
        <c:marker val="1"/>
        <c:smooth val="0"/>
        <c:axId val="1108839151"/>
        <c:axId val="1108835791"/>
      </c:lineChart>
      <c:dateAx>
        <c:axId val="1108839151"/>
        <c:scaling>
          <c:orientation val="minMax"/>
        </c:scaling>
        <c:delete val="0"/>
        <c:axPos val="b"/>
        <c:numFmt formatCode="[$-409]dd\-mmm\-yy;@"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8835791"/>
        <c:crosses val="autoZero"/>
        <c:auto val="1"/>
        <c:lblOffset val="100"/>
        <c:baseTimeUnit val="months"/>
      </c:dateAx>
      <c:valAx>
        <c:axId val="1108835791"/>
        <c:scaling>
          <c:orientation val="minMax"/>
          <c:max val="31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883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Ventas Historicas</a:t>
            </a:r>
            <a:r>
              <a:rPr lang="es-AR" b="0" baseline="0"/>
              <a:t> Totales</a:t>
            </a:r>
            <a:endParaRPr lang="es-AR"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0"/>
          <c:order val="0"/>
          <c:tx>
            <c:strRef>
              <c:f>Engine!$N$33</c:f>
              <c:strCache>
                <c:ptCount val="1"/>
                <c:pt idx="0">
                  <c:v> Ventas totales </c:v>
                </c:pt>
              </c:strCache>
            </c:strRef>
          </c:tx>
          <c:spPr>
            <a:gradFill rotWithShape="1">
              <a:gsLst>
                <a:gs pos="0">
                  <a:schemeClr val="accent1">
                    <a:lumMod val="5000"/>
                    <a:lumOff val="95000"/>
                  </a:schemeClr>
                </a:gs>
                <a:gs pos="45000">
                  <a:schemeClr val="accent1">
                    <a:lumMod val="45000"/>
                    <a:lumOff val="55000"/>
                  </a:schemeClr>
                </a:gs>
                <a:gs pos="88000">
                  <a:srgbClr val="0070C0"/>
                </a:gs>
                <a:gs pos="100000">
                  <a:srgbClr val="0070C0"/>
                </a:gs>
              </a:gsLst>
              <a:lin ang="5400000" scaled="1"/>
            </a:gradFill>
            <a:ln>
              <a:noFill/>
            </a:ln>
            <a:effectLst>
              <a:outerShdw blurRad="57150" dist="19050" dir="5400000" algn="ctr" rotWithShape="0">
                <a:srgbClr val="000000">
                  <a:alpha val="63000"/>
                </a:srgbClr>
              </a:outerShdw>
            </a:effectLst>
          </c:spPr>
          <c:cat>
            <c:numRef>
              <c:f>Engine!$O$32:$AX$32</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Engine!$O$33:$AX$33</c:f>
              <c:numCache>
                <c:formatCode>_(* #,##0_);_(* \(#,##0\);_(* "-"_);_(@_)</c:formatCode>
                <c:ptCount val="36"/>
                <c:pt idx="0">
                  <c:v>115293.95140669739</c:v>
                </c:pt>
                <c:pt idx="1">
                  <c:v>74380.000153662084</c:v>
                </c:pt>
                <c:pt idx="2">
                  <c:v>52782.753231204748</c:v>
                </c:pt>
                <c:pt idx="3">
                  <c:v>39491.477348251909</c:v>
                </c:pt>
                <c:pt idx="4">
                  <c:v>34346.673103445093</c:v>
                </c:pt>
                <c:pt idx="5">
                  <c:v>33548.904286774457</c:v>
                </c:pt>
                <c:pt idx="6">
                  <c:v>47750.383127195411</c:v>
                </c:pt>
                <c:pt idx="7">
                  <c:v>30560.633236151603</c:v>
                </c:pt>
                <c:pt idx="8">
                  <c:v>38207.412582245946</c:v>
                </c:pt>
                <c:pt idx="9">
                  <c:v>42540.183382145944</c:v>
                </c:pt>
                <c:pt idx="10">
                  <c:v>63169.017870015559</c:v>
                </c:pt>
                <c:pt idx="11">
                  <c:v>94736.047073071561</c:v>
                </c:pt>
                <c:pt idx="12">
                  <c:v>95631.528195228864</c:v>
                </c:pt>
                <c:pt idx="13">
                  <c:v>78786.755248754736</c:v>
                </c:pt>
                <c:pt idx="14">
                  <c:v>70491.18586858944</c:v>
                </c:pt>
                <c:pt idx="15">
                  <c:v>44294.68083587561</c:v>
                </c:pt>
                <c:pt idx="16">
                  <c:v>37806.090616248461</c:v>
                </c:pt>
                <c:pt idx="17">
                  <c:v>45876.213836560222</c:v>
                </c:pt>
                <c:pt idx="18">
                  <c:v>55667.538201508956</c:v>
                </c:pt>
                <c:pt idx="19">
                  <c:v>48728.448106920056</c:v>
                </c:pt>
                <c:pt idx="20">
                  <c:v>68544.553871273238</c:v>
                </c:pt>
                <c:pt idx="21">
                  <c:v>86906.3637654864</c:v>
                </c:pt>
                <c:pt idx="22">
                  <c:v>121595.49310332895</c:v>
                </c:pt>
                <c:pt idx="23">
                  <c:v>165168.2960151803</c:v>
                </c:pt>
                <c:pt idx="24">
                  <c:v>198140.33063114755</c:v>
                </c:pt>
                <c:pt idx="25">
                  <c:v>145156.75787804875</c:v>
                </c:pt>
                <c:pt idx="26">
                  <c:v>89910.251524528314</c:v>
                </c:pt>
                <c:pt idx="27">
                  <c:v>91283.0743628692</c:v>
                </c:pt>
                <c:pt idx="28">
                  <c:v>74187.548745762717</c:v>
                </c:pt>
                <c:pt idx="29">
                  <c:v>76029.312635555529</c:v>
                </c:pt>
                <c:pt idx="30">
                  <c:v>87074.644345992507</c:v>
                </c:pt>
                <c:pt idx="31">
                  <c:v>76177.133969442395</c:v>
                </c:pt>
                <c:pt idx="32">
                  <c:v>74135.816155205481</c:v>
                </c:pt>
                <c:pt idx="33">
                  <c:v>99614.120742130588</c:v>
                </c:pt>
                <c:pt idx="34">
                  <c:v>129692.06450048109</c:v>
                </c:pt>
                <c:pt idx="35">
                  <c:v>170608.90604357389</c:v>
                </c:pt>
              </c:numCache>
            </c:numRef>
          </c:val>
          <c:extLst>
            <c:ext xmlns:c16="http://schemas.microsoft.com/office/drawing/2014/chart" uri="{C3380CC4-5D6E-409C-BE32-E72D297353CC}">
              <c16:uniqueId val="{00000000-F12F-4A7D-B8D1-F05CEB3560CD}"/>
            </c:ext>
          </c:extLst>
        </c:ser>
        <c:dLbls>
          <c:showLegendKey val="0"/>
          <c:showVal val="0"/>
          <c:showCatName val="0"/>
          <c:showSerName val="0"/>
          <c:showPercent val="0"/>
          <c:showBubbleSize val="0"/>
        </c:dLbls>
        <c:axId val="1244067583"/>
        <c:axId val="1244072383"/>
      </c:areaChart>
      <c:lineChart>
        <c:grouping val="standard"/>
        <c:varyColors val="0"/>
        <c:ser>
          <c:idx val="1"/>
          <c:order val="1"/>
          <c:tx>
            <c:strRef>
              <c:f>Engine!$N$34</c:f>
              <c:strCache>
                <c:ptCount val="1"/>
                <c:pt idx="0">
                  <c:v> Ventas SIN Andesmar </c:v>
                </c:pt>
              </c:strCache>
            </c:strRef>
          </c:tx>
          <c:spPr>
            <a:ln w="22225" cap="rnd">
              <a:solidFill>
                <a:srgbClr val="66FF33"/>
              </a:solidFill>
              <a:round/>
            </a:ln>
            <a:effectLst>
              <a:outerShdw blurRad="57150" dist="19050" dir="5400000" algn="ctr" rotWithShape="0">
                <a:srgbClr val="000000">
                  <a:alpha val="63000"/>
                </a:srgbClr>
              </a:outerShdw>
            </a:effectLst>
          </c:spPr>
          <c:marker>
            <c:symbol val="none"/>
          </c:marker>
          <c:cat>
            <c:numRef>
              <c:f>Engine!$O$32:$AX$32</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Engine!$O$34:$AX$34</c:f>
              <c:numCache>
                <c:formatCode>_(* #,##0_);_(* \(#,##0\);_(* "-"_);_(@_)</c:formatCode>
                <c:ptCount val="36"/>
                <c:pt idx="0">
                  <c:v>110641.28090117364</c:v>
                </c:pt>
                <c:pt idx="1">
                  <c:v>71378.406152472409</c:v>
                </c:pt>
                <c:pt idx="2">
                  <c:v>50652.712963152138</c:v>
                </c:pt>
                <c:pt idx="3">
                  <c:v>37897.804569793399</c:v>
                </c:pt>
                <c:pt idx="4">
                  <c:v>32960.61814599498</c:v>
                </c:pt>
                <c:pt idx="5">
                  <c:v>32195.043172958485</c:v>
                </c:pt>
                <c:pt idx="6">
                  <c:v>45823.423416883532</c:v>
                </c:pt>
                <c:pt idx="7">
                  <c:v>29327.363362466691</c:v>
                </c:pt>
                <c:pt idx="8">
                  <c:v>36665.558049160114</c:v>
                </c:pt>
                <c:pt idx="9">
                  <c:v>40823.480518666969</c:v>
                </c:pt>
                <c:pt idx="10">
                  <c:v>60619.841415216273</c:v>
                </c:pt>
                <c:pt idx="11">
                  <c:v>90912.987782892829</c:v>
                </c:pt>
                <c:pt idx="12">
                  <c:v>90415.416057045557</c:v>
                </c:pt>
                <c:pt idx="13">
                  <c:v>74845.976255073707</c:v>
                </c:pt>
                <c:pt idx="14">
                  <c:v>67155.667933989112</c:v>
                </c:pt>
                <c:pt idx="15">
                  <c:v>41974.538568093165</c:v>
                </c:pt>
                <c:pt idx="16">
                  <c:v>35992.52900231391</c:v>
                </c:pt>
                <c:pt idx="17">
                  <c:v>43768.073591893277</c:v>
                </c:pt>
                <c:pt idx="18">
                  <c:v>53440.261706025834</c:v>
                </c:pt>
                <c:pt idx="19">
                  <c:v>46354.300379142442</c:v>
                </c:pt>
                <c:pt idx="20">
                  <c:v>65366.783331260202</c:v>
                </c:pt>
                <c:pt idx="21">
                  <c:v>83214.238797479426</c:v>
                </c:pt>
                <c:pt idx="22">
                  <c:v>117828.92377858172</c:v>
                </c:pt>
                <c:pt idx="23">
                  <c:v>161850.66172945185</c:v>
                </c:pt>
                <c:pt idx="24">
                  <c:v>183154.10942420008</c:v>
                </c:pt>
                <c:pt idx="25">
                  <c:v>131644.5080914268</c:v>
                </c:pt>
                <c:pt idx="26">
                  <c:v>79044.271891959404</c:v>
                </c:pt>
                <c:pt idx="27">
                  <c:v>79294.053559015971</c:v>
                </c:pt>
                <c:pt idx="28">
                  <c:v>68195.535982862784</c:v>
                </c:pt>
                <c:pt idx="29">
                  <c:v>74851.606664882449</c:v>
                </c:pt>
                <c:pt idx="30">
                  <c:v>82571.551548360643</c:v>
                </c:pt>
                <c:pt idx="31">
                  <c:v>72334.816257157101</c:v>
                </c:pt>
                <c:pt idx="32">
                  <c:v>69991.096462739733</c:v>
                </c:pt>
                <c:pt idx="33">
                  <c:v>92896.315538245894</c:v>
                </c:pt>
                <c:pt idx="34">
                  <c:v>123484.6494721732</c:v>
                </c:pt>
                <c:pt idx="35">
                  <c:v>161647.71907642309</c:v>
                </c:pt>
              </c:numCache>
            </c:numRef>
          </c:val>
          <c:smooth val="0"/>
          <c:extLst>
            <c:ext xmlns:c16="http://schemas.microsoft.com/office/drawing/2014/chart" uri="{C3380CC4-5D6E-409C-BE32-E72D297353CC}">
              <c16:uniqueId val="{00000001-F12F-4A7D-B8D1-F05CEB3560CD}"/>
            </c:ext>
          </c:extLst>
        </c:ser>
        <c:dLbls>
          <c:showLegendKey val="0"/>
          <c:showVal val="0"/>
          <c:showCatName val="0"/>
          <c:showSerName val="0"/>
          <c:showPercent val="0"/>
          <c:showBubbleSize val="0"/>
        </c:dLbls>
        <c:marker val="1"/>
        <c:smooth val="0"/>
        <c:axId val="1244067583"/>
        <c:axId val="1244072383"/>
      </c:lineChart>
      <c:dateAx>
        <c:axId val="1244067583"/>
        <c:scaling>
          <c:orientation val="minMax"/>
        </c:scaling>
        <c:delete val="0"/>
        <c:axPos val="b"/>
        <c:numFmt formatCode="[$-409]dd\-mmm\-yy;@"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72383"/>
        <c:crosses val="autoZero"/>
        <c:auto val="1"/>
        <c:lblOffset val="100"/>
        <c:baseTimeUnit val="months"/>
      </c:dateAx>
      <c:valAx>
        <c:axId val="1244072383"/>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6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Correlacion % de Costos sobre Ventas Totales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ndard"/>
        <c:varyColors val="0"/>
        <c:ser>
          <c:idx val="4"/>
          <c:order val="4"/>
          <c:tx>
            <c:strRef>
              <c:f>Engine!$N$33</c:f>
              <c:strCache>
                <c:ptCount val="1"/>
                <c:pt idx="0">
                  <c:v> Ventas totales </c:v>
                </c:pt>
              </c:strCache>
            </c:strRef>
          </c:tx>
          <c:spPr>
            <a:gradFill rotWithShape="1">
              <a:gsLst>
                <a:gs pos="0">
                  <a:schemeClr val="accent1">
                    <a:lumMod val="5000"/>
                    <a:lumOff val="95000"/>
                  </a:schemeClr>
                </a:gs>
                <a:gs pos="45000">
                  <a:schemeClr val="accent1">
                    <a:lumMod val="45000"/>
                    <a:lumOff val="55000"/>
                  </a:schemeClr>
                </a:gs>
                <a:gs pos="88000">
                  <a:srgbClr val="0070C0"/>
                </a:gs>
                <a:gs pos="100000">
                  <a:srgbClr val="0070C0"/>
                </a:gs>
              </a:gsLst>
              <a:lin ang="5400000" scaled="1"/>
            </a:gradFill>
            <a:ln>
              <a:noFill/>
            </a:ln>
            <a:effectLst>
              <a:outerShdw blurRad="57150" dist="19050" dir="5400000" algn="ctr" rotWithShape="0">
                <a:srgbClr val="000000">
                  <a:alpha val="63000"/>
                </a:srgbClr>
              </a:outerShdw>
            </a:effectLst>
          </c:spPr>
          <c:val>
            <c:numRef>
              <c:f>Engine!$O$33:$AX$33</c:f>
              <c:numCache>
                <c:formatCode>_(* #,##0_);_(* \(#,##0\);_(* "-"_);_(@_)</c:formatCode>
                <c:ptCount val="36"/>
                <c:pt idx="0">
                  <c:v>115293.95140669739</c:v>
                </c:pt>
                <c:pt idx="1">
                  <c:v>74380.000153662084</c:v>
                </c:pt>
                <c:pt idx="2">
                  <c:v>52782.753231204748</c:v>
                </c:pt>
                <c:pt idx="3">
                  <c:v>39491.477348251909</c:v>
                </c:pt>
                <c:pt idx="4">
                  <c:v>34346.673103445093</c:v>
                </c:pt>
                <c:pt idx="5">
                  <c:v>33548.904286774457</c:v>
                </c:pt>
                <c:pt idx="6">
                  <c:v>47750.383127195411</c:v>
                </c:pt>
                <c:pt idx="7">
                  <c:v>30560.633236151603</c:v>
                </c:pt>
                <c:pt idx="8">
                  <c:v>38207.412582245946</c:v>
                </c:pt>
                <c:pt idx="9">
                  <c:v>42540.183382145944</c:v>
                </c:pt>
                <c:pt idx="10">
                  <c:v>63169.017870015559</c:v>
                </c:pt>
                <c:pt idx="11">
                  <c:v>94736.047073071561</c:v>
                </c:pt>
                <c:pt idx="12">
                  <c:v>95631.528195228864</c:v>
                </c:pt>
                <c:pt idx="13">
                  <c:v>78786.755248754736</c:v>
                </c:pt>
                <c:pt idx="14">
                  <c:v>70491.18586858944</c:v>
                </c:pt>
                <c:pt idx="15">
                  <c:v>44294.68083587561</c:v>
                </c:pt>
                <c:pt idx="16">
                  <c:v>37806.090616248461</c:v>
                </c:pt>
                <c:pt idx="17">
                  <c:v>45876.213836560222</c:v>
                </c:pt>
                <c:pt idx="18">
                  <c:v>55667.538201508956</c:v>
                </c:pt>
                <c:pt idx="19">
                  <c:v>48728.448106920056</c:v>
                </c:pt>
                <c:pt idx="20">
                  <c:v>68544.553871273238</c:v>
                </c:pt>
                <c:pt idx="21">
                  <c:v>86906.3637654864</c:v>
                </c:pt>
                <c:pt idx="22">
                  <c:v>121595.49310332895</c:v>
                </c:pt>
                <c:pt idx="23">
                  <c:v>165168.2960151803</c:v>
                </c:pt>
                <c:pt idx="24">
                  <c:v>198140.33063114755</c:v>
                </c:pt>
                <c:pt idx="25">
                  <c:v>145156.75787804875</c:v>
                </c:pt>
                <c:pt idx="26">
                  <c:v>89910.251524528314</c:v>
                </c:pt>
                <c:pt idx="27">
                  <c:v>91283.0743628692</c:v>
                </c:pt>
                <c:pt idx="28">
                  <c:v>74187.548745762717</c:v>
                </c:pt>
                <c:pt idx="29">
                  <c:v>76029.312635555529</c:v>
                </c:pt>
                <c:pt idx="30">
                  <c:v>87074.644345992507</c:v>
                </c:pt>
                <c:pt idx="31">
                  <c:v>76177.133969442395</c:v>
                </c:pt>
                <c:pt idx="32">
                  <c:v>74135.816155205481</c:v>
                </c:pt>
                <c:pt idx="33">
                  <c:v>99614.120742130588</c:v>
                </c:pt>
                <c:pt idx="34">
                  <c:v>129692.06450048109</c:v>
                </c:pt>
                <c:pt idx="35">
                  <c:v>170608.90604357389</c:v>
                </c:pt>
              </c:numCache>
            </c:numRef>
          </c:val>
          <c:extLst>
            <c:ext xmlns:c16="http://schemas.microsoft.com/office/drawing/2014/chart" uri="{C3380CC4-5D6E-409C-BE32-E72D297353CC}">
              <c16:uniqueId val="{00000004-5253-4DFC-912F-3B4319B36CD0}"/>
            </c:ext>
          </c:extLst>
        </c:ser>
        <c:dLbls>
          <c:showLegendKey val="0"/>
          <c:showVal val="0"/>
          <c:showCatName val="0"/>
          <c:showSerName val="0"/>
          <c:showPercent val="0"/>
          <c:showBubbleSize val="0"/>
        </c:dLbls>
        <c:axId val="1164339887"/>
        <c:axId val="1164343247"/>
      </c:areaChart>
      <c:lineChart>
        <c:grouping val="standard"/>
        <c:varyColors val="0"/>
        <c:ser>
          <c:idx val="0"/>
          <c:order val="0"/>
          <c:tx>
            <c:strRef>
              <c:f>Engine!$N$56</c:f>
              <c:strCache>
                <c:ptCount val="1"/>
                <c:pt idx="0">
                  <c:v> OPERACIONES </c:v>
                </c:pt>
              </c:strCache>
            </c:strRef>
          </c:tx>
          <c:spPr>
            <a:ln w="19050" cap="rnd">
              <a:solidFill>
                <a:srgbClr val="66FF33"/>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Engine!$O$56:$AX$56</c:f>
              <c:numCache>
                <c:formatCode>0%</c:formatCode>
                <c:ptCount val="36"/>
                <c:pt idx="0">
                  <c:v>7.5101017046047339E-2</c:v>
                </c:pt>
                <c:pt idx="1">
                  <c:v>0.11717326812785747</c:v>
                </c:pt>
                <c:pt idx="2">
                  <c:v>0.11446752105956791</c:v>
                </c:pt>
                <c:pt idx="3">
                  <c:v>8.3133022503053919E-2</c:v>
                </c:pt>
                <c:pt idx="4">
                  <c:v>0.10071376130805676</c:v>
                </c:pt>
                <c:pt idx="5">
                  <c:v>0.10172087976299529</c:v>
                </c:pt>
                <c:pt idx="6">
                  <c:v>0.12609302646002032</c:v>
                </c:pt>
                <c:pt idx="7">
                  <c:v>0.10068697331748844</c:v>
                </c:pt>
                <c:pt idx="8">
                  <c:v>6.9528913949127899E-2</c:v>
                </c:pt>
                <c:pt idx="9">
                  <c:v>7.4539827191718852E-2</c:v>
                </c:pt>
                <c:pt idx="10">
                  <c:v>6.8174780351260622E-2</c:v>
                </c:pt>
                <c:pt idx="11">
                  <c:v>6.8192312968852226E-2</c:v>
                </c:pt>
                <c:pt idx="12">
                  <c:v>8.6428334180146782E-2</c:v>
                </c:pt>
                <c:pt idx="13">
                  <c:v>0.13967048087632747</c:v>
                </c:pt>
                <c:pt idx="14">
                  <c:v>9.6769871140690703E-2</c:v>
                </c:pt>
                <c:pt idx="15">
                  <c:v>0.13229954389328696</c:v>
                </c:pt>
                <c:pt idx="16">
                  <c:v>0.11906064327253602</c:v>
                </c:pt>
                <c:pt idx="17">
                  <c:v>8.0045379477824169E-2</c:v>
                </c:pt>
                <c:pt idx="18">
                  <c:v>0.10985019470692152</c:v>
                </c:pt>
                <c:pt idx="19">
                  <c:v>0.10543363061491019</c:v>
                </c:pt>
                <c:pt idx="20">
                  <c:v>9.5015276051359968E-2</c:v>
                </c:pt>
                <c:pt idx="21">
                  <c:v>0.10522459562794775</c:v>
                </c:pt>
                <c:pt idx="22">
                  <c:v>8.9020995429094266E-2</c:v>
                </c:pt>
                <c:pt idx="23">
                  <c:v>8.1760828027493584E-2</c:v>
                </c:pt>
                <c:pt idx="24">
                  <c:v>0.12868018077689022</c:v>
                </c:pt>
                <c:pt idx="25">
                  <c:v>0.15131603878245067</c:v>
                </c:pt>
                <c:pt idx="26">
                  <c:v>0.21183622707879815</c:v>
                </c:pt>
                <c:pt idx="27">
                  <c:v>0.14000000000000001</c:v>
                </c:pt>
                <c:pt idx="28">
                  <c:v>0.14000000000000001</c:v>
                </c:pt>
                <c:pt idx="29">
                  <c:v>0.09</c:v>
                </c:pt>
                <c:pt idx="30">
                  <c:v>0.09</c:v>
                </c:pt>
                <c:pt idx="31">
                  <c:v>0.09</c:v>
                </c:pt>
                <c:pt idx="32">
                  <c:v>0.08</c:v>
                </c:pt>
                <c:pt idx="33">
                  <c:v>0.08</c:v>
                </c:pt>
                <c:pt idx="34">
                  <c:v>0.08</c:v>
                </c:pt>
                <c:pt idx="35">
                  <c:v>0.1</c:v>
                </c:pt>
              </c:numCache>
            </c:numRef>
          </c:val>
          <c:smooth val="0"/>
          <c:extLst>
            <c:ext xmlns:c16="http://schemas.microsoft.com/office/drawing/2014/chart" uri="{C3380CC4-5D6E-409C-BE32-E72D297353CC}">
              <c16:uniqueId val="{00000000-5253-4DFC-912F-3B4319B36CD0}"/>
            </c:ext>
          </c:extLst>
        </c:ser>
        <c:ser>
          <c:idx val="1"/>
          <c:order val="1"/>
          <c:tx>
            <c:strRef>
              <c:f>Engine!$N$57</c:f>
              <c:strCache>
                <c:ptCount val="1"/>
                <c:pt idx="0">
                  <c:v> INFRAESTRUCTURA </c:v>
                </c:pt>
              </c:strCache>
            </c:strRef>
          </c:tx>
          <c:spPr>
            <a:ln w="19050" cap="rnd">
              <a:solidFill>
                <a:srgbClr val="FFFF00"/>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Engine!$O$57:$AX$57</c:f>
              <c:numCache>
                <c:formatCode>0%</c:formatCode>
                <c:ptCount val="36"/>
                <c:pt idx="0">
                  <c:v>5.852358920212998E-2</c:v>
                </c:pt>
                <c:pt idx="1">
                  <c:v>0.13161716656203956</c:v>
                </c:pt>
                <c:pt idx="2">
                  <c:v>0.18330571538505266</c:v>
                </c:pt>
                <c:pt idx="3">
                  <c:v>0.18379561784467444</c:v>
                </c:pt>
                <c:pt idx="4">
                  <c:v>0.2284908273078646</c:v>
                </c:pt>
                <c:pt idx="5">
                  <c:v>0.2506411743491116</c:v>
                </c:pt>
                <c:pt idx="6">
                  <c:v>0.19507915558507044</c:v>
                </c:pt>
                <c:pt idx="7">
                  <c:v>0.23457803525778406</c:v>
                </c:pt>
                <c:pt idx="8">
                  <c:v>0.19324115630786126</c:v>
                </c:pt>
                <c:pt idx="9">
                  <c:v>0.14979825036809005</c:v>
                </c:pt>
                <c:pt idx="10">
                  <c:v>0.12229995311042402</c:v>
                </c:pt>
                <c:pt idx="11">
                  <c:v>8.9985247587352699E-2</c:v>
                </c:pt>
                <c:pt idx="12">
                  <c:v>9.6595226025967373E-2</c:v>
                </c:pt>
                <c:pt idx="13">
                  <c:v>0.14519608507919909</c:v>
                </c:pt>
                <c:pt idx="14">
                  <c:v>0.17907654572559795</c:v>
                </c:pt>
                <c:pt idx="15">
                  <c:v>0.31557250597820691</c:v>
                </c:pt>
                <c:pt idx="16">
                  <c:v>0.24849656769358161</c:v>
                </c:pt>
                <c:pt idx="17">
                  <c:v>0.2250622051756202</c:v>
                </c:pt>
                <c:pt idx="18">
                  <c:v>0.24224857748567202</c:v>
                </c:pt>
                <c:pt idx="19">
                  <c:v>0.35466664895478273</c:v>
                </c:pt>
                <c:pt idx="20">
                  <c:v>0.20505769554474876</c:v>
                </c:pt>
                <c:pt idx="21">
                  <c:v>0.17729756190569171</c:v>
                </c:pt>
                <c:pt idx="22">
                  <c:v>0.14431648116445803</c:v>
                </c:pt>
                <c:pt idx="23">
                  <c:v>9.4368514157686476E-2</c:v>
                </c:pt>
                <c:pt idx="24">
                  <c:v>0.11934476310759609</c:v>
                </c:pt>
                <c:pt idx="25">
                  <c:v>0.19853240219574139</c:v>
                </c:pt>
                <c:pt idx="26">
                  <c:v>0.19733822230332171</c:v>
                </c:pt>
                <c:pt idx="27">
                  <c:v>0.28000000000000003</c:v>
                </c:pt>
                <c:pt idx="28">
                  <c:v>0.28000000000000003</c:v>
                </c:pt>
                <c:pt idx="29">
                  <c:v>0.18</c:v>
                </c:pt>
                <c:pt idx="30">
                  <c:v>0.18</c:v>
                </c:pt>
                <c:pt idx="31">
                  <c:v>0.18</c:v>
                </c:pt>
                <c:pt idx="32">
                  <c:v>0.2</c:v>
                </c:pt>
                <c:pt idx="33">
                  <c:v>0.2</c:v>
                </c:pt>
                <c:pt idx="34">
                  <c:v>0.2</c:v>
                </c:pt>
                <c:pt idx="35">
                  <c:v>0.22</c:v>
                </c:pt>
              </c:numCache>
            </c:numRef>
          </c:val>
          <c:smooth val="0"/>
          <c:extLst>
            <c:ext xmlns:c16="http://schemas.microsoft.com/office/drawing/2014/chart" uri="{C3380CC4-5D6E-409C-BE32-E72D297353CC}">
              <c16:uniqueId val="{00000001-5253-4DFC-912F-3B4319B36CD0}"/>
            </c:ext>
          </c:extLst>
        </c:ser>
        <c:ser>
          <c:idx val="2"/>
          <c:order val="2"/>
          <c:tx>
            <c:strRef>
              <c:f>Engine!$N$58</c:f>
              <c:strCache>
                <c:ptCount val="1"/>
                <c:pt idx="0">
                  <c:v> PERSONAL </c:v>
                </c:pt>
              </c:strCache>
            </c:strRef>
          </c:tx>
          <c:spPr>
            <a:ln w="19050" cap="rnd">
              <a:solidFill>
                <a:schemeClr val="bg1">
                  <a:lumMod val="85000"/>
                </a:schemeClr>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Engine!$O$58:$AX$58</c:f>
              <c:numCache>
                <c:formatCode>0%</c:formatCode>
                <c:ptCount val="36"/>
                <c:pt idx="0">
                  <c:v>0.1471233407912359</c:v>
                </c:pt>
                <c:pt idx="1">
                  <c:v>0.22331489922929235</c:v>
                </c:pt>
                <c:pt idx="2">
                  <c:v>0.35124486035064345</c:v>
                </c:pt>
                <c:pt idx="3">
                  <c:v>0.42719316716493883</c:v>
                </c:pt>
                <c:pt idx="4">
                  <c:v>0.52080671152403957</c:v>
                </c:pt>
                <c:pt idx="5">
                  <c:v>0.77602276301137119</c:v>
                </c:pt>
                <c:pt idx="6">
                  <c:v>0.36093711719041338</c:v>
                </c:pt>
                <c:pt idx="7">
                  <c:v>0.46792428389247226</c:v>
                </c:pt>
                <c:pt idx="8">
                  <c:v>0.36933917072678607</c:v>
                </c:pt>
                <c:pt idx="9">
                  <c:v>0.35544161697442711</c:v>
                </c:pt>
                <c:pt idx="10">
                  <c:v>0.29025716846999838</c:v>
                </c:pt>
                <c:pt idx="11">
                  <c:v>0.25215621869416027</c:v>
                </c:pt>
                <c:pt idx="12">
                  <c:v>0.18192045869566884</c:v>
                </c:pt>
                <c:pt idx="13">
                  <c:v>0.31048165744418355</c:v>
                </c:pt>
                <c:pt idx="14">
                  <c:v>0.35831991809629954</c:v>
                </c:pt>
                <c:pt idx="15">
                  <c:v>0.54945952865525582</c:v>
                </c:pt>
                <c:pt idx="16">
                  <c:v>0.55874819609879778</c:v>
                </c:pt>
                <c:pt idx="17">
                  <c:v>0.6603727446050438</c:v>
                </c:pt>
                <c:pt idx="18">
                  <c:v>0.4015086348413488</c:v>
                </c:pt>
                <c:pt idx="19">
                  <c:v>0.50155842021955344</c:v>
                </c:pt>
                <c:pt idx="20">
                  <c:v>0.38915707156768775</c:v>
                </c:pt>
                <c:pt idx="21">
                  <c:v>0.34029349001055564</c:v>
                </c:pt>
                <c:pt idx="22">
                  <c:v>0.27759434364223179</c:v>
                </c:pt>
                <c:pt idx="23">
                  <c:v>0.28461054420340298</c:v>
                </c:pt>
                <c:pt idx="24">
                  <c:v>0.16907210490432584</c:v>
                </c:pt>
                <c:pt idx="25">
                  <c:v>0.26454340141323213</c:v>
                </c:pt>
                <c:pt idx="26">
                  <c:v>0.37090348413485597</c:v>
                </c:pt>
                <c:pt idx="27">
                  <c:v>0.52</c:v>
                </c:pt>
                <c:pt idx="28">
                  <c:v>0.52</c:v>
                </c:pt>
                <c:pt idx="29">
                  <c:v>0.41</c:v>
                </c:pt>
                <c:pt idx="30">
                  <c:v>0.41</c:v>
                </c:pt>
                <c:pt idx="31">
                  <c:v>0.41</c:v>
                </c:pt>
                <c:pt idx="32">
                  <c:v>0.5</c:v>
                </c:pt>
                <c:pt idx="33">
                  <c:v>0.5</c:v>
                </c:pt>
                <c:pt idx="34">
                  <c:v>0.5</c:v>
                </c:pt>
                <c:pt idx="35">
                  <c:v>0.45</c:v>
                </c:pt>
              </c:numCache>
            </c:numRef>
          </c:val>
          <c:smooth val="0"/>
          <c:extLst>
            <c:ext xmlns:c16="http://schemas.microsoft.com/office/drawing/2014/chart" uri="{C3380CC4-5D6E-409C-BE32-E72D297353CC}">
              <c16:uniqueId val="{00000002-5253-4DFC-912F-3B4319B36CD0}"/>
            </c:ext>
          </c:extLst>
        </c:ser>
        <c:ser>
          <c:idx val="3"/>
          <c:order val="3"/>
          <c:tx>
            <c:strRef>
              <c:f>Engine!$N$59</c:f>
              <c:strCache>
                <c:ptCount val="1"/>
                <c:pt idx="0">
                  <c:v> TOTAL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numRef>
              <c:f>Engine!$O$55:$AX$55</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Engine!$O$59:$AX$59</c:f>
              <c:numCache>
                <c:formatCode>0%</c:formatCode>
                <c:ptCount val="36"/>
                <c:pt idx="0">
                  <c:v>0.28074794703941319</c:v>
                </c:pt>
                <c:pt idx="1">
                  <c:v>0.47210533391918935</c:v>
                </c:pt>
                <c:pt idx="2">
                  <c:v>0.64901809679526401</c:v>
                </c:pt>
                <c:pt idx="3">
                  <c:v>0.69412180751266717</c:v>
                </c:pt>
                <c:pt idx="4">
                  <c:v>0.85001130013996085</c:v>
                </c:pt>
                <c:pt idx="5">
                  <c:v>1.1283848171234783</c:v>
                </c:pt>
                <c:pt idx="6">
                  <c:v>0.68210929923550412</c:v>
                </c:pt>
                <c:pt idx="7">
                  <c:v>0.80318929246774473</c:v>
                </c:pt>
                <c:pt idx="8">
                  <c:v>0.63210924098377519</c:v>
                </c:pt>
                <c:pt idx="9">
                  <c:v>0.57977969453423606</c:v>
                </c:pt>
                <c:pt idx="10">
                  <c:v>0.48073190193168303</c:v>
                </c:pt>
                <c:pt idx="11">
                  <c:v>0.41033377925036513</c:v>
                </c:pt>
                <c:pt idx="12">
                  <c:v>0.36494401890178302</c:v>
                </c:pt>
                <c:pt idx="13">
                  <c:v>0.59534822339971005</c:v>
                </c:pt>
                <c:pt idx="14">
                  <c:v>0.63416633496258823</c:v>
                </c:pt>
                <c:pt idx="15">
                  <c:v>0.9973315785267497</c:v>
                </c:pt>
                <c:pt idx="16">
                  <c:v>0.92630540706491538</c:v>
                </c:pt>
                <c:pt idx="17">
                  <c:v>0.96548032925848826</c:v>
                </c:pt>
                <c:pt idx="18">
                  <c:v>0.75360740703394236</c:v>
                </c:pt>
                <c:pt idx="19">
                  <c:v>0.96165869978924634</c:v>
                </c:pt>
                <c:pt idx="20">
                  <c:v>0.68923004316379655</c:v>
                </c:pt>
                <c:pt idx="21">
                  <c:v>0.62281564754419494</c:v>
                </c:pt>
                <c:pt idx="22">
                  <c:v>0.5109318202357841</c:v>
                </c:pt>
                <c:pt idx="23">
                  <c:v>0.4607398863885831</c:v>
                </c:pt>
                <c:pt idx="24">
                  <c:v>0.41709704878881215</c:v>
                </c:pt>
                <c:pt idx="25">
                  <c:v>0.61439184239142419</c:v>
                </c:pt>
                <c:pt idx="26">
                  <c:v>0.78007793351697585</c:v>
                </c:pt>
                <c:pt idx="27">
                  <c:v>0.94</c:v>
                </c:pt>
                <c:pt idx="28">
                  <c:v>0.94</c:v>
                </c:pt>
                <c:pt idx="29">
                  <c:v>0.68</c:v>
                </c:pt>
                <c:pt idx="30">
                  <c:v>0.68</c:v>
                </c:pt>
                <c:pt idx="31">
                  <c:v>0.68</c:v>
                </c:pt>
                <c:pt idx="32">
                  <c:v>0.78</c:v>
                </c:pt>
                <c:pt idx="33">
                  <c:v>0.78</c:v>
                </c:pt>
                <c:pt idx="34">
                  <c:v>0.78</c:v>
                </c:pt>
                <c:pt idx="35">
                  <c:v>0.77</c:v>
                </c:pt>
              </c:numCache>
            </c:numRef>
          </c:val>
          <c:smooth val="0"/>
          <c:extLst>
            <c:ext xmlns:c16="http://schemas.microsoft.com/office/drawing/2014/chart" uri="{C3380CC4-5D6E-409C-BE32-E72D297353CC}">
              <c16:uniqueId val="{00000003-5253-4DFC-912F-3B4319B36CD0}"/>
            </c:ext>
          </c:extLst>
        </c:ser>
        <c:dLbls>
          <c:showLegendKey val="0"/>
          <c:showVal val="0"/>
          <c:showCatName val="0"/>
          <c:showSerName val="0"/>
          <c:showPercent val="0"/>
          <c:showBubbleSize val="0"/>
        </c:dLbls>
        <c:marker val="1"/>
        <c:smooth val="0"/>
        <c:axId val="1035457807"/>
        <c:axId val="1035459727"/>
      </c:lineChart>
      <c:dateAx>
        <c:axId val="1035457807"/>
        <c:scaling>
          <c:orientation val="minMax"/>
        </c:scaling>
        <c:delete val="0"/>
        <c:axPos val="b"/>
        <c:numFmt formatCode="[$-409]dd\-mmm\-yy;@" sourceLinked="1"/>
        <c:majorTickMark val="out"/>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9727"/>
        <c:crosses val="autoZero"/>
        <c:auto val="1"/>
        <c:lblOffset val="100"/>
        <c:baseTimeUnit val="months"/>
      </c:dateAx>
      <c:valAx>
        <c:axId val="10354597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7807"/>
        <c:crosses val="autoZero"/>
        <c:crossBetween val="between"/>
      </c:valAx>
      <c:valAx>
        <c:axId val="116434324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64339887"/>
        <c:crosses val="max"/>
        <c:crossBetween val="between"/>
      </c:valAx>
      <c:catAx>
        <c:axId val="1164339887"/>
        <c:scaling>
          <c:orientation val="minMax"/>
        </c:scaling>
        <c:delete val="1"/>
        <c:axPos val="b"/>
        <c:majorTickMark val="out"/>
        <c:minorTickMark val="none"/>
        <c:tickLblPos val="nextTo"/>
        <c:crossAx val="116434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Costos Historicos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stacked"/>
        <c:varyColors val="0"/>
        <c:ser>
          <c:idx val="0"/>
          <c:order val="0"/>
          <c:tx>
            <c:strRef>
              <c:f>Engine!$N$82</c:f>
              <c:strCache>
                <c:ptCount val="1"/>
                <c:pt idx="0">
                  <c:v> OPERACIONES </c:v>
                </c:pt>
              </c:strCache>
            </c:strRef>
          </c:tx>
          <c:spPr>
            <a:solidFill>
              <a:schemeClr val="accent4">
                <a:lumMod val="50000"/>
              </a:schemeClr>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Engine!$O$82:$AX$82</c:f>
              <c:numCache>
                <c:formatCode>_(* #,##0_);_(* \(#,##0\);_(* "-"_);_(@_)</c:formatCode>
                <c:ptCount val="36"/>
                <c:pt idx="0">
                  <c:v>10726.506492146598</c:v>
                </c:pt>
                <c:pt idx="1">
                  <c:v>10796.691093333333</c:v>
                </c:pt>
                <c:pt idx="2">
                  <c:v>7484.8012977099243</c:v>
                </c:pt>
                <c:pt idx="3">
                  <c:v>4067.0818162393161</c:v>
                </c:pt>
                <c:pt idx="4">
                  <c:v>4285.2824285714287</c:v>
                </c:pt>
                <c:pt idx="5">
                  <c:v>4227.6050304259634</c:v>
                </c:pt>
                <c:pt idx="6">
                  <c:v>7458.8845818181817</c:v>
                </c:pt>
                <c:pt idx="7">
                  <c:v>3811.900821917809</c:v>
                </c:pt>
                <c:pt idx="8">
                  <c:v>3290.9329316770181</c:v>
                </c:pt>
                <c:pt idx="9">
                  <c:v>3928.200956521739</c:v>
                </c:pt>
                <c:pt idx="10">
                  <c:v>5334.9927039106142</c:v>
                </c:pt>
                <c:pt idx="11">
                  <c:v>8003.0704236453194</c:v>
                </c:pt>
                <c:pt idx="12">
                  <c:v>9657.4146945606681</c:v>
                </c:pt>
                <c:pt idx="13">
                  <c:v>13197.467631067961</c:v>
                </c:pt>
                <c:pt idx="14">
                  <c:v>8334.9114851485137</c:v>
                </c:pt>
                <c:pt idx="15">
                  <c:v>7196.5197500000004</c:v>
                </c:pt>
                <c:pt idx="16">
                  <c:v>5662.7764959349597</c:v>
                </c:pt>
                <c:pt idx="17">
                  <c:v>4563.2766153846151</c:v>
                </c:pt>
                <c:pt idx="18">
                  <c:v>7753.1519632352929</c:v>
                </c:pt>
                <c:pt idx="19">
                  <c:v>6349.561118773946</c:v>
                </c:pt>
                <c:pt idx="20">
                  <c:v>7945.6204296761134</c:v>
                </c:pt>
                <c:pt idx="21">
                  <c:v>11201.687806890755</c:v>
                </c:pt>
                <c:pt idx="22">
                  <c:v>13662.730760401786</c:v>
                </c:pt>
                <c:pt idx="23">
                  <c:v>17370.785334756096</c:v>
                </c:pt>
                <c:pt idx="24">
                  <c:v>33864.463213114759</c:v>
                </c:pt>
                <c:pt idx="25">
                  <c:v>29171.830317073178</c:v>
                </c:pt>
                <c:pt idx="26">
                  <c:v>26195.818437735848</c:v>
                </c:pt>
                <c:pt idx="27">
                  <c:v>12779.630410801688</c:v>
                </c:pt>
                <c:pt idx="28">
                  <c:v>10386.256824406781</c:v>
                </c:pt>
                <c:pt idx="29">
                  <c:v>6842.6381371999969</c:v>
                </c:pt>
                <c:pt idx="30">
                  <c:v>7836.717991139325</c:v>
                </c:pt>
                <c:pt idx="31">
                  <c:v>6855.9420572498157</c:v>
                </c:pt>
                <c:pt idx="32">
                  <c:v>5930.8652924164389</c:v>
                </c:pt>
                <c:pt idx="33">
                  <c:v>7969.1296593704474</c:v>
                </c:pt>
                <c:pt idx="34">
                  <c:v>10375.365160038487</c:v>
                </c:pt>
                <c:pt idx="35">
                  <c:v>17060.890604357392</c:v>
                </c:pt>
              </c:numCache>
            </c:numRef>
          </c:val>
          <c:extLst>
            <c:ext xmlns:c16="http://schemas.microsoft.com/office/drawing/2014/chart" uri="{C3380CC4-5D6E-409C-BE32-E72D297353CC}">
              <c16:uniqueId val="{00000000-3DF6-4CD5-A424-35E533E4289A}"/>
            </c:ext>
          </c:extLst>
        </c:ser>
        <c:ser>
          <c:idx val="1"/>
          <c:order val="1"/>
          <c:tx>
            <c:strRef>
              <c:f>Engine!$N$83</c:f>
              <c:strCache>
                <c:ptCount val="1"/>
                <c:pt idx="0">
                  <c:v> INFRAESTRUCTURA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Engine!$O$83:$AX$83</c:f>
              <c:numCache>
                <c:formatCode>_(* #,##0_);_(* \(#,##0\);_(* "-"_);_(@_)</c:formatCode>
                <c:ptCount val="36"/>
                <c:pt idx="0">
                  <c:v>8358.7903894226583</c:v>
                </c:pt>
                <c:pt idx="1">
                  <c:v>12127.594567043558</c:v>
                </c:pt>
                <c:pt idx="2">
                  <c:v>11985.992565329581</c:v>
                </c:pt>
                <c:pt idx="3">
                  <c:v>8991.755535089389</c:v>
                </c:pt>
                <c:pt idx="4">
                  <c:v>9722.0847939258965</c:v>
                </c:pt>
                <c:pt idx="5">
                  <c:v>10416.857305786376</c:v>
                </c:pt>
                <c:pt idx="6">
                  <c:v>11539.677860686013</c:v>
                </c:pt>
                <c:pt idx="7">
                  <c:v>8880.8728273461693</c:v>
                </c:pt>
                <c:pt idx="8">
                  <c:v>9146.4636642273254</c:v>
                </c:pt>
                <c:pt idx="9">
                  <c:v>7894.2714593063602</c:v>
                </c:pt>
                <c:pt idx="10">
                  <c:v>9570.5384626245814</c:v>
                </c:pt>
                <c:pt idx="11">
                  <c:v>10560.69580540091</c:v>
                </c:pt>
                <c:pt idx="12">
                  <c:v>10793.452912133891</c:v>
                </c:pt>
                <c:pt idx="13">
                  <c:v>13719.582126213592</c:v>
                </c:pt>
                <c:pt idx="14">
                  <c:v>15424.089544554456</c:v>
                </c:pt>
                <c:pt idx="15">
                  <c:v>17165.771740384615</c:v>
                </c:pt>
                <c:pt idx="16">
                  <c:v>11819.023349593492</c:v>
                </c:pt>
                <c:pt idx="17">
                  <c:v>12830.485714285714</c:v>
                </c:pt>
                <c:pt idx="18">
                  <c:v>17097.739691176466</c:v>
                </c:pt>
                <c:pt idx="19">
                  <c:v>21359.195839080465</c:v>
                </c:pt>
                <c:pt idx="20">
                  <c:v>17147.880663967611</c:v>
                </c:pt>
                <c:pt idx="21">
                  <c:v>18874.217815126045</c:v>
                </c:pt>
                <c:pt idx="22">
                  <c:v>22149.350464285719</c:v>
                </c:pt>
                <c:pt idx="23">
                  <c:v>20049.395796747969</c:v>
                </c:pt>
                <c:pt idx="24">
                  <c:v>31407.683106557372</c:v>
                </c:pt>
                <c:pt idx="25">
                  <c:v>38274.551699187003</c:v>
                </c:pt>
                <c:pt idx="26">
                  <c:v>24402.984860377353</c:v>
                </c:pt>
                <c:pt idx="27">
                  <c:v>25559.260821603377</c:v>
                </c:pt>
                <c:pt idx="28">
                  <c:v>20772.513648813561</c:v>
                </c:pt>
                <c:pt idx="29">
                  <c:v>13685.276274399994</c:v>
                </c:pt>
                <c:pt idx="30">
                  <c:v>15673.43598227865</c:v>
                </c:pt>
                <c:pt idx="31">
                  <c:v>13711.884114499631</c:v>
                </c:pt>
                <c:pt idx="32">
                  <c:v>14827.163231041097</c:v>
                </c:pt>
                <c:pt idx="33">
                  <c:v>19922.82414842612</c:v>
                </c:pt>
                <c:pt idx="34">
                  <c:v>25938.41290009622</c:v>
                </c:pt>
                <c:pt idx="35">
                  <c:v>37533.959329586258</c:v>
                </c:pt>
              </c:numCache>
            </c:numRef>
          </c:val>
          <c:extLst>
            <c:ext xmlns:c16="http://schemas.microsoft.com/office/drawing/2014/chart" uri="{C3380CC4-5D6E-409C-BE32-E72D297353CC}">
              <c16:uniqueId val="{00000001-3DF6-4CD5-A424-35E533E4289A}"/>
            </c:ext>
          </c:extLst>
        </c:ser>
        <c:ser>
          <c:idx val="2"/>
          <c:order val="2"/>
          <c:tx>
            <c:strRef>
              <c:f>Engine!$N$84</c:f>
              <c:strCache>
                <c:ptCount val="1"/>
                <c:pt idx="0">
                  <c:v> PERSONAL </c:v>
                </c:pt>
              </c:strCache>
            </c:strRef>
          </c:tx>
          <c:spPr>
            <a:solidFill>
              <a:srgbClr val="FF0000"/>
            </a:solidFill>
            <a:ln>
              <a:noFill/>
            </a:ln>
            <a:effectLst>
              <a:outerShdw blurRad="57150" dist="19050" dir="5400000" algn="ctr" rotWithShape="0">
                <a:srgbClr val="000000">
                  <a:alpha val="63000"/>
                </a:srgbClr>
              </a:outerShdw>
            </a:effectLst>
          </c:spPr>
          <c:invertIfNegative val="0"/>
          <c:cat>
            <c:numRef>
              <c:f>Engine!$O$81:$AX$81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Engine!$O$84:$AX$84</c:f>
              <c:numCache>
                <c:formatCode>_(* #,##0_);_(* \(#,##0\);_(* "-"_);_(@_)</c:formatCode>
                <c:ptCount val="36"/>
                <c:pt idx="0">
                  <c:v>21013.290261780105</c:v>
                </c:pt>
                <c:pt idx="1">
                  <c:v>20576.894559999997</c:v>
                </c:pt>
                <c:pt idx="2">
                  <c:v>22967.195954198476</c:v>
                </c:pt>
                <c:pt idx="3">
                  <c:v>20899.391239316243</c:v>
                </c:pt>
                <c:pt idx="4">
                  <c:v>22159.869918367342</c:v>
                </c:pt>
                <c:pt idx="5">
                  <c:v>32252.156531440163</c:v>
                </c:pt>
                <c:pt idx="6">
                  <c:v>21350.810381818181</c:v>
                </c:pt>
                <c:pt idx="7">
                  <c:v>17715.111534246582</c:v>
                </c:pt>
                <c:pt idx="8">
                  <c:v>17481.510509316769</c:v>
                </c:pt>
                <c:pt idx="9">
                  <c:v>18731.544630434786</c:v>
                </c:pt>
                <c:pt idx="10">
                  <c:v>22713.969418994417</c:v>
                </c:pt>
                <c:pt idx="11">
                  <c:v>29593.129901477827</c:v>
                </c:pt>
                <c:pt idx="12">
                  <c:v>20327.608158995823</c:v>
                </c:pt>
                <c:pt idx="13">
                  <c:v>29337.420466019415</c:v>
                </c:pt>
                <c:pt idx="14">
                  <c:v>30862.548079207922</c:v>
                </c:pt>
                <c:pt idx="15">
                  <c:v>29888.208480769226</c:v>
                </c:pt>
                <c:pt idx="16">
                  <c:v>26575.248252032514</c:v>
                </c:pt>
                <c:pt idx="17">
                  <c:v>37646.938805860809</c:v>
                </c:pt>
                <c:pt idx="18">
                  <c:v>28338.206124999997</c:v>
                </c:pt>
                <c:pt idx="19">
                  <c:v>30205.502980842914</c:v>
                </c:pt>
                <c:pt idx="20">
                  <c:v>32543.128923076911</c:v>
                </c:pt>
                <c:pt idx="21">
                  <c:v>36225.954731092432</c:v>
                </c:pt>
                <c:pt idx="22">
                  <c:v>42604.519973214286</c:v>
                </c:pt>
                <c:pt idx="23">
                  <c:v>60467.937845528468</c:v>
                </c:pt>
                <c:pt idx="24">
                  <c:v>44494.311729508197</c:v>
                </c:pt>
                <c:pt idx="25">
                  <c:v>51000.642626016263</c:v>
                </c:pt>
                <c:pt idx="26">
                  <c:v>45866.188528301886</c:v>
                </c:pt>
                <c:pt idx="27">
                  <c:v>47467.198668691984</c:v>
                </c:pt>
                <c:pt idx="28">
                  <c:v>38577.525347796611</c:v>
                </c:pt>
                <c:pt idx="29">
                  <c:v>31172.018180577765</c:v>
                </c:pt>
                <c:pt idx="30">
                  <c:v>35700.604181856928</c:v>
                </c:pt>
                <c:pt idx="31">
                  <c:v>31232.624927471381</c:v>
                </c:pt>
                <c:pt idx="32">
                  <c:v>37067.90807760274</c:v>
                </c:pt>
                <c:pt idx="33">
                  <c:v>49807.060371065294</c:v>
                </c:pt>
                <c:pt idx="34">
                  <c:v>64846.032250240547</c:v>
                </c:pt>
                <c:pt idx="35">
                  <c:v>76774.007719608257</c:v>
                </c:pt>
              </c:numCache>
            </c:numRef>
          </c:val>
          <c:extLst>
            <c:ext xmlns:c16="http://schemas.microsoft.com/office/drawing/2014/chart" uri="{C3380CC4-5D6E-409C-BE32-E72D297353CC}">
              <c16:uniqueId val="{00000002-3DF6-4CD5-A424-35E533E4289A}"/>
            </c:ext>
          </c:extLst>
        </c:ser>
        <c:dLbls>
          <c:showLegendKey val="0"/>
          <c:showVal val="0"/>
          <c:showCatName val="0"/>
          <c:showSerName val="0"/>
          <c:showPercent val="0"/>
          <c:showBubbleSize val="0"/>
        </c:dLbls>
        <c:gapWidth val="150"/>
        <c:overlap val="100"/>
        <c:axId val="1244069023"/>
        <c:axId val="1244075743"/>
      </c:barChart>
      <c:dateAx>
        <c:axId val="1244069023"/>
        <c:scaling>
          <c:orientation val="minMax"/>
        </c:scaling>
        <c:delete val="0"/>
        <c:axPos val="b"/>
        <c:numFmt formatCode="[$-409]dd\-mmm\-yy;@"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75743"/>
        <c:crosses val="autoZero"/>
        <c:auto val="1"/>
        <c:lblOffset val="100"/>
        <c:baseTimeUnit val="months"/>
      </c:dateAx>
      <c:valAx>
        <c:axId val="1244075743"/>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69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EBITDA Historico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2"/>
          <c:order val="2"/>
          <c:tx>
            <c:strRef>
              <c:f>Engine!$N$104</c:f>
              <c:strCache>
                <c:ptCount val="1"/>
                <c:pt idx="0">
                  <c:v> EBITDA </c:v>
                </c:pt>
              </c:strCache>
            </c:strRef>
          </c:tx>
          <c:spPr>
            <a:solidFill>
              <a:schemeClr val="accent5">
                <a:lumMod val="75000"/>
              </a:schemeClr>
            </a:solidFill>
            <a:ln>
              <a:noFill/>
            </a:ln>
            <a:effectLst>
              <a:outerShdw blurRad="57150" dist="19050" dir="5400000" algn="ctr" rotWithShape="0">
                <a:srgbClr val="000000">
                  <a:alpha val="63000"/>
                </a:srgbClr>
              </a:outerShdw>
            </a:effectLst>
          </c:spPr>
          <c:cat>
            <c:numRef>
              <c:f>Engine!$O$101:$AX$101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Engine!$O$104:$AX$104</c:f>
              <c:numCache>
                <c:formatCode>_(* #,##0_);_(* \(#,##0\);_(* "-"_);_(@_)</c:formatCode>
                <c:ptCount val="36"/>
                <c:pt idx="0">
                  <c:v>75195.364263348034</c:v>
                </c:pt>
                <c:pt idx="1">
                  <c:v>30878.819933285195</c:v>
                </c:pt>
                <c:pt idx="2">
                  <c:v>10344.763413966764</c:v>
                </c:pt>
                <c:pt idx="3">
                  <c:v>5533.2487576069616</c:v>
                </c:pt>
                <c:pt idx="4">
                  <c:v>-1820.5640374195718</c:v>
                </c:pt>
                <c:pt idx="5">
                  <c:v>-13347.714580878048</c:v>
                </c:pt>
                <c:pt idx="6">
                  <c:v>7401.0103028730373</c:v>
                </c:pt>
                <c:pt idx="7">
                  <c:v>152.74805264104361</c:v>
                </c:pt>
                <c:pt idx="8">
                  <c:v>8288.5054770248316</c:v>
                </c:pt>
                <c:pt idx="9">
                  <c:v>11986.166335883059</c:v>
                </c:pt>
                <c:pt idx="10">
                  <c:v>25549.517284485948</c:v>
                </c:pt>
                <c:pt idx="11">
                  <c:v>46579.150942547509</c:v>
                </c:pt>
                <c:pt idx="12">
                  <c:v>54853.052429538482</c:v>
                </c:pt>
                <c:pt idx="13">
                  <c:v>22532.28502545377</c:v>
                </c:pt>
                <c:pt idx="14">
                  <c:v>15869.636759678549</c:v>
                </c:pt>
                <c:pt idx="15">
                  <c:v>-9955.8191352782305</c:v>
                </c:pt>
                <c:pt idx="16">
                  <c:v>-6250.9574813125073</c:v>
                </c:pt>
                <c:pt idx="17">
                  <c:v>-9164.4872989709183</c:v>
                </c:pt>
                <c:pt idx="18">
                  <c:v>2478.4404220971992</c:v>
                </c:pt>
                <c:pt idx="19">
                  <c:v>-9185.8118317772678</c:v>
                </c:pt>
                <c:pt idx="20">
                  <c:v>10907.923854552602</c:v>
                </c:pt>
                <c:pt idx="21">
                  <c:v>20604.503412377177</c:v>
                </c:pt>
                <c:pt idx="22">
                  <c:v>43178.891905427154</c:v>
                </c:pt>
                <c:pt idx="23">
                  <c:v>67280.177038147755</c:v>
                </c:pt>
                <c:pt idx="24">
                  <c:v>88373.872581967211</c:v>
                </c:pt>
                <c:pt idx="25">
                  <c:v>26709.733235772321</c:v>
                </c:pt>
                <c:pt idx="26">
                  <c:v>-6554.7403018867772</c:v>
                </c:pt>
                <c:pt idx="27">
                  <c:v>5476.9844617721537</c:v>
                </c:pt>
                <c:pt idx="28">
                  <c:v>4451.2529247457715</c:v>
                </c:pt>
                <c:pt idx="29">
                  <c:v>24329.380043377765</c:v>
                </c:pt>
                <c:pt idx="30">
                  <c:v>27863.886190717596</c:v>
                </c:pt>
                <c:pt idx="31">
                  <c:v>24376.682870221564</c:v>
                </c:pt>
                <c:pt idx="32">
                  <c:v>16309.879554145205</c:v>
                </c:pt>
                <c:pt idx="33">
                  <c:v>21915.106563268724</c:v>
                </c:pt>
                <c:pt idx="34">
                  <c:v>28532.254190105843</c:v>
                </c:pt>
                <c:pt idx="35">
                  <c:v>39240.048390021984</c:v>
                </c:pt>
              </c:numCache>
            </c:numRef>
          </c:val>
          <c:extLst>
            <c:ext xmlns:c16="http://schemas.microsoft.com/office/drawing/2014/chart" uri="{C3380CC4-5D6E-409C-BE32-E72D297353CC}">
              <c16:uniqueId val="{00000002-6F92-4105-A640-D08655B87BE6}"/>
            </c:ext>
          </c:extLst>
        </c:ser>
        <c:dLbls>
          <c:showLegendKey val="0"/>
          <c:showVal val="0"/>
          <c:showCatName val="0"/>
          <c:showSerName val="0"/>
          <c:showPercent val="0"/>
          <c:showBubbleSize val="0"/>
        </c:dLbls>
        <c:axId val="1684934271"/>
        <c:axId val="1684924191"/>
      </c:areaChart>
      <c:lineChart>
        <c:grouping val="standard"/>
        <c:varyColors val="0"/>
        <c:ser>
          <c:idx val="0"/>
          <c:order val="0"/>
          <c:tx>
            <c:strRef>
              <c:f>Engine!$N$102</c:f>
              <c:strCache>
                <c:ptCount val="1"/>
                <c:pt idx="0">
                  <c:v> VENTAS HISTORICAS </c:v>
                </c:pt>
              </c:strCache>
            </c:strRef>
          </c:tx>
          <c:spPr>
            <a:ln w="22225" cap="rnd">
              <a:solidFill>
                <a:srgbClr val="66FF33"/>
              </a:solidFill>
              <a:round/>
            </a:ln>
            <a:effectLst>
              <a:outerShdw blurRad="57150" dist="19050" dir="5400000" algn="ctr" rotWithShape="0">
                <a:srgbClr val="000000">
                  <a:alpha val="63000"/>
                </a:srgbClr>
              </a:outerShdw>
            </a:effectLst>
          </c:spPr>
          <c:marker>
            <c:symbol val="none"/>
          </c:marker>
          <c:cat>
            <c:numRef>
              <c:f>Engine!$O$101:$AX$101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Engine!$O$102:$AX$102</c:f>
              <c:numCache>
                <c:formatCode>_(* #,##0_);_(* \(#,##0\);_(* "-"_);_(@_)</c:formatCode>
                <c:ptCount val="36"/>
                <c:pt idx="0">
                  <c:v>115293.95140669739</c:v>
                </c:pt>
                <c:pt idx="1">
                  <c:v>74380.000153662084</c:v>
                </c:pt>
                <c:pt idx="2">
                  <c:v>52782.753231204748</c:v>
                </c:pt>
                <c:pt idx="3">
                  <c:v>39491.477348251909</c:v>
                </c:pt>
                <c:pt idx="4">
                  <c:v>34346.673103445093</c:v>
                </c:pt>
                <c:pt idx="5">
                  <c:v>33548.904286774457</c:v>
                </c:pt>
                <c:pt idx="6">
                  <c:v>47750.383127195411</c:v>
                </c:pt>
                <c:pt idx="7">
                  <c:v>30560.633236151603</c:v>
                </c:pt>
                <c:pt idx="8">
                  <c:v>38207.412582245946</c:v>
                </c:pt>
                <c:pt idx="9">
                  <c:v>42540.183382145944</c:v>
                </c:pt>
                <c:pt idx="10">
                  <c:v>63169.017870015559</c:v>
                </c:pt>
                <c:pt idx="11">
                  <c:v>94736.047073071561</c:v>
                </c:pt>
                <c:pt idx="12">
                  <c:v>95631.528195228864</c:v>
                </c:pt>
                <c:pt idx="13">
                  <c:v>78786.755248754736</c:v>
                </c:pt>
                <c:pt idx="14">
                  <c:v>70491.18586858944</c:v>
                </c:pt>
                <c:pt idx="15">
                  <c:v>44294.68083587561</c:v>
                </c:pt>
                <c:pt idx="16">
                  <c:v>37806.090616248461</c:v>
                </c:pt>
                <c:pt idx="17">
                  <c:v>45876.213836560222</c:v>
                </c:pt>
                <c:pt idx="18">
                  <c:v>55667.538201508956</c:v>
                </c:pt>
                <c:pt idx="19">
                  <c:v>48728.448106920056</c:v>
                </c:pt>
                <c:pt idx="20">
                  <c:v>68544.553871273238</c:v>
                </c:pt>
                <c:pt idx="21">
                  <c:v>86906.3637654864</c:v>
                </c:pt>
                <c:pt idx="22">
                  <c:v>121595.49310332895</c:v>
                </c:pt>
                <c:pt idx="23">
                  <c:v>165168.2960151803</c:v>
                </c:pt>
                <c:pt idx="24">
                  <c:v>198140.33063114755</c:v>
                </c:pt>
                <c:pt idx="25">
                  <c:v>145156.75787804875</c:v>
                </c:pt>
                <c:pt idx="26">
                  <c:v>89910.251524528314</c:v>
                </c:pt>
                <c:pt idx="27">
                  <c:v>91283.0743628692</c:v>
                </c:pt>
                <c:pt idx="28">
                  <c:v>74187.548745762717</c:v>
                </c:pt>
                <c:pt idx="29">
                  <c:v>76029.312635555529</c:v>
                </c:pt>
                <c:pt idx="30">
                  <c:v>87074.644345992507</c:v>
                </c:pt>
                <c:pt idx="31">
                  <c:v>76177.133969442395</c:v>
                </c:pt>
                <c:pt idx="32">
                  <c:v>74135.816155205481</c:v>
                </c:pt>
                <c:pt idx="33">
                  <c:v>99614.120742130588</c:v>
                </c:pt>
                <c:pt idx="34">
                  <c:v>129692.06450048109</c:v>
                </c:pt>
                <c:pt idx="35">
                  <c:v>170608.90604357389</c:v>
                </c:pt>
              </c:numCache>
            </c:numRef>
          </c:val>
          <c:smooth val="0"/>
          <c:extLst>
            <c:ext xmlns:c16="http://schemas.microsoft.com/office/drawing/2014/chart" uri="{C3380CC4-5D6E-409C-BE32-E72D297353CC}">
              <c16:uniqueId val="{00000000-6F92-4105-A640-D08655B87BE6}"/>
            </c:ext>
          </c:extLst>
        </c:ser>
        <c:ser>
          <c:idx val="1"/>
          <c:order val="1"/>
          <c:tx>
            <c:strRef>
              <c:f>Engine!$N$103</c:f>
              <c:strCache>
                <c:ptCount val="1"/>
                <c:pt idx="0">
                  <c:v> COSTOS TOTALES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numRef>
              <c:f>Engine!$O$101:$AX$101</c:f>
              <c:numCache>
                <c:formatCode>[$-409]dd\-mmm\-yy;@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Engine!$O$103:$AX$103</c:f>
              <c:numCache>
                <c:formatCode>_(* #,##0_);_(* \(#,##0\);_(* "-"_);_(@_)</c:formatCode>
                <c:ptCount val="36"/>
                <c:pt idx="0">
                  <c:v>40098.587143349359</c:v>
                </c:pt>
                <c:pt idx="1">
                  <c:v>43501.180220376889</c:v>
                </c:pt>
                <c:pt idx="2">
                  <c:v>42437.989817237984</c:v>
                </c:pt>
                <c:pt idx="3">
                  <c:v>33958.228590644947</c:v>
                </c:pt>
                <c:pt idx="4">
                  <c:v>36167.237140864665</c:v>
                </c:pt>
                <c:pt idx="5">
                  <c:v>46896.618867652505</c:v>
                </c:pt>
                <c:pt idx="6">
                  <c:v>40349.372824322374</c:v>
                </c:pt>
                <c:pt idx="7">
                  <c:v>30407.88518351056</c:v>
                </c:pt>
                <c:pt idx="8">
                  <c:v>29918.907105221115</c:v>
                </c:pt>
                <c:pt idx="9">
                  <c:v>30554.017046262885</c:v>
                </c:pt>
                <c:pt idx="10">
                  <c:v>37619.500585529611</c:v>
                </c:pt>
                <c:pt idx="11">
                  <c:v>48156.896130524052</c:v>
                </c:pt>
                <c:pt idx="12">
                  <c:v>40778.475765690382</c:v>
                </c:pt>
                <c:pt idx="13">
                  <c:v>56254.470223300967</c:v>
                </c:pt>
                <c:pt idx="14">
                  <c:v>54621.549108910891</c:v>
                </c:pt>
                <c:pt idx="15">
                  <c:v>54250.49997115384</c:v>
                </c:pt>
                <c:pt idx="16">
                  <c:v>44057.048097560968</c:v>
                </c:pt>
                <c:pt idx="17">
                  <c:v>55040.701135531141</c:v>
                </c:pt>
                <c:pt idx="18">
                  <c:v>53189.097779411757</c:v>
                </c:pt>
                <c:pt idx="19">
                  <c:v>57914.259938697323</c:v>
                </c:pt>
                <c:pt idx="20">
                  <c:v>57636.630016720635</c:v>
                </c:pt>
                <c:pt idx="21">
                  <c:v>66301.860353109223</c:v>
                </c:pt>
                <c:pt idx="22">
                  <c:v>78416.601197901793</c:v>
                </c:pt>
                <c:pt idx="23">
                  <c:v>97888.118977032544</c:v>
                </c:pt>
                <c:pt idx="24">
                  <c:v>109766.45804918034</c:v>
                </c:pt>
                <c:pt idx="25">
                  <c:v>118447.02464227643</c:v>
                </c:pt>
                <c:pt idx="26">
                  <c:v>96464.991826415091</c:v>
                </c:pt>
                <c:pt idx="27">
                  <c:v>85806.089901097046</c:v>
                </c:pt>
                <c:pt idx="28">
                  <c:v>69736.295821016945</c:v>
                </c:pt>
                <c:pt idx="29">
                  <c:v>51699.932592177764</c:v>
                </c:pt>
                <c:pt idx="30">
                  <c:v>59210.758155274911</c:v>
                </c:pt>
                <c:pt idx="31">
                  <c:v>51800.451099220831</c:v>
                </c:pt>
                <c:pt idx="32">
                  <c:v>57825.936601060275</c:v>
                </c:pt>
                <c:pt idx="33">
                  <c:v>77699.014178861864</c:v>
                </c:pt>
                <c:pt idx="34">
                  <c:v>101159.81031037525</c:v>
                </c:pt>
                <c:pt idx="35">
                  <c:v>131368.85765355191</c:v>
                </c:pt>
              </c:numCache>
            </c:numRef>
          </c:val>
          <c:smooth val="0"/>
          <c:extLst>
            <c:ext xmlns:c16="http://schemas.microsoft.com/office/drawing/2014/chart" uri="{C3380CC4-5D6E-409C-BE32-E72D297353CC}">
              <c16:uniqueId val="{00000001-6F92-4105-A640-D08655B87BE6}"/>
            </c:ext>
          </c:extLst>
        </c:ser>
        <c:dLbls>
          <c:showLegendKey val="0"/>
          <c:showVal val="0"/>
          <c:showCatName val="0"/>
          <c:showSerName val="0"/>
          <c:showPercent val="0"/>
          <c:showBubbleSize val="0"/>
        </c:dLbls>
        <c:marker val="1"/>
        <c:smooth val="0"/>
        <c:axId val="1684934271"/>
        <c:axId val="1684924191"/>
      </c:lineChart>
      <c:dateAx>
        <c:axId val="1684934271"/>
        <c:scaling>
          <c:orientation val="minMax"/>
        </c:scaling>
        <c:delete val="0"/>
        <c:axPos val="b"/>
        <c:numFmt formatCode="[$-409]dd\-mmm\-yy;@"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24191"/>
        <c:crosses val="autoZero"/>
        <c:auto val="1"/>
        <c:lblOffset val="100"/>
        <c:baseTimeUnit val="months"/>
      </c:dateAx>
      <c:valAx>
        <c:axId val="1684924191"/>
        <c:scaling>
          <c:orientation val="minMax"/>
          <c:max val="310000"/>
          <c:min val="-5000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3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Proyeccion de Ventas 2030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stacked"/>
        <c:varyColors val="0"/>
        <c:ser>
          <c:idx val="0"/>
          <c:order val="0"/>
          <c:tx>
            <c:strRef>
              <c:f>Engine!$N$126</c:f>
              <c:strCache>
                <c:ptCount val="1"/>
                <c:pt idx="0">
                  <c:v> Total TOLWEB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Engine!$O$126:$AT$126</c:f>
              <c:numCache>
                <c:formatCode>_(* #,##0_);_(* \(#,##0\);_(* "-"_);_(@_)</c:formatCode>
                <c:ptCount val="32"/>
                <c:pt idx="0">
                  <c:v>128680.84489952336</c:v>
                </c:pt>
                <c:pt idx="1">
                  <c:v>56994.327902367259</c:v>
                </c:pt>
                <c:pt idx="2">
                  <c:v>61840.689850065377</c:v>
                </c:pt>
                <c:pt idx="3">
                  <c:v>106383.79306837462</c:v>
                </c:pt>
                <c:pt idx="4">
                  <c:v>99642.675566961188</c:v>
                </c:pt>
                <c:pt idx="5">
                  <c:v>55394.292993268093</c:v>
                </c:pt>
                <c:pt idx="6">
                  <c:v>82480.911842920672</c:v>
                </c:pt>
                <c:pt idx="7">
                  <c:v>248358.63829809031</c:v>
                </c:pt>
                <c:pt idx="8">
                  <c:v>326112.13844162814</c:v>
                </c:pt>
                <c:pt idx="9">
                  <c:v>149445.56730865256</c:v>
                </c:pt>
                <c:pt idx="10">
                  <c:v>155631.88838962535</c:v>
                </c:pt>
                <c:pt idx="11">
                  <c:v>292699.59749140893</c:v>
                </c:pt>
                <c:pt idx="12">
                  <c:v>659913.27842786873</c:v>
                </c:pt>
                <c:pt idx="13">
                  <c:v>274216.00914190221</c:v>
                </c:pt>
                <c:pt idx="14">
                  <c:v>250617.77464965711</c:v>
                </c:pt>
                <c:pt idx="15">
                  <c:v>514139.91712126008</c:v>
                </c:pt>
                <c:pt idx="16">
                  <c:v>1110228.3258507531</c:v>
                </c:pt>
                <c:pt idx="17">
                  <c:v>426842.606390842</c:v>
                </c:pt>
                <c:pt idx="18">
                  <c:v>352589.81343054527</c:v>
                </c:pt>
                <c:pt idx="19">
                  <c:v>773453.12551549356</c:v>
                </c:pt>
                <c:pt idx="20">
                  <c:v>1489030.0090027903</c:v>
                </c:pt>
                <c:pt idx="21">
                  <c:v>545631.32113103429</c:v>
                </c:pt>
                <c:pt idx="22">
                  <c:v>424321.16245227132</c:v>
                </c:pt>
                <c:pt idx="23">
                  <c:v>968503.73804424878</c:v>
                </c:pt>
                <c:pt idx="24">
                  <c:v>1743053.0151452105</c:v>
                </c:pt>
                <c:pt idx="25">
                  <c:v>621554.90793881472</c:v>
                </c:pt>
                <c:pt idx="26">
                  <c:v>467483.39834477816</c:v>
                </c:pt>
                <c:pt idx="27">
                  <c:v>1090623.127771982</c:v>
                </c:pt>
                <c:pt idx="28">
                  <c:v>1891732.2103581147</c:v>
                </c:pt>
                <c:pt idx="29">
                  <c:v>664799.01451876084</c:v>
                </c:pt>
                <c:pt idx="30">
                  <c:v>491259.76221804798</c:v>
                </c:pt>
                <c:pt idx="31">
                  <c:v>1159381.8870594867</c:v>
                </c:pt>
              </c:numCache>
            </c:numRef>
          </c:val>
          <c:extLst>
            <c:ext xmlns:c16="http://schemas.microsoft.com/office/drawing/2014/chart" uri="{C3380CC4-5D6E-409C-BE32-E72D297353CC}">
              <c16:uniqueId val="{00000000-1C43-4522-A17B-D610DE3CBA53}"/>
            </c:ext>
          </c:extLst>
        </c:ser>
        <c:ser>
          <c:idx val="1"/>
          <c:order val="1"/>
          <c:tx>
            <c:strRef>
              <c:f>Engine!$N$130</c:f>
              <c:strCache>
                <c:ptCount val="1"/>
                <c:pt idx="0">
                  <c:v> Total TOLPOS </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Engine!$O$130:$AT$130</c:f>
              <c:numCache>
                <c:formatCode>_(* #,##0_);_(* \(#,##0\);_(* "-"_);_(@_)</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1C43-4522-A17B-D610DE3CBA53}"/>
            </c:ext>
          </c:extLst>
        </c:ser>
        <c:ser>
          <c:idx val="2"/>
          <c:order val="2"/>
          <c:tx>
            <c:strRef>
              <c:f>Engine!$N$134</c:f>
              <c:strCache>
                <c:ptCount val="1"/>
                <c:pt idx="0">
                  <c:v> Total UNIBUS </c:v>
                </c:pt>
              </c:strCache>
            </c:strRef>
          </c:tx>
          <c:spPr>
            <a:solidFill>
              <a:srgbClr val="66FF33"/>
            </a:soli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Engine!$O$134:$AT$134</c:f>
              <c:numCache>
                <c:formatCode>_(* #,##0_);_(* \(#,##0\);_(* "-"_);_(@_)</c:formatCode>
                <c:ptCount val="32"/>
                <c:pt idx="0">
                  <c:v>113775.85989204085</c:v>
                </c:pt>
                <c:pt idx="1">
                  <c:v>50392.726836104193</c:v>
                </c:pt>
                <c:pt idx="2">
                  <c:v>54677.739095527591</c:v>
                </c:pt>
                <c:pt idx="3">
                  <c:v>94061.455256858448</c:v>
                </c:pt>
                <c:pt idx="4">
                  <c:v>145266.79374561185</c:v>
                </c:pt>
                <c:pt idx="5">
                  <c:v>72582.6922954162</c:v>
                </c:pt>
                <c:pt idx="6">
                  <c:v>90459.628336781578</c:v>
                </c:pt>
                <c:pt idx="7">
                  <c:v>125311.51458590534</c:v>
                </c:pt>
                <c:pt idx="8">
                  <c:v>107095.20159209648</c:v>
                </c:pt>
                <c:pt idx="9">
                  <c:v>92054.368435534867</c:v>
                </c:pt>
                <c:pt idx="10">
                  <c:v>81755.706081015029</c:v>
                </c:pt>
                <c:pt idx="11">
                  <c:v>107215.49379477664</c:v>
                </c:pt>
                <c:pt idx="12">
                  <c:v>107845.48782036267</c:v>
                </c:pt>
                <c:pt idx="13">
                  <c:v>124669.6683285965</c:v>
                </c:pt>
                <c:pt idx="14">
                  <c:v>104573.53344810379</c:v>
                </c:pt>
                <c:pt idx="15">
                  <c:v>117284.20537233991</c:v>
                </c:pt>
                <c:pt idx="16">
                  <c:v>108349.18286981009</c:v>
                </c:pt>
                <c:pt idx="17">
                  <c:v>154117.03868309301</c:v>
                </c:pt>
                <c:pt idx="18">
                  <c:v>124031.02004865813</c:v>
                </c:pt>
                <c:pt idx="19">
                  <c:v>124627.05477280795</c:v>
                </c:pt>
                <c:pt idx="20">
                  <c:v>108602.20665469991</c:v>
                </c:pt>
                <c:pt idx="21">
                  <c:v>172318.50491334489</c:v>
                </c:pt>
                <c:pt idx="22">
                  <c:v>135569.94309675187</c:v>
                </c:pt>
                <c:pt idx="23">
                  <c:v>128528.33752232825</c:v>
                </c:pt>
                <c:pt idx="24">
                  <c:v>108729.01398562449</c:v>
                </c:pt>
                <c:pt idx="25">
                  <c:v>182494.04901550332</c:v>
                </c:pt>
                <c:pt idx="26">
                  <c:v>141876.15238380834</c:v>
                </c:pt>
                <c:pt idx="27">
                  <c:v>130540.04110833717</c:v>
                </c:pt>
                <c:pt idx="28">
                  <c:v>108792.4916831883</c:v>
                </c:pt>
                <c:pt idx="29">
                  <c:v>187882.25803307968</c:v>
                </c:pt>
                <c:pt idx="30">
                  <c:v>145175.92772241746</c:v>
                </c:pt>
                <c:pt idx="31">
                  <c:v>131561.63632180431</c:v>
                </c:pt>
              </c:numCache>
            </c:numRef>
          </c:val>
          <c:extLst>
            <c:ext xmlns:c16="http://schemas.microsoft.com/office/drawing/2014/chart" uri="{C3380CC4-5D6E-409C-BE32-E72D297353CC}">
              <c16:uniqueId val="{00000002-1C43-4522-A17B-D610DE3CBA53}"/>
            </c:ext>
          </c:extLst>
        </c:ser>
        <c:dLbls>
          <c:showLegendKey val="0"/>
          <c:showVal val="0"/>
          <c:showCatName val="0"/>
          <c:showSerName val="0"/>
          <c:showPercent val="0"/>
          <c:showBubbleSize val="0"/>
        </c:dLbls>
        <c:gapWidth val="150"/>
        <c:overlap val="100"/>
        <c:axId val="1035455887"/>
        <c:axId val="1035457327"/>
      </c:barChart>
      <c:catAx>
        <c:axId val="103545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7327"/>
        <c:crosses val="autoZero"/>
        <c:auto val="1"/>
        <c:lblAlgn val="ctr"/>
        <c:lblOffset val="100"/>
        <c:noMultiLvlLbl val="0"/>
      </c:catAx>
      <c:valAx>
        <c:axId val="1035457327"/>
        <c:scaling>
          <c:orientation val="minMax"/>
          <c:max val="220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Proyeccion de Ventas 2028</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clustered"/>
        <c:varyColors val="0"/>
        <c:ser>
          <c:idx val="0"/>
          <c:order val="0"/>
          <c:tx>
            <c:strRef>
              <c:f>Engine!$N$126</c:f>
              <c:strCache>
                <c:ptCount val="1"/>
                <c:pt idx="0">
                  <c:v> Total TOLWEB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Engine!$O$126:$AT$126</c:f>
              <c:numCache>
                <c:formatCode>_(* #,##0_);_(* \(#,##0\);_(* "-"_);_(@_)</c:formatCode>
                <c:ptCount val="32"/>
                <c:pt idx="0">
                  <c:v>128680.84489952336</c:v>
                </c:pt>
                <c:pt idx="1">
                  <c:v>56994.327902367259</c:v>
                </c:pt>
                <c:pt idx="2">
                  <c:v>61840.689850065377</c:v>
                </c:pt>
                <c:pt idx="3">
                  <c:v>106383.79306837462</c:v>
                </c:pt>
                <c:pt idx="4">
                  <c:v>99642.675566961188</c:v>
                </c:pt>
                <c:pt idx="5">
                  <c:v>55394.292993268093</c:v>
                </c:pt>
                <c:pt idx="6">
                  <c:v>82480.911842920672</c:v>
                </c:pt>
                <c:pt idx="7">
                  <c:v>248358.63829809031</c:v>
                </c:pt>
                <c:pt idx="8">
                  <c:v>326112.13844162814</c:v>
                </c:pt>
                <c:pt idx="9">
                  <c:v>149445.56730865256</c:v>
                </c:pt>
                <c:pt idx="10">
                  <c:v>155631.88838962535</c:v>
                </c:pt>
                <c:pt idx="11">
                  <c:v>292699.59749140893</c:v>
                </c:pt>
                <c:pt idx="12">
                  <c:v>659913.27842786873</c:v>
                </c:pt>
                <c:pt idx="13">
                  <c:v>274216.00914190221</c:v>
                </c:pt>
                <c:pt idx="14">
                  <c:v>250617.77464965711</c:v>
                </c:pt>
                <c:pt idx="15">
                  <c:v>514139.91712126008</c:v>
                </c:pt>
                <c:pt idx="16">
                  <c:v>1110228.3258507531</c:v>
                </c:pt>
                <c:pt idx="17">
                  <c:v>426842.606390842</c:v>
                </c:pt>
                <c:pt idx="18">
                  <c:v>352589.81343054527</c:v>
                </c:pt>
                <c:pt idx="19">
                  <c:v>773453.12551549356</c:v>
                </c:pt>
                <c:pt idx="20">
                  <c:v>1489030.0090027903</c:v>
                </c:pt>
                <c:pt idx="21">
                  <c:v>545631.32113103429</c:v>
                </c:pt>
                <c:pt idx="22">
                  <c:v>424321.16245227132</c:v>
                </c:pt>
                <c:pt idx="23">
                  <c:v>968503.73804424878</c:v>
                </c:pt>
                <c:pt idx="24">
                  <c:v>1743053.0151452105</c:v>
                </c:pt>
                <c:pt idx="25">
                  <c:v>621554.90793881472</c:v>
                </c:pt>
                <c:pt idx="26">
                  <c:v>467483.39834477816</c:v>
                </c:pt>
                <c:pt idx="27">
                  <c:v>1090623.127771982</c:v>
                </c:pt>
                <c:pt idx="28">
                  <c:v>1891732.2103581147</c:v>
                </c:pt>
                <c:pt idx="29">
                  <c:v>664799.01451876084</c:v>
                </c:pt>
                <c:pt idx="30">
                  <c:v>491259.76221804798</c:v>
                </c:pt>
                <c:pt idx="31">
                  <c:v>1159381.8870594867</c:v>
                </c:pt>
              </c:numCache>
            </c:numRef>
          </c:val>
          <c:extLst>
            <c:ext xmlns:c16="http://schemas.microsoft.com/office/drawing/2014/chart" uri="{C3380CC4-5D6E-409C-BE32-E72D297353CC}">
              <c16:uniqueId val="{00000000-6BBE-4093-88B6-93BEE94D2AAD}"/>
            </c:ext>
          </c:extLst>
        </c:ser>
        <c:ser>
          <c:idx val="1"/>
          <c:order val="1"/>
          <c:tx>
            <c:strRef>
              <c:f>Engine!$N$130</c:f>
              <c:strCache>
                <c:ptCount val="1"/>
                <c:pt idx="0">
                  <c:v> Total TOLPOS </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Engine!$O$130:$AT$130</c:f>
              <c:numCache>
                <c:formatCode>_(* #,##0_);_(* \(#,##0\);_(* "-"_);_(@_)</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6BBE-4093-88B6-93BEE94D2AAD}"/>
            </c:ext>
          </c:extLst>
        </c:ser>
        <c:ser>
          <c:idx val="2"/>
          <c:order val="2"/>
          <c:tx>
            <c:strRef>
              <c:f>Engine!$N$134</c:f>
              <c:strCache>
                <c:ptCount val="1"/>
                <c:pt idx="0">
                  <c:v> Total UNIBUS </c:v>
                </c:pt>
              </c:strCache>
            </c:strRef>
          </c:tx>
          <c:spPr>
            <a:solidFill>
              <a:srgbClr val="66FF33"/>
            </a:solidFill>
            <a:ln>
              <a:noFill/>
            </a:ln>
            <a:effectLst>
              <a:outerShdw blurRad="57150" dist="19050" dir="5400000" algn="ctr" rotWithShape="0">
                <a:srgbClr val="000000">
                  <a:alpha val="63000"/>
                </a:srgbClr>
              </a:outerShdw>
            </a:effectLst>
          </c:spPr>
          <c:invertIfNegative val="0"/>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Engine!$O$134:$AT$134</c:f>
              <c:numCache>
                <c:formatCode>_(* #,##0_);_(* \(#,##0\);_(* "-"_);_(@_)</c:formatCode>
                <c:ptCount val="32"/>
                <c:pt idx="0">
                  <c:v>113775.85989204085</c:v>
                </c:pt>
                <c:pt idx="1">
                  <c:v>50392.726836104193</c:v>
                </c:pt>
                <c:pt idx="2">
                  <c:v>54677.739095527591</c:v>
                </c:pt>
                <c:pt idx="3">
                  <c:v>94061.455256858448</c:v>
                </c:pt>
                <c:pt idx="4">
                  <c:v>145266.79374561185</c:v>
                </c:pt>
                <c:pt idx="5">
                  <c:v>72582.6922954162</c:v>
                </c:pt>
                <c:pt idx="6">
                  <c:v>90459.628336781578</c:v>
                </c:pt>
                <c:pt idx="7">
                  <c:v>125311.51458590534</c:v>
                </c:pt>
                <c:pt idx="8">
                  <c:v>107095.20159209648</c:v>
                </c:pt>
                <c:pt idx="9">
                  <c:v>92054.368435534867</c:v>
                </c:pt>
                <c:pt idx="10">
                  <c:v>81755.706081015029</c:v>
                </c:pt>
                <c:pt idx="11">
                  <c:v>107215.49379477664</c:v>
                </c:pt>
                <c:pt idx="12">
                  <c:v>107845.48782036267</c:v>
                </c:pt>
                <c:pt idx="13">
                  <c:v>124669.6683285965</c:v>
                </c:pt>
                <c:pt idx="14">
                  <c:v>104573.53344810379</c:v>
                </c:pt>
                <c:pt idx="15">
                  <c:v>117284.20537233991</c:v>
                </c:pt>
                <c:pt idx="16">
                  <c:v>108349.18286981009</c:v>
                </c:pt>
                <c:pt idx="17">
                  <c:v>154117.03868309301</c:v>
                </c:pt>
                <c:pt idx="18">
                  <c:v>124031.02004865813</c:v>
                </c:pt>
                <c:pt idx="19">
                  <c:v>124627.05477280795</c:v>
                </c:pt>
                <c:pt idx="20">
                  <c:v>108602.20665469991</c:v>
                </c:pt>
                <c:pt idx="21">
                  <c:v>172318.50491334489</c:v>
                </c:pt>
                <c:pt idx="22">
                  <c:v>135569.94309675187</c:v>
                </c:pt>
                <c:pt idx="23">
                  <c:v>128528.33752232825</c:v>
                </c:pt>
                <c:pt idx="24">
                  <c:v>108729.01398562449</c:v>
                </c:pt>
                <c:pt idx="25">
                  <c:v>182494.04901550332</c:v>
                </c:pt>
                <c:pt idx="26">
                  <c:v>141876.15238380834</c:v>
                </c:pt>
                <c:pt idx="27">
                  <c:v>130540.04110833717</c:v>
                </c:pt>
                <c:pt idx="28">
                  <c:v>108792.4916831883</c:v>
                </c:pt>
                <c:pt idx="29">
                  <c:v>187882.25803307968</c:v>
                </c:pt>
                <c:pt idx="30">
                  <c:v>145175.92772241746</c:v>
                </c:pt>
                <c:pt idx="31">
                  <c:v>131561.63632180431</c:v>
                </c:pt>
              </c:numCache>
            </c:numRef>
          </c:val>
          <c:extLst>
            <c:ext xmlns:c16="http://schemas.microsoft.com/office/drawing/2014/chart" uri="{C3380CC4-5D6E-409C-BE32-E72D297353CC}">
              <c16:uniqueId val="{00000002-6BBE-4093-88B6-93BEE94D2AAD}"/>
            </c:ext>
          </c:extLst>
        </c:ser>
        <c:dLbls>
          <c:showLegendKey val="0"/>
          <c:showVal val="0"/>
          <c:showCatName val="0"/>
          <c:showSerName val="0"/>
          <c:showPercent val="0"/>
          <c:showBubbleSize val="0"/>
        </c:dLbls>
        <c:gapWidth val="150"/>
        <c:axId val="1035455887"/>
        <c:axId val="1035457327"/>
      </c:barChart>
      <c:catAx>
        <c:axId val="103545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7327"/>
        <c:crosses val="autoZero"/>
        <c:auto val="1"/>
        <c:lblAlgn val="ctr"/>
        <c:lblOffset val="100"/>
        <c:noMultiLvlLbl val="0"/>
      </c:catAx>
      <c:valAx>
        <c:axId val="1035457327"/>
        <c:scaling>
          <c:orientation val="minMax"/>
          <c:max val="1200000"/>
          <c:min val="0"/>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03545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Curva</a:t>
            </a:r>
            <a:r>
              <a:rPr lang="es-AR" b="0" baseline="0"/>
              <a:t> de Crecimiento Acumulado de Ventas</a:t>
            </a:r>
            <a:endParaRPr lang="es-AR"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7.8011712731346119E-2"/>
          <c:y val="0.14599555263925346"/>
          <c:w val="0.89945884175104596"/>
          <c:h val="0.65484397783610382"/>
        </c:manualLayout>
      </c:layout>
      <c:areaChart>
        <c:grouping val="standard"/>
        <c:varyColors val="0"/>
        <c:ser>
          <c:idx val="0"/>
          <c:order val="0"/>
          <c:spPr>
            <a:gradFill rotWithShape="1">
              <a:gsLst>
                <a:gs pos="0">
                  <a:schemeClr val="accent1">
                    <a:lumMod val="5000"/>
                    <a:lumOff val="95000"/>
                  </a:schemeClr>
                </a:gs>
                <a:gs pos="19000">
                  <a:schemeClr val="accent1">
                    <a:lumMod val="45000"/>
                    <a:lumOff val="55000"/>
                  </a:schemeClr>
                </a:gs>
                <a:gs pos="88000">
                  <a:srgbClr val="0070C0"/>
                </a:gs>
                <a:gs pos="100000">
                  <a:srgbClr val="0070C0"/>
                </a:gs>
              </a:gsLst>
              <a:lin ang="5400000" scaled="1"/>
            </a:gradFill>
            <a:ln>
              <a:noFill/>
            </a:ln>
            <a:effectLst>
              <a:outerShdw blurRad="57150" dist="19050" dir="5400000" algn="ctr" rotWithShape="0">
                <a:srgbClr val="000000">
                  <a:alpha val="63000"/>
                </a:srgbClr>
              </a:outerShdw>
            </a:effectLst>
          </c:spPr>
          <c:cat>
            <c:strRef>
              <c:f>Engine!$O$123:$AT$123</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Engine!$O$155:$AT$155</c:f>
              <c:numCache>
                <c:formatCode>0%</c:formatCode>
                <c:ptCount val="32"/>
                <c:pt idx="0">
                  <c:v>0</c:v>
                </c:pt>
                <c:pt idx="1">
                  <c:v>-0.55708770837750099</c:v>
                </c:pt>
                <c:pt idx="2">
                  <c:v>-0.47205535294732476</c:v>
                </c:pt>
                <c:pt idx="3">
                  <c:v>0.24823258896123673</c:v>
                </c:pt>
                <c:pt idx="4">
                  <c:v>0.4700598528093396</c:v>
                </c:pt>
                <c:pt idx="5">
                  <c:v>-7.3920168635727701E-3</c:v>
                </c:pt>
                <c:pt idx="6">
                  <c:v>0.3439489276788491</c:v>
                </c:pt>
                <c:pt idx="7">
                  <c:v>1.5046346321164297</c:v>
                </c:pt>
                <c:pt idx="8">
                  <c:v>1.663965493011311</c:v>
                </c:pt>
                <c:pt idx="9">
                  <c:v>1.2214351234321321</c:v>
                </c:pt>
                <c:pt idx="10">
                  <c:v>1.204406790646557</c:v>
                </c:pt>
                <c:pt idx="11">
                  <c:v>1.88905712874856</c:v>
                </c:pt>
                <c:pt idx="12">
                  <c:v>2.8088615646827146</c:v>
                </c:pt>
                <c:pt idx="13">
                  <c:v>2.3284071498405545</c:v>
                </c:pt>
                <c:pt idx="14">
                  <c:v>2.2188660661650963</c:v>
                </c:pt>
                <c:pt idx="15">
                  <c:v>2.9965675698286103</c:v>
                </c:pt>
                <c:pt idx="16">
                  <c:v>3.9264550500664508</c:v>
                </c:pt>
                <c:pt idx="17">
                  <c:v>3.4032073624276968</c:v>
                </c:pt>
                <c:pt idx="18">
                  <c:v>3.223610014351217</c:v>
                </c:pt>
                <c:pt idx="19">
                  <c:v>4.107875487458128</c:v>
                </c:pt>
                <c:pt idx="20">
                  <c:v>4.8868171128535565</c:v>
                </c:pt>
                <c:pt idx="21">
                  <c:v>4.3362007813901311</c:v>
                </c:pt>
                <c:pt idx="22">
                  <c:v>4.1160479033454394</c:v>
                </c:pt>
                <c:pt idx="23">
                  <c:v>5.0754147600324</c:v>
                </c:pt>
                <c:pt idx="24">
                  <c:v>5.7634073633247489</c:v>
                </c:pt>
                <c:pt idx="25">
                  <c:v>5.1976101713797078</c:v>
                </c:pt>
                <c:pt idx="26">
                  <c:v>4.9554739127080945</c:v>
                </c:pt>
                <c:pt idx="27">
                  <c:v>5.9594847917042859</c:v>
                </c:pt>
                <c:pt idx="28">
                  <c:v>6.5976972378555878</c:v>
                </c:pt>
                <c:pt idx="29">
                  <c:v>6.0239260525669369</c:v>
                </c:pt>
                <c:pt idx="30">
                  <c:v>5.7703194711016117</c:v>
                </c:pt>
                <c:pt idx="31">
                  <c:v>6.7987153385647492</c:v>
                </c:pt>
              </c:numCache>
            </c:numRef>
          </c:val>
          <c:extLst>
            <c:ext xmlns:c16="http://schemas.microsoft.com/office/drawing/2014/chart" uri="{C3380CC4-5D6E-409C-BE32-E72D297353CC}">
              <c16:uniqueId val="{00000000-D83B-4FDD-A05C-D0DF6B171B0C}"/>
            </c:ext>
          </c:extLst>
        </c:ser>
        <c:dLbls>
          <c:showLegendKey val="0"/>
          <c:showVal val="0"/>
          <c:showCatName val="0"/>
          <c:showSerName val="0"/>
          <c:showPercent val="0"/>
          <c:showBubbleSize val="0"/>
        </c:dLbls>
        <c:axId val="1244065183"/>
        <c:axId val="1244062303"/>
      </c:areaChart>
      <c:catAx>
        <c:axId val="1244065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62303"/>
        <c:crosses val="autoZero"/>
        <c:auto val="1"/>
        <c:lblAlgn val="ctr"/>
        <c:lblOffset val="100"/>
        <c:noMultiLvlLbl val="0"/>
      </c:catAx>
      <c:valAx>
        <c:axId val="12440623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244065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200" b="0"/>
              <a:t>EBITDA Proforma 2026 - 2030 (Valores en USD)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2"/>
          <c:order val="2"/>
          <c:tx>
            <c:strRef>
              <c:f>Engine!$N$104</c:f>
              <c:strCache>
                <c:ptCount val="1"/>
                <c:pt idx="0">
                  <c:v> EBITDA </c:v>
                </c:pt>
              </c:strCache>
            </c:strRef>
          </c:tx>
          <c:spPr>
            <a:solidFill>
              <a:schemeClr val="accent5">
                <a:lumMod val="75000"/>
              </a:schemeClr>
            </a:solidFill>
            <a:ln>
              <a:noFill/>
            </a:ln>
            <a:effectLst>
              <a:outerShdw blurRad="57150" dist="19050" dir="5400000" algn="ctr" rotWithShape="0">
                <a:srgbClr val="000000">
                  <a:alpha val="63000"/>
                </a:srgbClr>
              </a:outerShdw>
            </a:effectLst>
          </c:spPr>
          <c:cat>
            <c:strRef>
              <c:f>Engine!$AA$202:$AT$202</c:f>
              <c:strCache>
                <c:ptCount val="20"/>
                <c:pt idx="0">
                  <c:v> 2026-Q1 </c:v>
                </c:pt>
                <c:pt idx="1">
                  <c:v> 2026-Q2 </c:v>
                </c:pt>
                <c:pt idx="2">
                  <c:v> 2026-Q3 </c:v>
                </c:pt>
                <c:pt idx="3">
                  <c:v> 2026-Q4 </c:v>
                </c:pt>
                <c:pt idx="4">
                  <c:v> 2027-Q1 </c:v>
                </c:pt>
                <c:pt idx="5">
                  <c:v> 2027-Q2 </c:v>
                </c:pt>
                <c:pt idx="6">
                  <c:v> 2027-Q3 </c:v>
                </c:pt>
                <c:pt idx="7">
                  <c:v> 2027-Q4 </c:v>
                </c:pt>
                <c:pt idx="8">
                  <c:v> 2028-Q1 </c:v>
                </c:pt>
                <c:pt idx="9">
                  <c:v> 2028-Q2 </c:v>
                </c:pt>
                <c:pt idx="10">
                  <c:v> 2028-Q3 </c:v>
                </c:pt>
                <c:pt idx="11">
                  <c:v> 2028-Q4 </c:v>
                </c:pt>
                <c:pt idx="12">
                  <c:v> 2029-Q1 </c:v>
                </c:pt>
                <c:pt idx="13">
                  <c:v> 2029-Q2 </c:v>
                </c:pt>
                <c:pt idx="14">
                  <c:v> 2029-Q3 </c:v>
                </c:pt>
                <c:pt idx="15">
                  <c:v> 2029-Q4 </c:v>
                </c:pt>
                <c:pt idx="16">
                  <c:v> 2030-Q1 </c:v>
                </c:pt>
                <c:pt idx="17">
                  <c:v> 2030-Q2 </c:v>
                </c:pt>
                <c:pt idx="18">
                  <c:v> 2030-Q3 </c:v>
                </c:pt>
                <c:pt idx="19">
                  <c:v> 2030-Q4 </c:v>
                </c:pt>
              </c:strCache>
            </c:strRef>
          </c:cat>
          <c:val>
            <c:numRef>
              <c:f>Engine!$AA$206:$AT$206</c:f>
              <c:numCache>
                <c:formatCode>_(* #,##0_);_(* \(#,##0\);_(* "-"_);_(@_)</c:formatCode>
                <c:ptCount val="20"/>
                <c:pt idx="0">
                  <c:v>291694.39898620558</c:v>
                </c:pt>
                <c:pt idx="1">
                  <c:v>-13153.362550511665</c:v>
                </c:pt>
                <c:pt idx="2">
                  <c:v>57693.414616166614</c:v>
                </c:pt>
                <c:pt idx="3">
                  <c:v>215680.37584235205</c:v>
                </c:pt>
                <c:pt idx="4">
                  <c:v>462973.85279144801</c:v>
                </c:pt>
                <c:pt idx="5">
                  <c:v>-19157.300626416225</c:v>
                </c:pt>
                <c:pt idx="6">
                  <c:v>77417.106594990822</c:v>
                </c:pt>
                <c:pt idx="7">
                  <c:v>306764.12877005886</c:v>
                </c:pt>
                <c:pt idx="8">
                  <c:v>606988.01424891606</c:v>
                </c:pt>
                <c:pt idx="9">
                  <c:v>-23674.588706527255</c:v>
                </c:pt>
                <c:pt idx="10">
                  <c:v>90942.624315156601</c:v>
                </c:pt>
                <c:pt idx="11">
                  <c:v>374721.6521201455</c:v>
                </c:pt>
                <c:pt idx="12">
                  <c:v>703547.0902928547</c:v>
                </c:pt>
                <c:pt idx="13">
                  <c:v>-26513.730716648977</c:v>
                </c:pt>
                <c:pt idx="14">
                  <c:v>98977.740752679703</c:v>
                </c:pt>
                <c:pt idx="15">
                  <c:v>417122.06082467886</c:v>
                </c:pt>
                <c:pt idx="16">
                  <c:v>760058.85738115478</c:v>
                </c:pt>
                <c:pt idx="17">
                  <c:v>-28117.394409919623</c:v>
                </c:pt>
                <c:pt idx="18">
                  <c:v>103375.69444732927</c:v>
                </c:pt>
                <c:pt idx="19">
                  <c:v>440957.47120739624</c:v>
                </c:pt>
              </c:numCache>
            </c:numRef>
          </c:val>
          <c:extLst>
            <c:ext xmlns:c16="http://schemas.microsoft.com/office/drawing/2014/chart" uri="{C3380CC4-5D6E-409C-BE32-E72D297353CC}">
              <c16:uniqueId val="{00000000-C713-4018-8F4F-37FE73F875B4}"/>
            </c:ext>
          </c:extLst>
        </c:ser>
        <c:dLbls>
          <c:showLegendKey val="0"/>
          <c:showVal val="0"/>
          <c:showCatName val="0"/>
          <c:showSerName val="0"/>
          <c:showPercent val="0"/>
          <c:showBubbleSize val="0"/>
        </c:dLbls>
        <c:axId val="1684934271"/>
        <c:axId val="1684924191"/>
      </c:areaChart>
      <c:lineChart>
        <c:grouping val="standard"/>
        <c:varyColors val="0"/>
        <c:ser>
          <c:idx val="0"/>
          <c:order val="0"/>
          <c:tx>
            <c:strRef>
              <c:f>Engine!$N$204</c:f>
              <c:strCache>
                <c:ptCount val="1"/>
                <c:pt idx="0">
                  <c:v> Ventas Totales </c:v>
                </c:pt>
              </c:strCache>
            </c:strRef>
          </c:tx>
          <c:spPr>
            <a:ln w="22225" cap="rnd">
              <a:solidFill>
                <a:srgbClr val="66FF33"/>
              </a:solidFill>
              <a:round/>
            </a:ln>
            <a:effectLst>
              <a:outerShdw blurRad="57150" dist="19050" dir="5400000" algn="ctr" rotWithShape="0">
                <a:srgbClr val="000000">
                  <a:alpha val="63000"/>
                </a:srgbClr>
              </a:outerShdw>
            </a:effectLst>
          </c:spPr>
          <c:marker>
            <c:symbol val="none"/>
          </c:marker>
          <c:cat>
            <c:strRef>
              <c:f>Engine!$AA$202:$AT$202</c:f>
              <c:strCache>
                <c:ptCount val="20"/>
                <c:pt idx="0">
                  <c:v> 2026-Q1 </c:v>
                </c:pt>
                <c:pt idx="1">
                  <c:v> 2026-Q2 </c:v>
                </c:pt>
                <c:pt idx="2">
                  <c:v> 2026-Q3 </c:v>
                </c:pt>
                <c:pt idx="3">
                  <c:v> 2026-Q4 </c:v>
                </c:pt>
                <c:pt idx="4">
                  <c:v> 2027-Q1 </c:v>
                </c:pt>
                <c:pt idx="5">
                  <c:v> 2027-Q2 </c:v>
                </c:pt>
                <c:pt idx="6">
                  <c:v> 2027-Q3 </c:v>
                </c:pt>
                <c:pt idx="7">
                  <c:v> 2027-Q4 </c:v>
                </c:pt>
                <c:pt idx="8">
                  <c:v> 2028-Q1 </c:v>
                </c:pt>
                <c:pt idx="9">
                  <c:v> 2028-Q2 </c:v>
                </c:pt>
                <c:pt idx="10">
                  <c:v> 2028-Q3 </c:v>
                </c:pt>
                <c:pt idx="11">
                  <c:v> 2028-Q4 </c:v>
                </c:pt>
                <c:pt idx="12">
                  <c:v> 2029-Q1 </c:v>
                </c:pt>
                <c:pt idx="13">
                  <c:v> 2029-Q2 </c:v>
                </c:pt>
                <c:pt idx="14">
                  <c:v> 2029-Q3 </c:v>
                </c:pt>
                <c:pt idx="15">
                  <c:v> 2029-Q4 </c:v>
                </c:pt>
                <c:pt idx="16">
                  <c:v> 2030-Q1 </c:v>
                </c:pt>
                <c:pt idx="17">
                  <c:v> 2030-Q2 </c:v>
                </c:pt>
                <c:pt idx="18">
                  <c:v> 2030-Q3 </c:v>
                </c:pt>
                <c:pt idx="19">
                  <c:v> 2030-Q4 </c:v>
                </c:pt>
              </c:strCache>
            </c:strRef>
          </c:cat>
          <c:val>
            <c:numRef>
              <c:f>Engine!$AA$204:$AT$204</c:f>
              <c:numCache>
                <c:formatCode>_(* #,##0_);_(* \(#,##0\);_(* "-"_);_(@_)</c:formatCode>
                <c:ptCount val="20"/>
                <c:pt idx="0">
                  <c:v>767758.7662482314</c:v>
                </c:pt>
                <c:pt idx="1">
                  <c:v>398885.67747049872</c:v>
                </c:pt>
                <c:pt idx="2">
                  <c:v>355191.30809776089</c:v>
                </c:pt>
                <c:pt idx="3">
                  <c:v>631424.12249360001</c:v>
                </c:pt>
                <c:pt idx="4">
                  <c:v>1218577.5087205633</c:v>
                </c:pt>
                <c:pt idx="5">
                  <c:v>580959.64507393504</c:v>
                </c:pt>
                <c:pt idx="6">
                  <c:v>476620.8334792034</c:v>
                </c:pt>
                <c:pt idx="7">
                  <c:v>898080.18028830155</c:v>
                </c:pt>
                <c:pt idx="8">
                  <c:v>1597632.2156574903</c:v>
                </c:pt>
                <c:pt idx="9">
                  <c:v>717949.82604437915</c:v>
                </c:pt>
                <c:pt idx="10">
                  <c:v>559891.10554902325</c:v>
                </c:pt>
                <c:pt idx="11">
                  <c:v>1097032.075566577</c:v>
                </c:pt>
                <c:pt idx="12">
                  <c:v>1851782.0291308351</c:v>
                </c:pt>
                <c:pt idx="13">
                  <c:v>804048.9569543181</c:v>
                </c:pt>
                <c:pt idx="14">
                  <c:v>609359.5507285865</c:v>
                </c:pt>
                <c:pt idx="15">
                  <c:v>1221163.1688803192</c:v>
                </c:pt>
                <c:pt idx="16">
                  <c:v>2000524.702041303</c:v>
                </c:pt>
                <c:pt idx="17">
                  <c:v>852681.27255184052</c:v>
                </c:pt>
                <c:pt idx="18">
                  <c:v>636435.68994046538</c:v>
                </c:pt>
                <c:pt idx="19">
                  <c:v>1290943.523381291</c:v>
                </c:pt>
              </c:numCache>
            </c:numRef>
          </c:val>
          <c:smooth val="0"/>
          <c:extLst>
            <c:ext xmlns:c16="http://schemas.microsoft.com/office/drawing/2014/chart" uri="{C3380CC4-5D6E-409C-BE32-E72D297353CC}">
              <c16:uniqueId val="{00000001-C713-4018-8F4F-37FE73F875B4}"/>
            </c:ext>
          </c:extLst>
        </c:ser>
        <c:ser>
          <c:idx val="1"/>
          <c:order val="1"/>
          <c:tx>
            <c:strRef>
              <c:f>Engine!$N$205</c:f>
              <c:strCache>
                <c:ptCount val="1"/>
                <c:pt idx="0">
                  <c:v> Costos Totales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strRef>
              <c:f>Engine!$AA$202:$AT$202</c:f>
              <c:strCache>
                <c:ptCount val="20"/>
                <c:pt idx="0">
                  <c:v> 2026-Q1 </c:v>
                </c:pt>
                <c:pt idx="1">
                  <c:v> 2026-Q2 </c:v>
                </c:pt>
                <c:pt idx="2">
                  <c:v> 2026-Q3 </c:v>
                </c:pt>
                <c:pt idx="3">
                  <c:v> 2026-Q4 </c:v>
                </c:pt>
                <c:pt idx="4">
                  <c:v> 2027-Q1 </c:v>
                </c:pt>
                <c:pt idx="5">
                  <c:v> 2027-Q2 </c:v>
                </c:pt>
                <c:pt idx="6">
                  <c:v> 2027-Q3 </c:v>
                </c:pt>
                <c:pt idx="7">
                  <c:v> 2027-Q4 </c:v>
                </c:pt>
                <c:pt idx="8">
                  <c:v> 2028-Q1 </c:v>
                </c:pt>
                <c:pt idx="9">
                  <c:v> 2028-Q2 </c:v>
                </c:pt>
                <c:pt idx="10">
                  <c:v> 2028-Q3 </c:v>
                </c:pt>
                <c:pt idx="11">
                  <c:v> 2028-Q4 </c:v>
                </c:pt>
                <c:pt idx="12">
                  <c:v> 2029-Q1 </c:v>
                </c:pt>
                <c:pt idx="13">
                  <c:v> 2029-Q2 </c:v>
                </c:pt>
                <c:pt idx="14">
                  <c:v> 2029-Q3 </c:v>
                </c:pt>
                <c:pt idx="15">
                  <c:v> 2029-Q4 </c:v>
                </c:pt>
                <c:pt idx="16">
                  <c:v> 2030-Q1 </c:v>
                </c:pt>
                <c:pt idx="17">
                  <c:v> 2030-Q2 </c:v>
                </c:pt>
                <c:pt idx="18">
                  <c:v> 2030-Q3 </c:v>
                </c:pt>
                <c:pt idx="19">
                  <c:v> 2030-Q4 </c:v>
                </c:pt>
              </c:strCache>
            </c:strRef>
          </c:cat>
          <c:val>
            <c:numRef>
              <c:f>Engine!$AA$205:$AT$205</c:f>
              <c:numCache>
                <c:formatCode>_(* #,##0_);_(* \(#,##0\);_(* "-"_);_(@_)</c:formatCode>
                <c:ptCount val="20"/>
                <c:pt idx="0">
                  <c:v>476064.36726202583</c:v>
                </c:pt>
                <c:pt idx="1">
                  <c:v>412039.04002101038</c:v>
                </c:pt>
                <c:pt idx="2">
                  <c:v>297497.89348159428</c:v>
                </c:pt>
                <c:pt idx="3">
                  <c:v>415743.74665124796</c:v>
                </c:pt>
                <c:pt idx="4">
                  <c:v>755603.65592911525</c:v>
                </c:pt>
                <c:pt idx="5">
                  <c:v>600116.94570035127</c:v>
                </c:pt>
                <c:pt idx="6">
                  <c:v>399203.72688421258</c:v>
                </c:pt>
                <c:pt idx="7">
                  <c:v>591316.05151824269</c:v>
                </c:pt>
                <c:pt idx="8">
                  <c:v>990644.20140857424</c:v>
                </c:pt>
                <c:pt idx="9">
                  <c:v>741624.41475090641</c:v>
                </c:pt>
                <c:pt idx="10">
                  <c:v>468948.48123386665</c:v>
                </c:pt>
                <c:pt idx="11">
                  <c:v>722310.42344643152</c:v>
                </c:pt>
                <c:pt idx="12">
                  <c:v>1148234.9388379804</c:v>
                </c:pt>
                <c:pt idx="13">
                  <c:v>830562.68767096708</c:v>
                </c:pt>
                <c:pt idx="14">
                  <c:v>510381.8099759068</c:v>
                </c:pt>
                <c:pt idx="15">
                  <c:v>804041.10805564036</c:v>
                </c:pt>
                <c:pt idx="16">
                  <c:v>1240465.8446601483</c:v>
                </c:pt>
                <c:pt idx="17">
                  <c:v>880798.66696176014</c:v>
                </c:pt>
                <c:pt idx="18">
                  <c:v>533059.99549313611</c:v>
                </c:pt>
                <c:pt idx="19">
                  <c:v>849986.05217389471</c:v>
                </c:pt>
              </c:numCache>
            </c:numRef>
          </c:val>
          <c:smooth val="0"/>
          <c:extLst>
            <c:ext xmlns:c16="http://schemas.microsoft.com/office/drawing/2014/chart" uri="{C3380CC4-5D6E-409C-BE32-E72D297353CC}">
              <c16:uniqueId val="{00000002-C713-4018-8F4F-37FE73F875B4}"/>
            </c:ext>
          </c:extLst>
        </c:ser>
        <c:dLbls>
          <c:showLegendKey val="0"/>
          <c:showVal val="0"/>
          <c:showCatName val="0"/>
          <c:showSerName val="0"/>
          <c:showPercent val="0"/>
          <c:showBubbleSize val="0"/>
        </c:dLbls>
        <c:marker val="1"/>
        <c:smooth val="0"/>
        <c:axId val="1684934271"/>
        <c:axId val="1684924191"/>
      </c:lineChart>
      <c:catAx>
        <c:axId val="1684934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24191"/>
        <c:crosses val="autoZero"/>
        <c:auto val="1"/>
        <c:lblAlgn val="ctr"/>
        <c:lblOffset val="100"/>
        <c:noMultiLvlLbl val="0"/>
      </c:catAx>
      <c:valAx>
        <c:axId val="1684924191"/>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3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b="0"/>
              <a:t>Cashflows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manualLayout>
          <c:layoutTarget val="inner"/>
          <c:xMode val="edge"/>
          <c:yMode val="edge"/>
          <c:x val="0.10858769414917864"/>
          <c:y val="0.14599555263925346"/>
          <c:w val="0.86829699386774106"/>
          <c:h val="0.7754206765820939"/>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Engine!$O$213:$AT$213</c:f>
              <c:numCache>
                <c:formatCode>_(* #,##0_);_(* \(#,##0\);_(* "-"_);_(@_)</c:formatCode>
                <c:ptCount val="32"/>
                <c:pt idx="0">
                  <c:v>116418.94761060001</c:v>
                </c:pt>
                <c:pt idx="1">
                  <c:v>-9635.0298606906581</c:v>
                </c:pt>
                <c:pt idx="2">
                  <c:v>15842.263832538913</c:v>
                </c:pt>
                <c:pt idx="3">
                  <c:v>22092.52971930708</c:v>
                </c:pt>
                <c:pt idx="4">
                  <c:v>93254.974214670772</c:v>
                </c:pt>
                <c:pt idx="5">
                  <c:v>-25371.263915561663</c:v>
                </c:pt>
                <c:pt idx="6">
                  <c:v>4200.5524448725337</c:v>
                </c:pt>
                <c:pt idx="7">
                  <c:v>70119.221825971996</c:v>
                </c:pt>
                <c:pt idx="8">
                  <c:v>108528.86551585275</c:v>
                </c:pt>
                <c:pt idx="9">
                  <c:v>34257.617429895676</c:v>
                </c:pt>
                <c:pt idx="10">
                  <c:v>68550.448615084373</c:v>
                </c:pt>
                <c:pt idx="11">
                  <c:v>-619.8930678722536</c:v>
                </c:pt>
                <c:pt idx="12">
                  <c:v>291694.39898620558</c:v>
                </c:pt>
                <c:pt idx="13">
                  <c:v>-13153.362550511665</c:v>
                </c:pt>
                <c:pt idx="14">
                  <c:v>57693.414616166614</c:v>
                </c:pt>
                <c:pt idx="15">
                  <c:v>50105.927774088312</c:v>
                </c:pt>
                <c:pt idx="16">
                  <c:v>462973.85279144801</c:v>
                </c:pt>
                <c:pt idx="17">
                  <c:v>-19157.300626416225</c:v>
                </c:pt>
                <c:pt idx="18">
                  <c:v>77417.106594990822</c:v>
                </c:pt>
                <c:pt idx="19">
                  <c:v>58364.792511034437</c:v>
                </c:pt>
                <c:pt idx="20">
                  <c:v>606988.01424891606</c:v>
                </c:pt>
                <c:pt idx="21">
                  <c:v>-23674.588706527255</c:v>
                </c:pt>
                <c:pt idx="22">
                  <c:v>90942.624315156601</c:v>
                </c:pt>
                <c:pt idx="23">
                  <c:v>60028.341526838252</c:v>
                </c:pt>
                <c:pt idx="24">
                  <c:v>703547.0902928547</c:v>
                </c:pt>
                <c:pt idx="25">
                  <c:v>-26513.730716648977</c:v>
                </c:pt>
                <c:pt idx="26">
                  <c:v>98977.740752679703</c:v>
                </c:pt>
                <c:pt idx="27">
                  <c:v>59182.112478609604</c:v>
                </c:pt>
                <c:pt idx="28">
                  <c:v>760058.85738115478</c:v>
                </c:pt>
                <c:pt idx="29">
                  <c:v>-28117.394409919623</c:v>
                </c:pt>
                <c:pt idx="30">
                  <c:v>103375.69444732927</c:v>
                </c:pt>
                <c:pt idx="31">
                  <c:v>58075.082619608089</c:v>
                </c:pt>
              </c:numCache>
            </c:numRef>
          </c:val>
          <c:extLst>
            <c:ext xmlns:c16="http://schemas.microsoft.com/office/drawing/2014/chart" uri="{C3380CC4-5D6E-409C-BE32-E72D297353CC}">
              <c16:uniqueId val="{00000000-4E17-4355-A2F0-289EA8CF381C}"/>
            </c:ext>
          </c:extLst>
        </c:ser>
        <c:dLbls>
          <c:showLegendKey val="0"/>
          <c:showVal val="0"/>
          <c:showCatName val="0"/>
          <c:showSerName val="0"/>
          <c:showPercent val="0"/>
          <c:showBubbleSize val="0"/>
        </c:dLbls>
        <c:gapWidth val="100"/>
        <c:overlap val="-24"/>
        <c:axId val="30088927"/>
        <c:axId val="30089887"/>
      </c:barChart>
      <c:catAx>
        <c:axId val="30088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30089887"/>
        <c:crosses val="autoZero"/>
        <c:auto val="1"/>
        <c:lblAlgn val="ctr"/>
        <c:lblOffset val="100"/>
        <c:noMultiLvlLbl val="0"/>
      </c:catAx>
      <c:valAx>
        <c:axId val="3008988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3008892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sz="1200" b="0"/>
              <a:t>EBITDA Proforma 2026 - 2030 (Valores en USD)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2"/>
          <c:order val="2"/>
          <c:tx>
            <c:strRef>
              <c:f>Engine!$N$104</c:f>
              <c:strCache>
                <c:ptCount val="1"/>
                <c:pt idx="0">
                  <c:v> EBITDA </c:v>
                </c:pt>
              </c:strCache>
            </c:strRef>
          </c:tx>
          <c:spPr>
            <a:solidFill>
              <a:schemeClr val="accent5">
                <a:lumMod val="75000"/>
              </a:schemeClr>
            </a:solidFill>
            <a:ln>
              <a:noFill/>
            </a:ln>
            <a:effectLst>
              <a:outerShdw blurRad="57150" dist="19050" dir="5400000" algn="ctr" rotWithShape="0">
                <a:srgbClr val="000000">
                  <a:alpha val="63000"/>
                </a:srgbClr>
              </a:outerShdw>
            </a:effectLst>
          </c:spP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Engine!$O$206:$AT$206</c:f>
              <c:numCache>
                <c:formatCode>_(* #,##0_);_(* \(#,##0\);_(* "-"_);_(@_)</c:formatCode>
                <c:ptCount val="32"/>
                <c:pt idx="0">
                  <c:v>116418.94761060001</c:v>
                </c:pt>
                <c:pt idx="1">
                  <c:v>-9635.0298606906581</c:v>
                </c:pt>
                <c:pt idx="2">
                  <c:v>15842.263832538913</c:v>
                </c:pt>
                <c:pt idx="3">
                  <c:v>84114.834562916512</c:v>
                </c:pt>
                <c:pt idx="4">
                  <c:v>93254.974214670772</c:v>
                </c:pt>
                <c:pt idx="5">
                  <c:v>-25371.263915561663</c:v>
                </c:pt>
                <c:pt idx="6">
                  <c:v>4200.5524448725337</c:v>
                </c:pt>
                <c:pt idx="7">
                  <c:v>131063.57235595211</c:v>
                </c:pt>
                <c:pt idx="8">
                  <c:v>108528.86551585275</c:v>
                </c:pt>
                <c:pt idx="9">
                  <c:v>34257.617429895676</c:v>
                </c:pt>
                <c:pt idx="10">
                  <c:v>68550.448615084373</c:v>
                </c:pt>
                <c:pt idx="11">
                  <c:v>89687.409143396537</c:v>
                </c:pt>
                <c:pt idx="12">
                  <c:v>291694.39898620558</c:v>
                </c:pt>
                <c:pt idx="13">
                  <c:v>-13153.362550511665</c:v>
                </c:pt>
                <c:pt idx="14">
                  <c:v>57693.414616166614</c:v>
                </c:pt>
                <c:pt idx="15">
                  <c:v>215680.37584235205</c:v>
                </c:pt>
                <c:pt idx="16">
                  <c:v>462973.85279144801</c:v>
                </c:pt>
                <c:pt idx="17">
                  <c:v>-19157.300626416225</c:v>
                </c:pt>
                <c:pt idx="18">
                  <c:v>77417.106594990822</c:v>
                </c:pt>
                <c:pt idx="19">
                  <c:v>306764.12877005886</c:v>
                </c:pt>
                <c:pt idx="20">
                  <c:v>606988.01424891606</c:v>
                </c:pt>
                <c:pt idx="21">
                  <c:v>-23674.588706527255</c:v>
                </c:pt>
                <c:pt idx="22">
                  <c:v>90942.624315156601</c:v>
                </c:pt>
                <c:pt idx="23">
                  <c:v>374721.6521201455</c:v>
                </c:pt>
                <c:pt idx="24">
                  <c:v>703547.0902928547</c:v>
                </c:pt>
                <c:pt idx="25">
                  <c:v>-26513.730716648977</c:v>
                </c:pt>
                <c:pt idx="26">
                  <c:v>98977.740752679703</c:v>
                </c:pt>
                <c:pt idx="27">
                  <c:v>417122.06082467886</c:v>
                </c:pt>
                <c:pt idx="28">
                  <c:v>760058.85738115478</c:v>
                </c:pt>
                <c:pt idx="29">
                  <c:v>-28117.394409919623</c:v>
                </c:pt>
                <c:pt idx="30">
                  <c:v>103375.69444732927</c:v>
                </c:pt>
                <c:pt idx="31">
                  <c:v>440957.47120739624</c:v>
                </c:pt>
              </c:numCache>
            </c:numRef>
          </c:val>
          <c:extLst>
            <c:ext xmlns:c16="http://schemas.microsoft.com/office/drawing/2014/chart" uri="{C3380CC4-5D6E-409C-BE32-E72D297353CC}">
              <c16:uniqueId val="{00000000-5D51-4BE0-87AA-123516B8110C}"/>
            </c:ext>
          </c:extLst>
        </c:ser>
        <c:dLbls>
          <c:showLegendKey val="0"/>
          <c:showVal val="0"/>
          <c:showCatName val="0"/>
          <c:showSerName val="0"/>
          <c:showPercent val="0"/>
          <c:showBubbleSize val="0"/>
        </c:dLbls>
        <c:axId val="1684934271"/>
        <c:axId val="1684924191"/>
      </c:areaChart>
      <c:lineChart>
        <c:grouping val="standard"/>
        <c:varyColors val="0"/>
        <c:ser>
          <c:idx val="0"/>
          <c:order val="0"/>
          <c:tx>
            <c:strRef>
              <c:f>Engine!$N$204</c:f>
              <c:strCache>
                <c:ptCount val="1"/>
                <c:pt idx="0">
                  <c:v> Ventas Totales </c:v>
                </c:pt>
              </c:strCache>
            </c:strRef>
          </c:tx>
          <c:spPr>
            <a:ln w="22225" cap="rnd">
              <a:solidFill>
                <a:srgbClr val="66FF33"/>
              </a:solidFill>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Engine!$O$204:$AT$204</c:f>
              <c:numCache>
                <c:formatCode>_(* #,##0_);_(* \(#,##0\);_(* "-"_);_(@_)</c:formatCode>
                <c:ptCount val="32"/>
                <c:pt idx="0">
                  <c:v>242456.70479156423</c:v>
                </c:pt>
                <c:pt idx="1">
                  <c:v>107387.05473847146</c:v>
                </c:pt>
                <c:pt idx="2">
                  <c:v>116518.42894559295</c:v>
                </c:pt>
                <c:pt idx="3">
                  <c:v>200445.24832523306</c:v>
                </c:pt>
                <c:pt idx="4">
                  <c:v>244909.46931257303</c:v>
                </c:pt>
                <c:pt idx="5">
                  <c:v>127976.98528868429</c:v>
                </c:pt>
                <c:pt idx="6">
                  <c:v>172940.54017970225</c:v>
                </c:pt>
                <c:pt idx="7">
                  <c:v>373670.15288399567</c:v>
                </c:pt>
                <c:pt idx="8">
                  <c:v>433207.34003372461</c:v>
                </c:pt>
                <c:pt idx="9">
                  <c:v>241499.93574418745</c:v>
                </c:pt>
                <c:pt idx="10">
                  <c:v>237387.59447064038</c:v>
                </c:pt>
                <c:pt idx="11">
                  <c:v>399915.09128618555</c:v>
                </c:pt>
                <c:pt idx="12">
                  <c:v>767758.7662482314</c:v>
                </c:pt>
                <c:pt idx="13">
                  <c:v>398885.67747049872</c:v>
                </c:pt>
                <c:pt idx="14">
                  <c:v>355191.30809776089</c:v>
                </c:pt>
                <c:pt idx="15">
                  <c:v>631424.12249360001</c:v>
                </c:pt>
                <c:pt idx="16">
                  <c:v>1218577.5087205633</c:v>
                </c:pt>
                <c:pt idx="17">
                  <c:v>580959.64507393504</c:v>
                </c:pt>
                <c:pt idx="18">
                  <c:v>476620.8334792034</c:v>
                </c:pt>
                <c:pt idx="19">
                  <c:v>898080.18028830155</c:v>
                </c:pt>
                <c:pt idx="20">
                  <c:v>1597632.2156574903</c:v>
                </c:pt>
                <c:pt idx="21">
                  <c:v>717949.82604437915</c:v>
                </c:pt>
                <c:pt idx="22">
                  <c:v>559891.10554902325</c:v>
                </c:pt>
                <c:pt idx="23">
                  <c:v>1097032.075566577</c:v>
                </c:pt>
                <c:pt idx="24">
                  <c:v>1851782.0291308351</c:v>
                </c:pt>
                <c:pt idx="25">
                  <c:v>804048.9569543181</c:v>
                </c:pt>
                <c:pt idx="26">
                  <c:v>609359.5507285865</c:v>
                </c:pt>
                <c:pt idx="27">
                  <c:v>1221163.1688803192</c:v>
                </c:pt>
                <c:pt idx="28">
                  <c:v>2000524.702041303</c:v>
                </c:pt>
                <c:pt idx="29">
                  <c:v>852681.27255184052</c:v>
                </c:pt>
                <c:pt idx="30">
                  <c:v>636435.68994046538</c:v>
                </c:pt>
                <c:pt idx="31">
                  <c:v>1290943.523381291</c:v>
                </c:pt>
              </c:numCache>
            </c:numRef>
          </c:val>
          <c:smooth val="0"/>
          <c:extLst>
            <c:ext xmlns:c16="http://schemas.microsoft.com/office/drawing/2014/chart" uri="{C3380CC4-5D6E-409C-BE32-E72D297353CC}">
              <c16:uniqueId val="{00000001-5D51-4BE0-87AA-123516B8110C}"/>
            </c:ext>
          </c:extLst>
        </c:ser>
        <c:ser>
          <c:idx val="1"/>
          <c:order val="1"/>
          <c:tx>
            <c:strRef>
              <c:f>Engine!$N$205</c:f>
              <c:strCache>
                <c:ptCount val="1"/>
                <c:pt idx="0">
                  <c:v> Costos Totales </c:v>
                </c:pt>
              </c:strCache>
            </c:strRef>
          </c:tx>
          <c:spPr>
            <a:ln w="19050" cap="rnd">
              <a:solidFill>
                <a:srgbClr val="FF0000"/>
              </a:solidFill>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Engine!$O$205:$AT$205</c:f>
              <c:numCache>
                <c:formatCode>_(* #,##0_);_(* \(#,##0\);_(* "-"_);_(@_)</c:formatCode>
                <c:ptCount val="32"/>
                <c:pt idx="0">
                  <c:v>126037.75718096422</c:v>
                </c:pt>
                <c:pt idx="1">
                  <c:v>117022.08459916212</c:v>
                </c:pt>
                <c:pt idx="2">
                  <c:v>100676.16511305404</c:v>
                </c:pt>
                <c:pt idx="3">
                  <c:v>116330.41376231654</c:v>
                </c:pt>
                <c:pt idx="4">
                  <c:v>151654.49509790225</c:v>
                </c:pt>
                <c:pt idx="5">
                  <c:v>153348.24920424595</c:v>
                </c:pt>
                <c:pt idx="6">
                  <c:v>168739.98773482972</c:v>
                </c:pt>
                <c:pt idx="7">
                  <c:v>242606.58052804356</c:v>
                </c:pt>
                <c:pt idx="8">
                  <c:v>324678.47451787186</c:v>
                </c:pt>
                <c:pt idx="9">
                  <c:v>207242.31831429177</c:v>
                </c:pt>
                <c:pt idx="10">
                  <c:v>168837.14585555601</c:v>
                </c:pt>
                <c:pt idx="11">
                  <c:v>310227.68214278901</c:v>
                </c:pt>
                <c:pt idx="12">
                  <c:v>476064.36726202583</c:v>
                </c:pt>
                <c:pt idx="13">
                  <c:v>412039.04002101038</c:v>
                </c:pt>
                <c:pt idx="14">
                  <c:v>297497.89348159428</c:v>
                </c:pt>
                <c:pt idx="15">
                  <c:v>415743.74665124796</c:v>
                </c:pt>
                <c:pt idx="16">
                  <c:v>755603.65592911525</c:v>
                </c:pt>
                <c:pt idx="17">
                  <c:v>600116.94570035127</c:v>
                </c:pt>
                <c:pt idx="18">
                  <c:v>399203.72688421258</c:v>
                </c:pt>
                <c:pt idx="19">
                  <c:v>591316.05151824269</c:v>
                </c:pt>
                <c:pt idx="20">
                  <c:v>990644.20140857424</c:v>
                </c:pt>
                <c:pt idx="21">
                  <c:v>741624.41475090641</c:v>
                </c:pt>
                <c:pt idx="22">
                  <c:v>468948.48123386665</c:v>
                </c:pt>
                <c:pt idx="23">
                  <c:v>722310.42344643152</c:v>
                </c:pt>
                <c:pt idx="24">
                  <c:v>1148234.9388379804</c:v>
                </c:pt>
                <c:pt idx="25">
                  <c:v>830562.68767096708</c:v>
                </c:pt>
                <c:pt idx="26">
                  <c:v>510381.8099759068</c:v>
                </c:pt>
                <c:pt idx="27">
                  <c:v>804041.10805564036</c:v>
                </c:pt>
                <c:pt idx="28">
                  <c:v>1240465.8446601483</c:v>
                </c:pt>
                <c:pt idx="29">
                  <c:v>880798.66696176014</c:v>
                </c:pt>
                <c:pt idx="30">
                  <c:v>533059.99549313611</c:v>
                </c:pt>
                <c:pt idx="31">
                  <c:v>849986.05217389471</c:v>
                </c:pt>
              </c:numCache>
            </c:numRef>
          </c:val>
          <c:smooth val="0"/>
          <c:extLst>
            <c:ext xmlns:c16="http://schemas.microsoft.com/office/drawing/2014/chart" uri="{C3380CC4-5D6E-409C-BE32-E72D297353CC}">
              <c16:uniqueId val="{00000002-5D51-4BE0-87AA-123516B8110C}"/>
            </c:ext>
          </c:extLst>
        </c:ser>
        <c:ser>
          <c:idx val="3"/>
          <c:order val="3"/>
          <c:tx>
            <c:strRef>
              <c:f>Engine!$N$215</c:f>
              <c:strCache>
                <c:ptCount val="1"/>
                <c:pt idx="0">
                  <c:v> Cashflows Final </c:v>
                </c:pt>
              </c:strCache>
            </c:strRef>
          </c:tx>
          <c:spPr>
            <a:ln w="19050" cap="rnd">
              <a:solidFill>
                <a:schemeClr val="accent4"/>
              </a:solidFill>
              <a:prstDash val="sysDash"/>
              <a:round/>
            </a:ln>
            <a:effectLst>
              <a:outerShdw blurRad="57150" dist="19050" dir="5400000" algn="ctr" rotWithShape="0">
                <a:srgbClr val="000000">
                  <a:alpha val="63000"/>
                </a:srgbClr>
              </a:outerShdw>
            </a:effectLst>
          </c:spPr>
          <c:marker>
            <c:symbol val="none"/>
          </c:marker>
          <c:cat>
            <c:strRef>
              <c:f>Engine!$O$202:$AT$202</c:f>
              <c:strCache>
                <c:ptCount val="32"/>
                <c:pt idx="0">
                  <c:v> 2023-Q1 </c:v>
                </c:pt>
                <c:pt idx="1">
                  <c:v> 2023-Q2 </c:v>
                </c:pt>
                <c:pt idx="2">
                  <c:v> 2023-Q3 </c:v>
                </c:pt>
                <c:pt idx="3">
                  <c:v> 2023-Q4 </c:v>
                </c:pt>
                <c:pt idx="4">
                  <c:v> 2024-Q1 </c:v>
                </c:pt>
                <c:pt idx="5">
                  <c:v> 2024-Q2 </c:v>
                </c:pt>
                <c:pt idx="6">
                  <c:v> 2024-Q3 </c:v>
                </c:pt>
                <c:pt idx="7">
                  <c:v> 2024-Q4 </c:v>
                </c:pt>
                <c:pt idx="8">
                  <c:v> 2025-Q1 </c:v>
                </c:pt>
                <c:pt idx="9">
                  <c:v> 2025-Q2 </c:v>
                </c:pt>
                <c:pt idx="10">
                  <c:v> 2025-Q3 </c:v>
                </c:pt>
                <c:pt idx="11">
                  <c:v> 2025-Q4 </c:v>
                </c:pt>
                <c:pt idx="12">
                  <c:v> 2026-Q1 </c:v>
                </c:pt>
                <c:pt idx="13">
                  <c:v> 2026-Q2 </c:v>
                </c:pt>
                <c:pt idx="14">
                  <c:v> 2026-Q3 </c:v>
                </c:pt>
                <c:pt idx="15">
                  <c:v> 2026-Q4 </c:v>
                </c:pt>
                <c:pt idx="16">
                  <c:v> 2027-Q1 </c:v>
                </c:pt>
                <c:pt idx="17">
                  <c:v> 2027-Q2 </c:v>
                </c:pt>
                <c:pt idx="18">
                  <c:v> 2027-Q3 </c:v>
                </c:pt>
                <c:pt idx="19">
                  <c:v> 2027-Q4 </c:v>
                </c:pt>
                <c:pt idx="20">
                  <c:v> 2028-Q1 </c:v>
                </c:pt>
                <c:pt idx="21">
                  <c:v> 2028-Q2 </c:v>
                </c:pt>
                <c:pt idx="22">
                  <c:v> 2028-Q3 </c:v>
                </c:pt>
                <c:pt idx="23">
                  <c:v> 2028-Q4 </c:v>
                </c:pt>
                <c:pt idx="24">
                  <c:v> 2029-Q1 </c:v>
                </c:pt>
                <c:pt idx="25">
                  <c:v> 2029-Q2 </c:v>
                </c:pt>
                <c:pt idx="26">
                  <c:v> 2029-Q3 </c:v>
                </c:pt>
                <c:pt idx="27">
                  <c:v> 2029-Q4 </c:v>
                </c:pt>
                <c:pt idx="28">
                  <c:v> 2030-Q1 </c:v>
                </c:pt>
                <c:pt idx="29">
                  <c:v> 2030-Q2 </c:v>
                </c:pt>
                <c:pt idx="30">
                  <c:v> 2030-Q3 </c:v>
                </c:pt>
                <c:pt idx="31">
                  <c:v> 2030-Q4 </c:v>
                </c:pt>
              </c:strCache>
            </c:strRef>
          </c:cat>
          <c:val>
            <c:numRef>
              <c:f>Engine!$O$213:$AT$213</c:f>
              <c:numCache>
                <c:formatCode>_(* #,##0_);_(* \(#,##0\);_(* "-"_);_(@_)</c:formatCode>
                <c:ptCount val="32"/>
                <c:pt idx="0">
                  <c:v>116418.94761060001</c:v>
                </c:pt>
                <c:pt idx="1">
                  <c:v>-9635.0298606906581</c:v>
                </c:pt>
                <c:pt idx="2">
                  <c:v>15842.263832538913</c:v>
                </c:pt>
                <c:pt idx="3">
                  <c:v>22092.52971930708</c:v>
                </c:pt>
                <c:pt idx="4">
                  <c:v>93254.974214670772</c:v>
                </c:pt>
                <c:pt idx="5">
                  <c:v>-25371.263915561663</c:v>
                </c:pt>
                <c:pt idx="6">
                  <c:v>4200.5524448725337</c:v>
                </c:pt>
                <c:pt idx="7">
                  <c:v>70119.221825971996</c:v>
                </c:pt>
                <c:pt idx="8">
                  <c:v>108528.86551585275</c:v>
                </c:pt>
                <c:pt idx="9">
                  <c:v>34257.617429895676</c:v>
                </c:pt>
                <c:pt idx="10">
                  <c:v>68550.448615084373</c:v>
                </c:pt>
                <c:pt idx="11">
                  <c:v>-619.8930678722536</c:v>
                </c:pt>
                <c:pt idx="12">
                  <c:v>291694.39898620558</c:v>
                </c:pt>
                <c:pt idx="13">
                  <c:v>-13153.362550511665</c:v>
                </c:pt>
                <c:pt idx="14">
                  <c:v>57693.414616166614</c:v>
                </c:pt>
                <c:pt idx="15">
                  <c:v>50105.927774088312</c:v>
                </c:pt>
                <c:pt idx="16">
                  <c:v>462973.85279144801</c:v>
                </c:pt>
                <c:pt idx="17">
                  <c:v>-19157.300626416225</c:v>
                </c:pt>
                <c:pt idx="18">
                  <c:v>77417.106594990822</c:v>
                </c:pt>
                <c:pt idx="19">
                  <c:v>58364.792511034437</c:v>
                </c:pt>
                <c:pt idx="20">
                  <c:v>606988.01424891606</c:v>
                </c:pt>
                <c:pt idx="21">
                  <c:v>-23674.588706527255</c:v>
                </c:pt>
                <c:pt idx="22">
                  <c:v>90942.624315156601</c:v>
                </c:pt>
                <c:pt idx="23">
                  <c:v>60028.341526838252</c:v>
                </c:pt>
                <c:pt idx="24">
                  <c:v>703547.0902928547</c:v>
                </c:pt>
                <c:pt idx="25">
                  <c:v>-26513.730716648977</c:v>
                </c:pt>
                <c:pt idx="26">
                  <c:v>98977.740752679703</c:v>
                </c:pt>
                <c:pt idx="27">
                  <c:v>59182.112478609604</c:v>
                </c:pt>
                <c:pt idx="28">
                  <c:v>760058.85738115478</c:v>
                </c:pt>
                <c:pt idx="29">
                  <c:v>-28117.394409919623</c:v>
                </c:pt>
                <c:pt idx="30">
                  <c:v>103375.69444732927</c:v>
                </c:pt>
                <c:pt idx="31">
                  <c:v>58075.082619608089</c:v>
                </c:pt>
              </c:numCache>
            </c:numRef>
          </c:val>
          <c:smooth val="0"/>
          <c:extLst>
            <c:ext xmlns:c16="http://schemas.microsoft.com/office/drawing/2014/chart" uri="{C3380CC4-5D6E-409C-BE32-E72D297353CC}">
              <c16:uniqueId val="{00000003-5D51-4BE0-87AA-123516B8110C}"/>
            </c:ext>
          </c:extLst>
        </c:ser>
        <c:dLbls>
          <c:showLegendKey val="0"/>
          <c:showVal val="0"/>
          <c:showCatName val="0"/>
          <c:showSerName val="0"/>
          <c:showPercent val="0"/>
          <c:showBubbleSize val="0"/>
        </c:dLbls>
        <c:marker val="1"/>
        <c:smooth val="0"/>
        <c:axId val="1684934271"/>
        <c:axId val="1684924191"/>
      </c:lineChart>
      <c:catAx>
        <c:axId val="1684934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24191"/>
        <c:crosses val="autoZero"/>
        <c:auto val="1"/>
        <c:lblAlgn val="ctr"/>
        <c:lblOffset val="100"/>
        <c:noMultiLvlLbl val="0"/>
      </c:catAx>
      <c:valAx>
        <c:axId val="1684924191"/>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68493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a:t>Proyeccion de Ventas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barChart>
        <c:barDir val="col"/>
        <c:grouping val="stacked"/>
        <c:varyColors val="0"/>
        <c:ser>
          <c:idx val="0"/>
          <c:order val="0"/>
          <c:tx>
            <c:strRef>
              <c:f>Engine!$N$169</c:f>
              <c:strCache>
                <c:ptCount val="1"/>
                <c:pt idx="0">
                  <c:v> Actuales TOLWEB </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Engine!$O$169:$V$169</c:f>
              <c:numCache>
                <c:formatCode>_(* #,##0_);_(* \(#,##0\);_(* "-"_);_(@_)</c:formatCode>
                <c:ptCount val="8"/>
                <c:pt idx="0">
                  <c:v>353899.6557203306</c:v>
                </c:pt>
                <c:pt idx="1">
                  <c:v>485876.5187012403</c:v>
                </c:pt>
                <c:pt idx="2">
                  <c:v>923889.19163131504</c:v>
                </c:pt>
                <c:pt idx="3">
                  <c:v>0</c:v>
                </c:pt>
                <c:pt idx="4">
                  <c:v>0</c:v>
                </c:pt>
                <c:pt idx="5">
                  <c:v>0</c:v>
                </c:pt>
                <c:pt idx="6">
                  <c:v>0</c:v>
                </c:pt>
                <c:pt idx="7">
                  <c:v>0</c:v>
                </c:pt>
              </c:numCache>
            </c:numRef>
          </c:val>
          <c:extLst>
            <c:ext xmlns:c16="http://schemas.microsoft.com/office/drawing/2014/chart" uri="{C3380CC4-5D6E-409C-BE32-E72D297353CC}">
              <c16:uniqueId val="{00000000-E376-476B-9B3C-E75C06B71AFC}"/>
            </c:ext>
          </c:extLst>
        </c:ser>
        <c:ser>
          <c:idx val="1"/>
          <c:order val="1"/>
          <c:tx>
            <c:strRef>
              <c:f>Engine!$N$170</c:f>
              <c:strCache>
                <c:ptCount val="1"/>
                <c:pt idx="0">
                  <c:v> Actuales TOLPOS </c:v>
                </c:pt>
              </c:strCache>
            </c:strRef>
          </c:tx>
          <c:spPr>
            <a:solidFill>
              <a:srgbClr val="002060"/>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Engine!$O$170:$V$170</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376-476B-9B3C-E75C06B71AFC}"/>
            </c:ext>
          </c:extLst>
        </c:ser>
        <c:ser>
          <c:idx val="2"/>
          <c:order val="2"/>
          <c:tx>
            <c:strRef>
              <c:f>Engine!$N$171</c:f>
              <c:strCache>
                <c:ptCount val="1"/>
                <c:pt idx="0">
                  <c:v> Actuales UNIBUS </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Engine!$O$171:$V$171</c:f>
              <c:numCache>
                <c:formatCode>_(* #,##0_);_(* \(#,##0\);_(* "-"_);_(@_)</c:formatCode>
                <c:ptCount val="8"/>
                <c:pt idx="0">
                  <c:v>312907.78108053107</c:v>
                </c:pt>
                <c:pt idx="1">
                  <c:v>433620.62896371499</c:v>
                </c:pt>
                <c:pt idx="2">
                  <c:v>388120.76990342303</c:v>
                </c:pt>
                <c:pt idx="3">
                  <c:v>0</c:v>
                </c:pt>
                <c:pt idx="4">
                  <c:v>0</c:v>
                </c:pt>
                <c:pt idx="5">
                  <c:v>0</c:v>
                </c:pt>
                <c:pt idx="6">
                  <c:v>0</c:v>
                </c:pt>
                <c:pt idx="7">
                  <c:v>0</c:v>
                </c:pt>
              </c:numCache>
            </c:numRef>
          </c:val>
          <c:extLst>
            <c:ext xmlns:c16="http://schemas.microsoft.com/office/drawing/2014/chart" uri="{C3380CC4-5D6E-409C-BE32-E72D297353CC}">
              <c16:uniqueId val="{00000002-E376-476B-9B3C-E75C06B71AFC}"/>
            </c:ext>
          </c:extLst>
        </c:ser>
        <c:ser>
          <c:idx val="3"/>
          <c:order val="3"/>
          <c:tx>
            <c:strRef>
              <c:f>Engine!$N$172</c:f>
              <c:strCache>
                <c:ptCount val="1"/>
                <c:pt idx="0">
                  <c:v> Proyectadas TOLWEB </c:v>
                </c:pt>
              </c:strCache>
            </c:strRef>
          </c:tx>
          <c:spPr>
            <a:solidFill>
              <a:srgbClr val="66FF33"/>
            </a:solidFill>
            <a:ln>
              <a:solidFill>
                <a:schemeClr val="tx1">
                  <a:lumMod val="75000"/>
                  <a:lumOff val="25000"/>
                </a:schemeClr>
              </a:solidFill>
              <a:prstDash val="sysDash"/>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Engine!$O$172:$V$172</c:f>
              <c:numCache>
                <c:formatCode>_(* #,##0_);_(* \(#,##0\);_(* "-"_);_(@_)</c:formatCode>
                <c:ptCount val="8"/>
                <c:pt idx="0">
                  <c:v>0</c:v>
                </c:pt>
                <c:pt idx="1">
                  <c:v>0</c:v>
                </c:pt>
                <c:pt idx="2">
                  <c:v>0</c:v>
                </c:pt>
                <c:pt idx="3">
                  <c:v>1698886.9793406883</c:v>
                </c:pt>
                <c:pt idx="4">
                  <c:v>2663113.8711876338</c:v>
                </c:pt>
                <c:pt idx="5">
                  <c:v>3427486.2306303447</c:v>
                </c:pt>
                <c:pt idx="6">
                  <c:v>3922714.4492007853</c:v>
                </c:pt>
                <c:pt idx="7">
                  <c:v>4207172.8741544103</c:v>
                </c:pt>
              </c:numCache>
            </c:numRef>
          </c:val>
          <c:extLst>
            <c:ext xmlns:c16="http://schemas.microsoft.com/office/drawing/2014/chart" uri="{C3380CC4-5D6E-409C-BE32-E72D297353CC}">
              <c16:uniqueId val="{00000003-E376-476B-9B3C-E75C06B71AFC}"/>
            </c:ext>
          </c:extLst>
        </c:ser>
        <c:ser>
          <c:idx val="4"/>
          <c:order val="4"/>
          <c:tx>
            <c:strRef>
              <c:f>Engine!$N$173</c:f>
              <c:strCache>
                <c:ptCount val="1"/>
                <c:pt idx="0">
                  <c:v> Proyectadas TOLPOS </c:v>
                </c:pt>
              </c:strCache>
            </c:strRef>
          </c:tx>
          <c:spPr>
            <a:solidFill>
              <a:srgbClr val="FFFF00"/>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Engine!$O$173:$V$173</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E376-476B-9B3C-E75C06B71AFC}"/>
            </c:ext>
          </c:extLst>
        </c:ser>
        <c:ser>
          <c:idx val="5"/>
          <c:order val="5"/>
          <c:tx>
            <c:strRef>
              <c:f>Engine!$N$174</c:f>
              <c:strCache>
                <c:ptCount val="1"/>
                <c:pt idx="0">
                  <c:v> Proyectadas UNIBUS </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cat>
            <c:numRef>
              <c:f>Engine!$O$163:$V$163</c:f>
              <c:numCache>
                <c:formatCode>0_);\(0\)</c:formatCode>
                <c:ptCount val="8"/>
                <c:pt idx="0">
                  <c:v>2023</c:v>
                </c:pt>
                <c:pt idx="1">
                  <c:v>2024</c:v>
                </c:pt>
                <c:pt idx="2">
                  <c:v>2025</c:v>
                </c:pt>
                <c:pt idx="3">
                  <c:v>2026</c:v>
                </c:pt>
                <c:pt idx="4">
                  <c:v>2027</c:v>
                </c:pt>
                <c:pt idx="5">
                  <c:v>2028</c:v>
                </c:pt>
                <c:pt idx="6">
                  <c:v>2029</c:v>
                </c:pt>
                <c:pt idx="7">
                  <c:v>2030</c:v>
                </c:pt>
              </c:numCache>
            </c:numRef>
          </c:cat>
          <c:val>
            <c:numRef>
              <c:f>Engine!$O$174:$V$174</c:f>
              <c:numCache>
                <c:formatCode>_(* #,##0_);_(* \(#,##0\);_(* "-"_);_(@_)</c:formatCode>
                <c:ptCount val="8"/>
                <c:pt idx="0">
                  <c:v>0</c:v>
                </c:pt>
                <c:pt idx="1">
                  <c:v>0</c:v>
                </c:pt>
                <c:pt idx="2">
                  <c:v>0</c:v>
                </c:pt>
                <c:pt idx="3">
                  <c:v>454372.89496940293</c:v>
                </c:pt>
                <c:pt idx="4">
                  <c:v>511124.29637436918</c:v>
                </c:pt>
                <c:pt idx="5">
                  <c:v>545018.99218712491</c:v>
                </c:pt>
                <c:pt idx="6">
                  <c:v>563639.25649327331</c:v>
                </c:pt>
                <c:pt idx="7">
                  <c:v>573412.31376048969</c:v>
                </c:pt>
              </c:numCache>
            </c:numRef>
          </c:val>
          <c:extLst>
            <c:ext xmlns:c16="http://schemas.microsoft.com/office/drawing/2014/chart" uri="{C3380CC4-5D6E-409C-BE32-E72D297353CC}">
              <c16:uniqueId val="{00000005-E376-476B-9B3C-E75C06B71AFC}"/>
            </c:ext>
          </c:extLst>
        </c:ser>
        <c:dLbls>
          <c:showLegendKey val="0"/>
          <c:showVal val="0"/>
          <c:showCatName val="0"/>
          <c:showSerName val="0"/>
          <c:showPercent val="0"/>
          <c:showBubbleSize val="0"/>
        </c:dLbls>
        <c:gapWidth val="150"/>
        <c:overlap val="100"/>
        <c:axId val="671079087"/>
        <c:axId val="671079567"/>
      </c:barChart>
      <c:catAx>
        <c:axId val="671079087"/>
        <c:scaling>
          <c:orientation val="minMax"/>
        </c:scaling>
        <c:delete val="0"/>
        <c:axPos val="b"/>
        <c:numFmt formatCode="0_);\(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671079567"/>
        <c:crosses val="autoZero"/>
        <c:auto val="1"/>
        <c:lblAlgn val="ctr"/>
        <c:lblOffset val="100"/>
        <c:noMultiLvlLbl val="0"/>
      </c:catAx>
      <c:valAx>
        <c:axId val="67107956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671079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AR"/>
              <a:t>P&amp;L</a:t>
            </a:r>
            <a:r>
              <a:rPr lang="es-AR" baseline="0"/>
              <a:t> Proyectado</a:t>
            </a:r>
            <a:endParaRPr lang="es-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AR"/>
        </a:p>
      </c:txPr>
    </c:title>
    <c:autoTitleDeleted val="0"/>
    <c:plotArea>
      <c:layout/>
      <c:areaChart>
        <c:grouping val="stacked"/>
        <c:varyColors val="0"/>
        <c:ser>
          <c:idx val="4"/>
          <c:order val="4"/>
          <c:tx>
            <c:strRef>
              <c:f>Engine!$N$271</c:f>
              <c:strCache>
                <c:ptCount val="1"/>
                <c:pt idx="0">
                  <c:v> EBITDA Actual </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Engine!$O$271:$V$271</c:f>
              <c:numCache>
                <c:formatCode>_(* #,##0_);_(* \(#,##0\);_(* "-"_);_(@_)</c:formatCode>
                <c:ptCount val="8"/>
                <c:pt idx="0">
                  <c:v>206741.01614536479</c:v>
                </c:pt>
                <c:pt idx="1">
                  <c:v>203147.8350999339</c:v>
                </c:pt>
                <c:pt idx="2">
                  <c:v>301024.34070422954</c:v>
                </c:pt>
                <c:pt idx="3">
                  <c:v>0</c:v>
                </c:pt>
                <c:pt idx="4">
                  <c:v>0</c:v>
                </c:pt>
                <c:pt idx="5">
                  <c:v>0</c:v>
                </c:pt>
                <c:pt idx="6">
                  <c:v>0</c:v>
                </c:pt>
                <c:pt idx="7">
                  <c:v>0</c:v>
                </c:pt>
              </c:numCache>
            </c:numRef>
          </c:val>
          <c:extLst>
            <c:ext xmlns:c16="http://schemas.microsoft.com/office/drawing/2014/chart" uri="{C3380CC4-5D6E-409C-BE32-E72D297353CC}">
              <c16:uniqueId val="{00000004-4F96-4753-8CAF-6B8721918025}"/>
            </c:ext>
          </c:extLst>
        </c:ser>
        <c:ser>
          <c:idx val="5"/>
          <c:order val="5"/>
          <c:tx>
            <c:strRef>
              <c:f>Engine!$N$272</c:f>
              <c:strCache>
                <c:ptCount val="1"/>
                <c:pt idx="0">
                  <c:v> EBITDA Proyectado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Engine!$O$272:$V$272</c:f>
              <c:numCache>
                <c:formatCode>_(* #,##0_);_(* \(#,##0\);_(* "-"_);_(@_)</c:formatCode>
                <c:ptCount val="8"/>
                <c:pt idx="0">
                  <c:v>0</c:v>
                </c:pt>
                <c:pt idx="1">
                  <c:v>0</c:v>
                </c:pt>
                <c:pt idx="2">
                  <c:v>0</c:v>
                </c:pt>
                <c:pt idx="3">
                  <c:v>551914.82689421275</c:v>
                </c:pt>
                <c:pt idx="4">
                  <c:v>827997.78753008181</c:v>
                </c:pt>
                <c:pt idx="5">
                  <c:v>1048977.7019776907</c:v>
                </c:pt>
                <c:pt idx="6">
                  <c:v>1193133.1611535647</c:v>
                </c:pt>
                <c:pt idx="7">
                  <c:v>1276274.6286259615</c:v>
                </c:pt>
              </c:numCache>
            </c:numRef>
          </c:val>
          <c:extLst>
            <c:ext xmlns:c16="http://schemas.microsoft.com/office/drawing/2014/chart" uri="{C3380CC4-5D6E-409C-BE32-E72D297353CC}">
              <c16:uniqueId val="{00000005-4F96-4753-8CAF-6B8721918025}"/>
            </c:ext>
          </c:extLst>
        </c:ser>
        <c:dLbls>
          <c:showLegendKey val="0"/>
          <c:showVal val="0"/>
          <c:showCatName val="0"/>
          <c:showSerName val="0"/>
          <c:showPercent val="0"/>
          <c:showBubbleSize val="0"/>
        </c:dLbls>
        <c:axId val="1101868639"/>
        <c:axId val="1101872959"/>
      </c:areaChart>
      <c:barChart>
        <c:barDir val="col"/>
        <c:grouping val="clustered"/>
        <c:varyColors val="0"/>
        <c:ser>
          <c:idx val="0"/>
          <c:order val="0"/>
          <c:tx>
            <c:strRef>
              <c:f>Engine!$N$267</c:f>
              <c:strCache>
                <c:ptCount val="1"/>
                <c:pt idx="0">
                  <c:v> Ventas Actuales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Engine!$O$267:$V$267</c:f>
              <c:numCache>
                <c:formatCode>_(* #,##0_);_(* \(#,##0\);_(* "-"_);_(@_)</c:formatCode>
                <c:ptCount val="8"/>
                <c:pt idx="0">
                  <c:v>666807.43680086173</c:v>
                </c:pt>
                <c:pt idx="1">
                  <c:v>919497.14766495535</c:v>
                </c:pt>
                <c:pt idx="2">
                  <c:v>1312009.9615347381</c:v>
                </c:pt>
                <c:pt idx="3">
                  <c:v>0</c:v>
                </c:pt>
                <c:pt idx="4">
                  <c:v>0</c:v>
                </c:pt>
                <c:pt idx="5">
                  <c:v>0</c:v>
                </c:pt>
                <c:pt idx="6">
                  <c:v>0</c:v>
                </c:pt>
                <c:pt idx="7">
                  <c:v>0</c:v>
                </c:pt>
              </c:numCache>
            </c:numRef>
          </c:val>
          <c:extLst>
            <c:ext xmlns:c16="http://schemas.microsoft.com/office/drawing/2014/chart" uri="{C3380CC4-5D6E-409C-BE32-E72D297353CC}">
              <c16:uniqueId val="{00000000-4F96-4753-8CAF-6B8721918025}"/>
            </c:ext>
          </c:extLst>
        </c:ser>
        <c:ser>
          <c:idx val="1"/>
          <c:order val="1"/>
          <c:tx>
            <c:strRef>
              <c:f>Engine!$N$268</c:f>
              <c:strCache>
                <c:ptCount val="1"/>
                <c:pt idx="0">
                  <c:v> Ventas Proyectadas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Engine!$O$268:$V$268</c:f>
              <c:numCache>
                <c:formatCode>_(* #,##0_);_(* \(#,##0\);_(* "-"_);_(@_)</c:formatCode>
                <c:ptCount val="8"/>
                <c:pt idx="0">
                  <c:v>0</c:v>
                </c:pt>
                <c:pt idx="1">
                  <c:v>0</c:v>
                </c:pt>
                <c:pt idx="2">
                  <c:v>0</c:v>
                </c:pt>
                <c:pt idx="3">
                  <c:v>2153259.8743100911</c:v>
                </c:pt>
                <c:pt idx="4">
                  <c:v>3174238.1675620032</c:v>
                </c:pt>
                <c:pt idx="5">
                  <c:v>3972505.2228174694</c:v>
                </c:pt>
                <c:pt idx="6">
                  <c:v>4486353.7056940589</c:v>
                </c:pt>
                <c:pt idx="7">
                  <c:v>4780585.1879149005</c:v>
                </c:pt>
              </c:numCache>
            </c:numRef>
          </c:val>
          <c:extLst>
            <c:ext xmlns:c16="http://schemas.microsoft.com/office/drawing/2014/chart" uri="{C3380CC4-5D6E-409C-BE32-E72D297353CC}">
              <c16:uniqueId val="{00000001-4F96-4753-8CAF-6B8721918025}"/>
            </c:ext>
          </c:extLst>
        </c:ser>
        <c:ser>
          <c:idx val="2"/>
          <c:order val="2"/>
          <c:tx>
            <c:strRef>
              <c:f>Engine!$N$269</c:f>
              <c:strCache>
                <c:ptCount val="1"/>
                <c:pt idx="0">
                  <c:v> Costos Actuales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Engine!$O$269:$V$269</c:f>
              <c:numCache>
                <c:formatCode>_(* #,##0_);_(* \(#,##0\);_(* "-"_);_(@_)</c:formatCode>
                <c:ptCount val="8"/>
                <c:pt idx="0">
                  <c:v>460066.42065549694</c:v>
                </c:pt>
                <c:pt idx="1">
                  <c:v>716349.31256502145</c:v>
                </c:pt>
                <c:pt idx="2">
                  <c:v>1010985.6208305085</c:v>
                </c:pt>
                <c:pt idx="3">
                  <c:v>0</c:v>
                </c:pt>
                <c:pt idx="4">
                  <c:v>0</c:v>
                </c:pt>
                <c:pt idx="5">
                  <c:v>0</c:v>
                </c:pt>
                <c:pt idx="6">
                  <c:v>0</c:v>
                </c:pt>
                <c:pt idx="7">
                  <c:v>0</c:v>
                </c:pt>
              </c:numCache>
            </c:numRef>
          </c:val>
          <c:extLst>
            <c:ext xmlns:c16="http://schemas.microsoft.com/office/drawing/2014/chart" uri="{C3380CC4-5D6E-409C-BE32-E72D297353CC}">
              <c16:uniqueId val="{00000002-4F96-4753-8CAF-6B8721918025}"/>
            </c:ext>
          </c:extLst>
        </c:ser>
        <c:ser>
          <c:idx val="3"/>
          <c:order val="3"/>
          <c:tx>
            <c:strRef>
              <c:f>Engine!$N$270</c:f>
              <c:strCache>
                <c:ptCount val="1"/>
                <c:pt idx="0">
                  <c:v> Costos Proyectados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Engine!$O$266:$V$266</c:f>
              <c:numCache>
                <c:formatCode>0_);\(0\)</c:formatCode>
                <c:ptCount val="8"/>
                <c:pt idx="0">
                  <c:v>2023</c:v>
                </c:pt>
                <c:pt idx="1">
                  <c:v>2024</c:v>
                </c:pt>
                <c:pt idx="2">
                  <c:v>2025</c:v>
                </c:pt>
                <c:pt idx="3">
                  <c:v>2026</c:v>
                </c:pt>
                <c:pt idx="4">
                  <c:v>2027</c:v>
                </c:pt>
                <c:pt idx="5">
                  <c:v>2028</c:v>
                </c:pt>
                <c:pt idx="6">
                  <c:v>2029</c:v>
                </c:pt>
                <c:pt idx="7">
                  <c:v>2030</c:v>
                </c:pt>
              </c:numCache>
            </c:numRef>
          </c:cat>
          <c:val>
            <c:numRef>
              <c:f>Engine!$O$270:$V$270</c:f>
              <c:numCache>
                <c:formatCode>_(* #,##0_);_(* \(#,##0\);_(* "-"_);_(@_)</c:formatCode>
                <c:ptCount val="8"/>
                <c:pt idx="0">
                  <c:v>0</c:v>
                </c:pt>
                <c:pt idx="1">
                  <c:v>0</c:v>
                </c:pt>
                <c:pt idx="2">
                  <c:v>0</c:v>
                </c:pt>
                <c:pt idx="3">
                  <c:v>1601345.0474158784</c:v>
                </c:pt>
                <c:pt idx="4">
                  <c:v>2346240.3800319214</c:v>
                </c:pt>
                <c:pt idx="5">
                  <c:v>2923527.5208397787</c:v>
                </c:pt>
                <c:pt idx="6">
                  <c:v>3293220.5445404942</c:v>
                </c:pt>
                <c:pt idx="7">
                  <c:v>3504310.559288939</c:v>
                </c:pt>
              </c:numCache>
            </c:numRef>
          </c:val>
          <c:extLst>
            <c:ext xmlns:c16="http://schemas.microsoft.com/office/drawing/2014/chart" uri="{C3380CC4-5D6E-409C-BE32-E72D297353CC}">
              <c16:uniqueId val="{00000003-4F96-4753-8CAF-6B8721918025}"/>
            </c:ext>
          </c:extLst>
        </c:ser>
        <c:dLbls>
          <c:showLegendKey val="0"/>
          <c:showVal val="0"/>
          <c:showCatName val="0"/>
          <c:showSerName val="0"/>
          <c:showPercent val="0"/>
          <c:showBubbleSize val="0"/>
        </c:dLbls>
        <c:gapWidth val="500"/>
        <c:overlap val="45"/>
        <c:axId val="1101868639"/>
        <c:axId val="1101872959"/>
      </c:barChart>
      <c:catAx>
        <c:axId val="1101868639"/>
        <c:scaling>
          <c:orientation val="minMax"/>
        </c:scaling>
        <c:delete val="0"/>
        <c:axPos val="b"/>
        <c:numFmt formatCode="0_);\(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1872959"/>
        <c:crosses val="autoZero"/>
        <c:auto val="1"/>
        <c:lblAlgn val="ctr"/>
        <c:lblOffset val="100"/>
        <c:noMultiLvlLbl val="0"/>
      </c:catAx>
      <c:valAx>
        <c:axId val="1101872959"/>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crossAx val="110186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A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'Benchmark Projections'!$F$8</c:f>
              <c:strCache>
                <c:ptCount val="1"/>
                <c:pt idx="0">
                  <c:v>SaaS Tourism (USD B)</c:v>
                </c:pt>
              </c:strCache>
            </c:strRef>
          </c:tx>
          <c:spPr>
            <a:solidFill>
              <a:schemeClr val="accent1"/>
            </a:solidFill>
            <a:ln>
              <a:noFill/>
            </a:ln>
            <a:effectLst/>
          </c:spPr>
          <c:invertIfNegative val="0"/>
          <c:cat>
            <c:strRef>
              <c:f>'Benchmark Projections'!$G$7:$AL$7</c:f>
              <c:strCache>
                <c:ptCount val="32"/>
                <c:pt idx="0">
                  <c:v>2023 Q1</c:v>
                </c:pt>
                <c:pt idx="1">
                  <c:v>2023 Q2</c:v>
                </c:pt>
                <c:pt idx="2">
                  <c:v>2023 Q3</c:v>
                </c:pt>
                <c:pt idx="3">
                  <c:v>2023 Q4</c:v>
                </c:pt>
                <c:pt idx="4">
                  <c:v>2024 Q1</c:v>
                </c:pt>
                <c:pt idx="5">
                  <c:v>2024 Q2</c:v>
                </c:pt>
                <c:pt idx="6">
                  <c:v>2024 Q3</c:v>
                </c:pt>
                <c:pt idx="7">
                  <c:v>2024 Q4</c:v>
                </c:pt>
                <c:pt idx="8">
                  <c:v>2025 Q1</c:v>
                </c:pt>
                <c:pt idx="9">
                  <c:v>2025 Q2</c:v>
                </c:pt>
                <c:pt idx="10">
                  <c:v>2025 Q3</c:v>
                </c:pt>
                <c:pt idx="11">
                  <c:v>2025 Q4</c:v>
                </c:pt>
                <c:pt idx="12">
                  <c:v>2026 Q1</c:v>
                </c:pt>
                <c:pt idx="13">
                  <c:v>2026 Q2</c:v>
                </c:pt>
                <c:pt idx="14">
                  <c:v>2026 Q3</c:v>
                </c:pt>
                <c:pt idx="15">
                  <c:v>2026 Q4</c:v>
                </c:pt>
                <c:pt idx="16">
                  <c:v>2027 Q1</c:v>
                </c:pt>
                <c:pt idx="17">
                  <c:v>2027 Q2</c:v>
                </c:pt>
                <c:pt idx="18">
                  <c:v>2027 Q3</c:v>
                </c:pt>
                <c:pt idx="19">
                  <c:v>2027 Q4</c:v>
                </c:pt>
                <c:pt idx="20">
                  <c:v>2028 Q1</c:v>
                </c:pt>
                <c:pt idx="21">
                  <c:v>2028 Q2</c:v>
                </c:pt>
                <c:pt idx="22">
                  <c:v>2028 Q3</c:v>
                </c:pt>
                <c:pt idx="23">
                  <c:v>2028 Q4</c:v>
                </c:pt>
                <c:pt idx="24">
                  <c:v>2029 Q1</c:v>
                </c:pt>
                <c:pt idx="25">
                  <c:v>2029 Q2</c:v>
                </c:pt>
                <c:pt idx="26">
                  <c:v>2029 Q3</c:v>
                </c:pt>
                <c:pt idx="27">
                  <c:v>2029 Q4</c:v>
                </c:pt>
                <c:pt idx="28">
                  <c:v>2030 Q1</c:v>
                </c:pt>
                <c:pt idx="29">
                  <c:v>2030 Q2</c:v>
                </c:pt>
                <c:pt idx="30">
                  <c:v>2030 Q3</c:v>
                </c:pt>
                <c:pt idx="31">
                  <c:v>2030 Q4</c:v>
                </c:pt>
              </c:strCache>
            </c:strRef>
          </c:cat>
          <c:val>
            <c:numRef>
              <c:f>'Benchmark Projections'!$G$8:$AL$8</c:f>
              <c:numCache>
                <c:formatCode>General</c:formatCode>
                <c:ptCount val="32"/>
                <c:pt idx="0">
                  <c:v>10.65</c:v>
                </c:pt>
                <c:pt idx="1">
                  <c:v>21.619965820000001</c:v>
                </c:pt>
                <c:pt idx="2">
                  <c:v>32.919510420000002</c:v>
                </c:pt>
                <c:pt idx="3">
                  <c:v>44.558535589999998</c:v>
                </c:pt>
                <c:pt idx="4">
                  <c:v>56.547240590000001</c:v>
                </c:pt>
                <c:pt idx="5">
                  <c:v>68.896131109999999</c:v>
                </c:pt>
                <c:pt idx="6">
                  <c:v>81.616028470000003</c:v>
                </c:pt>
                <c:pt idx="7">
                  <c:v>94.718079099999997</c:v>
                </c:pt>
                <c:pt idx="8">
                  <c:v>108.21376429999999</c:v>
                </c:pt>
                <c:pt idx="9">
                  <c:v>122.1149104</c:v>
                </c:pt>
                <c:pt idx="10">
                  <c:v>136.4336988</c:v>
                </c:pt>
                <c:pt idx="11">
                  <c:v>151.1826772</c:v>
                </c:pt>
                <c:pt idx="12">
                  <c:v>166.37477010000001</c:v>
                </c:pt>
                <c:pt idx="13">
                  <c:v>182.02329019999999</c:v>
                </c:pt>
                <c:pt idx="14">
                  <c:v>198.14195040000001</c:v>
                </c:pt>
                <c:pt idx="15">
                  <c:v>214.74487540000001</c:v>
                </c:pt>
                <c:pt idx="16">
                  <c:v>231.8466143</c:v>
                </c:pt>
                <c:pt idx="17">
                  <c:v>249.46215340000001</c:v>
                </c:pt>
                <c:pt idx="18">
                  <c:v>267.6069291</c:v>
                </c:pt>
                <c:pt idx="19">
                  <c:v>286.29684179999998</c:v>
                </c:pt>
                <c:pt idx="20">
                  <c:v>305.54826930000002</c:v>
                </c:pt>
                <c:pt idx="21">
                  <c:v>325.37808159999997</c:v>
                </c:pt>
                <c:pt idx="22">
                  <c:v>345.80365569999998</c:v>
                </c:pt>
                <c:pt idx="23">
                  <c:v>366.84289039999999</c:v>
                </c:pt>
                <c:pt idx="24">
                  <c:v>388.51422229999997</c:v>
                </c:pt>
                <c:pt idx="25">
                  <c:v>410.83664210000001</c:v>
                </c:pt>
                <c:pt idx="26">
                  <c:v>433.82971079999999</c:v>
                </c:pt>
                <c:pt idx="27">
                  <c:v>457.51357730000001</c:v>
                </c:pt>
                <c:pt idx="28">
                  <c:v>481.90899569999999</c:v>
                </c:pt>
                <c:pt idx="29">
                  <c:v>507.03734359999999</c:v>
                </c:pt>
                <c:pt idx="30">
                  <c:v>532.92064110000001</c:v>
                </c:pt>
                <c:pt idx="31">
                  <c:v>559.5815695</c:v>
                </c:pt>
              </c:numCache>
            </c:numRef>
          </c:val>
          <c:extLst>
            <c:ext xmlns:c16="http://schemas.microsoft.com/office/drawing/2014/chart" uri="{C3380CC4-5D6E-409C-BE32-E72D297353CC}">
              <c16:uniqueId val="{00000000-AA1F-4617-89FD-B14E03114610}"/>
            </c:ext>
          </c:extLst>
        </c:ser>
        <c:ser>
          <c:idx val="1"/>
          <c:order val="1"/>
          <c:tx>
            <c:strRef>
              <c:f>'Benchmark Projections'!$F$9</c:f>
              <c:strCache>
                <c:ptCount val="1"/>
                <c:pt idx="0">
                  <c:v>AI in Tourism SaaS (USD B)</c:v>
                </c:pt>
              </c:strCache>
            </c:strRef>
          </c:tx>
          <c:spPr>
            <a:solidFill>
              <a:schemeClr val="accent2"/>
            </a:solidFill>
            <a:ln>
              <a:noFill/>
            </a:ln>
            <a:effectLst/>
          </c:spPr>
          <c:invertIfNegative val="0"/>
          <c:cat>
            <c:strRef>
              <c:f>'Benchmark Projections'!$G$7:$AL$7</c:f>
              <c:strCache>
                <c:ptCount val="32"/>
                <c:pt idx="0">
                  <c:v>2023 Q1</c:v>
                </c:pt>
                <c:pt idx="1">
                  <c:v>2023 Q2</c:v>
                </c:pt>
                <c:pt idx="2">
                  <c:v>2023 Q3</c:v>
                </c:pt>
                <c:pt idx="3">
                  <c:v>2023 Q4</c:v>
                </c:pt>
                <c:pt idx="4">
                  <c:v>2024 Q1</c:v>
                </c:pt>
                <c:pt idx="5">
                  <c:v>2024 Q2</c:v>
                </c:pt>
                <c:pt idx="6">
                  <c:v>2024 Q3</c:v>
                </c:pt>
                <c:pt idx="7">
                  <c:v>2024 Q4</c:v>
                </c:pt>
                <c:pt idx="8">
                  <c:v>2025 Q1</c:v>
                </c:pt>
                <c:pt idx="9">
                  <c:v>2025 Q2</c:v>
                </c:pt>
                <c:pt idx="10">
                  <c:v>2025 Q3</c:v>
                </c:pt>
                <c:pt idx="11">
                  <c:v>2025 Q4</c:v>
                </c:pt>
                <c:pt idx="12">
                  <c:v>2026 Q1</c:v>
                </c:pt>
                <c:pt idx="13">
                  <c:v>2026 Q2</c:v>
                </c:pt>
                <c:pt idx="14">
                  <c:v>2026 Q3</c:v>
                </c:pt>
                <c:pt idx="15">
                  <c:v>2026 Q4</c:v>
                </c:pt>
                <c:pt idx="16">
                  <c:v>2027 Q1</c:v>
                </c:pt>
                <c:pt idx="17">
                  <c:v>2027 Q2</c:v>
                </c:pt>
                <c:pt idx="18">
                  <c:v>2027 Q3</c:v>
                </c:pt>
                <c:pt idx="19">
                  <c:v>2027 Q4</c:v>
                </c:pt>
                <c:pt idx="20">
                  <c:v>2028 Q1</c:v>
                </c:pt>
                <c:pt idx="21">
                  <c:v>2028 Q2</c:v>
                </c:pt>
                <c:pt idx="22">
                  <c:v>2028 Q3</c:v>
                </c:pt>
                <c:pt idx="23">
                  <c:v>2028 Q4</c:v>
                </c:pt>
                <c:pt idx="24">
                  <c:v>2029 Q1</c:v>
                </c:pt>
                <c:pt idx="25">
                  <c:v>2029 Q2</c:v>
                </c:pt>
                <c:pt idx="26">
                  <c:v>2029 Q3</c:v>
                </c:pt>
                <c:pt idx="27">
                  <c:v>2029 Q4</c:v>
                </c:pt>
                <c:pt idx="28">
                  <c:v>2030 Q1</c:v>
                </c:pt>
                <c:pt idx="29">
                  <c:v>2030 Q2</c:v>
                </c:pt>
                <c:pt idx="30">
                  <c:v>2030 Q3</c:v>
                </c:pt>
                <c:pt idx="31">
                  <c:v>2030 Q4</c:v>
                </c:pt>
              </c:strCache>
            </c:strRef>
          </c:cat>
          <c:val>
            <c:numRef>
              <c:f>'Benchmark Projections'!$G$9:$AL$9</c:f>
              <c:numCache>
                <c:formatCode>General</c:formatCode>
                <c:ptCount val="32"/>
                <c:pt idx="0">
                  <c:v>0.69</c:v>
                </c:pt>
                <c:pt idx="1">
                  <c:v>1.4124939919999999</c:v>
                </c:pt>
                <c:pt idx="2">
                  <c:v>2.1690122070000002</c:v>
                </c:pt>
                <c:pt idx="3">
                  <c:v>2.96115694</c:v>
                </c:pt>
                <c:pt idx="4">
                  <c:v>3.7906059399999998</c:v>
                </c:pt>
                <c:pt idx="5">
                  <c:v>4.6591159680000001</c:v>
                </c:pt>
                <c:pt idx="6">
                  <c:v>5.5685265140000002</c:v>
                </c:pt>
                <c:pt idx="7">
                  <c:v>6.5207636969999996</c:v>
                </c:pt>
                <c:pt idx="8">
                  <c:v>7.5178443399999999</c:v>
                </c:pt>
                <c:pt idx="9">
                  <c:v>8.5618802439999993</c:v>
                </c:pt>
                <c:pt idx="10">
                  <c:v>9.6550826619999999</c:v>
                </c:pt>
                <c:pt idx="11">
                  <c:v>10.799766979999999</c:v>
                </c:pt>
                <c:pt idx="12">
                  <c:v>11.99835762</c:v>
                </c:pt>
                <c:pt idx="13">
                  <c:v>13.25339318</c:v>
                </c:pt>
                <c:pt idx="14">
                  <c:v>14.56753181</c:v>
                </c:pt>
                <c:pt idx="15">
                  <c:v>15.94355683</c:v>
                </c:pt>
                <c:pt idx="16">
                  <c:v>17.384382639999998</c:v>
                </c:pt>
                <c:pt idx="17">
                  <c:v>18.89306088</c:v>
                </c:pt>
                <c:pt idx="18">
                  <c:v>20.472786930000002</c:v>
                </c:pt>
                <c:pt idx="19">
                  <c:v>22.126906600000002</c:v>
                </c:pt>
                <c:pt idx="20">
                  <c:v>23.858923310000002</c:v>
                </c:pt>
                <c:pt idx="21">
                  <c:v>25.672505430000001</c:v>
                </c:pt>
                <c:pt idx="22">
                  <c:v>27.571494099999999</c:v>
                </c:pt>
                <c:pt idx="23">
                  <c:v>29.559911360000001</c:v>
                </c:pt>
                <c:pt idx="24">
                  <c:v>31.641968649999999</c:v>
                </c:pt>
                <c:pt idx="25">
                  <c:v>33.82207571</c:v>
                </c:pt>
                <c:pt idx="26">
                  <c:v>36.104849999999999</c:v>
                </c:pt>
                <c:pt idx="27">
                  <c:v>38.495126390000003</c:v>
                </c:pt>
                <c:pt idx="28">
                  <c:v>40.997967449999997</c:v>
                </c:pt>
                <c:pt idx="29">
                  <c:v>43.618674159999998</c:v>
                </c:pt>
                <c:pt idx="30">
                  <c:v>46.362797129999997</c:v>
                </c:pt>
                <c:pt idx="31">
                  <c:v>49.236148370000002</c:v>
                </c:pt>
              </c:numCache>
            </c:numRef>
          </c:val>
          <c:extLst>
            <c:ext xmlns:c16="http://schemas.microsoft.com/office/drawing/2014/chart" uri="{C3380CC4-5D6E-409C-BE32-E72D297353CC}">
              <c16:uniqueId val="{00000001-AA1F-4617-89FD-B14E03114610}"/>
            </c:ext>
          </c:extLst>
        </c:ser>
        <c:ser>
          <c:idx val="2"/>
          <c:order val="2"/>
          <c:tx>
            <c:strRef>
              <c:f>'Benchmark Projections'!$F$10</c:f>
              <c:strCache>
                <c:ptCount val="1"/>
                <c:pt idx="0">
                  <c:v>OTAs (USD B)</c:v>
                </c:pt>
              </c:strCache>
            </c:strRef>
          </c:tx>
          <c:spPr>
            <a:solidFill>
              <a:schemeClr val="accent3"/>
            </a:solidFill>
            <a:ln>
              <a:noFill/>
            </a:ln>
            <a:effectLst/>
          </c:spPr>
          <c:invertIfNegative val="0"/>
          <c:cat>
            <c:strRef>
              <c:f>'Benchmark Projections'!$G$7:$AL$7</c:f>
              <c:strCache>
                <c:ptCount val="32"/>
                <c:pt idx="0">
                  <c:v>2023 Q1</c:v>
                </c:pt>
                <c:pt idx="1">
                  <c:v>2023 Q2</c:v>
                </c:pt>
                <c:pt idx="2">
                  <c:v>2023 Q3</c:v>
                </c:pt>
                <c:pt idx="3">
                  <c:v>2023 Q4</c:v>
                </c:pt>
                <c:pt idx="4">
                  <c:v>2024 Q1</c:v>
                </c:pt>
                <c:pt idx="5">
                  <c:v>2024 Q2</c:v>
                </c:pt>
                <c:pt idx="6">
                  <c:v>2024 Q3</c:v>
                </c:pt>
                <c:pt idx="7">
                  <c:v>2024 Q4</c:v>
                </c:pt>
                <c:pt idx="8">
                  <c:v>2025 Q1</c:v>
                </c:pt>
                <c:pt idx="9">
                  <c:v>2025 Q2</c:v>
                </c:pt>
                <c:pt idx="10">
                  <c:v>2025 Q3</c:v>
                </c:pt>
                <c:pt idx="11">
                  <c:v>2025 Q4</c:v>
                </c:pt>
                <c:pt idx="12">
                  <c:v>2026 Q1</c:v>
                </c:pt>
                <c:pt idx="13">
                  <c:v>2026 Q2</c:v>
                </c:pt>
                <c:pt idx="14">
                  <c:v>2026 Q3</c:v>
                </c:pt>
                <c:pt idx="15">
                  <c:v>2026 Q4</c:v>
                </c:pt>
                <c:pt idx="16">
                  <c:v>2027 Q1</c:v>
                </c:pt>
                <c:pt idx="17">
                  <c:v>2027 Q2</c:v>
                </c:pt>
                <c:pt idx="18">
                  <c:v>2027 Q3</c:v>
                </c:pt>
                <c:pt idx="19">
                  <c:v>2027 Q4</c:v>
                </c:pt>
                <c:pt idx="20">
                  <c:v>2028 Q1</c:v>
                </c:pt>
                <c:pt idx="21">
                  <c:v>2028 Q2</c:v>
                </c:pt>
                <c:pt idx="22">
                  <c:v>2028 Q3</c:v>
                </c:pt>
                <c:pt idx="23">
                  <c:v>2028 Q4</c:v>
                </c:pt>
                <c:pt idx="24">
                  <c:v>2029 Q1</c:v>
                </c:pt>
                <c:pt idx="25">
                  <c:v>2029 Q2</c:v>
                </c:pt>
                <c:pt idx="26">
                  <c:v>2029 Q3</c:v>
                </c:pt>
                <c:pt idx="27">
                  <c:v>2029 Q4</c:v>
                </c:pt>
                <c:pt idx="28">
                  <c:v>2030 Q1</c:v>
                </c:pt>
                <c:pt idx="29">
                  <c:v>2030 Q2</c:v>
                </c:pt>
                <c:pt idx="30">
                  <c:v>2030 Q3</c:v>
                </c:pt>
                <c:pt idx="31">
                  <c:v>2030 Q4</c:v>
                </c:pt>
              </c:strCache>
            </c:strRef>
          </c:cat>
          <c:val>
            <c:numRef>
              <c:f>'Benchmark Projections'!$G$10:$AL$10</c:f>
              <c:numCache>
                <c:formatCode>General</c:formatCode>
                <c:ptCount val="32"/>
                <c:pt idx="0">
                  <c:v>8.43</c:v>
                </c:pt>
                <c:pt idx="1">
                  <c:v>17.04181148</c:v>
                </c:pt>
                <c:pt idx="2">
                  <c:v>25.839355600000001</c:v>
                </c:pt>
                <c:pt idx="3">
                  <c:v>34.826638099999997</c:v>
                </c:pt>
                <c:pt idx="4">
                  <c:v>44.0077511</c:v>
                </c:pt>
                <c:pt idx="5">
                  <c:v>53.386874980000002</c:v>
                </c:pt>
                <c:pt idx="6">
                  <c:v>62.968280290000003</c:v>
                </c:pt>
                <c:pt idx="7">
                  <c:v>72.756329660000006</c:v>
                </c:pt>
                <c:pt idx="8">
                  <c:v>82.755479820000005</c:v>
                </c:pt>
                <c:pt idx="9">
                  <c:v>92.970283640000005</c:v>
                </c:pt>
                <c:pt idx="10">
                  <c:v>103.40539219999999</c:v>
                </c:pt>
                <c:pt idx="11">
                  <c:v>114.0655567</c:v>
                </c:pt>
                <c:pt idx="12">
                  <c:v>124.9556312</c:v>
                </c:pt>
                <c:pt idx="13">
                  <c:v>136.08057400000001</c:v>
                </c:pt>
                <c:pt idx="14">
                  <c:v>147.44545070000001</c:v>
                </c:pt>
                <c:pt idx="15">
                  <c:v>159.05543589999999</c:v>
                </c:pt>
                <c:pt idx="16">
                  <c:v>170.91581600000001</c:v>
                </c:pt>
                <c:pt idx="17">
                  <c:v>183.03199129999999</c:v>
                </c:pt>
                <c:pt idx="18">
                  <c:v>195.40947850000001</c:v>
                </c:pt>
                <c:pt idx="19">
                  <c:v>208.0539134</c:v>
                </c:pt>
                <c:pt idx="20">
                  <c:v>220.97105329999999</c:v>
                </c:pt>
                <c:pt idx="21">
                  <c:v>234.1667798</c:v>
                </c:pt>
                <c:pt idx="22">
                  <c:v>247.64710109999999</c:v>
                </c:pt>
                <c:pt idx="23">
                  <c:v>261.4181552</c:v>
                </c:pt>
                <c:pt idx="24">
                  <c:v>275.48621229999998</c:v>
                </c:pt>
                <c:pt idx="25">
                  <c:v>289.85767800000002</c:v>
                </c:pt>
                <c:pt idx="26">
                  <c:v>304.53909590000001</c:v>
                </c:pt>
                <c:pt idx="27">
                  <c:v>319.53715089999997</c:v>
                </c:pt>
                <c:pt idx="28">
                  <c:v>334.85867189999999</c:v>
                </c:pt>
                <c:pt idx="29">
                  <c:v>350.51063520000002</c:v>
                </c:pt>
                <c:pt idx="30">
                  <c:v>366.50016740000001</c:v>
                </c:pt>
                <c:pt idx="31">
                  <c:v>382.8345491</c:v>
                </c:pt>
              </c:numCache>
            </c:numRef>
          </c:val>
          <c:extLst>
            <c:ext xmlns:c16="http://schemas.microsoft.com/office/drawing/2014/chart" uri="{C3380CC4-5D6E-409C-BE32-E72D297353CC}">
              <c16:uniqueId val="{00000002-AA1F-4617-89FD-B14E03114610}"/>
            </c:ext>
          </c:extLst>
        </c:ser>
        <c:dLbls>
          <c:showLegendKey val="0"/>
          <c:showVal val="0"/>
          <c:showCatName val="0"/>
          <c:showSerName val="0"/>
          <c:showPercent val="0"/>
          <c:showBubbleSize val="0"/>
        </c:dLbls>
        <c:gapWidth val="219"/>
        <c:overlap val="-27"/>
        <c:axId val="2131287456"/>
        <c:axId val="2131286016"/>
      </c:barChart>
      <c:catAx>
        <c:axId val="21312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1286016"/>
        <c:crosses val="autoZero"/>
        <c:auto val="1"/>
        <c:lblAlgn val="ctr"/>
        <c:lblOffset val="100"/>
        <c:noMultiLvlLbl val="0"/>
      </c:catAx>
      <c:valAx>
        <c:axId val="213128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128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2025</c:v>
          </c:tx>
          <c:spPr>
            <a:ln w="28575" cap="rnd">
              <a:solidFill>
                <a:schemeClr val="accent1"/>
              </a:solidFill>
              <a:round/>
            </a:ln>
            <a:effectLst/>
          </c:spPr>
          <c:marker>
            <c:symbol val="none"/>
          </c:marker>
          <c:cat>
            <c:strRef>
              <c:f>RESULTADO_CON_AND!$B$2:$M$2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RESULTADO_CON_AND!$B$3:$M$3</c:f>
              <c:numCache>
                <c:formatCode>_-* #,##0.00_-;\-* #,##0.00_-;_-* "-"??_-;_-@_-</c:formatCode>
                <c:ptCount val="12"/>
                <c:pt idx="0">
                  <c:v>241731203.36999995</c:v>
                </c:pt>
                <c:pt idx="1">
                  <c:v>178542812.19</c:v>
                </c:pt>
                <c:pt idx="2">
                  <c:v>119131083.27000001</c:v>
                </c:pt>
                <c:pt idx="3">
                  <c:v>101261420.77950001</c:v>
                </c:pt>
                <c:pt idx="4">
                  <c:v>121513704.93540001</c:v>
                </c:pt>
                <c:pt idx="5">
                  <c:v>133665075.42894003</c:v>
                </c:pt>
                <c:pt idx="6">
                  <c:v>145694932.21754465</c:v>
                </c:pt>
                <c:pt idx="7">
                  <c:v>138410185.6066674</c:v>
                </c:pt>
                <c:pt idx="8">
                  <c:v>166092222.72800088</c:v>
                </c:pt>
                <c:pt idx="9">
                  <c:v>207615278.4100011</c:v>
                </c:pt>
                <c:pt idx="10">
                  <c:v>259519098.01250136</c:v>
                </c:pt>
                <c:pt idx="11">
                  <c:v>324398872.51562667</c:v>
                </c:pt>
              </c:numCache>
            </c:numRef>
          </c:val>
          <c:smooth val="0"/>
          <c:extLst>
            <c:ext xmlns:c16="http://schemas.microsoft.com/office/drawing/2014/chart" uri="{C3380CC4-5D6E-409C-BE32-E72D297353CC}">
              <c16:uniqueId val="{00000000-49C7-449C-9255-B696A05B2088}"/>
            </c:ext>
          </c:extLst>
        </c:ser>
        <c:ser>
          <c:idx val="1"/>
          <c:order val="1"/>
          <c:tx>
            <c:v>2024</c:v>
          </c:tx>
          <c:spPr>
            <a:ln w="28575" cap="rnd">
              <a:solidFill>
                <a:schemeClr val="accent2"/>
              </a:solidFill>
              <a:round/>
            </a:ln>
            <a:effectLst/>
          </c:spPr>
          <c:marker>
            <c:symbol val="none"/>
          </c:marker>
          <c:cat>
            <c:strRef>
              <c:f>RESULTADO_CON_AND!$B$2:$M$2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'2024'!$B$5:$M$5</c:f>
              <c:numCache>
                <c:formatCode>_-"$"\ * #,##0.00_-;\-"$"\ * #,##0.00_-;_-"$"\ * "-"??_-;_-@_-</c:formatCode>
                <c:ptCount val="12"/>
                <c:pt idx="0">
                  <c:v>133528092.02529973</c:v>
                </c:pt>
                <c:pt idx="1">
                  <c:v>97324728.709399894</c:v>
                </c:pt>
                <c:pt idx="2">
                  <c:v>86992578.379699931</c:v>
                </c:pt>
                <c:pt idx="3">
                  <c:v>56571476.512699962</c:v>
                </c:pt>
                <c:pt idx="4">
                  <c:v>58501406.498000018</c:v>
                </c:pt>
                <c:pt idx="5">
                  <c:v>77816766.197300002</c:v>
                </c:pt>
                <c:pt idx="6">
                  <c:v>95987874.19659999</c:v>
                </c:pt>
                <c:pt idx="7">
                  <c:v>78591405.907899991</c:v>
                </c:pt>
                <c:pt idx="8">
                  <c:v>103276458.67539999</c:v>
                </c:pt>
                <c:pt idx="9">
                  <c:v>126681489.34810004</c:v>
                </c:pt>
                <c:pt idx="10">
                  <c:v>171894937.56939998</c:v>
                </c:pt>
                <c:pt idx="11">
                  <c:v>261323991.90680003</c:v>
                </c:pt>
              </c:numCache>
            </c:numRef>
          </c:val>
          <c:smooth val="0"/>
          <c:extLst>
            <c:ext xmlns:c16="http://schemas.microsoft.com/office/drawing/2014/chart" uri="{C3380CC4-5D6E-409C-BE32-E72D297353CC}">
              <c16:uniqueId val="{00000001-49C7-449C-9255-B696A05B2088}"/>
            </c:ext>
          </c:extLst>
        </c:ser>
        <c:ser>
          <c:idx val="2"/>
          <c:order val="2"/>
          <c:tx>
            <c:v>2023</c:v>
          </c:tx>
          <c:spPr>
            <a:ln w="28575" cap="rnd">
              <a:solidFill>
                <a:schemeClr val="accent3"/>
              </a:solidFill>
              <a:round/>
            </a:ln>
            <a:effectLst/>
          </c:spPr>
          <c:marker>
            <c:symbol val="none"/>
          </c:marker>
          <c:cat>
            <c:strRef>
              <c:f>RESULTADO_CON_AND!$B$2:$M$2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'2023'!$B$5:$M$5</c:f>
              <c:numCache>
                <c:formatCode>_-"$"\ * #,##0.00_-;\-"$"\ * #,##0.00_-;_-"$"\ * "-"??_-;_-@_-</c:formatCode>
                <c:ptCount val="12"/>
                <c:pt idx="0">
                  <c:v>54560186.281999998</c:v>
                </c:pt>
                <c:pt idx="1">
                  <c:v>34553607.872250035</c:v>
                </c:pt>
                <c:pt idx="2">
                  <c:v>25697480.67200001</c:v>
                </c:pt>
                <c:pt idx="3">
                  <c:v>22895766.720500004</c:v>
                </c:pt>
                <c:pt idx="4">
                  <c:v>20849071.295999985</c:v>
                </c:pt>
                <c:pt idx="5">
                  <c:v>20489493.256999999</c:v>
                </c:pt>
                <c:pt idx="6">
                  <c:v>32534602.706999999</c:v>
                </c:pt>
                <c:pt idx="7">
                  <c:v>27637017.06699999</c:v>
                </c:pt>
                <c:pt idx="8">
                  <c:v>38102148.581500009</c:v>
                </c:pt>
                <c:pt idx="9">
                  <c:v>48483408.349000007</c:v>
                </c:pt>
                <c:pt idx="10">
                  <c:v>70037900.311499998</c:v>
                </c:pt>
                <c:pt idx="11">
                  <c:v>119120706.2255</c:v>
                </c:pt>
              </c:numCache>
            </c:numRef>
          </c:val>
          <c:smooth val="0"/>
          <c:extLst>
            <c:ext xmlns:c16="http://schemas.microsoft.com/office/drawing/2014/chart" uri="{C3380CC4-5D6E-409C-BE32-E72D297353CC}">
              <c16:uniqueId val="{00000002-49C7-449C-9255-B696A05B2088}"/>
            </c:ext>
          </c:extLst>
        </c:ser>
        <c:dLbls>
          <c:showLegendKey val="0"/>
          <c:showVal val="0"/>
          <c:showCatName val="0"/>
          <c:showSerName val="0"/>
          <c:showPercent val="0"/>
          <c:showBubbleSize val="0"/>
        </c:dLbls>
        <c:smooth val="0"/>
        <c:axId val="1437384336"/>
        <c:axId val="1437388656"/>
      </c:lineChart>
      <c:catAx>
        <c:axId val="143738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37388656"/>
        <c:crosses val="autoZero"/>
        <c:auto val="1"/>
        <c:lblAlgn val="ctr"/>
        <c:lblOffset val="100"/>
        <c:noMultiLvlLbl val="0"/>
      </c:catAx>
      <c:valAx>
        <c:axId val="1437388656"/>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437384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294568594232564E-2"/>
          <c:y val="4.1032698589670562E-2"/>
          <c:w val="0.90228745018753409"/>
          <c:h val="0.9507278835386338"/>
        </c:manualLayout>
      </c:layout>
      <c:lineChart>
        <c:grouping val="standard"/>
        <c:varyColors val="0"/>
        <c:ser>
          <c:idx val="0"/>
          <c:order val="0"/>
          <c:tx>
            <c:strRef>
              <c:f>'2024'!$A$53</c:f>
              <c:strCache>
                <c:ptCount val="1"/>
                <c:pt idx="0">
                  <c:v>RRHH</c:v>
                </c:pt>
              </c:strCache>
            </c:strRef>
          </c:tx>
          <c:spPr>
            <a:ln w="28575" cap="rnd">
              <a:solidFill>
                <a:schemeClr val="accent1"/>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'2024'!$B$53:$M$53</c:f>
              <c:numCache>
                <c:formatCode>0.00%</c:formatCode>
                <c:ptCount val="12"/>
                <c:pt idx="0">
                  <c:v>-0.18192045869566884</c:v>
                </c:pt>
                <c:pt idx="1">
                  <c:v>-0.3104816574441836</c:v>
                </c:pt>
                <c:pt idx="2">
                  <c:v>-0.35831991809629959</c:v>
                </c:pt>
                <c:pt idx="3">
                  <c:v>-0.54945952865525582</c:v>
                </c:pt>
                <c:pt idx="4">
                  <c:v>-0.55874819609879778</c:v>
                </c:pt>
                <c:pt idx="5">
                  <c:v>-0.66037274460504392</c:v>
                </c:pt>
                <c:pt idx="6">
                  <c:v>-0.40150863484134885</c:v>
                </c:pt>
                <c:pt idx="7">
                  <c:v>-0.50155842021955344</c:v>
                </c:pt>
                <c:pt idx="8">
                  <c:v>-0.38915707156768781</c:v>
                </c:pt>
                <c:pt idx="9">
                  <c:v>-0.3402934900105557</c:v>
                </c:pt>
                <c:pt idx="10">
                  <c:v>-0.27759434364223184</c:v>
                </c:pt>
                <c:pt idx="11">
                  <c:v>-0.28461054420340293</c:v>
                </c:pt>
              </c:numCache>
            </c:numRef>
          </c:val>
          <c:smooth val="0"/>
          <c:extLst>
            <c:ext xmlns:c16="http://schemas.microsoft.com/office/drawing/2014/chart" uri="{C3380CC4-5D6E-409C-BE32-E72D297353CC}">
              <c16:uniqueId val="{00000000-E8C7-443C-A5B1-6176F805FDA2}"/>
            </c:ext>
          </c:extLst>
        </c:ser>
        <c:ser>
          <c:idx val="1"/>
          <c:order val="1"/>
          <c:tx>
            <c:strRef>
              <c:f>'2024'!$A$54</c:f>
              <c:strCache>
                <c:ptCount val="1"/>
                <c:pt idx="0">
                  <c:v>DIRECTORIO</c:v>
                </c:pt>
              </c:strCache>
            </c:strRef>
          </c:tx>
          <c:spPr>
            <a:ln w="28575" cap="rnd">
              <a:solidFill>
                <a:schemeClr val="accent2"/>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'2024'!$B$54:$M$54</c:f>
              <c:numCache>
                <c:formatCode>0.00%</c:formatCode>
                <c:ptCount val="12"/>
                <c:pt idx="0">
                  <c:v>-6.3445787186076463E-2</c:v>
                </c:pt>
                <c:pt idx="1">
                  <c:v>-8.9407058877931225E-2</c:v>
                </c:pt>
                <c:pt idx="2">
                  <c:v>-0.10125746039567361</c:v>
                </c:pt>
                <c:pt idx="3">
                  <c:v>-0.15551403361418323</c:v>
                </c:pt>
                <c:pt idx="4">
                  <c:v>-0.18074236899520493</c:v>
                </c:pt>
                <c:pt idx="5">
                  <c:v>-0.12396713435175762</c:v>
                </c:pt>
                <c:pt idx="6">
                  <c:v>-5.6682263833203204E-2</c:v>
                </c:pt>
                <c:pt idx="7">
                  <c:v>-0.20753222634945254</c:v>
                </c:pt>
                <c:pt idx="8">
                  <c:v>-0.19885441613125163</c:v>
                </c:pt>
                <c:pt idx="9">
                  <c:v>-3.6426614367627883E-2</c:v>
                </c:pt>
                <c:pt idx="10">
                  <c:v>-0.12740190473124496</c:v>
                </c:pt>
                <c:pt idx="11">
                  <c:v>-8.6783329056477163E-2</c:v>
                </c:pt>
              </c:numCache>
            </c:numRef>
          </c:val>
          <c:smooth val="0"/>
          <c:extLst>
            <c:ext xmlns:c16="http://schemas.microsoft.com/office/drawing/2014/chart" uri="{C3380CC4-5D6E-409C-BE32-E72D297353CC}">
              <c16:uniqueId val="{00000001-E8C7-443C-A5B1-6176F805FDA2}"/>
            </c:ext>
          </c:extLst>
        </c:ser>
        <c:ser>
          <c:idx val="2"/>
          <c:order val="2"/>
          <c:tx>
            <c:strRef>
              <c:f>'2024'!$A$55</c:f>
              <c:strCache>
                <c:ptCount val="1"/>
                <c:pt idx="0">
                  <c:v>COSTOS DE VENTA A DISTRIBUIR</c:v>
                </c:pt>
              </c:strCache>
            </c:strRef>
          </c:tx>
          <c:spPr>
            <a:ln w="28575" cap="rnd">
              <a:solidFill>
                <a:schemeClr val="accent3"/>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'2024'!$B$55:$M$55</c:f>
              <c:numCache>
                <c:formatCode>0.00%</c:formatCode>
                <c:ptCount val="12"/>
                <c:pt idx="0">
                  <c:v>-8.6428334180146796E-2</c:v>
                </c:pt>
                <c:pt idx="1">
                  <c:v>-0.1396704808763275</c:v>
                </c:pt>
                <c:pt idx="2">
                  <c:v>-9.6769871140690716E-2</c:v>
                </c:pt>
                <c:pt idx="3">
                  <c:v>-0.13229954389328694</c:v>
                </c:pt>
                <c:pt idx="4">
                  <c:v>-0.11906064327253602</c:v>
                </c:pt>
                <c:pt idx="5">
                  <c:v>-8.0045379477824169E-2</c:v>
                </c:pt>
                <c:pt idx="6">
                  <c:v>-0.10985019470692153</c:v>
                </c:pt>
                <c:pt idx="7">
                  <c:v>-0.10543363061491021</c:v>
                </c:pt>
                <c:pt idx="8">
                  <c:v>-9.5015276051359968E-2</c:v>
                </c:pt>
                <c:pt idx="9">
                  <c:v>-0.10522459562794777</c:v>
                </c:pt>
                <c:pt idx="10">
                  <c:v>-8.9020995429094266E-2</c:v>
                </c:pt>
                <c:pt idx="11">
                  <c:v>-8.1760828027493557E-2</c:v>
                </c:pt>
              </c:numCache>
            </c:numRef>
          </c:val>
          <c:smooth val="0"/>
          <c:extLst>
            <c:ext xmlns:c16="http://schemas.microsoft.com/office/drawing/2014/chart" uri="{C3380CC4-5D6E-409C-BE32-E72D297353CC}">
              <c16:uniqueId val="{00000002-E8C7-443C-A5B1-6176F805FDA2}"/>
            </c:ext>
          </c:extLst>
        </c:ser>
        <c:ser>
          <c:idx val="3"/>
          <c:order val="3"/>
          <c:tx>
            <c:strRef>
              <c:f>'2024'!$A$56</c:f>
              <c:strCache>
                <c:ptCount val="1"/>
                <c:pt idx="0">
                  <c:v>INFRAESTRUCTURA TOL</c:v>
                </c:pt>
              </c:strCache>
            </c:strRef>
          </c:tx>
          <c:spPr>
            <a:ln w="28575" cap="rnd">
              <a:solidFill>
                <a:schemeClr val="accent4"/>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'2024'!$B$56:$M$56</c:f>
              <c:numCache>
                <c:formatCode>0.00%</c:formatCode>
                <c:ptCount val="12"/>
                <c:pt idx="0">
                  <c:v>-2.5770833296621991E-2</c:v>
                </c:pt>
                <c:pt idx="1">
                  <c:v>-4.0815447036703013E-2</c:v>
                </c:pt>
                <c:pt idx="2">
                  <c:v>-4.3420222280495524E-2</c:v>
                </c:pt>
                <c:pt idx="3">
                  <c:v>-6.3602497085121168E-2</c:v>
                </c:pt>
                <c:pt idx="4">
                  <c:v>-6.2594264295597529E-2</c:v>
                </c:pt>
                <c:pt idx="5">
                  <c:v>-5.625724999803311E-2</c:v>
                </c:pt>
                <c:pt idx="6">
                  <c:v>-5.873240976722964E-2</c:v>
                </c:pt>
                <c:pt idx="7">
                  <c:v>-6.6586680051666639E-2</c:v>
                </c:pt>
                <c:pt idx="8">
                  <c:v>-4.8864381628938101E-2</c:v>
                </c:pt>
                <c:pt idx="9">
                  <c:v>-3.5266924102254453E-2</c:v>
                </c:pt>
                <c:pt idx="10">
                  <c:v>-3.4050407491709303E-2</c:v>
                </c:pt>
                <c:pt idx="11">
                  <c:v>-1.7819348181627209E-2</c:v>
                </c:pt>
              </c:numCache>
            </c:numRef>
          </c:val>
          <c:smooth val="0"/>
          <c:extLst>
            <c:ext xmlns:c16="http://schemas.microsoft.com/office/drawing/2014/chart" uri="{C3380CC4-5D6E-409C-BE32-E72D297353CC}">
              <c16:uniqueId val="{00000003-E8C7-443C-A5B1-6176F805FDA2}"/>
            </c:ext>
          </c:extLst>
        </c:ser>
        <c:ser>
          <c:idx val="4"/>
          <c:order val="4"/>
          <c:tx>
            <c:strRef>
              <c:f>'2024'!$A$57</c:f>
              <c:strCache>
                <c:ptCount val="1"/>
                <c:pt idx="0">
                  <c:v>GASTOS DE ESTRUCTURA</c:v>
                </c:pt>
              </c:strCache>
            </c:strRef>
          </c:tx>
          <c:spPr>
            <a:ln w="28575" cap="rnd">
              <a:solidFill>
                <a:schemeClr val="accent5"/>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'2024'!$B$57:$M$57</c:f>
              <c:numCache>
                <c:formatCode>0.00%</c:formatCode>
                <c:ptCount val="12"/>
                <c:pt idx="0">
                  <c:v>-2.8009391232006596E-2</c:v>
                </c:pt>
                <c:pt idx="1">
                  <c:v>-2.8760779373532969E-2</c:v>
                </c:pt>
                <c:pt idx="2">
                  <c:v>-3.683227258783834E-2</c:v>
                </c:pt>
                <c:pt idx="3">
                  <c:v>-7.7938159507118202E-2</c:v>
                </c:pt>
                <c:pt idx="4">
                  <c:v>-5.5760279885091642E-2</c:v>
                </c:pt>
                <c:pt idx="5">
                  <c:v>-4.8148907402554106E-2</c:v>
                </c:pt>
                <c:pt idx="6">
                  <c:v>-9.2235348205196493E-2</c:v>
                </c:pt>
                <c:pt idx="7">
                  <c:v>-0.16701568025621208</c:v>
                </c:pt>
                <c:pt idx="8">
                  <c:v>-6.346902366784328E-2</c:v>
                </c:pt>
                <c:pt idx="9">
                  <c:v>-4.9890774986336164E-2</c:v>
                </c:pt>
                <c:pt idx="10">
                  <c:v>-6.1126385154640347E-2</c:v>
                </c:pt>
                <c:pt idx="11">
                  <c:v>-3.0512774781290615E-2</c:v>
                </c:pt>
              </c:numCache>
            </c:numRef>
          </c:val>
          <c:smooth val="0"/>
          <c:extLst>
            <c:ext xmlns:c16="http://schemas.microsoft.com/office/drawing/2014/chart" uri="{C3380CC4-5D6E-409C-BE32-E72D297353CC}">
              <c16:uniqueId val="{00000004-E8C7-443C-A5B1-6176F805FDA2}"/>
            </c:ext>
          </c:extLst>
        </c:ser>
        <c:ser>
          <c:idx val="5"/>
          <c:order val="5"/>
          <c:tx>
            <c:strRef>
              <c:f>'2024'!$A$58</c:f>
              <c:strCache>
                <c:ptCount val="1"/>
                <c:pt idx="0">
                  <c:v>DPTO MKT &amp; DIEÑO</c:v>
                </c:pt>
              </c:strCache>
            </c:strRef>
          </c:tx>
          <c:spPr>
            <a:ln w="28575" cap="rnd">
              <a:solidFill>
                <a:schemeClr val="accent6"/>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'2024'!$B$58:$M$58</c:f>
              <c:numCache>
                <c:formatCode>0.00%</c:formatCode>
                <c:ptCount val="12"/>
                <c:pt idx="0">
                  <c:v>-3.2278732022796791E-3</c:v>
                </c:pt>
                <c:pt idx="1">
                  <c:v>-9.0963473696741501E-3</c:v>
                </c:pt>
                <c:pt idx="2">
                  <c:v>-8.0648205061561486E-3</c:v>
                </c:pt>
                <c:pt idx="3">
                  <c:v>-2.3016259257572929E-2</c:v>
                </c:pt>
                <c:pt idx="4">
                  <c:v>-1.0247733958678333E-2</c:v>
                </c:pt>
                <c:pt idx="5">
                  <c:v>-1.2560886268670392E-2</c:v>
                </c:pt>
                <c:pt idx="6">
                  <c:v>-8.2916370079189824E-3</c:v>
                </c:pt>
                <c:pt idx="7">
                  <c:v>-1.2386426718727873E-2</c:v>
                </c:pt>
                <c:pt idx="8">
                  <c:v>-5.0545712614015349E-3</c:v>
                </c:pt>
                <c:pt idx="9">
                  <c:v>-4.1690603948359804E-3</c:v>
                </c:pt>
                <c:pt idx="10">
                  <c:v>-3.8482024505982599E-3</c:v>
                </c:pt>
                <c:pt idx="11">
                  <c:v>-2.4967704849415393E-3</c:v>
                </c:pt>
              </c:numCache>
            </c:numRef>
          </c:val>
          <c:smooth val="0"/>
          <c:extLst>
            <c:ext xmlns:c16="http://schemas.microsoft.com/office/drawing/2014/chart" uri="{C3380CC4-5D6E-409C-BE32-E72D297353CC}">
              <c16:uniqueId val="{00000005-E8C7-443C-A5B1-6176F805FDA2}"/>
            </c:ext>
          </c:extLst>
        </c:ser>
        <c:ser>
          <c:idx val="6"/>
          <c:order val="6"/>
          <c:tx>
            <c:strRef>
              <c:f>'2024'!$A$59</c:f>
              <c:strCache>
                <c:ptCount val="1"/>
                <c:pt idx="0">
                  <c:v>DPTO ATENCION AL CLIENTE/FRAUDE</c:v>
                </c:pt>
              </c:strCache>
            </c:strRef>
          </c:tx>
          <c:spPr>
            <a:ln w="28575" cap="rnd">
              <a:solidFill>
                <a:schemeClr val="accent1">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'2024'!$B$59:$M$59</c:f>
              <c:numCache>
                <c:formatCode>0.00%</c:formatCode>
                <c:ptCount val="12"/>
                <c:pt idx="0">
                  <c:v>-1.0809164334696933E-2</c:v>
                </c:pt>
                <c:pt idx="1">
                  <c:v>-1.2539237829718526E-2</c:v>
                </c:pt>
                <c:pt idx="2">
                  <c:v>-1.842119465646223E-2</c:v>
                </c:pt>
                <c:pt idx="3">
                  <c:v>-2.7866505652298056E-2</c:v>
                </c:pt>
                <c:pt idx="4">
                  <c:v>-1.3583588798453365E-2</c:v>
                </c:pt>
                <c:pt idx="5">
                  <c:v>-2.9025711814767877E-2</c:v>
                </c:pt>
                <c:pt idx="6">
                  <c:v>-2.2343724954333545E-2</c:v>
                </c:pt>
                <c:pt idx="7">
                  <c:v>-2.3574473933844743E-2</c:v>
                </c:pt>
                <c:pt idx="8">
                  <c:v>-1.9807196782660959E-2</c:v>
                </c:pt>
                <c:pt idx="9">
                  <c:v>-1.6662537840866156E-2</c:v>
                </c:pt>
                <c:pt idx="10">
                  <c:v>-1.1832436712563621E-2</c:v>
                </c:pt>
                <c:pt idx="11">
                  <c:v>-7.8077820758519758E-3</c:v>
                </c:pt>
              </c:numCache>
            </c:numRef>
          </c:val>
          <c:smooth val="0"/>
          <c:extLst>
            <c:ext xmlns:c16="http://schemas.microsoft.com/office/drawing/2014/chart" uri="{C3380CC4-5D6E-409C-BE32-E72D297353CC}">
              <c16:uniqueId val="{00000006-E8C7-443C-A5B1-6176F805FDA2}"/>
            </c:ext>
          </c:extLst>
        </c:ser>
        <c:ser>
          <c:idx val="7"/>
          <c:order val="7"/>
          <c:tx>
            <c:strRef>
              <c:f>'2024'!$A$60</c:f>
              <c:strCache>
                <c:ptCount val="1"/>
                <c:pt idx="0">
                  <c:v>DPTO ADMINISTRACION</c:v>
                </c:pt>
              </c:strCache>
            </c:strRef>
          </c:tx>
          <c:spPr>
            <a:ln w="28575" cap="rnd">
              <a:solidFill>
                <a:schemeClr val="accent2">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'2024'!$B$60:$M$60</c:f>
              <c:numCache>
                <c:formatCode>0.00%</c:formatCode>
                <c:ptCount val="12"/>
                <c:pt idx="0">
                  <c:v>-5.7207382237983813E-3</c:v>
                </c:pt>
                <c:pt idx="1">
                  <c:v>-1.0395125816593074E-2</c:v>
                </c:pt>
                <c:pt idx="2">
                  <c:v>-1.4976283543562834E-2</c:v>
                </c:pt>
                <c:pt idx="3">
                  <c:v>-2.4035419505000037E-2</c:v>
                </c:pt>
                <c:pt idx="4">
                  <c:v>-2.3320895542001049E-2</c:v>
                </c:pt>
                <c:pt idx="5">
                  <c:v>-1.7705168787235003E-2</c:v>
                </c:pt>
                <c:pt idx="6">
                  <c:v>-1.6064327634152553E-2</c:v>
                </c:pt>
                <c:pt idx="7">
                  <c:v>-2.0625367764760396E-2</c:v>
                </c:pt>
                <c:pt idx="8">
                  <c:v>-1.6805830895646537E-2</c:v>
                </c:pt>
                <c:pt idx="9">
                  <c:v>-1.5163315176392106E-2</c:v>
                </c:pt>
                <c:pt idx="10">
                  <c:v>-1.1313168540608511E-2</c:v>
                </c:pt>
                <c:pt idx="11">
                  <c:v>-7.7713761954328791E-3</c:v>
                </c:pt>
              </c:numCache>
            </c:numRef>
          </c:val>
          <c:smooth val="0"/>
          <c:extLst>
            <c:ext xmlns:c16="http://schemas.microsoft.com/office/drawing/2014/chart" uri="{C3380CC4-5D6E-409C-BE32-E72D297353CC}">
              <c16:uniqueId val="{00000007-E8C7-443C-A5B1-6176F805FDA2}"/>
            </c:ext>
          </c:extLst>
        </c:ser>
        <c:ser>
          <c:idx val="8"/>
          <c:order val="8"/>
          <c:tx>
            <c:strRef>
              <c:f>'2024'!$A$61</c:f>
              <c:strCache>
                <c:ptCount val="1"/>
                <c:pt idx="0">
                  <c:v>CONTRACARGOS POR FRAUDE</c:v>
                </c:pt>
              </c:strCache>
            </c:strRef>
          </c:tx>
          <c:spPr>
            <a:ln w="28575" cap="rnd">
              <a:solidFill>
                <a:schemeClr val="accent3">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'2024'!$B$61:$M$61</c:f>
              <c:numCache>
                <c:formatCode>0.00%</c:formatCode>
                <c:ptCount val="12"/>
                <c:pt idx="0">
                  <c:v>-6.6824742004920976E-3</c:v>
                </c:pt>
                <c:pt idx="1">
                  <c:v>-1.0601721820164138E-2</c:v>
                </c:pt>
                <c:pt idx="2">
                  <c:v>-1.7078508623060824E-2</c:v>
                </c:pt>
                <c:pt idx="3">
                  <c:v>-1.3879058819045257E-2</c:v>
                </c:pt>
                <c:pt idx="4">
                  <c:v>-2.1817281436534934E-2</c:v>
                </c:pt>
                <c:pt idx="5">
                  <c:v>-5.2762066591022869E-3</c:v>
                </c:pt>
                <c:pt idx="6">
                  <c:v>-1.7306164074408069E-2</c:v>
                </c:pt>
                <c:pt idx="7">
                  <c:v>-1.9016310151664703E-2</c:v>
                </c:pt>
                <c:pt idx="8">
                  <c:v>-8.740317121417835E-3</c:v>
                </c:pt>
                <c:pt idx="9">
                  <c:v>-1.1390941387141517E-2</c:v>
                </c:pt>
                <c:pt idx="10">
                  <c:v>-5.3119039624500508E-3</c:v>
                </c:pt>
                <c:pt idx="11">
                  <c:v>-2.0160789912772284E-3</c:v>
                </c:pt>
              </c:numCache>
            </c:numRef>
          </c:val>
          <c:smooth val="0"/>
          <c:extLst>
            <c:ext xmlns:c16="http://schemas.microsoft.com/office/drawing/2014/chart" uri="{C3380CC4-5D6E-409C-BE32-E72D297353CC}">
              <c16:uniqueId val="{00000008-E8C7-443C-A5B1-6176F805FDA2}"/>
            </c:ext>
          </c:extLst>
        </c:ser>
        <c:ser>
          <c:idx val="9"/>
          <c:order val="9"/>
          <c:tx>
            <c:strRef>
              <c:f>'2024'!$A$62</c:f>
              <c:strCache>
                <c:ptCount val="1"/>
                <c:pt idx="0">
                  <c:v>DPTO IT</c:v>
                </c:pt>
              </c:strCache>
            </c:strRef>
          </c:tx>
          <c:spPr>
            <a:ln w="28575" cap="rnd">
              <a:solidFill>
                <a:schemeClr val="accent4">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'2024'!$B$62:$M$62</c:f>
              <c:numCache>
                <c:formatCode>0.00%</c:formatCode>
                <c:ptCount val="12"/>
                <c:pt idx="0">
                  <c:v>-3.1754397413217153E-3</c:v>
                </c:pt>
                <c:pt idx="1">
                  <c:v>-5.8363366385129111E-3</c:v>
                </c:pt>
                <c:pt idx="2">
                  <c:v>-5.2347629933712364E-3</c:v>
                </c:pt>
                <c:pt idx="3">
                  <c:v>-2.2984394789626876E-2</c:v>
                </c:pt>
                <c:pt idx="4">
                  <c:v>-2.4861846014757327E-2</c:v>
                </c:pt>
                <c:pt idx="5">
                  <c:v>-1.9208612527153088E-2</c:v>
                </c:pt>
                <c:pt idx="6">
                  <c:v>-7.5131520104603474E-3</c:v>
                </c:pt>
                <c:pt idx="7">
                  <c:v>-6.9104728911002639E-3</c:v>
                </c:pt>
                <c:pt idx="8">
                  <c:v>-1.1913476176280547E-2</c:v>
                </c:pt>
                <c:pt idx="9">
                  <c:v>-2.6765307523998201E-2</c:v>
                </c:pt>
                <c:pt idx="10">
                  <c:v>-7.2651835339583313E-3</c:v>
                </c:pt>
                <c:pt idx="11">
                  <c:v>-1.0908610645350474E-2</c:v>
                </c:pt>
              </c:numCache>
            </c:numRef>
          </c:val>
          <c:smooth val="0"/>
          <c:extLst>
            <c:ext xmlns:c16="http://schemas.microsoft.com/office/drawing/2014/chart" uri="{C3380CC4-5D6E-409C-BE32-E72D297353CC}">
              <c16:uniqueId val="{00000009-E8C7-443C-A5B1-6176F805FDA2}"/>
            </c:ext>
          </c:extLst>
        </c:ser>
        <c:ser>
          <c:idx val="10"/>
          <c:order val="10"/>
          <c:tx>
            <c:strRef>
              <c:f>'2024'!$A$63</c:f>
              <c:strCache>
                <c:ptCount val="1"/>
                <c:pt idx="0">
                  <c:v>PAGINAS VEB</c:v>
                </c:pt>
              </c:strCache>
            </c:strRef>
          </c:tx>
          <c:spPr>
            <a:ln w="28575" cap="rnd">
              <a:solidFill>
                <a:schemeClr val="accent5">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'2024'!$B$63:$M$63</c:f>
              <c:numCache>
                <c:formatCode>0.00%</c:formatCode>
                <c:ptCount val="12"/>
                <c:pt idx="0">
                  <c:v>-3.3318556661148498E-3</c:v>
                </c:pt>
                <c:pt idx="1">
                  <c:v>-7.5835347273741291E-3</c:v>
                </c:pt>
                <c:pt idx="2">
                  <c:v>-2.4184630909743787E-3</c:v>
                </c:pt>
                <c:pt idx="3">
                  <c:v>-1.7962981747027072E-3</c:v>
                </c:pt>
                <c:pt idx="4">
                  <c:v>-5.1005648900116791E-3</c:v>
                </c:pt>
                <c:pt idx="5">
                  <c:v>-1.306776996388836E-3</c:v>
                </c:pt>
                <c:pt idx="6">
                  <c:v>-1.0276086518800505E-3</c:v>
                </c:pt>
                <c:pt idx="7">
                  <c:v>-1.728944894550377E-3</c:v>
                </c:pt>
                <c:pt idx="8">
                  <c:v>0</c:v>
                </c:pt>
                <c:pt idx="9">
                  <c:v>0</c:v>
                </c:pt>
                <c:pt idx="10">
                  <c:v>0</c:v>
                </c:pt>
                <c:pt idx="11">
                  <c:v>-2.9591236317704433E-4</c:v>
                </c:pt>
              </c:numCache>
            </c:numRef>
          </c:val>
          <c:smooth val="0"/>
          <c:extLst>
            <c:ext xmlns:c16="http://schemas.microsoft.com/office/drawing/2014/chart" uri="{C3380CC4-5D6E-409C-BE32-E72D297353CC}">
              <c16:uniqueId val="{0000000A-E8C7-443C-A5B1-6176F805FDA2}"/>
            </c:ext>
          </c:extLst>
        </c:ser>
        <c:ser>
          <c:idx val="11"/>
          <c:order val="11"/>
          <c:tx>
            <c:strRef>
              <c:f>'2024'!$A$64</c:f>
              <c:strCache>
                <c:ptCount val="1"/>
                <c:pt idx="0">
                  <c:v>DPTO BI</c:v>
                </c:pt>
              </c:strCache>
            </c:strRef>
          </c:tx>
          <c:spPr>
            <a:ln w="28575" cap="rnd">
              <a:solidFill>
                <a:schemeClr val="accent6">
                  <a:lumMod val="6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'2024'!$B$64:$M$64</c:f>
              <c:numCache>
                <c:formatCode>0.00%</c:formatCode>
                <c:ptCount val="12"/>
                <c:pt idx="0">
                  <c:v>-9.4188240161606322E-4</c:v>
                </c:pt>
                <c:pt idx="1">
                  <c:v>-1.6903060730968297E-3</c:v>
                </c:pt>
                <c:pt idx="2">
                  <c:v>-1.2360190145265458E-2</c:v>
                </c:pt>
                <c:pt idx="3">
                  <c:v>-2.4614184671093053E-2</c:v>
                </c:pt>
                <c:pt idx="4">
                  <c:v>2.2167179861638611E-3</c:v>
                </c:pt>
                <c:pt idx="5">
                  <c:v>-2.8239661031766788E-3</c:v>
                </c:pt>
                <c:pt idx="6">
                  <c:v>-2.9156473392335344E-3</c:v>
                </c:pt>
                <c:pt idx="7">
                  <c:v>-2.8879158907778933E-3</c:v>
                </c:pt>
                <c:pt idx="8">
                  <c:v>-7.27758706717767E-3</c:v>
                </c:pt>
                <c:pt idx="9">
                  <c:v>-3.6260213103256303E-3</c:v>
                </c:pt>
                <c:pt idx="10">
                  <c:v>-2.0280599587713436E-3</c:v>
                </c:pt>
                <c:pt idx="11">
                  <c:v>-1.3892249133002519E-3</c:v>
                </c:pt>
              </c:numCache>
            </c:numRef>
          </c:val>
          <c:smooth val="0"/>
          <c:extLst>
            <c:ext xmlns:c16="http://schemas.microsoft.com/office/drawing/2014/chart" uri="{C3380CC4-5D6E-409C-BE32-E72D297353CC}">
              <c16:uniqueId val="{0000000B-E8C7-443C-A5B1-6176F805FDA2}"/>
            </c:ext>
          </c:extLst>
        </c:ser>
        <c:ser>
          <c:idx val="12"/>
          <c:order val="12"/>
          <c:tx>
            <c:strRef>
              <c:f>'2024'!$A$65</c:f>
              <c:strCache>
                <c:ptCount val="1"/>
                <c:pt idx="0">
                  <c:v>DPTO RRHH</c:v>
                </c:pt>
              </c:strCache>
            </c:strRef>
          </c:tx>
          <c:spPr>
            <a:ln w="28575" cap="rnd">
              <a:solidFill>
                <a:schemeClr val="accent1">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'2024'!$B$65:$M$65</c:f>
              <c:numCache>
                <c:formatCode>0.00%</c:formatCode>
                <c:ptCount val="12"/>
                <c:pt idx="0">
                  <c:v>-2.6811938564370901E-4</c:v>
                </c:pt>
                <c:pt idx="1">
                  <c:v>-3.9143368294147184E-3</c:v>
                </c:pt>
                <c:pt idx="2">
                  <c:v>-5.0510055936281543E-3</c:v>
                </c:pt>
                <c:pt idx="3">
                  <c:v>-9.0151438752974385E-3</c:v>
                </c:pt>
                <c:pt idx="4">
                  <c:v>-9.0561925210825862E-3</c:v>
                </c:pt>
                <c:pt idx="5">
                  <c:v>-7.0781661448572385E-3</c:v>
                </c:pt>
                <c:pt idx="6">
                  <c:v>-6.1466097143851378E-3</c:v>
                </c:pt>
                <c:pt idx="7">
                  <c:v>-7.8952653007270789E-3</c:v>
                </c:pt>
                <c:pt idx="8">
                  <c:v>-1.3076032014657669E-2</c:v>
                </c:pt>
                <c:pt idx="9">
                  <c:v>-5.5730320478000325E-3</c:v>
                </c:pt>
                <c:pt idx="10">
                  <c:v>0</c:v>
                </c:pt>
                <c:pt idx="11">
                  <c:v>-3.5128190997763217E-3</c:v>
                </c:pt>
              </c:numCache>
            </c:numRef>
          </c:val>
          <c:smooth val="0"/>
          <c:extLst>
            <c:ext xmlns:c16="http://schemas.microsoft.com/office/drawing/2014/chart" uri="{C3380CC4-5D6E-409C-BE32-E72D297353CC}">
              <c16:uniqueId val="{0000000C-E8C7-443C-A5B1-6176F805FDA2}"/>
            </c:ext>
          </c:extLst>
        </c:ser>
        <c:ser>
          <c:idx val="13"/>
          <c:order val="13"/>
          <c:tx>
            <c:strRef>
              <c:f>'2024'!$A$66</c:f>
              <c:strCache>
                <c:ptCount val="1"/>
                <c:pt idx="0">
                  <c:v>AGENTE WEB</c:v>
                </c:pt>
              </c:strCache>
            </c:strRef>
          </c:tx>
          <c:spPr>
            <a:ln w="28575" cap="rnd">
              <a:solidFill>
                <a:schemeClr val="accent2">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'2024'!$B$66:$M$66</c:f>
              <c:numCache>
                <c:formatCode>0.00%</c:formatCode>
                <c:ptCount val="12"/>
                <c:pt idx="0">
                  <c:v>-1.2843925004747707E-3</c:v>
                </c:pt>
                <c:pt idx="1">
                  <c:v>-2.6879954711318205E-3</c:v>
                </c:pt>
                <c:pt idx="2">
                  <c:v>-2.1450847126925185E-3</c:v>
                </c:pt>
                <c:pt idx="3">
                  <c:v>-7.6446392538987986E-3</c:v>
                </c:pt>
                <c:pt idx="4">
                  <c:v>-2.3006410966307489E-3</c:v>
                </c:pt>
                <c:pt idx="5">
                  <c:v>-2.34826707571845E-3</c:v>
                </c:pt>
                <c:pt idx="6">
                  <c:v>-4.6338665557795546E-4</c:v>
                </c:pt>
                <c:pt idx="7">
                  <c:v>-5.0773410322704129E-3</c:v>
                </c:pt>
                <c:pt idx="8">
                  <c:v>-1.4301875944859699E-3</c:v>
                </c:pt>
                <c:pt idx="9">
                  <c:v>-1.8762595958030928E-3</c:v>
                </c:pt>
                <c:pt idx="10">
                  <c:v>-1.7376042262990455E-3</c:v>
                </c:pt>
                <c:pt idx="11">
                  <c:v>-1.6729098878755654E-3</c:v>
                </c:pt>
              </c:numCache>
            </c:numRef>
          </c:val>
          <c:smooth val="0"/>
          <c:extLst>
            <c:ext xmlns:c16="http://schemas.microsoft.com/office/drawing/2014/chart" uri="{C3380CC4-5D6E-409C-BE32-E72D297353CC}">
              <c16:uniqueId val="{0000000D-E8C7-443C-A5B1-6176F805FDA2}"/>
            </c:ext>
          </c:extLst>
        </c:ser>
        <c:ser>
          <c:idx val="14"/>
          <c:order val="14"/>
          <c:tx>
            <c:strRef>
              <c:f>'2024'!$A$67</c:f>
              <c:strCache>
                <c:ptCount val="1"/>
                <c:pt idx="0">
                  <c:v>DPTO COMERCIAL</c:v>
                </c:pt>
              </c:strCache>
            </c:strRef>
          </c:tx>
          <c:spPr>
            <a:ln w="28575" cap="rnd">
              <a:solidFill>
                <a:schemeClr val="accent3">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'2024'!$B$67:$M$67</c:f>
              <c:numCache>
                <c:formatCode>0.00%</c:formatCode>
                <c:ptCount val="12"/>
                <c:pt idx="0">
                  <c:v>-6.5182621634037111E-3</c:v>
                </c:pt>
                <c:pt idx="1">
                  <c:v>-1.0062729410982796E-2</c:v>
                </c:pt>
                <c:pt idx="2">
                  <c:v>-1.2688607126715301E-2</c:v>
                </c:pt>
                <c:pt idx="3">
                  <c:v>-1.8426248071605263E-2</c:v>
                </c:pt>
                <c:pt idx="4">
                  <c:v>-1.9821781550493887E-2</c:v>
                </c:pt>
                <c:pt idx="5">
                  <c:v>-9.1966981535250569E-3</c:v>
                </c:pt>
                <c:pt idx="6">
                  <c:v>-9.2085614708957604E-3</c:v>
                </c:pt>
                <c:pt idx="7">
                  <c:v>-1.7280213075606614E-2</c:v>
                </c:pt>
                <c:pt idx="8">
                  <c:v>-7.9876283577149394E-3</c:v>
                </c:pt>
                <c:pt idx="9">
                  <c:v>-6.3677479176408071E-3</c:v>
                </c:pt>
                <c:pt idx="10">
                  <c:v>-5.3849835433709753E-3</c:v>
                </c:pt>
                <c:pt idx="11">
                  <c:v>-4.405984010877338E-3</c:v>
                </c:pt>
              </c:numCache>
            </c:numRef>
          </c:val>
          <c:smooth val="0"/>
          <c:extLst>
            <c:ext xmlns:c16="http://schemas.microsoft.com/office/drawing/2014/chart" uri="{C3380CC4-5D6E-409C-BE32-E72D297353CC}">
              <c16:uniqueId val="{0000000E-E8C7-443C-A5B1-6176F805FDA2}"/>
            </c:ext>
          </c:extLst>
        </c:ser>
        <c:ser>
          <c:idx val="15"/>
          <c:order val="15"/>
          <c:tx>
            <c:strRef>
              <c:f>'2024'!$A$68</c:f>
              <c:strCache>
                <c:ptCount val="1"/>
                <c:pt idx="0">
                  <c:v>OTROS CC</c:v>
                </c:pt>
              </c:strCache>
            </c:strRef>
          </c:tx>
          <c:spPr>
            <a:ln w="28575" cap="rnd">
              <a:solidFill>
                <a:schemeClr val="accent4">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'2024'!$B$68:$M$68</c:f>
              <c:numCache>
                <c:formatCode>0.00%</c:formatCode>
                <c:ptCount val="12"/>
                <c:pt idx="0">
                  <c:v>-8.5479967749688059E-4</c:v>
                </c:pt>
                <c:pt idx="1">
                  <c:v>-1.2121866823000512E-3</c:v>
                </c:pt>
                <c:pt idx="2">
                  <c:v>-3.8512986537502338E-4</c:v>
                </c:pt>
                <c:pt idx="3">
                  <c:v>-7.5369731582713897E-4</c:v>
                </c:pt>
                <c:pt idx="4">
                  <c:v>-2.2482156904124416E-3</c:v>
                </c:pt>
                <c:pt idx="5">
                  <c:v>-6.9152243956736295E-4</c:v>
                </c:pt>
                <c:pt idx="6">
                  <c:v>0</c:v>
                </c:pt>
                <c:pt idx="7">
                  <c:v>-3.6815569928736408E-3</c:v>
                </c:pt>
                <c:pt idx="8">
                  <c:v>-6.3146297652374864E-4</c:v>
                </c:pt>
                <c:pt idx="9">
                  <c:v>-5.4563962229764148E-4</c:v>
                </c:pt>
                <c:pt idx="10">
                  <c:v>-4.1814558948823435E-4</c:v>
                </c:pt>
                <c:pt idx="11">
                  <c:v>-2.8676567143030081E-4</c:v>
                </c:pt>
              </c:numCache>
            </c:numRef>
          </c:val>
          <c:smooth val="0"/>
          <c:extLst>
            <c:ext xmlns:c16="http://schemas.microsoft.com/office/drawing/2014/chart" uri="{C3380CC4-5D6E-409C-BE32-E72D297353CC}">
              <c16:uniqueId val="{0000000F-E8C7-443C-A5B1-6176F805FDA2}"/>
            </c:ext>
          </c:extLst>
        </c:ser>
        <c:ser>
          <c:idx val="16"/>
          <c:order val="16"/>
          <c:tx>
            <c:strRef>
              <c:f>'2024'!$A$69</c:f>
              <c:strCache>
                <c:ptCount val="1"/>
                <c:pt idx="0">
                  <c:v>SABRE</c:v>
                </c:pt>
              </c:strCache>
            </c:strRef>
          </c:tx>
          <c:spPr>
            <a:ln w="28575" cap="rnd">
              <a:solidFill>
                <a:schemeClr val="accent5">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'2024'!$B$69:$M$69</c:f>
              <c:numCache>
                <c:formatCode>0.00%</c:formatCode>
                <c:ptCount val="12"/>
                <c:pt idx="0">
                  <c:v>0</c:v>
                </c:pt>
                <c:pt idx="1">
                  <c:v>0</c:v>
                </c:pt>
                <c:pt idx="2">
                  <c:v>0</c:v>
                </c:pt>
                <c:pt idx="3">
                  <c:v>0</c:v>
                </c:pt>
                <c:pt idx="4">
                  <c:v>0</c:v>
                </c:pt>
                <c:pt idx="5">
                  <c:v>-1.3434064804870702E-2</c:v>
                </c:pt>
                <c:pt idx="6">
                  <c:v>0</c:v>
                </c:pt>
                <c:pt idx="7">
                  <c:v>0</c:v>
                </c:pt>
                <c:pt idx="8">
                  <c:v>0</c:v>
                </c:pt>
                <c:pt idx="9">
                  <c:v>0</c:v>
                </c:pt>
                <c:pt idx="10">
                  <c:v>0</c:v>
                </c:pt>
                <c:pt idx="11">
                  <c:v>-3.4721568554777205E-3</c:v>
                </c:pt>
              </c:numCache>
            </c:numRef>
          </c:val>
          <c:smooth val="0"/>
          <c:extLst>
            <c:ext xmlns:c16="http://schemas.microsoft.com/office/drawing/2014/chart" uri="{C3380CC4-5D6E-409C-BE32-E72D297353CC}">
              <c16:uniqueId val="{00000010-E8C7-443C-A5B1-6176F805FDA2}"/>
            </c:ext>
          </c:extLst>
        </c:ser>
        <c:ser>
          <c:idx val="17"/>
          <c:order val="17"/>
          <c:tx>
            <c:strRef>
              <c:f>'2024'!$A$70</c:f>
              <c:strCache>
                <c:ptCount val="1"/>
                <c:pt idx="0">
                  <c:v>TOTAL EGRESOS</c:v>
                </c:pt>
              </c:strCache>
            </c:strRef>
          </c:tx>
          <c:spPr>
            <a:ln w="28575" cap="rnd">
              <a:solidFill>
                <a:schemeClr val="accent6">
                  <a:lumMod val="80000"/>
                  <a:lumOff val="2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'2024'!$B$70:$M$70</c:f>
              <c:numCache>
                <c:formatCode>0.00%</c:formatCode>
                <c:ptCount val="12"/>
                <c:pt idx="0">
                  <c:v>-0.42838980608785948</c:v>
                </c:pt>
                <c:pt idx="1">
                  <c:v>-0.68475528227764149</c:v>
                </c:pt>
                <c:pt idx="2">
                  <c:v>-0.73542379535826208</c:v>
                </c:pt>
                <c:pt idx="3">
                  <c:v>-1.1528456121409332</c:v>
                </c:pt>
                <c:pt idx="4">
                  <c:v>-1.1070477760601203</c:v>
                </c:pt>
                <c:pt idx="5">
                  <c:v>-1.0894474636102458</c:v>
                </c:pt>
                <c:pt idx="6">
                  <c:v>-0.81028967086714554</c:v>
                </c:pt>
                <c:pt idx="7">
                  <c:v>-1.1691909261386988</c:v>
                </c:pt>
                <c:pt idx="8">
                  <c:v>-0.88808445929504831</c:v>
                </c:pt>
                <c:pt idx="9">
                  <c:v>-0.659242261911823</c:v>
                </c:pt>
                <c:pt idx="10">
                  <c:v>-0.63833372496702911</c:v>
                </c:pt>
                <c:pt idx="11">
                  <c:v>-0.54752321544506022</c:v>
                </c:pt>
              </c:numCache>
            </c:numRef>
          </c:val>
          <c:smooth val="0"/>
          <c:extLst>
            <c:ext xmlns:c16="http://schemas.microsoft.com/office/drawing/2014/chart" uri="{C3380CC4-5D6E-409C-BE32-E72D297353CC}">
              <c16:uniqueId val="{00000011-E8C7-443C-A5B1-6176F805FDA2}"/>
            </c:ext>
          </c:extLst>
        </c:ser>
        <c:ser>
          <c:idx val="18"/>
          <c:order val="18"/>
          <c:tx>
            <c:strRef>
              <c:f>'2024'!$A$71</c:f>
              <c:strCache>
                <c:ptCount val="1"/>
                <c:pt idx="0">
                  <c:v>EGRESOS SOBRE INGRESOS</c:v>
                </c:pt>
              </c:strCache>
            </c:strRef>
          </c:tx>
          <c:spPr>
            <a:ln w="28575" cap="rnd">
              <a:solidFill>
                <a:schemeClr val="accent1">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'2024'!$B$71:$M$71</c:f>
              <c:numCache>
                <c:formatCode>0.00%</c:formatCode>
                <c:ptCount val="12"/>
                <c:pt idx="0">
                  <c:v>-3.2082373049012933E-9</c:v>
                </c:pt>
                <c:pt idx="1">
                  <c:v>-7.0357789983904256E-9</c:v>
                </c:pt>
                <c:pt idx="2">
                  <c:v>-8.4538682386022512E-9</c:v>
                </c:pt>
                <c:pt idx="3">
                  <c:v>-2.0378566783246788E-8</c:v>
                </c:pt>
                <c:pt idx="4">
                  <c:v>-1.8923438637291E-8</c:v>
                </c:pt>
                <c:pt idx="5">
                  <c:v>-1.4000163677426706E-8</c:v>
                </c:pt>
                <c:pt idx="6">
                  <c:v>-8.44158366511514E-9</c:v>
                </c:pt>
                <c:pt idx="7">
                  <c:v>-1.4876829249102057E-8</c:v>
                </c:pt>
                <c:pt idx="8">
                  <c:v>-8.5990986782991447E-9</c:v>
                </c:pt>
                <c:pt idx="9">
                  <c:v>-5.2039352024061938E-9</c:v>
                </c:pt>
                <c:pt idx="10">
                  <c:v>-3.7135109037711567E-9</c:v>
                </c:pt>
                <c:pt idx="11">
                  <c:v>-2.0951892378880077E-9</c:v>
                </c:pt>
              </c:numCache>
            </c:numRef>
          </c:val>
          <c:smooth val="0"/>
          <c:extLst>
            <c:ext xmlns:c16="http://schemas.microsoft.com/office/drawing/2014/chart" uri="{C3380CC4-5D6E-409C-BE32-E72D297353CC}">
              <c16:uniqueId val="{00000012-E8C7-443C-A5B1-6176F805FDA2}"/>
            </c:ext>
          </c:extLst>
        </c:ser>
        <c:ser>
          <c:idx val="19"/>
          <c:order val="19"/>
          <c:tx>
            <c:strRef>
              <c:f>'2024'!$A$72</c:f>
              <c:strCache>
                <c:ptCount val="1"/>
                <c:pt idx="0">
                  <c:v>RESULTADO OPERATIVO SIN GTOS EXTRAORDINARIOS</c:v>
                </c:pt>
              </c:strCache>
            </c:strRef>
          </c:tx>
          <c:spPr>
            <a:ln w="28575" cap="rnd">
              <a:solidFill>
                <a:schemeClr val="accent2">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'2024'!$B$72:$M$72</c:f>
              <c:numCache>
                <c:formatCode>0.00%</c:formatCode>
                <c:ptCount val="12"/>
                <c:pt idx="0">
                  <c:v>0.57161019391214052</c:v>
                </c:pt>
                <c:pt idx="1">
                  <c:v>0.31524471772235857</c:v>
                </c:pt>
                <c:pt idx="2">
                  <c:v>0.26457620464173798</c:v>
                </c:pt>
                <c:pt idx="3">
                  <c:v>-0.15284561214093309</c:v>
                </c:pt>
                <c:pt idx="4">
                  <c:v>-0.10704777606012035</c:v>
                </c:pt>
                <c:pt idx="5">
                  <c:v>-8.9447463610245845E-2</c:v>
                </c:pt>
                <c:pt idx="6">
                  <c:v>0.18971032913285443</c:v>
                </c:pt>
                <c:pt idx="7">
                  <c:v>-0.16919092613869882</c:v>
                </c:pt>
                <c:pt idx="8">
                  <c:v>0.11191554070495172</c:v>
                </c:pt>
                <c:pt idx="9">
                  <c:v>0.34075773808817694</c:v>
                </c:pt>
                <c:pt idx="10">
                  <c:v>0.36166627503297094</c:v>
                </c:pt>
                <c:pt idx="11">
                  <c:v>0.45247678455493978</c:v>
                </c:pt>
              </c:numCache>
            </c:numRef>
          </c:val>
          <c:smooth val="0"/>
          <c:extLst>
            <c:ext xmlns:c16="http://schemas.microsoft.com/office/drawing/2014/chart" uri="{C3380CC4-5D6E-409C-BE32-E72D297353CC}">
              <c16:uniqueId val="{00000013-E8C7-443C-A5B1-6176F805FDA2}"/>
            </c:ext>
          </c:extLst>
        </c:ser>
        <c:ser>
          <c:idx val="20"/>
          <c:order val="20"/>
          <c:tx>
            <c:strRef>
              <c:f>'2024'!$A$73</c:f>
              <c:strCache>
                <c:ptCount val="1"/>
                <c:pt idx="0">
                  <c:v>INVERSION_PUBLICIDAD</c:v>
                </c:pt>
              </c:strCache>
            </c:strRef>
          </c:tx>
          <c:spPr>
            <a:ln w="28575" cap="rnd">
              <a:solidFill>
                <a:schemeClr val="accent3">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'2024'!$B$73:$M$73</c:f>
              <c:numCache>
                <c:formatCode>0.00%</c:formatCode>
                <c:ptCount val="12"/>
                <c:pt idx="0">
                  <c:v>-4.0267459442026962E-2</c:v>
                </c:pt>
                <c:pt idx="1">
                  <c:v>-7.7073272224549447E-2</c:v>
                </c:pt>
                <c:pt idx="2">
                  <c:v>-4.2708190505444076E-2</c:v>
                </c:pt>
                <c:pt idx="3">
                  <c:v>-6.5857786108227331E-2</c:v>
                </c:pt>
                <c:pt idx="4">
                  <c:v>-7.6067711126776655E-2</c:v>
                </c:pt>
                <c:pt idx="5">
                  <c:v>-8.9473996675045325E-2</c:v>
                </c:pt>
                <c:pt idx="6">
                  <c:v>-6.662213090480669E-2</c:v>
                </c:pt>
                <c:pt idx="7">
                  <c:v>-7.6377848705676557E-2</c:v>
                </c:pt>
                <c:pt idx="8">
                  <c:v>-5.0776162905449181E-2</c:v>
                </c:pt>
                <c:pt idx="9">
                  <c:v>-5.0305911564463138E-2</c:v>
                </c:pt>
                <c:pt idx="10">
                  <c:v>-5.0968043759071255E-2</c:v>
                </c:pt>
                <c:pt idx="11">
                  <c:v>-3.4970782067569504E-2</c:v>
                </c:pt>
              </c:numCache>
            </c:numRef>
          </c:val>
          <c:smooth val="0"/>
          <c:extLst>
            <c:ext xmlns:c16="http://schemas.microsoft.com/office/drawing/2014/chart" uri="{C3380CC4-5D6E-409C-BE32-E72D297353CC}">
              <c16:uniqueId val="{00000014-E8C7-443C-A5B1-6176F805FDA2}"/>
            </c:ext>
          </c:extLst>
        </c:ser>
        <c:ser>
          <c:idx val="21"/>
          <c:order val="21"/>
          <c:tx>
            <c:strRef>
              <c:f>'2024'!$A$74</c:f>
              <c:strCache>
                <c:ptCount val="1"/>
                <c:pt idx="0">
                  <c:v>BONOS RRHH</c:v>
                </c:pt>
              </c:strCache>
            </c:strRef>
          </c:tx>
          <c:spPr>
            <a:ln w="28575" cap="rnd">
              <a:solidFill>
                <a:schemeClr val="accent4">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'2024'!$B$74:$M$74</c:f>
              <c:numCache>
                <c:formatCode>0.00%</c:formatCode>
                <c:ptCount val="12"/>
                <c:pt idx="0">
                  <c:v>0</c:v>
                </c:pt>
                <c:pt idx="1">
                  <c:v>0</c:v>
                </c:pt>
                <c:pt idx="2">
                  <c:v>-3.0186483133517374E-2</c:v>
                </c:pt>
                <c:pt idx="3">
                  <c:v>0</c:v>
                </c:pt>
                <c:pt idx="4">
                  <c:v>0</c:v>
                </c:pt>
                <c:pt idx="5">
                  <c:v>-0.31180941056429923</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15-E8C7-443C-A5B1-6176F805FDA2}"/>
            </c:ext>
          </c:extLst>
        </c:ser>
        <c:ser>
          <c:idx val="22"/>
          <c:order val="22"/>
          <c:tx>
            <c:strRef>
              <c:f>'2024'!$A$75</c:f>
              <c:strCache>
                <c:ptCount val="1"/>
                <c:pt idx="0">
                  <c:v>PERDIDA DIPUTADOS</c:v>
                </c:pt>
              </c:strCache>
            </c:strRef>
          </c:tx>
          <c:spPr>
            <a:ln w="28575" cap="rnd">
              <a:solidFill>
                <a:schemeClr val="accent5">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'2024'!$B$75:$M$75</c:f>
              <c:numCache>
                <c:formatCode>0.00%</c:formatCode>
                <c:ptCount val="12"/>
                <c:pt idx="0">
                  <c:v>0</c:v>
                </c:pt>
                <c:pt idx="1">
                  <c:v>0</c:v>
                </c:pt>
                <c:pt idx="2">
                  <c:v>0</c:v>
                </c:pt>
                <c:pt idx="3">
                  <c:v>0</c:v>
                </c:pt>
                <c:pt idx="4">
                  <c:v>0</c:v>
                </c:pt>
                <c:pt idx="5">
                  <c:v>0</c:v>
                </c:pt>
                <c:pt idx="6">
                  <c:v>-1.1282570939969424E-2</c:v>
                </c:pt>
                <c:pt idx="7">
                  <c:v>0</c:v>
                </c:pt>
                <c:pt idx="8">
                  <c:v>0</c:v>
                </c:pt>
                <c:pt idx="9">
                  <c:v>0</c:v>
                </c:pt>
                <c:pt idx="10">
                  <c:v>0</c:v>
                </c:pt>
                <c:pt idx="11">
                  <c:v>0</c:v>
                </c:pt>
              </c:numCache>
            </c:numRef>
          </c:val>
          <c:smooth val="0"/>
          <c:extLst>
            <c:ext xmlns:c16="http://schemas.microsoft.com/office/drawing/2014/chart" uri="{C3380CC4-5D6E-409C-BE32-E72D297353CC}">
              <c16:uniqueId val="{00000016-E8C7-443C-A5B1-6176F805FDA2}"/>
            </c:ext>
          </c:extLst>
        </c:ser>
        <c:ser>
          <c:idx val="23"/>
          <c:order val="23"/>
          <c:tx>
            <c:strRef>
              <c:f>'2024'!$A$76</c:f>
              <c:strCache>
                <c:ptCount val="1"/>
                <c:pt idx="0">
                  <c:v>INVERSION_EQUIPOS</c:v>
                </c:pt>
              </c:strCache>
            </c:strRef>
          </c:tx>
          <c:spPr>
            <a:ln w="28575" cap="rnd">
              <a:solidFill>
                <a:schemeClr val="accent6">
                  <a:lumMod val="8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'2024'!$B$76:$M$76</c:f>
              <c:numCache>
                <c:formatCode>0.00%</c:formatCode>
                <c:ptCount val="12"/>
                <c:pt idx="0">
                  <c:v>-5.3189274947883815E-3</c:v>
                </c:pt>
                <c:pt idx="1">
                  <c:v>-7.9821388695529836E-4</c:v>
                </c:pt>
                <c:pt idx="2">
                  <c:v>0</c:v>
                </c:pt>
                <c:pt idx="3">
                  <c:v>-1.6995967566520061E-2</c:v>
                </c:pt>
                <c:pt idx="4">
                  <c:v>-6.9133035291010728E-3</c:v>
                </c:pt>
                <c:pt idx="5">
                  <c:v>-8.9547871757253497E-3</c:v>
                </c:pt>
                <c:pt idx="6">
                  <c:v>-8.5481805578840903E-3</c:v>
                </c:pt>
                <c:pt idx="7">
                  <c:v>-2.4711976806674938E-4</c:v>
                </c:pt>
                <c:pt idx="8">
                  <c:v>-1.7071270671095866E-2</c:v>
                </c:pt>
                <c:pt idx="9">
                  <c:v>-2.3772906961368682E-2</c:v>
                </c:pt>
                <c:pt idx="10">
                  <c:v>-6.1665250587850697E-3</c:v>
                </c:pt>
                <c:pt idx="11">
                  <c:v>-3.0275793057767549E-3</c:v>
                </c:pt>
              </c:numCache>
            </c:numRef>
          </c:val>
          <c:smooth val="0"/>
          <c:extLst>
            <c:ext xmlns:c16="http://schemas.microsoft.com/office/drawing/2014/chart" uri="{C3380CC4-5D6E-409C-BE32-E72D297353CC}">
              <c16:uniqueId val="{00000017-E8C7-443C-A5B1-6176F805FDA2}"/>
            </c:ext>
          </c:extLst>
        </c:ser>
        <c:ser>
          <c:idx val="24"/>
          <c:order val="24"/>
          <c:tx>
            <c:strRef>
              <c:f>'2024'!$A$77</c:f>
              <c:strCache>
                <c:ptCount val="1"/>
                <c:pt idx="0">
                  <c:v>INVERSION_MEJORAS_TOL</c:v>
                </c:pt>
              </c:strCache>
            </c:strRef>
          </c:tx>
          <c:spPr>
            <a:ln w="28575" cap="rnd">
              <a:solidFill>
                <a:schemeClr val="accent1">
                  <a:lumMod val="60000"/>
                  <a:lumOff val="4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'2024'!$B$77:$M$77</c:f>
              <c:numCache>
                <c:formatCode>0.00%</c:formatCode>
                <c:ptCount val="12"/>
                <c:pt idx="0">
                  <c:v>-1.3389317355491412E-4</c:v>
                </c:pt>
                <c:pt idx="1">
                  <c:v>0</c:v>
                </c:pt>
                <c:pt idx="2">
                  <c:v>0</c:v>
                </c:pt>
                <c:pt idx="3">
                  <c:v>-4.7043214072776639E-2</c:v>
                </c:pt>
                <c:pt idx="4">
                  <c:v>-7.7305833666659112E-3</c:v>
                </c:pt>
                <c:pt idx="5">
                  <c:v>0</c:v>
                </c:pt>
                <c:pt idx="6">
                  <c:v>-9.8453790951177709E-3</c:v>
                </c:pt>
                <c:pt idx="7">
                  <c:v>0</c:v>
                </c:pt>
                <c:pt idx="8">
                  <c:v>0</c:v>
                </c:pt>
                <c:pt idx="9">
                  <c:v>-6.1354924385537872E-3</c:v>
                </c:pt>
                <c:pt idx="10">
                  <c:v>-4.0514538115401404E-4</c:v>
                </c:pt>
                <c:pt idx="11">
                  <c:v>-2.3469711048143549E-2</c:v>
                </c:pt>
              </c:numCache>
            </c:numRef>
          </c:val>
          <c:smooth val="0"/>
          <c:extLst>
            <c:ext xmlns:c16="http://schemas.microsoft.com/office/drawing/2014/chart" uri="{C3380CC4-5D6E-409C-BE32-E72D297353CC}">
              <c16:uniqueId val="{00000018-E8C7-443C-A5B1-6176F805FDA2}"/>
            </c:ext>
          </c:extLst>
        </c:ser>
        <c:ser>
          <c:idx val="25"/>
          <c:order val="25"/>
          <c:tx>
            <c:strRef>
              <c:f>'2024'!$A$78</c:f>
              <c:strCache>
                <c:ptCount val="1"/>
                <c:pt idx="0">
                  <c:v>INDEMNIZACIONES</c:v>
                </c:pt>
              </c:strCache>
            </c:strRef>
          </c:tx>
          <c:spPr>
            <a:ln w="28575" cap="rnd">
              <a:solidFill>
                <a:schemeClr val="accent2">
                  <a:lumMod val="60000"/>
                  <a:lumOff val="4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'2024'!$B$78:$M$78</c:f>
              <c:numCache>
                <c:formatCode>0.00%</c:formatCode>
                <c:ptCount val="12"/>
                <c:pt idx="0">
                  <c:v>-4.493436481413344E-3</c:v>
                </c:pt>
                <c:pt idx="1">
                  <c:v>-6.1649285639575621E-3</c:v>
                </c:pt>
                <c:pt idx="2">
                  <c:v>-6.8971400914358046E-3</c:v>
                </c:pt>
                <c:pt idx="3">
                  <c:v>-1.0606051617996987E-2</c:v>
                </c:pt>
                <c:pt idx="4">
                  <c:v>-1.0256163670535206E-2</c:v>
                </c:pt>
                <c:pt idx="5">
                  <c:v>0</c:v>
                </c:pt>
                <c:pt idx="6">
                  <c:v>0</c:v>
                </c:pt>
                <c:pt idx="7">
                  <c:v>0</c:v>
                </c:pt>
                <c:pt idx="8">
                  <c:v>0</c:v>
                </c:pt>
                <c:pt idx="9">
                  <c:v>0</c:v>
                </c:pt>
                <c:pt idx="10">
                  <c:v>0</c:v>
                </c:pt>
                <c:pt idx="11">
                  <c:v>-9.9876019073321214E-3</c:v>
                </c:pt>
              </c:numCache>
            </c:numRef>
          </c:val>
          <c:smooth val="0"/>
          <c:extLst>
            <c:ext xmlns:c16="http://schemas.microsoft.com/office/drawing/2014/chart" uri="{C3380CC4-5D6E-409C-BE32-E72D297353CC}">
              <c16:uniqueId val="{00000019-E8C7-443C-A5B1-6176F805FDA2}"/>
            </c:ext>
          </c:extLst>
        </c:ser>
        <c:ser>
          <c:idx val="26"/>
          <c:order val="26"/>
          <c:tx>
            <c:strRef>
              <c:f>'2024'!$A$79</c:f>
              <c:strCache>
                <c:ptCount val="1"/>
                <c:pt idx="0">
                  <c:v>RESULTADO OPERATIVO TOTAL</c:v>
                </c:pt>
              </c:strCache>
            </c:strRef>
          </c:tx>
          <c:spPr>
            <a:ln w="28575" cap="rnd">
              <a:solidFill>
                <a:schemeClr val="accent3">
                  <a:lumMod val="60000"/>
                  <a:lumOff val="4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'2024'!$B$79:$M$79</c:f>
              <c:numCache>
                <c:formatCode>0.00%</c:formatCode>
                <c:ptCount val="12"/>
                <c:pt idx="0">
                  <c:v>0.52139647732035699</c:v>
                </c:pt>
                <c:pt idx="1">
                  <c:v>0.23120830304689624</c:v>
                </c:pt>
                <c:pt idx="2">
                  <c:v>0.18478439091134072</c:v>
                </c:pt>
                <c:pt idx="3">
                  <c:v>-0.29334863150645413</c:v>
                </c:pt>
                <c:pt idx="4">
                  <c:v>-0.2080155377531992</c:v>
                </c:pt>
                <c:pt idx="5">
                  <c:v>-0.49968565802531573</c:v>
                </c:pt>
                <c:pt idx="6">
                  <c:v>9.3412067635076479E-2</c:v>
                </c:pt>
                <c:pt idx="7">
                  <c:v>-0.24581589461244208</c:v>
                </c:pt>
                <c:pt idx="8">
                  <c:v>4.4068107128406676E-2</c:v>
                </c:pt>
                <c:pt idx="9">
                  <c:v>0.26054342712379136</c:v>
                </c:pt>
                <c:pt idx="10">
                  <c:v>0.30412656083396061</c:v>
                </c:pt>
                <c:pt idx="11">
                  <c:v>0.38102111022611784</c:v>
                </c:pt>
              </c:numCache>
            </c:numRef>
          </c:val>
          <c:smooth val="0"/>
          <c:extLst>
            <c:ext xmlns:c16="http://schemas.microsoft.com/office/drawing/2014/chart" uri="{C3380CC4-5D6E-409C-BE32-E72D297353CC}">
              <c16:uniqueId val="{0000001A-E8C7-443C-A5B1-6176F805FDA2}"/>
            </c:ext>
          </c:extLst>
        </c:ser>
        <c:ser>
          <c:idx val="27"/>
          <c:order val="27"/>
          <c:tx>
            <c:strRef>
              <c:f>'2024'!$A$80</c:f>
              <c:strCache>
                <c:ptCount val="1"/>
                <c:pt idx="0">
                  <c:v>GANANCIAS FINANCIERAS</c:v>
                </c:pt>
              </c:strCache>
            </c:strRef>
          </c:tx>
          <c:spPr>
            <a:ln w="28575" cap="rnd">
              <a:solidFill>
                <a:schemeClr val="accent4">
                  <a:lumMod val="60000"/>
                  <a:lumOff val="40000"/>
                </a:schemeClr>
              </a:solidFill>
              <a:round/>
            </a:ln>
            <a:effectLst/>
          </c:spPr>
          <c:marker>
            <c:symbol val="none"/>
          </c:marker>
          <c:cat>
            <c:strRef>
              <c:f>'2024'!$B$52:$M$52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'2024'!$B$80:$M$80</c:f>
              <c:numCache>
                <c:formatCode>0.00%</c:formatCode>
                <c:ptCount val="12"/>
                <c:pt idx="0">
                  <c:v>4.9152974707048484E-2</c:v>
                </c:pt>
                <c:pt idx="1">
                  <c:v>5.6872742759214112E-2</c:v>
                </c:pt>
                <c:pt idx="2">
                  <c:v>5.5273244793512762E-2</c:v>
                </c:pt>
                <c:pt idx="3">
                  <c:v>0.10183087069871248</c:v>
                </c:pt>
                <c:pt idx="4">
                  <c:v>7.1743259029908718E-2</c:v>
                </c:pt>
                <c:pt idx="5">
                  <c:v>3.3905993385928521E-2</c:v>
                </c:pt>
                <c:pt idx="6">
                  <c:v>2.8792548049760801E-2</c:v>
                </c:pt>
                <c:pt idx="7">
                  <c:v>8.3595321194522593E-2</c:v>
                </c:pt>
                <c:pt idx="8">
                  <c:v>9.6452886918872854E-2</c:v>
                </c:pt>
                <c:pt idx="9">
                  <c:v>2.7610968090125785E-2</c:v>
                </c:pt>
                <c:pt idx="10">
                  <c:v>3.6024041065781429E-2</c:v>
                </c:pt>
                <c:pt idx="11">
                  <c:v>1.8395757293170709E-2</c:v>
                </c:pt>
              </c:numCache>
            </c:numRef>
          </c:val>
          <c:smooth val="0"/>
          <c:extLst>
            <c:ext xmlns:c16="http://schemas.microsoft.com/office/drawing/2014/chart" uri="{C3380CC4-5D6E-409C-BE32-E72D297353CC}">
              <c16:uniqueId val="{0000001B-E8C7-443C-A5B1-6176F805FDA2}"/>
            </c:ext>
          </c:extLst>
        </c:ser>
        <c:dLbls>
          <c:showLegendKey val="0"/>
          <c:showVal val="0"/>
          <c:showCatName val="0"/>
          <c:showSerName val="0"/>
          <c:showPercent val="0"/>
          <c:showBubbleSize val="0"/>
        </c:dLbls>
        <c:smooth val="0"/>
        <c:axId val="82374799"/>
        <c:axId val="82376719"/>
      </c:lineChart>
      <c:catAx>
        <c:axId val="823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2376719"/>
        <c:crosses val="autoZero"/>
        <c:auto val="1"/>
        <c:lblAlgn val="ctr"/>
        <c:lblOffset val="100"/>
        <c:noMultiLvlLbl val="0"/>
      </c:catAx>
      <c:valAx>
        <c:axId val="82376719"/>
        <c:scaling>
          <c:orientation val="minMax"/>
          <c:max val="2.0000000000000004E-2"/>
          <c:min val="-5.000000000000001E-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237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val>
            <c:numRef>
              <c:f>Project!$B$31:$AK$31</c:f>
              <c:numCache>
                <c:formatCode>_-* #,##0_-;\-* #,##0_-;_-* "-"??_-;_-@_-</c:formatCode>
                <c:ptCount val="36"/>
                <c:pt idx="0">
                  <c:v>30960369.523240544</c:v>
                </c:pt>
                <c:pt idx="1">
                  <c:v>17326130.649608705</c:v>
                </c:pt>
                <c:pt idx="2">
                  <c:v>4218405.373825483</c:v>
                </c:pt>
                <c:pt idx="3">
                  <c:v>-1732637.5399218351</c:v>
                </c:pt>
                <c:pt idx="4">
                  <c:v>-1566607.7630237006</c:v>
                </c:pt>
                <c:pt idx="5">
                  <c:v>-7949884.0547526851</c:v>
                </c:pt>
                <c:pt idx="6">
                  <c:v>5236990.6536226869</c:v>
                </c:pt>
                <c:pt idx="7">
                  <c:v>4639056.5130372792</c:v>
                </c:pt>
                <c:pt idx="8">
                  <c:v>4358140.1017970219</c:v>
                </c:pt>
                <c:pt idx="9">
                  <c:v>15215848.216438152</c:v>
                </c:pt>
                <c:pt idx="10">
                  <c:v>35588664.327450998</c:v>
                </c:pt>
                <c:pt idx="11">
                  <c:v>59500724.703018092</c:v>
                </c:pt>
                <c:pt idx="12">
                  <c:v>76326018.575299725</c:v>
                </c:pt>
                <c:pt idx="13">
                  <c:v>30681106.629399896</c:v>
                </c:pt>
                <c:pt idx="14">
                  <c:v>23016166.219699919</c:v>
                </c:pt>
                <c:pt idx="15">
                  <c:v>-8646701.9573000446</c:v>
                </c:pt>
                <c:pt idx="16">
                  <c:v>-6262445.4619999751</c:v>
                </c:pt>
                <c:pt idx="17">
                  <c:v>-6960512.3627000004</c:v>
                </c:pt>
                <c:pt idx="18">
                  <c:v>18209891.20660001</c:v>
                </c:pt>
                <c:pt idx="19">
                  <c:v>-13296952.752100006</c:v>
                </c:pt>
                <c:pt idx="20">
                  <c:v>11558240.714749992</c:v>
                </c:pt>
                <c:pt idx="21">
                  <c:v>43167697.76790005</c:v>
                </c:pt>
                <c:pt idx="22">
                  <c:v>62168601.76774998</c:v>
                </c:pt>
                <c:pt idx="23">
                  <c:v>118243039.58504999</c:v>
                </c:pt>
                <c:pt idx="24">
                  <c:v>83107365.328349978</c:v>
                </c:pt>
                <c:pt idx="25">
                  <c:v>25937197.536449999</c:v>
                </c:pt>
                <c:pt idx="26">
                  <c:v>-19781961.387799978</c:v>
                </c:pt>
                <c:pt idx="27">
                  <c:v>-15880806.25834845</c:v>
                </c:pt>
                <c:pt idx="28">
                  <c:v>-9505079.6434022486</c:v>
                </c:pt>
                <c:pt idx="29">
                  <c:v>-33871636.996080577</c:v>
                </c:pt>
                <c:pt idx="30">
                  <c:v>-6189528.9422429502</c:v>
                </c:pt>
                <c:pt idx="31">
                  <c:v>-14231599.206470877</c:v>
                </c:pt>
                <c:pt idx="32">
                  <c:v>-5171167.2983188033</c:v>
                </c:pt>
                <c:pt idx="33">
                  <c:v>19525603.336134702</c:v>
                </c:pt>
                <c:pt idx="34">
                  <c:v>43072331.866203696</c:v>
                </c:pt>
                <c:pt idx="35">
                  <c:v>74099655.660042435</c:v>
                </c:pt>
              </c:numCache>
            </c:numRef>
          </c:val>
          <c:extLst>
            <c:ext xmlns:c16="http://schemas.microsoft.com/office/drawing/2014/chart" uri="{C3380CC4-5D6E-409C-BE32-E72D297353CC}">
              <c16:uniqueId val="{00000000-4CCA-4023-9AF9-263DAE30B1FC}"/>
            </c:ext>
          </c:extLst>
        </c:ser>
        <c:ser>
          <c:idx val="1"/>
          <c:order val="1"/>
          <c:spPr>
            <a:solidFill>
              <a:schemeClr val="accent2"/>
            </a:solidFill>
            <a:ln>
              <a:noFill/>
            </a:ln>
            <a:effectLst/>
          </c:spPr>
          <c:invertIfNegative val="0"/>
          <c:val>
            <c:numRef>
              <c:f>Project!$B$52:$AK$52</c:f>
              <c:numCache>
                <c:formatCode>_-* #,##0_-;\-* #,##0_-;_-* "-"??_-;_-@_-</c:formatCode>
                <c:ptCount val="36"/>
                <c:pt idx="0">
                  <c:v>29139527.693240546</c:v>
                </c:pt>
                <c:pt idx="1">
                  <c:v>16957519.679608706</c:v>
                </c:pt>
                <c:pt idx="2">
                  <c:v>2091243.8538254825</c:v>
                </c:pt>
                <c:pt idx="3">
                  <c:v>-2490863.4699218348</c:v>
                </c:pt>
                <c:pt idx="4">
                  <c:v>-3405521.0530237006</c:v>
                </c:pt>
                <c:pt idx="5">
                  <c:v>-9428074.8347526845</c:v>
                </c:pt>
                <c:pt idx="6">
                  <c:v>2883176.6836226871</c:v>
                </c:pt>
                <c:pt idx="7">
                  <c:v>1419656.753037279</c:v>
                </c:pt>
                <c:pt idx="8">
                  <c:v>613802.76179702161</c:v>
                </c:pt>
                <c:pt idx="9">
                  <c:v>8678200.0764381513</c:v>
                </c:pt>
                <c:pt idx="10">
                  <c:v>28077145.127450999</c:v>
                </c:pt>
                <c:pt idx="11">
                  <c:v>49116783.043018088</c:v>
                </c:pt>
                <c:pt idx="12">
                  <c:v>69621076.805299729</c:v>
                </c:pt>
                <c:pt idx="13">
                  <c:v>22502285.369399894</c:v>
                </c:pt>
                <c:pt idx="14">
                  <c:v>16074870.60969992</c:v>
                </c:pt>
                <c:pt idx="15">
                  <c:v>-16595165.217300044</c:v>
                </c:pt>
                <c:pt idx="16">
                  <c:v>-12169201.531999975</c:v>
                </c:pt>
                <c:pt idx="17">
                  <c:v>-38883922.022699997</c:v>
                </c:pt>
                <c:pt idx="18">
                  <c:v>8966425.7966000102</c:v>
                </c:pt>
                <c:pt idx="19">
                  <c:v>-19319016.752100002</c:v>
                </c:pt>
                <c:pt idx="20">
                  <c:v>4551198.044749992</c:v>
                </c:pt>
                <c:pt idx="21">
                  <c:v>33006029.387900054</c:v>
                </c:pt>
                <c:pt idx="22">
                  <c:v>52277816.187749982</c:v>
                </c:pt>
                <c:pt idx="23">
                  <c:v>99569957.525049984</c:v>
                </c:pt>
                <c:pt idx="24">
                  <c:v>83107365.328349978</c:v>
                </c:pt>
                <c:pt idx="25">
                  <c:v>25937197.536449999</c:v>
                </c:pt>
                <c:pt idx="26">
                  <c:v>-19781961.387799978</c:v>
                </c:pt>
                <c:pt idx="27">
                  <c:v>-15880806.25834845</c:v>
                </c:pt>
                <c:pt idx="28">
                  <c:v>-9505079.6434022486</c:v>
                </c:pt>
                <c:pt idx="29">
                  <c:v>-33871636.996080577</c:v>
                </c:pt>
                <c:pt idx="30">
                  <c:v>-6189528.9422429502</c:v>
                </c:pt>
                <c:pt idx="31">
                  <c:v>-14231599.206470877</c:v>
                </c:pt>
                <c:pt idx="32">
                  <c:v>-5171167.2983188033</c:v>
                </c:pt>
                <c:pt idx="33">
                  <c:v>19525603.336134702</c:v>
                </c:pt>
                <c:pt idx="34">
                  <c:v>43072331.866203696</c:v>
                </c:pt>
                <c:pt idx="35">
                  <c:v>74099655.660042435</c:v>
                </c:pt>
              </c:numCache>
            </c:numRef>
          </c:val>
          <c:extLst>
            <c:ext xmlns:c16="http://schemas.microsoft.com/office/drawing/2014/chart" uri="{C3380CC4-5D6E-409C-BE32-E72D297353CC}">
              <c16:uniqueId val="{00000001-4CCA-4023-9AF9-263DAE30B1FC}"/>
            </c:ext>
          </c:extLst>
        </c:ser>
        <c:ser>
          <c:idx val="2"/>
          <c:order val="2"/>
          <c:spPr>
            <a:solidFill>
              <a:schemeClr val="accent3"/>
            </a:solidFill>
            <a:ln>
              <a:noFill/>
            </a:ln>
            <a:effectLst/>
          </c:spPr>
          <c:invertIfNegative val="0"/>
          <c:val>
            <c:numRef>
              <c:f>Project!$B$54:$AK$54</c:f>
              <c:numCache>
                <c:formatCode>_-* #,##0_-;\-* #,##0_-;_-* "-"??_-;_-@_-</c:formatCode>
                <c:ptCount val="36"/>
                <c:pt idx="0">
                  <c:v>32527127.316932678</c:v>
                </c:pt>
                <c:pt idx="1">
                  <c:v>20309772.999150768</c:v>
                </c:pt>
                <c:pt idx="2">
                  <c:v>3762912.2796011176</c:v>
                </c:pt>
                <c:pt idx="3">
                  <c:v>1862596.3392545227</c:v>
                </c:pt>
                <c:pt idx="4">
                  <c:v>-1823016.3032103074</c:v>
                </c:pt>
                <c:pt idx="5">
                  <c:v>-7738445.2686183229</c:v>
                </c:pt>
                <c:pt idx="6">
                  <c:v>4812747.1512117675</c:v>
                </c:pt>
                <c:pt idx="7">
                  <c:v>18010914.234770533</c:v>
                </c:pt>
                <c:pt idx="8">
                  <c:v>5477600.3566526175</c:v>
                </c:pt>
                <c:pt idx="9">
                  <c:v>25523671.973508153</c:v>
                </c:pt>
                <c:pt idx="10">
                  <c:v>27287489.449450999</c:v>
                </c:pt>
                <c:pt idx="11">
                  <c:v>66395456.790218093</c:v>
                </c:pt>
                <c:pt idx="12">
                  <c:v>76184379.735299736</c:v>
                </c:pt>
                <c:pt idx="13">
                  <c:v>28037409.629399896</c:v>
                </c:pt>
                <c:pt idx="14">
                  <c:v>20883232.689699918</c:v>
                </c:pt>
                <c:pt idx="15">
                  <c:v>-10834442.507300045</c:v>
                </c:pt>
                <c:pt idx="16">
                  <c:v>-7972119.9719999749</c:v>
                </c:pt>
                <c:pt idx="17">
                  <c:v>-36245467.262699999</c:v>
                </c:pt>
                <c:pt idx="18">
                  <c:v>11730161.276600011</c:v>
                </c:pt>
                <c:pt idx="19">
                  <c:v>-12749142.932100002</c:v>
                </c:pt>
                <c:pt idx="20">
                  <c:v>14512510.634749992</c:v>
                </c:pt>
                <c:pt idx="21">
                  <c:v>36503827.947900057</c:v>
                </c:pt>
                <c:pt idx="22">
                  <c:v>58470166.477749981</c:v>
                </c:pt>
                <c:pt idx="23">
                  <c:v>104377210.25504999</c:v>
                </c:pt>
                <c:pt idx="24">
                  <c:v>83107365.328349978</c:v>
                </c:pt>
                <c:pt idx="25">
                  <c:v>25937197.536449999</c:v>
                </c:pt>
                <c:pt idx="26">
                  <c:v>-19781961.387799978</c:v>
                </c:pt>
                <c:pt idx="27">
                  <c:v>-15880806.25834845</c:v>
                </c:pt>
                <c:pt idx="28">
                  <c:v>-9505079.6434022486</c:v>
                </c:pt>
                <c:pt idx="29">
                  <c:v>-33871636.996080577</c:v>
                </c:pt>
                <c:pt idx="30">
                  <c:v>-6189528.9422429502</c:v>
                </c:pt>
                <c:pt idx="31">
                  <c:v>-14231599.206470877</c:v>
                </c:pt>
                <c:pt idx="32">
                  <c:v>-5171167.2983188033</c:v>
                </c:pt>
                <c:pt idx="33">
                  <c:v>19525603.336134702</c:v>
                </c:pt>
                <c:pt idx="34">
                  <c:v>43072331.866203696</c:v>
                </c:pt>
                <c:pt idx="35">
                  <c:v>74099655.660042435</c:v>
                </c:pt>
              </c:numCache>
            </c:numRef>
          </c:val>
          <c:extLst>
            <c:ext xmlns:c16="http://schemas.microsoft.com/office/drawing/2014/chart" uri="{C3380CC4-5D6E-409C-BE32-E72D297353CC}">
              <c16:uniqueId val="{00000002-4CCA-4023-9AF9-263DAE30B1FC}"/>
            </c:ext>
          </c:extLst>
        </c:ser>
        <c:dLbls>
          <c:showLegendKey val="0"/>
          <c:showVal val="0"/>
          <c:showCatName val="0"/>
          <c:showSerName val="0"/>
          <c:showPercent val="0"/>
          <c:showBubbleSize val="0"/>
        </c:dLbls>
        <c:gapWidth val="219"/>
        <c:overlap val="-27"/>
        <c:axId val="255186335"/>
        <c:axId val="255198335"/>
      </c:barChart>
      <c:catAx>
        <c:axId val="2551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55198335"/>
        <c:crosses val="autoZero"/>
        <c:auto val="1"/>
        <c:lblAlgn val="ctr"/>
        <c:lblOffset val="100"/>
        <c:noMultiLvlLbl val="0"/>
      </c:catAx>
      <c:valAx>
        <c:axId val="25519833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55186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Ingresos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0.14944840642955251"/>
          <c:y val="9.2754158964879846E-2"/>
          <c:w val="0.77258572117982371"/>
          <c:h val="0.82148514707380615"/>
        </c:manualLayout>
      </c:layout>
      <c:areaChart>
        <c:grouping val="standard"/>
        <c:varyColors val="0"/>
        <c:ser>
          <c:idx val="1"/>
          <c:order val="1"/>
          <c:tx>
            <c:v>Ingreso Por Ventas</c:v>
          </c:tx>
          <c:spPr>
            <a:solidFill>
              <a:schemeClr val="accent2"/>
            </a:solidFill>
            <a:ln>
              <a:noFill/>
            </a:ln>
            <a:effectLst/>
          </c:spPr>
          <c:cat>
            <c:numRef>
              <c:f>Project!$B$1:$AK$1</c:f>
              <c:numCache>
                <c:formatCode>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Project!$B$4:$AK$4</c:f>
              <c:numCache>
                <c:formatCode>_-* #,##0_-;\-* #,##0_-;_-* "-"??_-;_-@_-</c:formatCode>
                <c:ptCount val="36"/>
                <c:pt idx="0">
                  <c:v>54560186.281999998</c:v>
                </c:pt>
                <c:pt idx="1">
                  <c:v>34553607.872250035</c:v>
                </c:pt>
                <c:pt idx="2">
                  <c:v>25697480.67200001</c:v>
                </c:pt>
                <c:pt idx="3">
                  <c:v>22895766.720500004</c:v>
                </c:pt>
                <c:pt idx="4">
                  <c:v>20849071.295999985</c:v>
                </c:pt>
                <c:pt idx="5">
                  <c:v>20489493.256999999</c:v>
                </c:pt>
                <c:pt idx="6">
                  <c:v>32534602.706999999</c:v>
                </c:pt>
                <c:pt idx="7">
                  <c:v>27637017.06699999</c:v>
                </c:pt>
                <c:pt idx="8">
                  <c:v>38102148.581500009</c:v>
                </c:pt>
                <c:pt idx="9">
                  <c:v>48483408.349000007</c:v>
                </c:pt>
                <c:pt idx="10">
                  <c:v>70037900.311499998</c:v>
                </c:pt>
                <c:pt idx="11">
                  <c:v>119120706.2255</c:v>
                </c:pt>
                <c:pt idx="12">
                  <c:v>133528092.02529973</c:v>
                </c:pt>
                <c:pt idx="13">
                  <c:v>97324728.709399894</c:v>
                </c:pt>
                <c:pt idx="14">
                  <c:v>86992578.379699931</c:v>
                </c:pt>
                <c:pt idx="15">
                  <c:v>56571476.512699962</c:v>
                </c:pt>
                <c:pt idx="16">
                  <c:v>58501406.498000018</c:v>
                </c:pt>
                <c:pt idx="17">
                  <c:v>77816766.197300002</c:v>
                </c:pt>
                <c:pt idx="18">
                  <c:v>95987874.19659999</c:v>
                </c:pt>
                <c:pt idx="19">
                  <c:v>78591405.907899991</c:v>
                </c:pt>
                <c:pt idx="20">
                  <c:v>103276458.67539999</c:v>
                </c:pt>
                <c:pt idx="21">
                  <c:v>126681489.34810004</c:v>
                </c:pt>
                <c:pt idx="22">
                  <c:v>171894937.56939998</c:v>
                </c:pt>
                <c:pt idx="23">
                  <c:v>261323991.90680003</c:v>
                </c:pt>
                <c:pt idx="24">
                  <c:v>241731203.36999995</c:v>
                </c:pt>
                <c:pt idx="25">
                  <c:v>178542812.19</c:v>
                </c:pt>
                <c:pt idx="26">
                  <c:v>119131083.27000001</c:v>
                </c:pt>
                <c:pt idx="27">
                  <c:v>101261420.77950001</c:v>
                </c:pt>
                <c:pt idx="28">
                  <c:v>121513704.93540001</c:v>
                </c:pt>
                <c:pt idx="29">
                  <c:v>133665075.42894003</c:v>
                </c:pt>
                <c:pt idx="30">
                  <c:v>145694932.21754465</c:v>
                </c:pt>
                <c:pt idx="31">
                  <c:v>138410185.6066674</c:v>
                </c:pt>
                <c:pt idx="32">
                  <c:v>166092222.72800088</c:v>
                </c:pt>
                <c:pt idx="33">
                  <c:v>207615278.4100011</c:v>
                </c:pt>
                <c:pt idx="34">
                  <c:v>259519098.01250136</c:v>
                </c:pt>
                <c:pt idx="35">
                  <c:v>324398872.51562667</c:v>
                </c:pt>
              </c:numCache>
            </c:numRef>
          </c:val>
          <c:extLst>
            <c:ext xmlns:c16="http://schemas.microsoft.com/office/drawing/2014/chart" uri="{C3380CC4-5D6E-409C-BE32-E72D297353CC}">
              <c16:uniqueId val="{00000000-4F1B-427F-A339-AE6AA16988A7}"/>
            </c:ext>
          </c:extLst>
        </c:ser>
        <c:dLbls>
          <c:showLegendKey val="0"/>
          <c:showVal val="0"/>
          <c:showCatName val="0"/>
          <c:showSerName val="0"/>
          <c:showPercent val="0"/>
          <c:showBubbleSize val="0"/>
        </c:dLbls>
        <c:axId val="1697615344"/>
        <c:axId val="1697608624"/>
      </c:areaChart>
      <c:barChart>
        <c:barDir val="col"/>
        <c:grouping val="clustered"/>
        <c:varyColors val="0"/>
        <c:ser>
          <c:idx val="0"/>
          <c:order val="0"/>
          <c:tx>
            <c:v>Venta Comisionable</c:v>
          </c:tx>
          <c:spPr>
            <a:solidFill>
              <a:schemeClr val="accent1"/>
            </a:solidFill>
            <a:ln>
              <a:noFill/>
            </a:ln>
            <a:effectLst/>
          </c:spPr>
          <c:invertIfNegative val="0"/>
          <c:cat>
            <c:numRef>
              <c:f>Project!$B$1:$AK$1</c:f>
              <c:numCache>
                <c:formatCode>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Project!$B$3:$AK$3</c:f>
              <c:numCache>
                <c:formatCode>_-* #,##0_-;\-* #,##0_-;_-* "-"??_-;_-@_-</c:formatCode>
                <c:ptCount val="36"/>
                <c:pt idx="0">
                  <c:v>808622690.53600252</c:v>
                </c:pt>
                <c:pt idx="1">
                  <c:v>591834374.71000195</c:v>
                </c:pt>
                <c:pt idx="2">
                  <c:v>468111057.26000011</c:v>
                </c:pt>
                <c:pt idx="3">
                  <c:v>403953667.71999967</c:v>
                </c:pt>
                <c:pt idx="4">
                  <c:v>366323935.03479993</c:v>
                </c:pt>
                <c:pt idx="5">
                  <c:v>408171861.19800007</c:v>
                </c:pt>
                <c:pt idx="6">
                  <c:v>605464180.85599995</c:v>
                </c:pt>
                <c:pt idx="7">
                  <c:v>530078030.68999988</c:v>
                </c:pt>
                <c:pt idx="8">
                  <c:v>708627210.93029928</c:v>
                </c:pt>
                <c:pt idx="9">
                  <c:v>850432838.60460114</c:v>
                </c:pt>
                <c:pt idx="10">
                  <c:v>1232518131.5929995</c:v>
                </c:pt>
                <c:pt idx="11">
                  <c:v>2107825658.6399975</c:v>
                </c:pt>
                <c:pt idx="12">
                  <c:v>2269665382.1199999</c:v>
                </c:pt>
                <c:pt idx="13">
                  <c:v>1752097519.8100007</c:v>
                </c:pt>
                <c:pt idx="14">
                  <c:v>1612600583.4600008</c:v>
                </c:pt>
                <c:pt idx="15">
                  <c:v>1134809177.6399999</c:v>
                </c:pt>
                <c:pt idx="16">
                  <c:v>1233075439.5700002</c:v>
                </c:pt>
                <c:pt idx="17">
                  <c:v>1495787669.6599998</c:v>
                </c:pt>
                <c:pt idx="18">
                  <c:v>1920654212.5000007</c:v>
                </c:pt>
                <c:pt idx="19">
                  <c:v>1570468871.3529999</c:v>
                </c:pt>
                <c:pt idx="20">
                  <c:v>1892287402.0589995</c:v>
                </c:pt>
                <c:pt idx="21">
                  <c:v>2282935898.0457501</c:v>
                </c:pt>
                <c:pt idx="22">
                  <c:v>3056690623.5914001</c:v>
                </c:pt>
                <c:pt idx="23">
                  <c:v>4385007814.4699993</c:v>
                </c:pt>
                <c:pt idx="24">
                  <c:v>4232949456.1883302</c:v>
                </c:pt>
                <c:pt idx="25">
                  <c:v>3083094231.7792974</c:v>
                </c:pt>
                <c:pt idx="26">
                  <c:v>2114565706.9617665</c:v>
                </c:pt>
                <c:pt idx="27">
                  <c:v>1736546015.7242148</c:v>
                </c:pt>
                <c:pt idx="28">
                  <c:v>2055846549.6430867</c:v>
                </c:pt>
                <c:pt idx="29">
                  <c:v>2269063003.0293055</c:v>
                </c:pt>
                <c:pt idx="30">
                  <c:v>2502884130.4499574</c:v>
                </c:pt>
                <c:pt idx="31">
                  <c:v>2406305258.1433544</c:v>
                </c:pt>
                <c:pt idx="32">
                  <c:v>2837216825.4899206</c:v>
                </c:pt>
                <c:pt idx="33">
                  <c:v>3588874520.7213778</c:v>
                </c:pt>
                <c:pt idx="34">
                  <c:v>4577917811.9609509</c:v>
                </c:pt>
                <c:pt idx="35">
                  <c:v>5808942908.5203133</c:v>
                </c:pt>
              </c:numCache>
            </c:numRef>
          </c:val>
          <c:extLst>
            <c:ext xmlns:c16="http://schemas.microsoft.com/office/drawing/2014/chart" uri="{C3380CC4-5D6E-409C-BE32-E72D297353CC}">
              <c16:uniqueId val="{00000001-4F1B-427F-A339-AE6AA16988A7}"/>
            </c:ext>
          </c:extLst>
        </c:ser>
        <c:dLbls>
          <c:showLegendKey val="0"/>
          <c:showVal val="0"/>
          <c:showCatName val="0"/>
          <c:showSerName val="0"/>
          <c:showPercent val="0"/>
          <c:showBubbleSize val="0"/>
        </c:dLbls>
        <c:gapWidth val="219"/>
        <c:axId val="1697615344"/>
        <c:axId val="1697608624"/>
      </c:barChart>
      <c:lineChart>
        <c:grouping val="standard"/>
        <c:varyColors val="0"/>
        <c:ser>
          <c:idx val="2"/>
          <c:order val="2"/>
          <c:tx>
            <c:v>Ingreso sobre Ventas</c:v>
          </c:tx>
          <c:spPr>
            <a:ln w="28575" cap="rnd">
              <a:solidFill>
                <a:srgbClr val="00B050"/>
              </a:solidFill>
              <a:round/>
            </a:ln>
            <a:effectLst/>
          </c:spPr>
          <c:marker>
            <c:symbol val="none"/>
          </c:marker>
          <c:cat>
            <c:numRef>
              <c:f>Project!$B$1:$AK$1</c:f>
              <c:numCache>
                <c:formatCode>mmm\-yy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45716</c:v>
                </c:pt>
                <c:pt idx="26">
                  <c:v>45747</c:v>
                </c:pt>
                <c:pt idx="27">
                  <c:v>45777</c:v>
                </c:pt>
                <c:pt idx="28">
                  <c:v>45808</c:v>
                </c:pt>
                <c:pt idx="29">
                  <c:v>45838</c:v>
                </c:pt>
                <c:pt idx="30">
                  <c:v>45869</c:v>
                </c:pt>
                <c:pt idx="31">
                  <c:v>45900</c:v>
                </c:pt>
                <c:pt idx="32">
                  <c:v>45930</c:v>
                </c:pt>
                <c:pt idx="33">
                  <c:v>45961</c:v>
                </c:pt>
                <c:pt idx="34">
                  <c:v>45991</c:v>
                </c:pt>
                <c:pt idx="35">
                  <c:v>46022</c:v>
                </c:pt>
              </c:numCache>
            </c:numRef>
          </c:cat>
          <c:val>
            <c:numRef>
              <c:f>Project!$B$5:$AK$5</c:f>
              <c:numCache>
                <c:formatCode>0.00%</c:formatCode>
                <c:ptCount val="36"/>
                <c:pt idx="0">
                  <c:v>6.7472984521166859E-2</c:v>
                </c:pt>
                <c:pt idx="1">
                  <c:v>5.8383915076209048E-2</c:v>
                </c:pt>
                <c:pt idx="2">
                  <c:v>5.4896119784940293E-2</c:v>
                </c:pt>
                <c:pt idx="3">
                  <c:v>5.6679190090607609E-2</c:v>
                </c:pt>
                <c:pt idx="4">
                  <c:v>5.691430262131076E-2</c:v>
                </c:pt>
                <c:pt idx="5">
                  <c:v>5.0198201308788291E-2</c:v>
                </c:pt>
                <c:pt idx="6">
                  <c:v>5.3734975140895806E-2</c:v>
                </c:pt>
                <c:pt idx="7">
                  <c:v>5.2137639115178998E-2</c:v>
                </c:pt>
                <c:pt idx="8">
                  <c:v>5.3768960595626553E-2</c:v>
                </c:pt>
                <c:pt idx="9">
                  <c:v>5.7010273061129761E-2</c:v>
                </c:pt>
                <c:pt idx="10">
                  <c:v>5.6825046639255299E-2</c:v>
                </c:pt>
                <c:pt idx="11">
                  <c:v>5.6513547853079354E-2</c:v>
                </c:pt>
                <c:pt idx="12">
                  <c:v>5.8831620324832509E-2</c:v>
                </c:pt>
                <c:pt idx="13">
                  <c:v>5.5547552353109826E-2</c:v>
                </c:pt>
                <c:pt idx="14">
                  <c:v>5.3945520838798403E-2</c:v>
                </c:pt>
                <c:pt idx="15">
                  <c:v>4.9851091819990867E-2</c:v>
                </c:pt>
                <c:pt idx="16">
                  <c:v>4.7443493415456166E-2</c:v>
                </c:pt>
                <c:pt idx="17">
                  <c:v>5.202393880876699E-2</c:v>
                </c:pt>
                <c:pt idx="18">
                  <c:v>4.9976655647795298E-2</c:v>
                </c:pt>
                <c:pt idx="19">
                  <c:v>5.0043275190925267E-2</c:v>
                </c:pt>
                <c:pt idx="20">
                  <c:v>5.457757556438033E-2</c:v>
                </c:pt>
                <c:pt idx="21">
                  <c:v>5.5490602892767395E-2</c:v>
                </c:pt>
                <c:pt idx="22">
                  <c:v>5.6235634788395862E-2</c:v>
                </c:pt>
                <c:pt idx="23">
                  <c:v>5.9594874847078316E-2</c:v>
                </c:pt>
                <c:pt idx="24">
                  <c:v>5.7107037509413851E-2</c:v>
                </c:pt>
                <c:pt idx="25">
                  <c:v>5.791026766215978E-2</c:v>
                </c:pt>
                <c:pt idx="26">
                  <c:v>5.6338321801864925E-2</c:v>
                </c:pt>
                <c:pt idx="27">
                  <c:v>5.8311970925382949E-2</c:v>
                </c:pt>
                <c:pt idx="28">
                  <c:v>5.9106407993580974E-2</c:v>
                </c:pt>
                <c:pt idx="29">
                  <c:v>5.8907608669521681E-2</c:v>
                </c:pt>
                <c:pt idx="30">
                  <c:v>5.8210817850106497E-2</c:v>
                </c:pt>
                <c:pt idx="31">
                  <c:v>5.7519795187357593E-2</c:v>
                </c:pt>
                <c:pt idx="32">
                  <c:v>5.8540546226783591E-2</c:v>
                </c:pt>
                <c:pt idx="33">
                  <c:v>5.7849689982549073E-2</c:v>
                </c:pt>
                <c:pt idx="34">
                  <c:v>5.6689330973667344E-2</c:v>
                </c:pt>
                <c:pt idx="35">
                  <c:v>5.5844734166660866E-2</c:v>
                </c:pt>
              </c:numCache>
            </c:numRef>
          </c:val>
          <c:smooth val="0"/>
          <c:extLst>
            <c:ext xmlns:c16="http://schemas.microsoft.com/office/drawing/2014/chart" uri="{C3380CC4-5D6E-409C-BE32-E72D297353CC}">
              <c16:uniqueId val="{00000002-4F1B-427F-A339-AE6AA16988A7}"/>
            </c:ext>
          </c:extLst>
        </c:ser>
        <c:dLbls>
          <c:showLegendKey val="0"/>
          <c:showVal val="0"/>
          <c:showCatName val="0"/>
          <c:showSerName val="0"/>
          <c:showPercent val="0"/>
          <c:showBubbleSize val="0"/>
        </c:dLbls>
        <c:marker val="1"/>
        <c:smooth val="0"/>
        <c:axId val="1697611504"/>
        <c:axId val="1697611984"/>
      </c:lineChart>
      <c:dateAx>
        <c:axId val="1697615344"/>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97608624"/>
        <c:crosses val="autoZero"/>
        <c:auto val="1"/>
        <c:lblOffset val="100"/>
        <c:baseTimeUnit val="months"/>
      </c:dateAx>
      <c:valAx>
        <c:axId val="16976086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97615344"/>
        <c:crosses val="autoZero"/>
        <c:crossBetween val="between"/>
      </c:valAx>
      <c:valAx>
        <c:axId val="169761198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s-AR"/>
          </a:p>
        </c:txPr>
        <c:crossAx val="1697611504"/>
        <c:crosses val="max"/>
        <c:crossBetween val="between"/>
      </c:valAx>
      <c:dateAx>
        <c:axId val="1697611504"/>
        <c:scaling>
          <c:orientation val="minMax"/>
        </c:scaling>
        <c:delete val="1"/>
        <c:axPos val="b"/>
        <c:numFmt formatCode="mmm\-yy" sourceLinked="1"/>
        <c:majorTickMark val="none"/>
        <c:minorTickMark val="none"/>
        <c:tickLblPos val="nextTo"/>
        <c:crossAx val="1697611984"/>
        <c:crosses val="autoZero"/>
        <c:auto val="1"/>
        <c:lblOffset val="100"/>
        <c:baseTimeUnit val="months"/>
      </c:dateAx>
      <c:spPr>
        <a:noFill/>
        <a:ln>
          <a:noFill/>
        </a:ln>
        <a:effectLst/>
      </c:spPr>
    </c:plotArea>
    <c:legend>
      <c:legendPos val="b"/>
      <c:layout>
        <c:manualLayout>
          <c:xMode val="edge"/>
          <c:yMode val="edge"/>
          <c:x val="0.66850170968021339"/>
          <c:y val="3.188496077546684E-2"/>
          <c:w val="0.24340500653761915"/>
          <c:h val="0.21025921667370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31" fmlaLink="Engine!$S$218" fmlaRange="Engine!$T$219:$T$228" sel="1" val="0"/>
</file>

<file path=xl/ctrlProps/ctrlProp2.xml><?xml version="1.0" encoding="utf-8"?>
<formControlPr xmlns="http://schemas.microsoft.com/office/spreadsheetml/2009/9/main" objectType="CheckBox" checked="Checked" fmlaLink="Engine!$M$214" lockText="1"/>
</file>

<file path=xl/ctrlProps/ctrlProp3.xml><?xml version="1.0" encoding="utf-8"?>
<formControlPr xmlns="http://schemas.microsoft.com/office/spreadsheetml/2009/9/main" objectType="CheckBox" fmlaLink="Engine!$M$10" lockText="1"/>
</file>

<file path=xl/ctrlProps/ctrlProp4.xml><?xml version="1.0" encoding="utf-8"?>
<formControlPr xmlns="http://schemas.microsoft.com/office/spreadsheetml/2009/9/main" objectType="Spin" dx="22" fmlaLink="Engine!$Q$226" max="5000" page="10" val="1300"/>
</file>

<file path=xl/ctrlProps/ctrlProp5.xml><?xml version="1.0" encoding="utf-8"?>
<formControlPr xmlns="http://schemas.microsoft.com/office/spreadsheetml/2009/9/main" objectType="Spin" dx="22" fmlaLink="Engine!$Q$231" max="500" page="10" val="300"/>
</file>

<file path=xl/ctrlProps/ctrlProp6.xml><?xml version="1.0" encoding="utf-8"?>
<formControlPr xmlns="http://schemas.microsoft.com/office/spreadsheetml/2009/9/main" objectType="CheckBox" checked="Checked" fmlaLink="Engine!$M$181" lockText="1"/>
</file>

<file path=xl/ctrlProps/ctrlProp7.xml><?xml version="1.0" encoding="utf-8"?>
<formControlPr xmlns="http://schemas.microsoft.com/office/spreadsheetml/2009/9/main" objectType="CheckBox" fmlaLink="Timeline!$B$546" lockText="1"/>
</file>

<file path=xl/ctrlProps/ctrlProp8.xml><?xml version="1.0" encoding="utf-8"?>
<formControlPr xmlns="http://schemas.microsoft.com/office/spreadsheetml/2009/9/main" objectType="CheckBox" fmlaLink="$M$10"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0.xm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19050</xdr:colOff>
          <xdr:row>14</xdr:row>
          <xdr:rowOff>28575</xdr:rowOff>
        </xdr:from>
        <xdr:to>
          <xdr:col>13</xdr:col>
          <xdr:colOff>95250</xdr:colOff>
          <xdr:row>15</xdr:row>
          <xdr:rowOff>57150</xdr:rowOff>
        </xdr:to>
        <xdr:sp macro="" textlink="">
          <xdr:nvSpPr>
            <xdr:cNvPr id="10265" name="Drop Down 25" hidden="1">
              <a:extLst>
                <a:ext uri="{63B3BB69-23CF-44E3-9099-C40C66FF867C}">
                  <a14:compatExt spid="_x0000_s10265"/>
                </a:ext>
                <a:ext uri="{FF2B5EF4-FFF2-40B4-BE49-F238E27FC236}">
                  <a16:creationId xmlns:a16="http://schemas.microsoft.com/office/drawing/2014/main" id="{00000000-0008-0000-0000-000019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173182</xdr:colOff>
      <xdr:row>50</xdr:row>
      <xdr:rowOff>155863</xdr:rowOff>
    </xdr:from>
    <xdr:to>
      <xdr:col>35</xdr:col>
      <xdr:colOff>25978</xdr:colOff>
      <xdr:row>69</xdr:row>
      <xdr:rowOff>71438</xdr:rowOff>
    </xdr:to>
    <xdr:graphicFrame macro="">
      <xdr:nvGraphicFramePr>
        <xdr:cNvPr id="10" name="Chart 9">
          <a:extLst>
            <a:ext uri="{FF2B5EF4-FFF2-40B4-BE49-F238E27FC236}">
              <a16:creationId xmlns:a16="http://schemas.microsoft.com/office/drawing/2014/main" id="{C828744C-4D9D-480C-B8D1-5AF47140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180975</xdr:colOff>
          <xdr:row>18</xdr:row>
          <xdr:rowOff>0</xdr:rowOff>
        </xdr:from>
        <xdr:to>
          <xdr:col>11</xdr:col>
          <xdr:colOff>0</xdr:colOff>
          <xdr:row>19</xdr:row>
          <xdr:rowOff>28575</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0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76200</xdr:colOff>
          <xdr:row>22</xdr:row>
          <xdr:rowOff>85725</xdr:rowOff>
        </xdr:from>
        <xdr:to>
          <xdr:col>22</xdr:col>
          <xdr:colOff>142875</xdr:colOff>
          <xdr:row>23</xdr:row>
          <xdr:rowOff>114300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0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114300</xdr:colOff>
          <xdr:row>11</xdr:row>
          <xdr:rowOff>57150</xdr:rowOff>
        </xdr:from>
        <xdr:to>
          <xdr:col>30</xdr:col>
          <xdr:colOff>190500</xdr:colOff>
          <xdr:row>12</xdr:row>
          <xdr:rowOff>152400</xdr:rowOff>
        </xdr:to>
        <xdr:sp macro="" textlink="">
          <xdr:nvSpPr>
            <xdr:cNvPr id="10280" name="Spinner 40" hidden="1">
              <a:extLst>
                <a:ext uri="{63B3BB69-23CF-44E3-9099-C40C66FF867C}">
                  <a14:compatExt spid="_x0000_s10280"/>
                </a:ext>
                <a:ext uri="{FF2B5EF4-FFF2-40B4-BE49-F238E27FC236}">
                  <a16:creationId xmlns:a16="http://schemas.microsoft.com/office/drawing/2014/main" id="{00000000-0008-0000-0000-000028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114300</xdr:colOff>
          <xdr:row>16</xdr:row>
          <xdr:rowOff>76200</xdr:rowOff>
        </xdr:from>
        <xdr:to>
          <xdr:col>30</xdr:col>
          <xdr:colOff>190500</xdr:colOff>
          <xdr:row>17</xdr:row>
          <xdr:rowOff>161925</xdr:rowOff>
        </xdr:to>
        <xdr:sp macro="" textlink="">
          <xdr:nvSpPr>
            <xdr:cNvPr id="10281" name="Spinner 41" hidden="1">
              <a:extLst>
                <a:ext uri="{63B3BB69-23CF-44E3-9099-C40C66FF867C}">
                  <a14:compatExt spid="_x0000_s10281"/>
                </a:ext>
                <a:ext uri="{FF2B5EF4-FFF2-40B4-BE49-F238E27FC236}">
                  <a16:creationId xmlns:a16="http://schemas.microsoft.com/office/drawing/2014/main" id="{00000000-0008-0000-0000-000029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38</xdr:col>
      <xdr:colOff>199158</xdr:colOff>
      <xdr:row>0</xdr:row>
      <xdr:rowOff>155862</xdr:rowOff>
    </xdr:from>
    <xdr:to>
      <xdr:col>63</xdr:col>
      <xdr:colOff>17317</xdr:colOff>
      <xdr:row>16</xdr:row>
      <xdr:rowOff>138546</xdr:rowOff>
    </xdr:to>
    <xdr:graphicFrame macro="">
      <xdr:nvGraphicFramePr>
        <xdr:cNvPr id="12" name="Chart 11">
          <a:extLst>
            <a:ext uri="{FF2B5EF4-FFF2-40B4-BE49-F238E27FC236}">
              <a16:creationId xmlns:a16="http://schemas.microsoft.com/office/drawing/2014/main" id="{96CF02B2-418F-4764-8D15-6C92CD944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26</xdr:col>
          <xdr:colOff>200025</xdr:colOff>
          <xdr:row>22</xdr:row>
          <xdr:rowOff>85725</xdr:rowOff>
        </xdr:from>
        <xdr:to>
          <xdr:col>28</xdr:col>
          <xdr:colOff>19050</xdr:colOff>
          <xdr:row>23</xdr:row>
          <xdr:rowOff>114300</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0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64</xdr:col>
      <xdr:colOff>200025</xdr:colOff>
      <xdr:row>0</xdr:row>
      <xdr:rowOff>155865</xdr:rowOff>
    </xdr:from>
    <xdr:to>
      <xdr:col>88</xdr:col>
      <xdr:colOff>4331</xdr:colOff>
      <xdr:row>16</xdr:row>
      <xdr:rowOff>129472</xdr:rowOff>
    </xdr:to>
    <xdr:graphicFrame macro="">
      <xdr:nvGraphicFramePr>
        <xdr:cNvPr id="15" name="Chart 14">
          <a:extLst>
            <a:ext uri="{FF2B5EF4-FFF2-40B4-BE49-F238E27FC236}">
              <a16:creationId xmlns:a16="http://schemas.microsoft.com/office/drawing/2014/main" id="{F7A48407-62BE-423C-BB91-F8D0E50C7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142874</xdr:colOff>
      <xdr:row>54</xdr:row>
      <xdr:rowOff>173181</xdr:rowOff>
    </xdr:from>
    <xdr:to>
      <xdr:col>87</xdr:col>
      <xdr:colOff>121227</xdr:colOff>
      <xdr:row>69</xdr:row>
      <xdr:rowOff>69272</xdr:rowOff>
    </xdr:to>
    <xdr:graphicFrame macro="">
      <xdr:nvGraphicFramePr>
        <xdr:cNvPr id="5" name="Chart 4">
          <a:extLst>
            <a:ext uri="{FF2B5EF4-FFF2-40B4-BE49-F238E27FC236}">
              <a16:creationId xmlns:a16="http://schemas.microsoft.com/office/drawing/2014/main" id="{0339E477-7951-4F69-938C-DB1BF6B4C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150680</xdr:colOff>
      <xdr:row>39</xdr:row>
      <xdr:rowOff>138547</xdr:rowOff>
    </xdr:from>
    <xdr:to>
      <xdr:col>87</xdr:col>
      <xdr:colOff>95249</xdr:colOff>
      <xdr:row>54</xdr:row>
      <xdr:rowOff>95250</xdr:rowOff>
    </xdr:to>
    <xdr:graphicFrame macro="">
      <xdr:nvGraphicFramePr>
        <xdr:cNvPr id="6" name="Chart 5">
          <a:extLst>
            <a:ext uri="{FF2B5EF4-FFF2-40B4-BE49-F238E27FC236}">
              <a16:creationId xmlns:a16="http://schemas.microsoft.com/office/drawing/2014/main" id="{82C3722B-548A-4F24-9265-22712CCA1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64</xdr:col>
      <xdr:colOff>199159</xdr:colOff>
      <xdr:row>22</xdr:row>
      <xdr:rowOff>121227</xdr:rowOff>
    </xdr:from>
    <xdr:to>
      <xdr:col>87</xdr:col>
      <xdr:colOff>78796</xdr:colOff>
      <xdr:row>37</xdr:row>
      <xdr:rowOff>57150</xdr:rowOff>
    </xdr:to>
    <xdr:graphicFrame macro="">
      <xdr:nvGraphicFramePr>
        <xdr:cNvPr id="8" name="Chart 7">
          <a:extLst>
            <a:ext uri="{FF2B5EF4-FFF2-40B4-BE49-F238E27FC236}">
              <a16:creationId xmlns:a16="http://schemas.microsoft.com/office/drawing/2014/main" id="{A8338621-5B94-469B-AE5D-955B7DD8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76200</xdr:colOff>
          <xdr:row>22</xdr:row>
          <xdr:rowOff>85725</xdr:rowOff>
        </xdr:from>
        <xdr:to>
          <xdr:col>16</xdr:col>
          <xdr:colOff>142875</xdr:colOff>
          <xdr:row>23</xdr:row>
          <xdr:rowOff>114300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0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6</xdr:col>
      <xdr:colOff>0</xdr:colOff>
      <xdr:row>763</xdr:row>
      <xdr:rowOff>0</xdr:rowOff>
    </xdr:from>
    <xdr:ext cx="304796" cy="309560"/>
    <xdr:sp macro="" textlink="">
      <xdr:nvSpPr>
        <xdr:cNvPr id="38" name="AutoShape 2" descr="Image result for CERVEZA">
          <a:extLst>
            <a:ext uri="{FF2B5EF4-FFF2-40B4-BE49-F238E27FC236}">
              <a16:creationId xmlns:a16="http://schemas.microsoft.com/office/drawing/2014/main" id="{5790F1C3-BEC5-0809-DC9A-7487D07F7EC2}"/>
            </a:ext>
          </a:extLst>
        </xdr:cNvPr>
        <xdr:cNvSpPr/>
      </xdr:nvSpPr>
      <xdr:spPr>
        <a:xfrm>
          <a:off x="3632200" y="840486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19" name="AutoShape 2" descr="Image result for CERVEZA">
          <a:extLst>
            <a:ext uri="{FF2B5EF4-FFF2-40B4-BE49-F238E27FC236}">
              <a16:creationId xmlns:a16="http://schemas.microsoft.com/office/drawing/2014/main" id="{76B89072-8799-6E50-9A58-2A39721403BA}"/>
            </a:ext>
          </a:extLst>
        </xdr:cNvPr>
        <xdr:cNvSpPr/>
      </xdr:nvSpPr>
      <xdr:spPr>
        <a:xfrm>
          <a:off x="3632200" y="207264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5" name="AutoShape 2" descr="Image result for CERVEZA">
          <a:extLst>
            <a:ext uri="{FF2B5EF4-FFF2-40B4-BE49-F238E27FC236}">
              <a16:creationId xmlns:a16="http://schemas.microsoft.com/office/drawing/2014/main" id="{0E03F9A4-BA86-72E7-FEC4-74CA52D8E739}"/>
            </a:ext>
          </a:extLst>
        </xdr:cNvPr>
        <xdr:cNvSpPr/>
      </xdr:nvSpPr>
      <xdr:spPr>
        <a:xfrm>
          <a:off x="3632200" y="31559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4" name="AutoShape 2" descr="Image result for CERVEZA">
          <a:extLst>
            <a:ext uri="{FF2B5EF4-FFF2-40B4-BE49-F238E27FC236}">
              <a16:creationId xmlns:a16="http://schemas.microsoft.com/office/drawing/2014/main" id="{54DA2D64-1ED0-9C95-9441-3F6BCAEC21AA}"/>
            </a:ext>
          </a:extLst>
        </xdr:cNvPr>
        <xdr:cNvSpPr/>
      </xdr:nvSpPr>
      <xdr:spPr>
        <a:xfrm>
          <a:off x="3632200" y="31559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6" name="AutoShape 2" descr="Image result for CERVEZA">
          <a:extLst>
            <a:ext uri="{FF2B5EF4-FFF2-40B4-BE49-F238E27FC236}">
              <a16:creationId xmlns:a16="http://schemas.microsoft.com/office/drawing/2014/main" id="{1C370FF1-CD3E-731C-F4C4-0740B702B223}"/>
            </a:ext>
          </a:extLst>
        </xdr:cNvPr>
        <xdr:cNvSpPr/>
      </xdr:nvSpPr>
      <xdr:spPr>
        <a:xfrm>
          <a:off x="3632200" y="31559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9" name="AutoShape 2" descr="Image result for CERVEZA">
          <a:extLst>
            <a:ext uri="{FF2B5EF4-FFF2-40B4-BE49-F238E27FC236}">
              <a16:creationId xmlns:a16="http://schemas.microsoft.com/office/drawing/2014/main" id="{D21E569D-952B-E6F9-80C1-25BBCB2F6570}"/>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1" name="AutoShape 2" descr="Image result for CERVEZA">
          <a:extLst>
            <a:ext uri="{FF2B5EF4-FFF2-40B4-BE49-F238E27FC236}">
              <a16:creationId xmlns:a16="http://schemas.microsoft.com/office/drawing/2014/main" id="{4504D113-869F-D614-7632-CD43C22B18F4}"/>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2" name="AutoShape 2" descr="Image result for CERVEZA">
          <a:extLst>
            <a:ext uri="{FF2B5EF4-FFF2-40B4-BE49-F238E27FC236}">
              <a16:creationId xmlns:a16="http://schemas.microsoft.com/office/drawing/2014/main" id="{8CC5CBD0-1ACD-308C-2E97-49AD7A4A1326}"/>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8" name="AutoShape 2" descr="Image result for CERVEZA">
          <a:extLst>
            <a:ext uri="{FF2B5EF4-FFF2-40B4-BE49-F238E27FC236}">
              <a16:creationId xmlns:a16="http://schemas.microsoft.com/office/drawing/2014/main" id="{004A3071-1958-B159-04C2-A26DCD712E1D}"/>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7" name="AutoShape 2" descr="Image result for CERVEZA">
          <a:extLst>
            <a:ext uri="{FF2B5EF4-FFF2-40B4-BE49-F238E27FC236}">
              <a16:creationId xmlns:a16="http://schemas.microsoft.com/office/drawing/2014/main" id="{2F51BEA2-B615-0331-4C30-754FCB2EFC3E}"/>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0" name="AutoShape 2" descr="Image result for CERVEZA">
          <a:extLst>
            <a:ext uri="{FF2B5EF4-FFF2-40B4-BE49-F238E27FC236}">
              <a16:creationId xmlns:a16="http://schemas.microsoft.com/office/drawing/2014/main" id="{18999A1C-03AC-41EB-3B2E-A3DFFDDF5C34}"/>
            </a:ext>
          </a:extLst>
        </xdr:cNvPr>
        <xdr:cNvSpPr/>
      </xdr:nvSpPr>
      <xdr:spPr>
        <a:xfrm>
          <a:off x="3632200" y="393065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3" name="AutoShape 2" descr="Image result for CERVEZA">
          <a:extLst>
            <a:ext uri="{FF2B5EF4-FFF2-40B4-BE49-F238E27FC236}">
              <a16:creationId xmlns:a16="http://schemas.microsoft.com/office/drawing/2014/main" id="{02DF18C3-E292-33FB-EE7C-9681C14DD3A3}"/>
            </a:ext>
          </a:extLst>
        </xdr:cNvPr>
        <xdr:cNvSpPr/>
      </xdr:nvSpPr>
      <xdr:spPr>
        <a:xfrm>
          <a:off x="3632200" y="97536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4" name="AutoShape 2" descr="Image result for CERVEZA">
          <a:extLst>
            <a:ext uri="{FF2B5EF4-FFF2-40B4-BE49-F238E27FC236}">
              <a16:creationId xmlns:a16="http://schemas.microsoft.com/office/drawing/2014/main" id="{B9A0B899-5B69-8EE3-EC19-7F6DF3638A7F}"/>
            </a:ext>
          </a:extLst>
        </xdr:cNvPr>
        <xdr:cNvSpPr/>
      </xdr:nvSpPr>
      <xdr:spPr>
        <a:xfrm>
          <a:off x="3632200" y="97536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7" name="AutoShape 2" descr="Image result for CERVEZA">
          <a:extLst>
            <a:ext uri="{FF2B5EF4-FFF2-40B4-BE49-F238E27FC236}">
              <a16:creationId xmlns:a16="http://schemas.microsoft.com/office/drawing/2014/main" id="{C09B58D2-F9EE-70C8-C819-18CB9282AD6D}"/>
            </a:ext>
          </a:extLst>
        </xdr:cNvPr>
        <xdr:cNvSpPr/>
      </xdr:nvSpPr>
      <xdr:spPr>
        <a:xfrm>
          <a:off x="3632200" y="202438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8" name="AutoShape 2" descr="Image result for CERVEZA">
          <a:extLst>
            <a:ext uri="{FF2B5EF4-FFF2-40B4-BE49-F238E27FC236}">
              <a16:creationId xmlns:a16="http://schemas.microsoft.com/office/drawing/2014/main" id="{FF9F6484-6B31-38C4-A3F5-E88FD7D79CFF}"/>
            </a:ext>
          </a:extLst>
        </xdr:cNvPr>
        <xdr:cNvSpPr/>
      </xdr:nvSpPr>
      <xdr:spPr>
        <a:xfrm>
          <a:off x="3632200" y="202438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20" name="AutoShape 2" descr="Image result for CERVEZA">
          <a:extLst>
            <a:ext uri="{FF2B5EF4-FFF2-40B4-BE49-F238E27FC236}">
              <a16:creationId xmlns:a16="http://schemas.microsoft.com/office/drawing/2014/main" id="{3E6FC15C-B7A4-EEBB-1627-94A40D3D043C}"/>
            </a:ext>
          </a:extLst>
        </xdr:cNvPr>
        <xdr:cNvSpPr/>
      </xdr:nvSpPr>
      <xdr:spPr>
        <a:xfrm>
          <a:off x="3632200" y="560324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21" name="AutoShape 2" descr="Image result for CERVEZA">
          <a:extLst>
            <a:ext uri="{FF2B5EF4-FFF2-40B4-BE49-F238E27FC236}">
              <a16:creationId xmlns:a16="http://schemas.microsoft.com/office/drawing/2014/main" id="{41AE23CD-ACCB-EA43-0F6A-591907A013EF}"/>
            </a:ext>
          </a:extLst>
        </xdr:cNvPr>
        <xdr:cNvSpPr/>
      </xdr:nvSpPr>
      <xdr:spPr>
        <a:xfrm>
          <a:off x="3632200" y="658241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5" name="AutoShape 2" descr="Image result for CERVEZA">
          <a:extLst>
            <a:ext uri="{FF2B5EF4-FFF2-40B4-BE49-F238E27FC236}">
              <a16:creationId xmlns:a16="http://schemas.microsoft.com/office/drawing/2014/main" id="{7CE99481-89FD-355E-816C-9E5276DAEF3F}"/>
            </a:ext>
          </a:extLst>
        </xdr:cNvPr>
        <xdr:cNvSpPr/>
      </xdr:nvSpPr>
      <xdr:spPr>
        <a:xfrm>
          <a:off x="3632200" y="117348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16" name="AutoShape 2" descr="Image result for CERVEZA">
          <a:extLst>
            <a:ext uri="{FF2B5EF4-FFF2-40B4-BE49-F238E27FC236}">
              <a16:creationId xmlns:a16="http://schemas.microsoft.com/office/drawing/2014/main" id="{CF29A14E-2E75-F272-0B74-29E5D5729F96}"/>
            </a:ext>
          </a:extLst>
        </xdr:cNvPr>
        <xdr:cNvSpPr/>
      </xdr:nvSpPr>
      <xdr:spPr>
        <a:xfrm>
          <a:off x="3632200" y="117348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22" name="AutoShape 2" descr="Image result for CERVEZA">
          <a:extLst>
            <a:ext uri="{FF2B5EF4-FFF2-40B4-BE49-F238E27FC236}">
              <a16:creationId xmlns:a16="http://schemas.microsoft.com/office/drawing/2014/main" id="{24EFFADE-6270-B8FB-BDA8-264F9D0FDA82}"/>
            </a:ext>
          </a:extLst>
        </xdr:cNvPr>
        <xdr:cNvSpPr/>
      </xdr:nvSpPr>
      <xdr:spPr>
        <a:xfrm>
          <a:off x="3632200" y="763651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23" name="AutoShape 2" descr="Image result for CERVEZA">
          <a:extLst>
            <a:ext uri="{FF2B5EF4-FFF2-40B4-BE49-F238E27FC236}">
              <a16:creationId xmlns:a16="http://schemas.microsoft.com/office/drawing/2014/main" id="{F307510B-E6DF-DEE5-D9A3-FC4812D88DC7}"/>
            </a:ext>
          </a:extLst>
        </xdr:cNvPr>
        <xdr:cNvSpPr/>
      </xdr:nvSpPr>
      <xdr:spPr>
        <a:xfrm>
          <a:off x="3632200" y="829310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37" name="AutoShape 2" descr="Image result for CERVEZA">
          <a:extLst>
            <a:ext uri="{FF2B5EF4-FFF2-40B4-BE49-F238E27FC236}">
              <a16:creationId xmlns:a16="http://schemas.microsoft.com/office/drawing/2014/main" id="{5DF151B2-47FE-3C5D-2D88-F3290EFD054C}"/>
            </a:ext>
          </a:extLst>
        </xdr:cNvPr>
        <xdr:cNvSpPr/>
      </xdr:nvSpPr>
      <xdr:spPr>
        <a:xfrm>
          <a:off x="3632200" y="834009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309560"/>
    <xdr:sp macro="" textlink="">
      <xdr:nvSpPr>
        <xdr:cNvPr id="36" name="AutoShape 2" descr="Image result for CERVEZA">
          <a:extLst>
            <a:ext uri="{FF2B5EF4-FFF2-40B4-BE49-F238E27FC236}">
              <a16:creationId xmlns:a16="http://schemas.microsoft.com/office/drawing/2014/main" id="{D8A9E327-CA6E-FB3A-078A-7E6E545494FE}"/>
            </a:ext>
          </a:extLst>
        </xdr:cNvPr>
        <xdr:cNvSpPr/>
      </xdr:nvSpPr>
      <xdr:spPr>
        <a:xfrm>
          <a:off x="3632200" y="834009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9" name="AutoShape 2" descr="Image result for CERVEZA">
          <a:extLst>
            <a:ext uri="{FF2B5EF4-FFF2-40B4-BE49-F238E27FC236}">
              <a16:creationId xmlns:a16="http://schemas.microsoft.com/office/drawing/2014/main" id="{0B342DE1-4AFD-D556-1A37-AB5E8BCCE4FB}"/>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7" name="AutoShape 2" descr="Image result for CERVEZA">
          <a:extLst>
            <a:ext uri="{FF2B5EF4-FFF2-40B4-BE49-F238E27FC236}">
              <a16:creationId xmlns:a16="http://schemas.microsoft.com/office/drawing/2014/main" id="{C759DB61-6550-79CD-ABF9-A6BC872C253E}"/>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8" name="AutoShape 2" descr="Image result for CERVEZA">
          <a:extLst>
            <a:ext uri="{FF2B5EF4-FFF2-40B4-BE49-F238E27FC236}">
              <a16:creationId xmlns:a16="http://schemas.microsoft.com/office/drawing/2014/main" id="{795F5582-F670-B2D8-FD24-B1E3B8293D90}"/>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4" name="AutoShape 2" descr="Image result for CERVEZA">
          <a:extLst>
            <a:ext uri="{FF2B5EF4-FFF2-40B4-BE49-F238E27FC236}">
              <a16:creationId xmlns:a16="http://schemas.microsoft.com/office/drawing/2014/main" id="{79D63074-0CBF-F6BA-66D1-6A39D0659A28}"/>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5" name="AutoShape 2" descr="Image result for CERVEZA">
          <a:extLst>
            <a:ext uri="{FF2B5EF4-FFF2-40B4-BE49-F238E27FC236}">
              <a16:creationId xmlns:a16="http://schemas.microsoft.com/office/drawing/2014/main" id="{2FE47010-E4F0-7B3D-4BBC-181AD3346F94}"/>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26" name="AutoShape 2" descr="Image result for CERVEZA">
          <a:extLst>
            <a:ext uri="{FF2B5EF4-FFF2-40B4-BE49-F238E27FC236}">
              <a16:creationId xmlns:a16="http://schemas.microsoft.com/office/drawing/2014/main" id="{D3738858-A7C4-11A6-3C0D-43AD16B1ED13}"/>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4" name="AutoShape 2" descr="Image result for CERVEZA">
          <a:extLst>
            <a:ext uri="{FF2B5EF4-FFF2-40B4-BE49-F238E27FC236}">
              <a16:creationId xmlns:a16="http://schemas.microsoft.com/office/drawing/2014/main" id="{071CBC0F-B2D9-3793-A383-8D51A90EB37C}"/>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0" name="AutoShape 2" descr="Image result for CERVEZA">
          <a:extLst>
            <a:ext uri="{FF2B5EF4-FFF2-40B4-BE49-F238E27FC236}">
              <a16:creationId xmlns:a16="http://schemas.microsoft.com/office/drawing/2014/main" id="{525BFB1F-C7CF-1A39-9CA3-4FEA72D5FA2A}"/>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1" name="AutoShape 2" descr="Image result for CERVEZA">
          <a:extLst>
            <a:ext uri="{FF2B5EF4-FFF2-40B4-BE49-F238E27FC236}">
              <a16:creationId xmlns:a16="http://schemas.microsoft.com/office/drawing/2014/main" id="{62964E53-7CB4-30F2-747F-54E8B867B941}"/>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3" name="AutoShape 2" descr="Image result for CERVEZA">
          <a:extLst>
            <a:ext uri="{FF2B5EF4-FFF2-40B4-BE49-F238E27FC236}">
              <a16:creationId xmlns:a16="http://schemas.microsoft.com/office/drawing/2014/main" id="{0838A33C-794C-D714-DFF0-F5BAA9379683}"/>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2" name="AutoShape 2" descr="Image result for CERVEZA">
          <a:extLst>
            <a:ext uri="{FF2B5EF4-FFF2-40B4-BE49-F238E27FC236}">
              <a16:creationId xmlns:a16="http://schemas.microsoft.com/office/drawing/2014/main" id="{DC1FA305-02E8-065E-1691-722A703BF754}"/>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759</xdr:row>
      <xdr:rowOff>0</xdr:rowOff>
    </xdr:from>
    <xdr:ext cx="304796" cy="288392"/>
    <xdr:sp macro="" textlink="">
      <xdr:nvSpPr>
        <xdr:cNvPr id="35" name="AutoShape 2" descr="Image result for CERVEZA">
          <a:extLst>
            <a:ext uri="{FF2B5EF4-FFF2-40B4-BE49-F238E27FC236}">
              <a16:creationId xmlns:a16="http://schemas.microsoft.com/office/drawing/2014/main" id="{749F4851-56A0-E59D-6325-030912582B45}"/>
            </a:ext>
          </a:extLst>
        </xdr:cNvPr>
        <xdr:cNvSpPr/>
      </xdr:nvSpPr>
      <xdr:spPr>
        <a:xfrm>
          <a:off x="3632200" y="83400900"/>
          <a:ext cx="304796" cy="288392"/>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74</xdr:row>
      <xdr:rowOff>0</xdr:rowOff>
    </xdr:from>
    <xdr:ext cx="304796" cy="303215"/>
    <xdr:sp macro="" textlink="">
      <xdr:nvSpPr>
        <xdr:cNvPr id="57" name="AutoShape 2" descr="Image result for CERVEZA">
          <a:extLst>
            <a:ext uri="{FF2B5EF4-FFF2-40B4-BE49-F238E27FC236}">
              <a16:creationId xmlns:a16="http://schemas.microsoft.com/office/drawing/2014/main" id="{F64D0884-F500-4C6E-A5F1-9ECD49A22047}"/>
            </a:ext>
          </a:extLst>
        </xdr:cNvPr>
        <xdr:cNvSpPr/>
      </xdr:nvSpPr>
      <xdr:spPr>
        <a:xfrm>
          <a:off x="4995333" y="1883833"/>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74</xdr:row>
      <xdr:rowOff>0</xdr:rowOff>
    </xdr:from>
    <xdr:ext cx="304796" cy="309560"/>
    <xdr:sp macro="" textlink="">
      <xdr:nvSpPr>
        <xdr:cNvPr id="58" name="AutoShape 2" descr="Image result for CERVEZA">
          <a:extLst>
            <a:ext uri="{FF2B5EF4-FFF2-40B4-BE49-F238E27FC236}">
              <a16:creationId xmlns:a16="http://schemas.microsoft.com/office/drawing/2014/main" id="{2A9C70FF-C369-4579-88FE-944A512327D4}"/>
            </a:ext>
          </a:extLst>
        </xdr:cNvPr>
        <xdr:cNvSpPr/>
      </xdr:nvSpPr>
      <xdr:spPr>
        <a:xfrm>
          <a:off x="4995333" y="1883833"/>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78</xdr:row>
      <xdr:rowOff>0</xdr:rowOff>
    </xdr:from>
    <xdr:ext cx="304796" cy="303215"/>
    <xdr:sp macro="" textlink="">
      <xdr:nvSpPr>
        <xdr:cNvPr id="59" name="AutoShape 2" descr="Image result for CERVEZA">
          <a:extLst>
            <a:ext uri="{FF2B5EF4-FFF2-40B4-BE49-F238E27FC236}">
              <a16:creationId xmlns:a16="http://schemas.microsoft.com/office/drawing/2014/main" id="{2B6FE0DC-37C6-4587-8BF5-4BFFCB43D219}"/>
            </a:ext>
          </a:extLst>
        </xdr:cNvPr>
        <xdr:cNvSpPr/>
      </xdr:nvSpPr>
      <xdr:spPr>
        <a:xfrm>
          <a:off x="4995333" y="1883833"/>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78</xdr:row>
      <xdr:rowOff>0</xdr:rowOff>
    </xdr:from>
    <xdr:ext cx="304796" cy="309560"/>
    <xdr:sp macro="" textlink="">
      <xdr:nvSpPr>
        <xdr:cNvPr id="60" name="AutoShape 2" descr="Image result for CERVEZA">
          <a:extLst>
            <a:ext uri="{FF2B5EF4-FFF2-40B4-BE49-F238E27FC236}">
              <a16:creationId xmlns:a16="http://schemas.microsoft.com/office/drawing/2014/main" id="{75EEC2AE-3D55-45A3-BDA6-F42BEDA5CC02}"/>
            </a:ext>
          </a:extLst>
        </xdr:cNvPr>
        <xdr:cNvSpPr/>
      </xdr:nvSpPr>
      <xdr:spPr>
        <a:xfrm>
          <a:off x="4995333" y="1883833"/>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659</xdr:row>
      <xdr:rowOff>0</xdr:rowOff>
    </xdr:from>
    <xdr:ext cx="304796" cy="303215"/>
    <xdr:sp macro="" textlink="">
      <xdr:nvSpPr>
        <xdr:cNvPr id="2" name="AutoShape 2" descr="Image result for CERVEZA">
          <a:extLst>
            <a:ext uri="{FF2B5EF4-FFF2-40B4-BE49-F238E27FC236}">
              <a16:creationId xmlns:a16="http://schemas.microsoft.com/office/drawing/2014/main" id="{D7510EE9-0CBA-488D-A39C-222187AED447}"/>
            </a:ext>
          </a:extLst>
        </xdr:cNvPr>
        <xdr:cNvSpPr/>
      </xdr:nvSpPr>
      <xdr:spPr>
        <a:xfrm>
          <a:off x="5450417" y="2677583"/>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659</xdr:row>
      <xdr:rowOff>0</xdr:rowOff>
    </xdr:from>
    <xdr:ext cx="304796" cy="309560"/>
    <xdr:sp macro="" textlink="">
      <xdr:nvSpPr>
        <xdr:cNvPr id="3" name="AutoShape 2" descr="Image result for CERVEZA">
          <a:extLst>
            <a:ext uri="{FF2B5EF4-FFF2-40B4-BE49-F238E27FC236}">
              <a16:creationId xmlns:a16="http://schemas.microsoft.com/office/drawing/2014/main" id="{1576417C-00F1-4D76-8EE8-6F81BA0D0CB6}"/>
            </a:ext>
          </a:extLst>
        </xdr:cNvPr>
        <xdr:cNvSpPr/>
      </xdr:nvSpPr>
      <xdr:spPr>
        <a:xfrm>
          <a:off x="5450417" y="2677583"/>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659</xdr:row>
      <xdr:rowOff>0</xdr:rowOff>
    </xdr:from>
    <xdr:ext cx="304796" cy="303215"/>
    <xdr:sp macro="" textlink="">
      <xdr:nvSpPr>
        <xdr:cNvPr id="39" name="AutoShape 2" descr="Image result for CERVEZA">
          <a:extLst>
            <a:ext uri="{FF2B5EF4-FFF2-40B4-BE49-F238E27FC236}">
              <a16:creationId xmlns:a16="http://schemas.microsoft.com/office/drawing/2014/main" id="{AA69C894-F86B-45C8-8892-DAD553E890EE}"/>
            </a:ext>
          </a:extLst>
        </xdr:cNvPr>
        <xdr:cNvSpPr/>
      </xdr:nvSpPr>
      <xdr:spPr>
        <a:xfrm>
          <a:off x="5450417" y="2677583"/>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659</xdr:row>
      <xdr:rowOff>0</xdr:rowOff>
    </xdr:from>
    <xdr:ext cx="304796" cy="309560"/>
    <xdr:sp macro="" textlink="">
      <xdr:nvSpPr>
        <xdr:cNvPr id="40" name="AutoShape 2" descr="Image result for CERVEZA">
          <a:extLst>
            <a:ext uri="{FF2B5EF4-FFF2-40B4-BE49-F238E27FC236}">
              <a16:creationId xmlns:a16="http://schemas.microsoft.com/office/drawing/2014/main" id="{7EDF6632-E466-436F-96FA-ECFD58FAEEB2}"/>
            </a:ext>
          </a:extLst>
        </xdr:cNvPr>
        <xdr:cNvSpPr/>
      </xdr:nvSpPr>
      <xdr:spPr>
        <a:xfrm>
          <a:off x="5450417" y="2677583"/>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665</xdr:row>
      <xdr:rowOff>0</xdr:rowOff>
    </xdr:from>
    <xdr:ext cx="304796" cy="303215"/>
    <xdr:sp macro="" textlink="">
      <xdr:nvSpPr>
        <xdr:cNvPr id="41" name="AutoShape 2" descr="Image result for CERVEZA">
          <a:extLst>
            <a:ext uri="{FF2B5EF4-FFF2-40B4-BE49-F238E27FC236}">
              <a16:creationId xmlns:a16="http://schemas.microsoft.com/office/drawing/2014/main" id="{60D0E4D6-066B-4E73-8A67-2333E0E43429}"/>
            </a:ext>
          </a:extLst>
        </xdr:cNvPr>
        <xdr:cNvSpPr/>
      </xdr:nvSpPr>
      <xdr:spPr>
        <a:xfrm>
          <a:off x="5450417" y="11197167"/>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665</xdr:row>
      <xdr:rowOff>0</xdr:rowOff>
    </xdr:from>
    <xdr:ext cx="304796" cy="309560"/>
    <xdr:sp macro="" textlink="">
      <xdr:nvSpPr>
        <xdr:cNvPr id="42" name="AutoShape 2" descr="Image result for CERVEZA">
          <a:extLst>
            <a:ext uri="{FF2B5EF4-FFF2-40B4-BE49-F238E27FC236}">
              <a16:creationId xmlns:a16="http://schemas.microsoft.com/office/drawing/2014/main" id="{130FBBD7-5834-4EBE-8FF1-510F25FBF3F2}"/>
            </a:ext>
          </a:extLst>
        </xdr:cNvPr>
        <xdr:cNvSpPr/>
      </xdr:nvSpPr>
      <xdr:spPr>
        <a:xfrm>
          <a:off x="5450417" y="11197167"/>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669</xdr:row>
      <xdr:rowOff>0</xdr:rowOff>
    </xdr:from>
    <xdr:ext cx="304796" cy="303215"/>
    <xdr:sp macro="" textlink="">
      <xdr:nvSpPr>
        <xdr:cNvPr id="43" name="AutoShape 2" descr="Image result for CERVEZA">
          <a:extLst>
            <a:ext uri="{FF2B5EF4-FFF2-40B4-BE49-F238E27FC236}">
              <a16:creationId xmlns:a16="http://schemas.microsoft.com/office/drawing/2014/main" id="{D539EA33-A474-4B2E-B7AE-FF8EF80395B6}"/>
            </a:ext>
          </a:extLst>
        </xdr:cNvPr>
        <xdr:cNvSpPr/>
      </xdr:nvSpPr>
      <xdr:spPr>
        <a:xfrm>
          <a:off x="5450417" y="11197167"/>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669</xdr:row>
      <xdr:rowOff>0</xdr:rowOff>
    </xdr:from>
    <xdr:ext cx="304796" cy="309560"/>
    <xdr:sp macro="" textlink="">
      <xdr:nvSpPr>
        <xdr:cNvPr id="44" name="AutoShape 2" descr="Image result for CERVEZA">
          <a:extLst>
            <a:ext uri="{FF2B5EF4-FFF2-40B4-BE49-F238E27FC236}">
              <a16:creationId xmlns:a16="http://schemas.microsoft.com/office/drawing/2014/main" id="{9CE7D460-B1A8-4BE2-A126-25832EEFDA24}"/>
            </a:ext>
          </a:extLst>
        </xdr:cNvPr>
        <xdr:cNvSpPr/>
      </xdr:nvSpPr>
      <xdr:spPr>
        <a:xfrm>
          <a:off x="5450417" y="11197167"/>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715</xdr:row>
      <xdr:rowOff>0</xdr:rowOff>
    </xdr:from>
    <xdr:ext cx="304796" cy="303215"/>
    <xdr:sp macro="" textlink="">
      <xdr:nvSpPr>
        <xdr:cNvPr id="45" name="AutoShape 2" descr="Image result for CERVEZA">
          <a:extLst>
            <a:ext uri="{FF2B5EF4-FFF2-40B4-BE49-F238E27FC236}">
              <a16:creationId xmlns:a16="http://schemas.microsoft.com/office/drawing/2014/main" id="{6B40AA93-3016-4F29-A324-7D0C80E9EAE2}"/>
            </a:ext>
          </a:extLst>
        </xdr:cNvPr>
        <xdr:cNvSpPr/>
      </xdr:nvSpPr>
      <xdr:spPr>
        <a:xfrm>
          <a:off x="5450417" y="32945917"/>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715</xdr:row>
      <xdr:rowOff>0</xdr:rowOff>
    </xdr:from>
    <xdr:ext cx="304796" cy="309560"/>
    <xdr:sp macro="" textlink="">
      <xdr:nvSpPr>
        <xdr:cNvPr id="46" name="AutoShape 2" descr="Image result for CERVEZA">
          <a:extLst>
            <a:ext uri="{FF2B5EF4-FFF2-40B4-BE49-F238E27FC236}">
              <a16:creationId xmlns:a16="http://schemas.microsoft.com/office/drawing/2014/main" id="{467B554C-B378-49CA-9FB5-7586C2DDC302}"/>
            </a:ext>
          </a:extLst>
        </xdr:cNvPr>
        <xdr:cNvSpPr/>
      </xdr:nvSpPr>
      <xdr:spPr>
        <a:xfrm>
          <a:off x="5450417" y="32945917"/>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715</xdr:row>
      <xdr:rowOff>0</xdr:rowOff>
    </xdr:from>
    <xdr:ext cx="304796" cy="303215"/>
    <xdr:sp macro="" textlink="">
      <xdr:nvSpPr>
        <xdr:cNvPr id="47" name="AutoShape 2" descr="Image result for CERVEZA">
          <a:extLst>
            <a:ext uri="{FF2B5EF4-FFF2-40B4-BE49-F238E27FC236}">
              <a16:creationId xmlns:a16="http://schemas.microsoft.com/office/drawing/2014/main" id="{5AACBE14-E017-4534-B0B8-D597AB9C843C}"/>
            </a:ext>
          </a:extLst>
        </xdr:cNvPr>
        <xdr:cNvSpPr/>
      </xdr:nvSpPr>
      <xdr:spPr>
        <a:xfrm>
          <a:off x="5450417" y="32945917"/>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715</xdr:row>
      <xdr:rowOff>0</xdr:rowOff>
    </xdr:from>
    <xdr:ext cx="304796" cy="309560"/>
    <xdr:sp macro="" textlink="">
      <xdr:nvSpPr>
        <xdr:cNvPr id="48" name="AutoShape 2" descr="Image result for CERVEZA">
          <a:extLst>
            <a:ext uri="{FF2B5EF4-FFF2-40B4-BE49-F238E27FC236}">
              <a16:creationId xmlns:a16="http://schemas.microsoft.com/office/drawing/2014/main" id="{C529AF93-0373-4080-AA92-E7FA87CE46C1}"/>
            </a:ext>
          </a:extLst>
        </xdr:cNvPr>
        <xdr:cNvSpPr/>
      </xdr:nvSpPr>
      <xdr:spPr>
        <a:xfrm>
          <a:off x="5450417" y="32945917"/>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723</xdr:row>
      <xdr:rowOff>0</xdr:rowOff>
    </xdr:from>
    <xdr:ext cx="304796" cy="303215"/>
    <xdr:sp macro="" textlink="">
      <xdr:nvSpPr>
        <xdr:cNvPr id="49" name="AutoShape 2" descr="Image result for CERVEZA">
          <a:extLst>
            <a:ext uri="{FF2B5EF4-FFF2-40B4-BE49-F238E27FC236}">
              <a16:creationId xmlns:a16="http://schemas.microsoft.com/office/drawing/2014/main" id="{5C8462F1-30EE-4AEA-AA7E-B2DD8BFA96B6}"/>
            </a:ext>
          </a:extLst>
        </xdr:cNvPr>
        <xdr:cNvSpPr/>
      </xdr:nvSpPr>
      <xdr:spPr>
        <a:xfrm>
          <a:off x="5450417" y="34057167"/>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723</xdr:row>
      <xdr:rowOff>0</xdr:rowOff>
    </xdr:from>
    <xdr:ext cx="304796" cy="309560"/>
    <xdr:sp macro="" textlink="">
      <xdr:nvSpPr>
        <xdr:cNvPr id="50" name="AutoShape 2" descr="Image result for CERVEZA">
          <a:extLst>
            <a:ext uri="{FF2B5EF4-FFF2-40B4-BE49-F238E27FC236}">
              <a16:creationId xmlns:a16="http://schemas.microsoft.com/office/drawing/2014/main" id="{A0795A9E-6F3B-4174-B3F6-3E542DA7F919}"/>
            </a:ext>
          </a:extLst>
        </xdr:cNvPr>
        <xdr:cNvSpPr/>
      </xdr:nvSpPr>
      <xdr:spPr>
        <a:xfrm>
          <a:off x="5450417" y="34057167"/>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720</xdr:row>
      <xdr:rowOff>0</xdr:rowOff>
    </xdr:from>
    <xdr:ext cx="304796" cy="303215"/>
    <xdr:sp macro="" textlink="">
      <xdr:nvSpPr>
        <xdr:cNvPr id="51" name="AutoShape 2" descr="Image result for CERVEZA">
          <a:extLst>
            <a:ext uri="{FF2B5EF4-FFF2-40B4-BE49-F238E27FC236}">
              <a16:creationId xmlns:a16="http://schemas.microsoft.com/office/drawing/2014/main" id="{1B87F2FB-CC95-4478-88A6-2D788B8D39B9}"/>
            </a:ext>
          </a:extLst>
        </xdr:cNvPr>
        <xdr:cNvSpPr/>
      </xdr:nvSpPr>
      <xdr:spPr>
        <a:xfrm>
          <a:off x="5450417" y="4352925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720</xdr:row>
      <xdr:rowOff>0</xdr:rowOff>
    </xdr:from>
    <xdr:ext cx="304796" cy="309560"/>
    <xdr:sp macro="" textlink="">
      <xdr:nvSpPr>
        <xdr:cNvPr id="52" name="AutoShape 2" descr="Image result for CERVEZA">
          <a:extLst>
            <a:ext uri="{FF2B5EF4-FFF2-40B4-BE49-F238E27FC236}">
              <a16:creationId xmlns:a16="http://schemas.microsoft.com/office/drawing/2014/main" id="{D8EE6DA4-8639-4DF6-8B88-3853640CD1B7}"/>
            </a:ext>
          </a:extLst>
        </xdr:cNvPr>
        <xdr:cNvSpPr/>
      </xdr:nvSpPr>
      <xdr:spPr>
        <a:xfrm>
          <a:off x="5450417" y="435292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721</xdr:row>
      <xdr:rowOff>0</xdr:rowOff>
    </xdr:from>
    <xdr:ext cx="304796" cy="303215"/>
    <xdr:sp macro="" textlink="">
      <xdr:nvSpPr>
        <xdr:cNvPr id="53" name="AutoShape 2" descr="Image result for CERVEZA">
          <a:extLst>
            <a:ext uri="{FF2B5EF4-FFF2-40B4-BE49-F238E27FC236}">
              <a16:creationId xmlns:a16="http://schemas.microsoft.com/office/drawing/2014/main" id="{EB0C71E7-8683-452E-AE67-CE36294F5DB5}"/>
            </a:ext>
          </a:extLst>
        </xdr:cNvPr>
        <xdr:cNvSpPr/>
      </xdr:nvSpPr>
      <xdr:spPr>
        <a:xfrm>
          <a:off x="5450417" y="4352925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721</xdr:row>
      <xdr:rowOff>0</xdr:rowOff>
    </xdr:from>
    <xdr:ext cx="304796" cy="309560"/>
    <xdr:sp macro="" textlink="">
      <xdr:nvSpPr>
        <xdr:cNvPr id="54" name="AutoShape 2" descr="Image result for CERVEZA">
          <a:extLst>
            <a:ext uri="{FF2B5EF4-FFF2-40B4-BE49-F238E27FC236}">
              <a16:creationId xmlns:a16="http://schemas.microsoft.com/office/drawing/2014/main" id="{FA091AA4-D9B5-462A-9CA1-3BDC261DB761}"/>
            </a:ext>
          </a:extLst>
        </xdr:cNvPr>
        <xdr:cNvSpPr/>
      </xdr:nvSpPr>
      <xdr:spPr>
        <a:xfrm>
          <a:off x="5450417" y="435292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722</xdr:row>
      <xdr:rowOff>0</xdr:rowOff>
    </xdr:from>
    <xdr:ext cx="304796" cy="303215"/>
    <xdr:sp macro="" textlink="">
      <xdr:nvSpPr>
        <xdr:cNvPr id="55" name="AutoShape 2" descr="Image result for CERVEZA">
          <a:extLst>
            <a:ext uri="{FF2B5EF4-FFF2-40B4-BE49-F238E27FC236}">
              <a16:creationId xmlns:a16="http://schemas.microsoft.com/office/drawing/2014/main" id="{1AD6B5AE-938F-4624-90CA-FB0D9689DF05}"/>
            </a:ext>
          </a:extLst>
        </xdr:cNvPr>
        <xdr:cNvSpPr/>
      </xdr:nvSpPr>
      <xdr:spPr>
        <a:xfrm>
          <a:off x="5450417" y="4352925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722</xdr:row>
      <xdr:rowOff>0</xdr:rowOff>
    </xdr:from>
    <xdr:ext cx="304796" cy="309560"/>
    <xdr:sp macro="" textlink="">
      <xdr:nvSpPr>
        <xdr:cNvPr id="56" name="AutoShape 2" descr="Image result for CERVEZA">
          <a:extLst>
            <a:ext uri="{FF2B5EF4-FFF2-40B4-BE49-F238E27FC236}">
              <a16:creationId xmlns:a16="http://schemas.microsoft.com/office/drawing/2014/main" id="{A46CF765-2F9D-4D9E-AFBD-85128E9ED29A}"/>
            </a:ext>
          </a:extLst>
        </xdr:cNvPr>
        <xdr:cNvSpPr/>
      </xdr:nvSpPr>
      <xdr:spPr>
        <a:xfrm>
          <a:off x="5450417" y="435292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729</xdr:row>
      <xdr:rowOff>0</xdr:rowOff>
    </xdr:from>
    <xdr:ext cx="304796" cy="303215"/>
    <xdr:sp macro="" textlink="">
      <xdr:nvSpPr>
        <xdr:cNvPr id="61" name="AutoShape 2" descr="Image result for CERVEZA">
          <a:extLst>
            <a:ext uri="{FF2B5EF4-FFF2-40B4-BE49-F238E27FC236}">
              <a16:creationId xmlns:a16="http://schemas.microsoft.com/office/drawing/2014/main" id="{6AB73BD6-BA0C-4197-BBC1-9F38A7FAEE54}"/>
            </a:ext>
          </a:extLst>
        </xdr:cNvPr>
        <xdr:cNvSpPr/>
      </xdr:nvSpPr>
      <xdr:spPr>
        <a:xfrm>
          <a:off x="5450417" y="4352925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729</xdr:row>
      <xdr:rowOff>0</xdr:rowOff>
    </xdr:from>
    <xdr:ext cx="304796" cy="309560"/>
    <xdr:sp macro="" textlink="">
      <xdr:nvSpPr>
        <xdr:cNvPr id="62" name="AutoShape 2" descr="Image result for CERVEZA">
          <a:extLst>
            <a:ext uri="{FF2B5EF4-FFF2-40B4-BE49-F238E27FC236}">
              <a16:creationId xmlns:a16="http://schemas.microsoft.com/office/drawing/2014/main" id="{495BAAF8-8910-4237-8B2C-D5D5BF87CFAA}"/>
            </a:ext>
          </a:extLst>
        </xdr:cNvPr>
        <xdr:cNvSpPr/>
      </xdr:nvSpPr>
      <xdr:spPr>
        <a:xfrm>
          <a:off x="5450417" y="435292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726</xdr:row>
      <xdr:rowOff>0</xdr:rowOff>
    </xdr:from>
    <xdr:ext cx="304796" cy="303215"/>
    <xdr:sp macro="" textlink="">
      <xdr:nvSpPr>
        <xdr:cNvPr id="63" name="AutoShape 2" descr="Image result for CERVEZA">
          <a:extLst>
            <a:ext uri="{FF2B5EF4-FFF2-40B4-BE49-F238E27FC236}">
              <a16:creationId xmlns:a16="http://schemas.microsoft.com/office/drawing/2014/main" id="{5C989EEB-3A4F-4C8F-BAAC-DCF679156B6B}"/>
            </a:ext>
          </a:extLst>
        </xdr:cNvPr>
        <xdr:cNvSpPr/>
      </xdr:nvSpPr>
      <xdr:spPr>
        <a:xfrm>
          <a:off x="5450417" y="4305300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726</xdr:row>
      <xdr:rowOff>0</xdr:rowOff>
    </xdr:from>
    <xdr:ext cx="304796" cy="309560"/>
    <xdr:sp macro="" textlink="">
      <xdr:nvSpPr>
        <xdr:cNvPr id="64" name="AutoShape 2" descr="Image result for CERVEZA">
          <a:extLst>
            <a:ext uri="{FF2B5EF4-FFF2-40B4-BE49-F238E27FC236}">
              <a16:creationId xmlns:a16="http://schemas.microsoft.com/office/drawing/2014/main" id="{E5389084-98A4-4A50-91C7-DB7CF0C8E95A}"/>
            </a:ext>
          </a:extLst>
        </xdr:cNvPr>
        <xdr:cNvSpPr/>
      </xdr:nvSpPr>
      <xdr:spPr>
        <a:xfrm>
          <a:off x="5450417" y="4305300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727</xdr:row>
      <xdr:rowOff>0</xdr:rowOff>
    </xdr:from>
    <xdr:ext cx="304796" cy="303215"/>
    <xdr:sp macro="" textlink="">
      <xdr:nvSpPr>
        <xdr:cNvPr id="65" name="AutoShape 2" descr="Image result for CERVEZA">
          <a:extLst>
            <a:ext uri="{FF2B5EF4-FFF2-40B4-BE49-F238E27FC236}">
              <a16:creationId xmlns:a16="http://schemas.microsoft.com/office/drawing/2014/main" id="{2DF3A1D1-697B-4302-A7D6-D29E3766924B}"/>
            </a:ext>
          </a:extLst>
        </xdr:cNvPr>
        <xdr:cNvSpPr/>
      </xdr:nvSpPr>
      <xdr:spPr>
        <a:xfrm>
          <a:off x="5450417" y="4321175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727</xdr:row>
      <xdr:rowOff>0</xdr:rowOff>
    </xdr:from>
    <xdr:ext cx="304796" cy="309560"/>
    <xdr:sp macro="" textlink="">
      <xdr:nvSpPr>
        <xdr:cNvPr id="66" name="AutoShape 2" descr="Image result for CERVEZA">
          <a:extLst>
            <a:ext uri="{FF2B5EF4-FFF2-40B4-BE49-F238E27FC236}">
              <a16:creationId xmlns:a16="http://schemas.microsoft.com/office/drawing/2014/main" id="{4AB73BB1-2447-4A91-8454-BABB86ADDFB4}"/>
            </a:ext>
          </a:extLst>
        </xdr:cNvPr>
        <xdr:cNvSpPr/>
      </xdr:nvSpPr>
      <xdr:spPr>
        <a:xfrm>
          <a:off x="5450417" y="43211750"/>
          <a:ext cx="304796" cy="309560"/>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728</xdr:row>
      <xdr:rowOff>0</xdr:rowOff>
    </xdr:from>
    <xdr:ext cx="304796" cy="303215"/>
    <xdr:sp macro="" textlink="">
      <xdr:nvSpPr>
        <xdr:cNvPr id="67" name="AutoShape 2" descr="Image result for CERVEZA">
          <a:extLst>
            <a:ext uri="{FF2B5EF4-FFF2-40B4-BE49-F238E27FC236}">
              <a16:creationId xmlns:a16="http://schemas.microsoft.com/office/drawing/2014/main" id="{7BADF997-F18F-46AF-81B7-77BC01D3DA7F}"/>
            </a:ext>
          </a:extLst>
        </xdr:cNvPr>
        <xdr:cNvSpPr/>
      </xdr:nvSpPr>
      <xdr:spPr>
        <a:xfrm>
          <a:off x="5450417" y="43370500"/>
          <a:ext cx="304796" cy="303215"/>
        </a:xfrm>
        <a:prstGeom prst="rect">
          <a:avLst/>
        </a:prstGeom>
        <a:noFill/>
        <a:ln cap="flat">
          <a:noFill/>
          <a:prstDash val="solid"/>
        </a:ln>
      </xdr:spPr>
      <xdr:txBody>
        <a:bodyPr lIns="0" tIns="0" rIns="0" bIns="0"/>
        <a:lstStyle/>
        <a:p>
          <a:endParaRPr lang="es-AR"/>
        </a:p>
      </xdr:txBody>
    </xdr:sp>
    <xdr:clientData/>
  </xdr:oneCellAnchor>
  <xdr:oneCellAnchor>
    <xdr:from>
      <xdr:col>6</xdr:col>
      <xdr:colOff>0</xdr:colOff>
      <xdr:row>728</xdr:row>
      <xdr:rowOff>0</xdr:rowOff>
    </xdr:from>
    <xdr:ext cx="304796" cy="309560"/>
    <xdr:sp macro="" textlink="">
      <xdr:nvSpPr>
        <xdr:cNvPr id="68" name="AutoShape 2" descr="Image result for CERVEZA">
          <a:extLst>
            <a:ext uri="{FF2B5EF4-FFF2-40B4-BE49-F238E27FC236}">
              <a16:creationId xmlns:a16="http://schemas.microsoft.com/office/drawing/2014/main" id="{B72926BA-65C6-4BDE-85B3-85622FB961AD}"/>
            </a:ext>
          </a:extLst>
        </xdr:cNvPr>
        <xdr:cNvSpPr/>
      </xdr:nvSpPr>
      <xdr:spPr>
        <a:xfrm>
          <a:off x="5450417" y="43370500"/>
          <a:ext cx="304796" cy="309560"/>
        </a:xfrm>
        <a:prstGeom prst="rect">
          <a:avLst/>
        </a:prstGeom>
        <a:noFill/>
        <a:ln cap="flat">
          <a:noFill/>
          <a:prstDash val="solid"/>
        </a:ln>
      </xdr:spPr>
      <xdr:txBody>
        <a:bodyPr lIns="0" tIns="0" rIns="0" bIns="0"/>
        <a:lstStyle/>
        <a:p>
          <a:endParaRPr lang="es-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109536</xdr:colOff>
      <xdr:row>7</xdr:row>
      <xdr:rowOff>42861</xdr:rowOff>
    </xdr:from>
    <xdr:to>
      <xdr:col>10</xdr:col>
      <xdr:colOff>514349</xdr:colOff>
      <xdr:row>25</xdr:row>
      <xdr:rowOff>104774</xdr:rowOff>
    </xdr:to>
    <xdr:graphicFrame macro="">
      <xdr:nvGraphicFramePr>
        <xdr:cNvPr id="2" name="Chart 1">
          <a:extLst>
            <a:ext uri="{FF2B5EF4-FFF2-40B4-BE49-F238E27FC236}">
              <a16:creationId xmlns:a16="http://schemas.microsoft.com/office/drawing/2014/main" id="{61FEA816-C242-3B49-88AA-2E1C87F10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114300</xdr:colOff>
          <xdr:row>1</xdr:row>
          <xdr:rowOff>57150</xdr:rowOff>
        </xdr:from>
        <xdr:to>
          <xdr:col>6</xdr:col>
          <xdr:colOff>419100</xdr:colOff>
          <xdr:row>2</xdr:row>
          <xdr:rowOff>114300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128586</xdr:colOff>
      <xdr:row>29</xdr:row>
      <xdr:rowOff>52386</xdr:rowOff>
    </xdr:from>
    <xdr:to>
      <xdr:col>10</xdr:col>
      <xdr:colOff>438149</xdr:colOff>
      <xdr:row>48</xdr:row>
      <xdr:rowOff>161924</xdr:rowOff>
    </xdr:to>
    <xdr:graphicFrame macro="">
      <xdr:nvGraphicFramePr>
        <xdr:cNvPr id="3" name="Chart 2">
          <a:extLst>
            <a:ext uri="{FF2B5EF4-FFF2-40B4-BE49-F238E27FC236}">
              <a16:creationId xmlns:a16="http://schemas.microsoft.com/office/drawing/2014/main" id="{26EF8DF4-2775-A545-DE3B-3E70CF28E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190501</xdr:colOff>
      <xdr:row>51</xdr:row>
      <xdr:rowOff>100011</xdr:rowOff>
    </xdr:from>
    <xdr:to>
      <xdr:col>10</xdr:col>
      <xdr:colOff>533401</xdr:colOff>
      <xdr:row>72</xdr:row>
      <xdr:rowOff>133349</xdr:rowOff>
    </xdr:to>
    <xdr:graphicFrame macro="">
      <xdr:nvGraphicFramePr>
        <xdr:cNvPr id="4" name="Chart 3">
          <a:extLst>
            <a:ext uri="{FF2B5EF4-FFF2-40B4-BE49-F238E27FC236}">
              <a16:creationId xmlns:a16="http://schemas.microsoft.com/office/drawing/2014/main" id="{48535832-1FAA-C7B8-8E50-EB6CFC407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290511</xdr:colOff>
      <xdr:row>74</xdr:row>
      <xdr:rowOff>23811</xdr:rowOff>
    </xdr:from>
    <xdr:to>
      <xdr:col>10</xdr:col>
      <xdr:colOff>447674</xdr:colOff>
      <xdr:row>93</xdr:row>
      <xdr:rowOff>114299</xdr:rowOff>
    </xdr:to>
    <xdr:graphicFrame macro="">
      <xdr:nvGraphicFramePr>
        <xdr:cNvPr id="5" name="Chart 4">
          <a:extLst>
            <a:ext uri="{FF2B5EF4-FFF2-40B4-BE49-F238E27FC236}">
              <a16:creationId xmlns:a16="http://schemas.microsoft.com/office/drawing/2014/main" id="{AC39D364-EF0E-F3D5-D743-BC1540454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319087</xdr:colOff>
      <xdr:row>96</xdr:row>
      <xdr:rowOff>80962</xdr:rowOff>
    </xdr:from>
    <xdr:to>
      <xdr:col>10</xdr:col>
      <xdr:colOff>371475</xdr:colOff>
      <xdr:row>116</xdr:row>
      <xdr:rowOff>133350</xdr:rowOff>
    </xdr:to>
    <xdr:graphicFrame macro="">
      <xdr:nvGraphicFramePr>
        <xdr:cNvPr id="6" name="Chart 5">
          <a:extLst>
            <a:ext uri="{FF2B5EF4-FFF2-40B4-BE49-F238E27FC236}">
              <a16:creationId xmlns:a16="http://schemas.microsoft.com/office/drawing/2014/main" id="{2438789B-2E33-A9F0-8578-8A80B7490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233362</xdr:colOff>
      <xdr:row>119</xdr:row>
      <xdr:rowOff>19050</xdr:rowOff>
    </xdr:from>
    <xdr:to>
      <xdr:col>10</xdr:col>
      <xdr:colOff>400050</xdr:colOff>
      <xdr:row>140</xdr:row>
      <xdr:rowOff>38100</xdr:rowOff>
    </xdr:to>
    <xdr:graphicFrame macro="">
      <xdr:nvGraphicFramePr>
        <xdr:cNvPr id="7" name="Chart 6">
          <a:extLst>
            <a:ext uri="{FF2B5EF4-FFF2-40B4-BE49-F238E27FC236}">
              <a16:creationId xmlns:a16="http://schemas.microsoft.com/office/drawing/2014/main" id="{8B0A0F77-7C99-950C-6945-736C53EB4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257175</xdr:colOff>
      <xdr:row>140</xdr:row>
      <xdr:rowOff>66675</xdr:rowOff>
    </xdr:from>
    <xdr:to>
      <xdr:col>10</xdr:col>
      <xdr:colOff>423863</xdr:colOff>
      <xdr:row>161</xdr:row>
      <xdr:rowOff>85725</xdr:rowOff>
    </xdr:to>
    <xdr:graphicFrame macro="">
      <xdr:nvGraphicFramePr>
        <xdr:cNvPr id="8" name="Chart 7">
          <a:extLst>
            <a:ext uri="{FF2B5EF4-FFF2-40B4-BE49-F238E27FC236}">
              <a16:creationId xmlns:a16="http://schemas.microsoft.com/office/drawing/2014/main" id="{B54FC8A1-581E-4B3E-B342-D5EC35715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314326</xdr:colOff>
      <xdr:row>162</xdr:row>
      <xdr:rowOff>4761</xdr:rowOff>
    </xdr:from>
    <xdr:to>
      <xdr:col>10</xdr:col>
      <xdr:colOff>419100</xdr:colOff>
      <xdr:row>180</xdr:row>
      <xdr:rowOff>121226</xdr:rowOff>
    </xdr:to>
    <xdr:graphicFrame macro="">
      <xdr:nvGraphicFramePr>
        <xdr:cNvPr id="9" name="Chart 8">
          <a:extLst>
            <a:ext uri="{FF2B5EF4-FFF2-40B4-BE49-F238E27FC236}">
              <a16:creationId xmlns:a16="http://schemas.microsoft.com/office/drawing/2014/main" id="{F6133B90-A9C7-FF31-06CE-09DB86019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299603</xdr:colOff>
      <xdr:row>191</xdr:row>
      <xdr:rowOff>142875</xdr:rowOff>
    </xdr:from>
    <xdr:to>
      <xdr:col>10</xdr:col>
      <xdr:colOff>404378</xdr:colOff>
      <xdr:row>211</xdr:row>
      <xdr:rowOff>157162</xdr:rowOff>
    </xdr:to>
    <xdr:graphicFrame macro="">
      <xdr:nvGraphicFramePr>
        <xdr:cNvPr id="10" name="Chart 9">
          <a:extLst>
            <a:ext uri="{FF2B5EF4-FFF2-40B4-BE49-F238E27FC236}">
              <a16:creationId xmlns:a16="http://schemas.microsoft.com/office/drawing/2014/main" id="{EE754F06-3395-4CAF-9B8C-E0087DB02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404811</xdr:colOff>
      <xdr:row>206</xdr:row>
      <xdr:rowOff>23812</xdr:rowOff>
    </xdr:from>
    <xdr:to>
      <xdr:col>10</xdr:col>
      <xdr:colOff>352424</xdr:colOff>
      <xdr:row>222</xdr:row>
      <xdr:rowOff>157162</xdr:rowOff>
    </xdr:to>
    <xdr:graphicFrame macro="">
      <xdr:nvGraphicFramePr>
        <xdr:cNvPr id="11" name="Chart 10">
          <a:extLst>
            <a:ext uri="{FF2B5EF4-FFF2-40B4-BE49-F238E27FC236}">
              <a16:creationId xmlns:a16="http://schemas.microsoft.com/office/drawing/2014/main" id="{46F0274A-5E3C-8AFD-2641-711995187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390525</xdr:colOff>
      <xdr:row>223</xdr:row>
      <xdr:rowOff>123825</xdr:rowOff>
    </xdr:from>
    <xdr:to>
      <xdr:col>10</xdr:col>
      <xdr:colOff>495300</xdr:colOff>
      <xdr:row>243</xdr:row>
      <xdr:rowOff>157163</xdr:rowOff>
    </xdr:to>
    <xdr:graphicFrame macro="">
      <xdr:nvGraphicFramePr>
        <xdr:cNvPr id="12" name="Chart 11">
          <a:extLst>
            <a:ext uri="{FF2B5EF4-FFF2-40B4-BE49-F238E27FC236}">
              <a16:creationId xmlns:a16="http://schemas.microsoft.com/office/drawing/2014/main" id="{99A97B00-BADE-47BA-A5BE-7FCEA326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366711</xdr:colOff>
      <xdr:row>158</xdr:row>
      <xdr:rowOff>133351</xdr:rowOff>
    </xdr:from>
    <xdr:to>
      <xdr:col>33</xdr:col>
      <xdr:colOff>295275</xdr:colOff>
      <xdr:row>181</xdr:row>
      <xdr:rowOff>133350</xdr:rowOff>
    </xdr:to>
    <xdr:graphicFrame macro="">
      <xdr:nvGraphicFramePr>
        <xdr:cNvPr id="13" name="Chart 12">
          <a:extLst>
            <a:ext uri="{FF2B5EF4-FFF2-40B4-BE49-F238E27FC236}">
              <a16:creationId xmlns:a16="http://schemas.microsoft.com/office/drawing/2014/main" id="{1CC5D97B-006D-D237-6727-8AFB18E16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359351</xdr:colOff>
      <xdr:row>247</xdr:row>
      <xdr:rowOff>74468</xdr:rowOff>
    </xdr:from>
    <xdr:to>
      <xdr:col>10</xdr:col>
      <xdr:colOff>181841</xdr:colOff>
      <xdr:row>263</xdr:row>
      <xdr:rowOff>133350</xdr:rowOff>
    </xdr:to>
    <xdr:graphicFrame macro="">
      <xdr:nvGraphicFramePr>
        <xdr:cNvPr id="14" name="Chart 13">
          <a:extLst>
            <a:ext uri="{FF2B5EF4-FFF2-40B4-BE49-F238E27FC236}">
              <a16:creationId xmlns:a16="http://schemas.microsoft.com/office/drawing/2014/main" id="{D36C09E7-70FF-A091-B41A-4521BFEF1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82550</xdr:colOff>
      <xdr:row>13</xdr:row>
      <xdr:rowOff>56396</xdr:rowOff>
    </xdr:from>
    <xdr:to>
      <xdr:col>15</xdr:col>
      <xdr:colOff>292100</xdr:colOff>
      <xdr:row>31</xdr:row>
      <xdr:rowOff>43567</xdr:rowOff>
    </xdr:to>
    <xdr:pic>
      <xdr:nvPicPr>
        <xdr:cNvPr id="2" name="Picture 1">
          <a:extLst>
            <a:ext uri="{FF2B5EF4-FFF2-40B4-BE49-F238E27FC236}">
              <a16:creationId xmlns:a16="http://schemas.microsoft.com/office/drawing/2014/main" id="{2B1E0FB0-1AEE-4F9B-95B2-D4BD1A7DEB95}"/>
            </a:ext>
          </a:extLst>
        </xdr:cNvPr>
        <xdr:cNvPicPr>
          <a:picLocks noChangeAspect="1"/>
        </xdr:cNvPicPr>
      </xdr:nvPicPr>
      <xdr:blipFill>
        <a:blip xmlns:r="http://schemas.openxmlformats.org/officeDocument/2006/relationships" r:embed="rId1"/>
        <a:stretch>
          <a:fillRect/>
        </a:stretch>
      </xdr:blipFill>
      <xdr:spPr>
        <a:xfrm>
          <a:off x="692150" y="1389896"/>
          <a:ext cx="5695950" cy="3416171"/>
        </a:xfrm>
        <a:prstGeom prst="rect">
          <a:avLst/>
        </a:prstGeom>
      </xdr:spPr>
    </xdr:pic>
    <xdr:clientData/>
  </xdr:twoCellAnchor>
  <xdr:twoCellAnchor>
    <xdr:from>
      <xdr:col>25</xdr:col>
      <xdr:colOff>441324</xdr:colOff>
      <xdr:row>13</xdr:row>
      <xdr:rowOff>76200</xdr:rowOff>
    </xdr:from>
    <xdr:to>
      <xdr:col>34</xdr:col>
      <xdr:colOff>88899</xdr:colOff>
      <xdr:row>31</xdr:row>
      <xdr:rowOff>50800</xdr:rowOff>
    </xdr:to>
    <xdr:graphicFrame macro="">
      <xdr:nvGraphicFramePr>
        <xdr:cNvPr id="3" name="Chart 2">
          <a:extLst>
            <a:ext uri="{FF2B5EF4-FFF2-40B4-BE49-F238E27FC236}">
              <a16:creationId xmlns:a16="http://schemas.microsoft.com/office/drawing/2014/main" id="{ADEA40E1-AAF4-443C-95E8-04AC80156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590550</xdr:colOff>
      <xdr:row>13</xdr:row>
      <xdr:rowOff>82550</xdr:rowOff>
    </xdr:from>
    <xdr:to>
      <xdr:col>25</xdr:col>
      <xdr:colOff>200153</xdr:colOff>
      <xdr:row>31</xdr:row>
      <xdr:rowOff>75317</xdr:rowOff>
    </xdr:to>
    <xdr:pic>
      <xdr:nvPicPr>
        <xdr:cNvPr id="4" name="Picture 3">
          <a:extLst>
            <a:ext uri="{FF2B5EF4-FFF2-40B4-BE49-F238E27FC236}">
              <a16:creationId xmlns:a16="http://schemas.microsoft.com/office/drawing/2014/main" id="{CF4491A8-9BBB-4EDE-8890-AF407FA9D8E6}"/>
            </a:ext>
          </a:extLst>
        </xdr:cNvPr>
        <xdr:cNvPicPr>
          <a:picLocks noChangeAspect="1"/>
        </xdr:cNvPicPr>
      </xdr:nvPicPr>
      <xdr:blipFill>
        <a:blip xmlns:r="http://schemas.openxmlformats.org/officeDocument/2006/relationships" r:embed="rId3"/>
        <a:stretch>
          <a:fillRect/>
        </a:stretch>
      </xdr:blipFill>
      <xdr:spPr>
        <a:xfrm>
          <a:off x="6686550" y="1416050"/>
          <a:ext cx="5705603" cy="34217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161925</xdr:colOff>
      <xdr:row>33</xdr:row>
      <xdr:rowOff>161925</xdr:rowOff>
    </xdr:from>
    <xdr:to>
      <xdr:col>9</xdr:col>
      <xdr:colOff>492125</xdr:colOff>
      <xdr:row>48</xdr:row>
      <xdr:rowOff>142875</xdr:rowOff>
    </xdr:to>
    <xdr:graphicFrame macro="">
      <xdr:nvGraphicFramePr>
        <xdr:cNvPr id="2" name="Chart 1">
          <a:extLst>
            <a:ext uri="{FF2B5EF4-FFF2-40B4-BE49-F238E27FC236}">
              <a16:creationId xmlns:a16="http://schemas.microsoft.com/office/drawing/2014/main" id="{A20D34D1-858D-445E-A76F-297017AFE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520701</xdr:colOff>
      <xdr:row>32</xdr:row>
      <xdr:rowOff>60326</xdr:rowOff>
    </xdr:from>
    <xdr:to>
      <xdr:col>29</xdr:col>
      <xdr:colOff>663575</xdr:colOff>
      <xdr:row>85</xdr:row>
      <xdr:rowOff>137583</xdr:rowOff>
    </xdr:to>
    <xdr:graphicFrame macro="">
      <xdr:nvGraphicFramePr>
        <xdr:cNvPr id="3" name="Chart 2">
          <a:extLst>
            <a:ext uri="{FF2B5EF4-FFF2-40B4-BE49-F238E27FC236}">
              <a16:creationId xmlns:a16="http://schemas.microsoft.com/office/drawing/2014/main" id="{4956D06C-8368-3ABE-FBA2-20C62C964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69850</xdr:colOff>
      <xdr:row>56</xdr:row>
      <xdr:rowOff>139700</xdr:rowOff>
    </xdr:from>
    <xdr:to>
      <xdr:col>6</xdr:col>
      <xdr:colOff>304800</xdr:colOff>
      <xdr:row>73</xdr:row>
      <xdr:rowOff>95250</xdr:rowOff>
    </xdr:to>
    <xdr:graphicFrame macro="">
      <xdr:nvGraphicFramePr>
        <xdr:cNvPr id="2" name="Chart 1">
          <a:extLst>
            <a:ext uri="{FF2B5EF4-FFF2-40B4-BE49-F238E27FC236}">
              <a16:creationId xmlns:a16="http://schemas.microsoft.com/office/drawing/2014/main" id="{B0385F9C-9978-4B98-806D-F4FE61C07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101600</xdr:colOff>
      <xdr:row>71</xdr:row>
      <xdr:rowOff>177800</xdr:rowOff>
    </xdr:from>
    <xdr:to>
      <xdr:col>6</xdr:col>
      <xdr:colOff>320675</xdr:colOff>
      <xdr:row>90</xdr:row>
      <xdr:rowOff>114300</xdr:rowOff>
    </xdr:to>
    <xdr:graphicFrame macro="">
      <xdr:nvGraphicFramePr>
        <xdr:cNvPr id="3" name="Chart 2">
          <a:extLst>
            <a:ext uri="{FF2B5EF4-FFF2-40B4-BE49-F238E27FC236}">
              <a16:creationId xmlns:a16="http://schemas.microsoft.com/office/drawing/2014/main" id="{665503D7-132F-4597-B555-D9021E4D4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odolfo Olenchuk" id="{3A188CF9-DB28-443F-AA56-1E8075A579F0}" userId="S::rolenchuk@crossregional.com::7a7d50d1-c003-4e3c-a858-793c6f439979"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4</v>
  </rv>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N65" dT="2025-06-23T14:39:16.61" personId="{3A188CF9-DB28-443F-AA56-1E8075A579F0}" id="{83B1436C-2827-48AF-A7F0-DC5001082CD4}">
    <text xml:space="preserve">Este ratio mide la capacidad de una empresa para cumplir con sus obligaciones a corto plazo.
Un ratio de liquidez corriente (Current Ratio) mayor a 1 indica que la empresa tiene más activos corrientes que pasivos corrientes, lo que significa que debería poder cumplir con sus obligaciones a corto plazo sin asistencia financiera adicional.
Un ratio de liquidez corriente menor a 1 sugiere que la empresa podría tener dificultades para cumplir con sus obligaciones a corto plazo, lo que podría derivar en problemas de liquidez. </text>
  </threadedComment>
  <threadedComment ref="AN66" dT="2025-06-23T14:40:50.20" personId="{3A188CF9-DB28-443F-AA56-1E8075A579F0}" id="{3EB239D9-A101-4308-9F8B-72ED605FF9A0}">
    <text xml:space="preserve">Esto mide la proporción de los activos de una empresa que están financiados con deuda. 
Alto Debt Ratio (mayor a 0.5):
Significa que más del 50% de los activos de la empresa están financiados con deuda. Esto puede indicar un mayor riesgo financiero, ya que la empresa depende fuertemente de financiamiento externo para operar. También puede dificultar la obtención de nuevos préstamos o generar desconfianza entre inversores y acreedores.
Bajo Debt Ratio (menor a 0.5):
Indica que la empresa se financia principalmente con capital propio, lo cual sugiere una estructura financiera más sólida y menor riesgo. Esto puede ser visto como un signo de estabilidad financiera y menor vulnerabilidad ante cambios en las tasas de interés o condiciones económicas adversas.
</text>
  </threadedComment>
  <threadedComment ref="AN67" dT="2025-06-23T14:43:29.85" personId="{3A188CF9-DB28-443F-AA56-1E8075A579F0}" id="{2B202051-C29E-4EB7-96BF-B52F5AD082AC}">
    <text xml:space="preserve">Este ratio mide cuánto de cada dólar de ingresos queda como ganancia después de pagar todos los gastos. 
Alto Net Profit Margin:
Indica que la empresa es eficiente controlando sus costos y gastos, y logra convertir una mayor parte de sus ingresos en beneficios. Esto suele ser un signo de una buena gestión financiera y puede aumentar la confianza de inversores y acreedores.
Bajo Net Profit Margin:
Sugiere que los costos y gastos están consumiendo una gran parte de los ingresos, lo que podría indicar ineficiencias operativas, altos costos financieros o presión competitiva en precios.
Importancia estratégica:
Un margen neto sólido proporciona a la empresa mayor capacidad para reinvertir, pagar dividendos o resistir tiempos económicos difíciles. Además, facilita el acceso a financiamiento y mejora su valoración en el mercado.
</text>
  </threadedComment>
  <threadedComment ref="AN68" dT="2025-06-23T14:45:09.76" personId="{3A188CF9-DB28-443F-AA56-1E8075A579F0}" id="{407E1AA8-9EA0-4442-91F3-D459756138AE}">
    <text xml:space="preserve">Este ratio mide cuán eficientemente una empresa utiliza sus activos para generar ganancias.
Alto ROA:
Refleja una gestión eficiente de los activos. La empresa está generando una buena cantidad de beneficios en relación con sus activos totales, lo cual es una señal positiva para inversores y directivos.
Bajo ROA:
Indica que la empresa podría no estar utilizando sus activos de manera óptima para generar ganancias. Esto puede deberse a una inversión ineficaz, activos ociosos, o baja rentabilidad operativa.
Uso práctico:
Este indicador es útil para comparar empresas del mismo sector. Un ROA alto puede significar una ventaja competitiva en eficiencia operativa. Es especialmente relevante en industrias con activos intensivos (como manufactura o transporte), donde el buen uso de activos es crucial para la rentabilidad.
 </text>
  </threadedComment>
  <threadedComment ref="AN69" dT="2025-06-23T14:46:29.86" personId="{3A188CF9-DB28-443F-AA56-1E8075A579F0}" id="{40BC646A-A465-485F-84C5-F370BD37AACD}">
    <text xml:space="preserve">Este ratio mide cuán eficazmente una empresa utiliza sus activos para generar ingresos. 
Alta Rotación de Activos:
Significa que la empresa está generando muchas ventas por cada unidad monetaria invertida en activos. Refleja una buena eficiencia operativa y una utilización intensiva de los recursos disponibles.
Baja Rotación de Activos:
Puede indicar que los activos no se están utilizando de manera efectiva o que hay exceso de capacidad instalada. También puede ser típico en industrias con ciclos de venta largos o activos de larga duración.
Importancia estratégica:
Este indicador es especialmente útil para evaluar la eficiencia operativa en sectores como el comercio minorista, donde una alta rotación de activos es clave para la rentabilidad. Se interpreta mejor en conjunto con otros ratios, como el ROA o el margen de utilidad.
</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1D3B-F5C1-416C-8189-619CC44BBD66}">
  <sheetPr>
    <tabColor rgb="FF3AEF31"/>
    <pageSetUpPr fitToPage="1"/>
  </sheetPr>
  <dimension ref="A1:CM126"/>
  <sheetViews>
    <sheetView tabSelected="1" zoomScale="90" zoomScaleNormal="90" workbookViewId="0">
      <selection activeCell="BB25" sqref="BB25:BC25"/>
    </sheetView>
  </sheetViews>
  <sheetFormatPr defaultColWidth="3.5703125" defaultRowHeight="15" x14ac:dyDescent="0.25"/>
  <cols>
    <col min="1" max="1" width="4.42578125" style="339" bestFit="1" customWidth="1"/>
    <col min="2" max="2" width="3.5703125" style="339"/>
    <col min="3" max="3" width="2.85546875" style="339" customWidth="1"/>
    <col min="4" max="4" width="4.42578125" style="339" bestFit="1" customWidth="1"/>
    <col min="5" max="10" width="3.5703125" style="339"/>
    <col min="11" max="11" width="3.85546875" style="339" customWidth="1"/>
    <col min="12" max="19" width="3.5703125" style="339"/>
    <col min="20" max="20" width="3.7109375" style="339" bestFit="1" customWidth="1"/>
    <col min="21" max="31" width="3.5703125" style="339"/>
    <col min="32" max="32" width="4.28515625" style="339" customWidth="1"/>
    <col min="33" max="72" width="3.5703125" style="339"/>
    <col min="73" max="73" width="3.5703125" style="339" customWidth="1"/>
    <col min="74" max="90" width="3.5703125" style="339"/>
    <col min="91" max="91" width="3.7109375" style="339" bestFit="1" customWidth="1"/>
    <col min="92" max="16384" width="3.5703125" style="339"/>
  </cols>
  <sheetData>
    <row r="1" spans="1:89" x14ac:dyDescent="0.25">
      <c r="C1" s="342"/>
      <c r="D1" s="517" t="e" vm="1">
        <f>+Timeline!A2</f>
        <v>#VALUE!</v>
      </c>
      <c r="E1" s="517"/>
      <c r="F1" s="517"/>
      <c r="G1" s="517"/>
      <c r="H1" s="517"/>
      <c r="I1" s="517"/>
      <c r="J1" s="517"/>
      <c r="K1" s="517"/>
      <c r="L1" s="517"/>
      <c r="M1" s="517"/>
      <c r="N1" s="517"/>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4"/>
    </row>
    <row r="2" spans="1:89" x14ac:dyDescent="0.25">
      <c r="C2" s="345"/>
      <c r="D2" s="494"/>
      <c r="E2" s="494"/>
      <c r="F2" s="494"/>
      <c r="G2" s="494"/>
      <c r="H2" s="494"/>
      <c r="I2" s="494"/>
      <c r="J2" s="494"/>
      <c r="K2" s="494"/>
      <c r="L2" s="494"/>
      <c r="M2" s="494"/>
      <c r="N2" s="494"/>
      <c r="O2" s="346"/>
      <c r="P2" s="346"/>
      <c r="Q2" s="346"/>
      <c r="R2" s="348"/>
      <c r="S2" s="349"/>
      <c r="T2" s="349"/>
      <c r="U2" s="349"/>
      <c r="V2" s="349"/>
      <c r="W2" s="349"/>
      <c r="X2" s="349"/>
      <c r="Y2" s="349"/>
      <c r="Z2" s="349"/>
      <c r="AA2" s="349"/>
      <c r="AB2" s="349"/>
      <c r="AC2" s="349"/>
      <c r="AD2" s="349"/>
      <c r="AE2" s="349"/>
      <c r="AF2" s="383"/>
      <c r="AG2" s="349"/>
      <c r="AH2" s="383"/>
      <c r="AI2" s="383"/>
      <c r="AJ2" s="383"/>
      <c r="AK2" s="350"/>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c r="BS2" s="346"/>
      <c r="BT2" s="346"/>
      <c r="BU2" s="346"/>
      <c r="BV2" s="346"/>
      <c r="BW2" s="346"/>
      <c r="BX2" s="346"/>
      <c r="BY2" s="346"/>
      <c r="BZ2" s="346"/>
      <c r="CA2" s="346"/>
      <c r="CB2" s="346"/>
      <c r="CC2" s="346"/>
      <c r="CD2" s="346"/>
      <c r="CE2" s="346"/>
      <c r="CF2" s="346"/>
      <c r="CG2" s="346"/>
      <c r="CH2" s="346"/>
      <c r="CI2" s="346"/>
      <c r="CJ2" s="346"/>
      <c r="CK2" s="347"/>
    </row>
    <row r="3" spans="1:89" x14ac:dyDescent="0.25">
      <c r="C3" s="345"/>
      <c r="D3" s="494"/>
      <c r="E3" s="494"/>
      <c r="F3" s="494"/>
      <c r="G3" s="494"/>
      <c r="H3" s="494"/>
      <c r="I3" s="494"/>
      <c r="J3" s="494"/>
      <c r="K3" s="494"/>
      <c r="L3" s="494"/>
      <c r="M3" s="494"/>
      <c r="N3" s="494"/>
      <c r="O3" s="346"/>
      <c r="P3" s="346"/>
      <c r="Q3" s="346"/>
      <c r="R3" s="351"/>
      <c r="S3" s="512" t="s">
        <v>279</v>
      </c>
      <c r="T3" s="512"/>
      <c r="U3" s="512"/>
      <c r="V3" s="512"/>
      <c r="W3" s="512"/>
      <c r="X3" s="512"/>
      <c r="Y3" s="512"/>
      <c r="Z3" s="512"/>
      <c r="AA3" s="512"/>
      <c r="AB3" s="381"/>
      <c r="AC3" s="381"/>
      <c r="AD3" s="381"/>
      <c r="AE3" s="381"/>
      <c r="AF3" s="341"/>
      <c r="AG3" s="353"/>
      <c r="AH3" s="341"/>
      <c r="AI3" s="341"/>
      <c r="AJ3" s="341"/>
      <c r="AK3" s="352"/>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7"/>
    </row>
    <row r="4" spans="1:89" x14ac:dyDescent="0.25">
      <c r="C4" s="345"/>
      <c r="D4" s="494"/>
      <c r="E4" s="494"/>
      <c r="F4" s="494"/>
      <c r="G4" s="494"/>
      <c r="H4" s="494"/>
      <c r="I4" s="494"/>
      <c r="J4" s="494"/>
      <c r="K4" s="494"/>
      <c r="L4" s="494"/>
      <c r="M4" s="494"/>
      <c r="N4" s="494"/>
      <c r="O4" s="346"/>
      <c r="P4" s="346"/>
      <c r="Q4" s="346"/>
      <c r="R4" s="351"/>
      <c r="S4" s="353"/>
      <c r="T4" s="353"/>
      <c r="U4" s="353"/>
      <c r="V4" s="353"/>
      <c r="W4" s="353"/>
      <c r="X4" s="353"/>
      <c r="Y4" s="353"/>
      <c r="Z4" s="353"/>
      <c r="AA4" s="353"/>
      <c r="AB4" s="353"/>
      <c r="AC4" s="353"/>
      <c r="AD4" s="353"/>
      <c r="AE4" s="353"/>
      <c r="AF4" s="341"/>
      <c r="AG4" s="353"/>
      <c r="AH4" s="341"/>
      <c r="AI4" s="341"/>
      <c r="AJ4" s="341"/>
      <c r="AK4" s="352"/>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7"/>
    </row>
    <row r="5" spans="1:89" x14ac:dyDescent="0.25">
      <c r="C5" s="345"/>
      <c r="D5" s="494"/>
      <c r="E5" s="494"/>
      <c r="F5" s="494"/>
      <c r="G5" s="494"/>
      <c r="H5" s="494"/>
      <c r="I5" s="494"/>
      <c r="J5" s="494"/>
      <c r="K5" s="494"/>
      <c r="L5" s="494"/>
      <c r="M5" s="494"/>
      <c r="N5" s="494"/>
      <c r="O5" s="346"/>
      <c r="P5" s="346"/>
      <c r="Q5" s="346"/>
      <c r="R5" s="351"/>
      <c r="S5" s="353" t="s">
        <v>280</v>
      </c>
      <c r="T5" s="382" t="s">
        <v>281</v>
      </c>
      <c r="U5" s="353"/>
      <c r="V5" s="353"/>
      <c r="W5" s="353"/>
      <c r="X5" s="353"/>
      <c r="Y5" s="353"/>
      <c r="Z5" s="353"/>
      <c r="AA5" s="353"/>
      <c r="AB5" s="353"/>
      <c r="AC5" s="353"/>
      <c r="AD5" s="353"/>
      <c r="AE5" s="353"/>
      <c r="AF5" s="341"/>
      <c r="AG5" s="353"/>
      <c r="AH5" s="341"/>
      <c r="AI5" s="341"/>
      <c r="AJ5" s="341"/>
      <c r="AK5" s="352"/>
      <c r="AL5" s="34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7"/>
    </row>
    <row r="6" spans="1:89" x14ac:dyDescent="0.25">
      <c r="C6" s="345"/>
      <c r="D6" s="494"/>
      <c r="E6" s="494"/>
      <c r="F6" s="494"/>
      <c r="G6" s="494"/>
      <c r="H6" s="494"/>
      <c r="I6" s="494"/>
      <c r="J6" s="494"/>
      <c r="K6" s="494"/>
      <c r="L6" s="494"/>
      <c r="M6" s="494"/>
      <c r="N6" s="494"/>
      <c r="O6" s="346"/>
      <c r="P6" s="346"/>
      <c r="Q6" s="346"/>
      <c r="R6" s="351"/>
      <c r="S6" s="353"/>
      <c r="T6" s="353" t="s">
        <v>282</v>
      </c>
      <c r="U6" s="353"/>
      <c r="V6" s="353"/>
      <c r="W6" s="353"/>
      <c r="X6" s="353"/>
      <c r="Z6" s="523" t="s">
        <v>283</v>
      </c>
      <c r="AA6" s="523"/>
      <c r="AB6" s="523"/>
      <c r="AC6" s="523"/>
      <c r="AD6" s="353"/>
      <c r="AE6" s="353"/>
      <c r="AF6" s="341"/>
      <c r="AG6" s="353"/>
      <c r="AH6" s="341"/>
      <c r="AI6" s="341"/>
      <c r="AJ6" s="341"/>
      <c r="AK6" s="352"/>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6"/>
      <c r="BY6" s="346"/>
      <c r="BZ6" s="346"/>
      <c r="CA6" s="346"/>
      <c r="CB6" s="346"/>
      <c r="CC6" s="346"/>
      <c r="CD6" s="346"/>
      <c r="CE6" s="346"/>
      <c r="CF6" s="346"/>
      <c r="CG6" s="346"/>
      <c r="CH6" s="346"/>
      <c r="CI6" s="346"/>
      <c r="CJ6" s="346"/>
      <c r="CK6" s="347"/>
    </row>
    <row r="7" spans="1:89" ht="14.45" customHeight="1" x14ac:dyDescent="0.25">
      <c r="C7" s="345"/>
      <c r="D7" s="513" t="s">
        <v>253</v>
      </c>
      <c r="E7" s="513"/>
      <c r="F7" s="513"/>
      <c r="G7" s="513"/>
      <c r="H7" s="513"/>
      <c r="I7" s="513"/>
      <c r="J7" s="513"/>
      <c r="K7" s="513"/>
      <c r="L7" s="513"/>
      <c r="M7" s="513"/>
      <c r="N7" s="513"/>
      <c r="O7" s="513"/>
      <c r="P7" s="513"/>
      <c r="Q7" s="346"/>
      <c r="R7" s="351"/>
      <c r="T7" s="353" t="s">
        <v>274</v>
      </c>
      <c r="U7" s="353"/>
      <c r="V7" s="353"/>
      <c r="W7" s="353"/>
      <c r="X7" s="353"/>
      <c r="Y7" s="353"/>
      <c r="Z7" s="353"/>
      <c r="AA7" s="522">
        <f>+Engine!Q219</f>
        <v>0.16148500000000002</v>
      </c>
      <c r="AB7" s="522"/>
      <c r="AC7" s="522"/>
      <c r="AD7" s="353"/>
      <c r="AI7" s="341"/>
      <c r="AJ7" s="341"/>
      <c r="AK7" s="352"/>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7"/>
    </row>
    <row r="8" spans="1:89" ht="14.45" customHeight="1" x14ac:dyDescent="0.25">
      <c r="C8" s="345"/>
      <c r="D8" s="513"/>
      <c r="E8" s="513"/>
      <c r="F8" s="513"/>
      <c r="G8" s="513"/>
      <c r="H8" s="513"/>
      <c r="I8" s="513"/>
      <c r="J8" s="513"/>
      <c r="K8" s="513"/>
      <c r="L8" s="513"/>
      <c r="M8" s="513"/>
      <c r="N8" s="513"/>
      <c r="O8" s="513"/>
      <c r="P8" s="513"/>
      <c r="Q8" s="346"/>
      <c r="R8" s="351"/>
      <c r="S8" s="353"/>
      <c r="T8" s="353" t="s">
        <v>285</v>
      </c>
      <c r="U8" s="353"/>
      <c r="V8" s="353"/>
      <c r="W8" s="353"/>
      <c r="X8" s="353"/>
      <c r="Y8" s="353"/>
      <c r="Z8" s="341"/>
      <c r="AA8" s="519">
        <f>+J17</f>
        <v>9731762.4133567959</v>
      </c>
      <c r="AB8" s="519"/>
      <c r="AC8" s="519"/>
      <c r="AD8" s="353"/>
      <c r="AE8" s="353"/>
      <c r="AF8" s="341"/>
      <c r="AG8" s="353"/>
      <c r="AH8" s="341"/>
      <c r="AI8" s="495" t="s">
        <v>286</v>
      </c>
      <c r="AJ8" s="495"/>
      <c r="AK8" s="352"/>
      <c r="AL8" s="346"/>
      <c r="AM8" s="346"/>
      <c r="AN8" s="346"/>
      <c r="AO8" s="346"/>
      <c r="AP8" s="346"/>
      <c r="AQ8" s="346"/>
      <c r="AR8" s="346"/>
      <c r="AS8" s="346"/>
      <c r="AT8" s="346"/>
      <c r="AU8" s="346"/>
      <c r="AV8" s="346"/>
      <c r="AW8" s="346"/>
      <c r="AX8" s="346"/>
      <c r="AY8" s="346"/>
      <c r="AZ8" s="346"/>
      <c r="BA8" s="346"/>
      <c r="BB8" s="346"/>
      <c r="BC8" s="346"/>
      <c r="BD8" s="346"/>
      <c r="BE8" s="346"/>
      <c r="BF8" s="346"/>
      <c r="BG8" s="346"/>
      <c r="BH8" s="346"/>
      <c r="BI8" s="346"/>
      <c r="BJ8" s="346"/>
      <c r="BK8" s="346"/>
      <c r="BL8" s="346"/>
      <c r="BM8" s="346"/>
      <c r="BN8" s="346"/>
      <c r="BO8" s="346"/>
      <c r="BP8" s="346"/>
      <c r="BQ8" s="346"/>
      <c r="BR8" s="346"/>
      <c r="BS8" s="346"/>
      <c r="BT8" s="346"/>
      <c r="BU8" s="346"/>
      <c r="BV8" s="346"/>
      <c r="BW8" s="346"/>
      <c r="BX8" s="346"/>
      <c r="BY8" s="346"/>
      <c r="BZ8" s="346"/>
      <c r="CA8" s="346"/>
      <c r="CB8" s="346"/>
      <c r="CC8" s="346"/>
      <c r="CD8" s="346"/>
      <c r="CE8" s="346"/>
      <c r="CF8" s="346"/>
      <c r="CG8" s="346"/>
      <c r="CH8" s="346"/>
      <c r="CI8" s="346"/>
      <c r="CJ8" s="346"/>
      <c r="CK8" s="347"/>
    </row>
    <row r="9" spans="1:89" x14ac:dyDescent="0.25">
      <c r="C9" s="345"/>
      <c r="D9" s="514" t="s">
        <v>296</v>
      </c>
      <c r="E9" s="514"/>
      <c r="F9" s="514"/>
      <c r="G9" s="514"/>
      <c r="H9" s="514"/>
      <c r="I9" s="514"/>
      <c r="J9" s="514"/>
      <c r="K9" s="514"/>
      <c r="L9" s="514"/>
      <c r="M9" s="514"/>
      <c r="N9" s="514"/>
      <c r="O9" s="514"/>
      <c r="P9" s="514"/>
      <c r="Q9" s="346"/>
      <c r="R9" s="351"/>
      <c r="S9" s="353"/>
      <c r="T9" s="353"/>
      <c r="U9" s="354" t="s">
        <v>284</v>
      </c>
      <c r="V9" s="354"/>
      <c r="W9" s="354"/>
      <c r="X9" s="354"/>
      <c r="Y9" s="354"/>
      <c r="Z9" s="354"/>
      <c r="AA9" s="354"/>
      <c r="AB9" s="354"/>
      <c r="AC9" s="354"/>
      <c r="AD9" s="493">
        <f>+Engine!Q223</f>
        <v>7185460.3978489526</v>
      </c>
      <c r="AE9" s="494"/>
      <c r="AF9" s="494"/>
      <c r="AG9" s="495" t="s">
        <v>193</v>
      </c>
      <c r="AH9" s="495"/>
      <c r="AI9" s="496">
        <v>0.6</v>
      </c>
      <c r="AJ9" s="496"/>
      <c r="AK9" s="352"/>
      <c r="AL9" s="346"/>
      <c r="AM9" s="346"/>
      <c r="AN9" s="346"/>
      <c r="AO9" s="346"/>
      <c r="AP9" s="346"/>
      <c r="AQ9" s="346"/>
      <c r="AR9" s="346"/>
      <c r="AS9" s="346"/>
      <c r="AT9" s="346"/>
      <c r="AU9" s="346"/>
      <c r="AV9" s="346"/>
      <c r="AW9" s="346"/>
      <c r="AX9" s="346"/>
      <c r="AY9" s="346"/>
      <c r="AZ9" s="346"/>
      <c r="BA9" s="346"/>
      <c r="BB9" s="346"/>
      <c r="BC9" s="346"/>
      <c r="BD9" s="346"/>
      <c r="BE9" s="346"/>
      <c r="BF9" s="346"/>
      <c r="BG9" s="346"/>
      <c r="BH9" s="346"/>
      <c r="BI9" s="346"/>
      <c r="BJ9" s="346"/>
      <c r="BK9" s="346"/>
      <c r="BL9" s="346"/>
      <c r="BM9" s="346"/>
      <c r="BN9" s="346"/>
      <c r="BO9" s="346"/>
      <c r="BP9" s="346"/>
      <c r="BQ9" s="346"/>
      <c r="BR9" s="346"/>
      <c r="BS9" s="346"/>
      <c r="BT9" s="346"/>
      <c r="BU9" s="346"/>
      <c r="BV9" s="346"/>
      <c r="BW9" s="346"/>
      <c r="BX9" s="346"/>
      <c r="BY9" s="346"/>
      <c r="BZ9" s="346"/>
      <c r="CA9" s="346"/>
      <c r="CB9" s="346"/>
      <c r="CC9" s="346"/>
      <c r="CD9" s="346"/>
      <c r="CE9" s="346"/>
      <c r="CF9" s="346"/>
      <c r="CG9" s="346"/>
      <c r="CH9" s="346"/>
      <c r="CI9" s="346"/>
      <c r="CJ9" s="346"/>
      <c r="CK9" s="347"/>
    </row>
    <row r="10" spans="1:89" ht="14.45" customHeight="1" x14ac:dyDescent="0.25">
      <c r="C10" s="345"/>
      <c r="D10" s="515">
        <f>+AD21/1000000</f>
        <v>6.6935851643150164</v>
      </c>
      <c r="E10" s="515"/>
      <c r="F10" s="515"/>
      <c r="G10" s="515"/>
      <c r="H10" s="515"/>
      <c r="I10" s="515"/>
      <c r="J10" s="515"/>
      <c r="K10" s="515"/>
      <c r="L10" s="516" t="s">
        <v>252</v>
      </c>
      <c r="M10" s="516" t="b">
        <v>1</v>
      </c>
      <c r="N10" s="516"/>
      <c r="O10" s="516"/>
      <c r="P10" s="516"/>
      <c r="Q10" s="346"/>
      <c r="R10" s="369"/>
      <c r="AK10" s="370"/>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s="346"/>
      <c r="BI10" s="346"/>
      <c r="BJ10" s="346"/>
      <c r="BK10" s="346"/>
      <c r="BL10" s="346"/>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c r="CI10" s="346"/>
      <c r="CJ10" s="346"/>
      <c r="CK10" s="347"/>
    </row>
    <row r="11" spans="1:89" ht="14.45" customHeight="1" x14ac:dyDescent="0.25">
      <c r="C11" s="345"/>
      <c r="D11" s="515"/>
      <c r="E11" s="515"/>
      <c r="F11" s="515"/>
      <c r="G11" s="515"/>
      <c r="H11" s="515"/>
      <c r="I11" s="515"/>
      <c r="J11" s="515"/>
      <c r="K11" s="515"/>
      <c r="L11" s="516"/>
      <c r="M11" s="516"/>
      <c r="N11" s="516"/>
      <c r="O11" s="516"/>
      <c r="P11" s="516"/>
      <c r="Q11" s="346"/>
      <c r="R11" s="351"/>
      <c r="S11" s="353" t="s">
        <v>287</v>
      </c>
      <c r="T11" s="382" t="s">
        <v>288</v>
      </c>
      <c r="U11" s="353"/>
      <c r="V11" s="353"/>
      <c r="W11" s="353"/>
      <c r="X11" s="353"/>
      <c r="Y11" s="353"/>
      <c r="Z11" s="353"/>
      <c r="AA11" s="353"/>
      <c r="AB11" s="520">
        <v>18.829999999999998</v>
      </c>
      <c r="AC11" s="520"/>
      <c r="AD11" s="390" t="s">
        <v>297</v>
      </c>
      <c r="AE11" s="390"/>
      <c r="AF11" s="391"/>
      <c r="AG11" s="353"/>
      <c r="AH11" s="341"/>
      <c r="AI11" s="341"/>
      <c r="AJ11" s="341"/>
      <c r="AK11" s="352"/>
      <c r="AL11" s="346"/>
      <c r="AM11" s="346"/>
      <c r="AN11" s="346"/>
      <c r="AO11" s="346"/>
      <c r="AP11" s="346"/>
      <c r="AQ11" s="346"/>
      <c r="AR11" s="346"/>
      <c r="AS11" s="346"/>
      <c r="AT11" s="346"/>
      <c r="AU11" s="346"/>
      <c r="AV11" s="346"/>
      <c r="AW11" s="346"/>
      <c r="AX11" s="346"/>
      <c r="AY11" s="346"/>
      <c r="AZ11" s="346"/>
      <c r="BA11" s="346"/>
      <c r="BB11" s="346"/>
      <c r="BC11" s="346"/>
      <c r="BD11" s="346"/>
      <c r="BE11" s="346"/>
      <c r="BF11" s="346"/>
      <c r="BG11" s="346"/>
      <c r="BH11" s="346"/>
      <c r="BI11" s="346"/>
      <c r="BJ11" s="346"/>
      <c r="BK11" s="346"/>
      <c r="BL11" s="346"/>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c r="CI11" s="346"/>
      <c r="CJ11" s="346"/>
      <c r="CK11" s="347"/>
    </row>
    <row r="12" spans="1:89" ht="14.45" customHeight="1" x14ac:dyDescent="0.25">
      <c r="C12" s="345"/>
      <c r="D12" s="515"/>
      <c r="E12" s="515"/>
      <c r="F12" s="515"/>
      <c r="G12" s="515"/>
      <c r="H12" s="515"/>
      <c r="I12" s="515"/>
      <c r="J12" s="515"/>
      <c r="K12" s="515"/>
      <c r="L12" s="516"/>
      <c r="M12" s="516"/>
      <c r="N12" s="516"/>
      <c r="O12" s="516"/>
      <c r="P12" s="516"/>
      <c r="Q12" s="346"/>
      <c r="R12" s="351"/>
      <c r="T12" s="353" t="s">
        <v>289</v>
      </c>
      <c r="U12" s="353"/>
      <c r="V12" s="353"/>
      <c r="W12" s="353"/>
      <c r="X12" s="353"/>
      <c r="Y12" s="353"/>
      <c r="Z12" s="353"/>
      <c r="AA12" s="519">
        <f>+R38*1000</f>
        <v>301024.34070422954</v>
      </c>
      <c r="AB12" s="519"/>
      <c r="AC12" s="519"/>
      <c r="AD12" s="341"/>
      <c r="AE12" s="341"/>
      <c r="AF12" s="341"/>
      <c r="AG12" s="353"/>
      <c r="AH12" s="341"/>
      <c r="AI12" s="341"/>
      <c r="AJ12" s="341"/>
      <c r="AK12" s="352"/>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6"/>
      <c r="BK12" s="346"/>
      <c r="BL12" s="346"/>
      <c r="BM12" s="346"/>
      <c r="BN12" s="346"/>
      <c r="BO12" s="346"/>
      <c r="BP12" s="346"/>
      <c r="BQ12" s="346"/>
      <c r="BR12" s="346"/>
      <c r="BS12" s="346"/>
      <c r="BT12" s="346"/>
      <c r="BU12" s="346"/>
      <c r="BV12" s="346"/>
      <c r="BW12" s="346"/>
      <c r="BX12" s="346"/>
      <c r="BY12" s="346"/>
      <c r="BZ12" s="346"/>
      <c r="CA12" s="346"/>
      <c r="CB12" s="346"/>
      <c r="CC12" s="346"/>
      <c r="CD12" s="346"/>
      <c r="CE12" s="346"/>
      <c r="CF12" s="346"/>
      <c r="CG12" s="346"/>
      <c r="CH12" s="346"/>
      <c r="CI12" s="346"/>
      <c r="CJ12" s="346"/>
      <c r="CK12" s="347"/>
    </row>
    <row r="13" spans="1:89" x14ac:dyDescent="0.25">
      <c r="A13" s="358"/>
      <c r="C13" s="345"/>
      <c r="D13" s="346"/>
      <c r="E13" s="346"/>
      <c r="F13" s="346"/>
      <c r="G13" s="346"/>
      <c r="H13" s="346"/>
      <c r="I13" s="346"/>
      <c r="J13" s="521"/>
      <c r="K13" s="521"/>
      <c r="L13" s="521"/>
      <c r="M13" s="521"/>
      <c r="N13" s="346"/>
      <c r="O13" s="346"/>
      <c r="P13" s="346"/>
      <c r="Q13" s="346"/>
      <c r="R13" s="351"/>
      <c r="S13" s="353"/>
      <c r="T13" s="353" t="s">
        <v>290</v>
      </c>
      <c r="U13" s="353"/>
      <c r="V13" s="353"/>
      <c r="W13" s="353"/>
      <c r="X13" s="353"/>
      <c r="Y13" s="353"/>
      <c r="Z13" s="353"/>
      <c r="AA13" s="353"/>
      <c r="AB13" s="504">
        <f>+Engine!Q227</f>
        <v>13</v>
      </c>
      <c r="AC13" s="504"/>
      <c r="AD13" s="353"/>
      <c r="AE13" s="353"/>
      <c r="AF13" s="341"/>
      <c r="AG13" s="353"/>
      <c r="AH13" s="341"/>
      <c r="AI13" s="341"/>
      <c r="AJ13" s="341"/>
      <c r="AK13" s="352"/>
      <c r="AL13" s="346"/>
      <c r="AM13" s="346"/>
      <c r="AN13" s="346"/>
      <c r="AO13" s="346"/>
      <c r="AP13" s="346"/>
      <c r="AQ13" s="346"/>
      <c r="AR13" s="346"/>
      <c r="AS13" s="346"/>
      <c r="AT13" s="346"/>
      <c r="AU13" s="346"/>
      <c r="AV13" s="346"/>
      <c r="AW13" s="346"/>
      <c r="AX13" s="346"/>
      <c r="AY13" s="346"/>
      <c r="AZ13" s="346"/>
      <c r="BA13" s="346"/>
      <c r="BB13" s="346"/>
      <c r="BC13" s="346"/>
      <c r="BD13" s="346"/>
      <c r="BE13" s="346"/>
      <c r="BF13" s="346"/>
      <c r="BG13" s="346"/>
      <c r="BH13" s="346"/>
      <c r="BI13" s="346"/>
      <c r="BJ13" s="346"/>
      <c r="BK13" s="346"/>
      <c r="BL13" s="346"/>
      <c r="BM13" s="346"/>
      <c r="BN13" s="346"/>
      <c r="BO13" s="346"/>
      <c r="BP13" s="346"/>
      <c r="BQ13" s="346"/>
      <c r="BR13" s="346"/>
      <c r="BS13" s="346"/>
      <c r="BT13" s="346"/>
      <c r="BU13" s="346"/>
      <c r="BV13" s="346"/>
      <c r="BW13" s="346"/>
      <c r="BX13" s="346"/>
      <c r="BY13" s="346"/>
      <c r="BZ13" s="346"/>
      <c r="CA13" s="346"/>
      <c r="CB13" s="346"/>
      <c r="CC13" s="346"/>
      <c r="CD13" s="346"/>
      <c r="CE13" s="346"/>
      <c r="CF13" s="346"/>
      <c r="CG13" s="346"/>
      <c r="CH13" s="346"/>
      <c r="CI13" s="346"/>
      <c r="CJ13" s="346"/>
      <c r="CK13" s="347"/>
    </row>
    <row r="14" spans="1:89" x14ac:dyDescent="0.25">
      <c r="A14" s="358"/>
      <c r="C14" s="345"/>
      <c r="D14" s="346"/>
      <c r="E14" s="359" t="s">
        <v>272</v>
      </c>
      <c r="F14" s="346"/>
      <c r="G14" s="346"/>
      <c r="H14" s="346"/>
      <c r="I14" s="360"/>
      <c r="J14" s="331" t="s">
        <v>273</v>
      </c>
      <c r="K14" s="354"/>
      <c r="L14" s="354"/>
      <c r="M14" s="354"/>
      <c r="N14" s="346"/>
      <c r="O14" s="346"/>
      <c r="P14" s="346"/>
      <c r="Q14" s="346"/>
      <c r="R14" s="351"/>
      <c r="S14" s="353"/>
      <c r="T14" s="353"/>
      <c r="U14" s="354" t="s">
        <v>284</v>
      </c>
      <c r="V14" s="354"/>
      <c r="W14" s="354"/>
      <c r="X14" s="354"/>
      <c r="Y14" s="354"/>
      <c r="Z14" s="354"/>
      <c r="AA14" s="354"/>
      <c r="AB14" s="354"/>
      <c r="AC14" s="354"/>
      <c r="AD14" s="493">
        <f>+Engine!Q229</f>
        <v>6294468.3642695686</v>
      </c>
      <c r="AE14" s="494"/>
      <c r="AF14" s="494"/>
      <c r="AG14" s="495" t="s">
        <v>193</v>
      </c>
      <c r="AH14" s="495"/>
      <c r="AI14" s="496">
        <v>0.3</v>
      </c>
      <c r="AJ14" s="496"/>
      <c r="AK14" s="352"/>
      <c r="AL14" s="346"/>
      <c r="AM14" s="346"/>
      <c r="AN14" s="346"/>
      <c r="AO14" s="346"/>
      <c r="AP14" s="346"/>
      <c r="AQ14" s="346"/>
      <c r="AR14" s="346"/>
      <c r="AS14" s="346"/>
      <c r="AT14" s="346"/>
      <c r="AU14" s="346"/>
      <c r="AV14" s="346"/>
      <c r="AW14" s="346"/>
      <c r="AX14" s="346"/>
      <c r="AY14" s="346"/>
      <c r="AZ14" s="346"/>
      <c r="BA14" s="346"/>
      <c r="BB14" s="346"/>
      <c r="BC14" s="346"/>
      <c r="BD14" s="346"/>
      <c r="BE14" s="346"/>
      <c r="BF14" s="346"/>
      <c r="BG14" s="346"/>
      <c r="BH14" s="346"/>
      <c r="BI14" s="346"/>
      <c r="BJ14" s="346"/>
      <c r="BK14" s="346"/>
      <c r="BL14" s="346"/>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CI14" s="346"/>
      <c r="CJ14" s="346"/>
      <c r="CK14" s="347"/>
    </row>
    <row r="15" spans="1:89" ht="14.45" customHeight="1" x14ac:dyDescent="0.25">
      <c r="A15" s="358"/>
      <c r="C15" s="345"/>
      <c r="D15" s="346"/>
      <c r="E15" s="518" t="s">
        <v>274</v>
      </c>
      <c r="F15" s="518"/>
      <c r="G15" s="518"/>
      <c r="H15" s="518"/>
      <c r="I15" s="518"/>
      <c r="J15" s="362"/>
      <c r="K15" s="354"/>
      <c r="L15" s="354"/>
      <c r="M15" s="354"/>
      <c r="N15" s="346"/>
      <c r="O15" s="346"/>
      <c r="P15" s="346"/>
      <c r="Q15" s="346"/>
      <c r="R15" s="369"/>
      <c r="AK15" s="370"/>
      <c r="AL15" s="346"/>
      <c r="AM15" s="346"/>
      <c r="AN15" s="346"/>
      <c r="AO15" s="346"/>
      <c r="AP15" s="346"/>
      <c r="AQ15" s="346"/>
      <c r="AR15" s="346"/>
      <c r="AS15" s="346"/>
      <c r="AT15" s="346"/>
      <c r="AU15" s="346"/>
      <c r="AV15" s="346"/>
      <c r="AW15" s="346"/>
      <c r="AX15" s="346"/>
      <c r="AY15" s="346"/>
      <c r="AZ15" s="346"/>
      <c r="BA15" s="346"/>
      <c r="BB15" s="346"/>
      <c r="BC15" s="346"/>
      <c r="BD15" s="346"/>
      <c r="BE15" s="346"/>
      <c r="BF15" s="346"/>
      <c r="BG15" s="346"/>
      <c r="BH15" s="346"/>
      <c r="BI15" s="346"/>
      <c r="BJ15" s="346"/>
      <c r="BK15" s="346"/>
      <c r="BL15" s="346"/>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c r="CI15" s="346"/>
      <c r="CJ15" s="346"/>
      <c r="CK15" s="347"/>
    </row>
    <row r="16" spans="1:89" x14ac:dyDescent="0.25">
      <c r="A16" s="358"/>
      <c r="C16" s="345"/>
      <c r="D16" s="346"/>
      <c r="E16" s="362"/>
      <c r="F16" s="362"/>
      <c r="G16" s="362"/>
      <c r="H16" s="362"/>
      <c r="I16" s="361"/>
      <c r="J16" s="362"/>
      <c r="K16" s="354"/>
      <c r="L16" s="354"/>
      <c r="M16" s="354"/>
      <c r="N16" s="346"/>
      <c r="O16" s="346"/>
      <c r="P16" s="346"/>
      <c r="Q16" s="346"/>
      <c r="R16" s="351"/>
      <c r="S16" s="353" t="s">
        <v>293</v>
      </c>
      <c r="T16" s="382" t="s">
        <v>291</v>
      </c>
      <c r="U16" s="353"/>
      <c r="V16" s="353"/>
      <c r="W16" s="353"/>
      <c r="X16" s="353"/>
      <c r="Y16" s="353"/>
      <c r="Z16" s="353"/>
      <c r="AA16" s="353"/>
      <c r="AB16" s="520">
        <v>2.36</v>
      </c>
      <c r="AC16" s="520"/>
      <c r="AD16" s="390" t="s">
        <v>297</v>
      </c>
      <c r="AE16" s="390"/>
      <c r="AF16" s="341"/>
      <c r="AG16" s="353"/>
      <c r="AH16" s="341"/>
      <c r="AI16" s="341"/>
      <c r="AJ16" s="341"/>
      <c r="AK16" s="352"/>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6"/>
      <c r="BK16" s="346"/>
      <c r="BL16" s="346"/>
      <c r="BM16" s="346"/>
      <c r="BN16" s="346"/>
      <c r="BO16" s="346"/>
      <c r="BP16" s="346"/>
      <c r="BQ16" s="346"/>
      <c r="BR16" s="346"/>
      <c r="BS16" s="346"/>
      <c r="BT16" s="346"/>
      <c r="BU16" s="346"/>
      <c r="BV16" s="346"/>
      <c r="BW16" s="346"/>
      <c r="BX16" s="346"/>
      <c r="BY16" s="346"/>
      <c r="BZ16" s="346"/>
      <c r="CA16" s="346"/>
      <c r="CB16" s="346"/>
      <c r="CC16" s="346"/>
      <c r="CD16" s="346"/>
      <c r="CE16" s="346"/>
      <c r="CF16" s="346"/>
      <c r="CG16" s="346"/>
      <c r="CH16" s="346"/>
      <c r="CI16" s="346"/>
      <c r="CJ16" s="346"/>
      <c r="CK16" s="347"/>
    </row>
    <row r="17" spans="1:89" x14ac:dyDescent="0.25">
      <c r="A17" s="363" t="b">
        <v>1</v>
      </c>
      <c r="C17" s="345"/>
      <c r="D17" s="346"/>
      <c r="E17" s="359" t="s">
        <v>278</v>
      </c>
      <c r="F17" s="346"/>
      <c r="G17" s="346"/>
      <c r="H17" s="346"/>
      <c r="I17" s="360"/>
      <c r="J17" s="493">
        <f>+Engine!$AT$214</f>
        <v>9731762.4133567959</v>
      </c>
      <c r="K17" s="493"/>
      <c r="L17" s="493"/>
      <c r="M17" s="493"/>
      <c r="N17" s="346" t="s">
        <v>193</v>
      </c>
      <c r="O17" s="346"/>
      <c r="P17" s="346"/>
      <c r="Q17" s="346"/>
      <c r="R17" s="351"/>
      <c r="T17" s="353" t="s">
        <v>292</v>
      </c>
      <c r="U17" s="353"/>
      <c r="V17" s="353"/>
      <c r="W17" s="353"/>
      <c r="X17" s="353"/>
      <c r="Y17" s="353"/>
      <c r="Z17" s="353"/>
      <c r="AA17" s="519">
        <f>+Engine!Q233</f>
        <v>1646561.3877492449</v>
      </c>
      <c r="AB17" s="519"/>
      <c r="AC17" s="519"/>
      <c r="AD17" s="341"/>
      <c r="AE17" s="341"/>
      <c r="AF17" s="341"/>
      <c r="AG17" s="353"/>
      <c r="AH17" s="341"/>
      <c r="AI17" s="341"/>
      <c r="AJ17" s="341"/>
      <c r="AK17" s="352"/>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6"/>
      <c r="CD17" s="346"/>
      <c r="CE17" s="346"/>
      <c r="CF17" s="346"/>
      <c r="CG17" s="346"/>
      <c r="CH17" s="346"/>
      <c r="CI17" s="346"/>
      <c r="CJ17" s="346"/>
      <c r="CK17" s="347"/>
    </row>
    <row r="18" spans="1:89" x14ac:dyDescent="0.25">
      <c r="A18" s="358"/>
      <c r="C18" s="345"/>
      <c r="D18" s="346"/>
      <c r="E18" s="359"/>
      <c r="F18" s="346"/>
      <c r="G18" s="346"/>
      <c r="H18" s="346"/>
      <c r="I18" s="354"/>
      <c r="J18" s="354"/>
      <c r="K18" s="354"/>
      <c r="L18" s="354"/>
      <c r="M18" s="354"/>
      <c r="N18" s="346"/>
      <c r="O18" s="346"/>
      <c r="P18" s="346"/>
      <c r="Q18" s="346"/>
      <c r="R18" s="351"/>
      <c r="S18" s="353"/>
      <c r="T18" s="353" t="s">
        <v>290</v>
      </c>
      <c r="U18" s="353"/>
      <c r="V18" s="353"/>
      <c r="W18" s="353"/>
      <c r="X18" s="353"/>
      <c r="Y18" s="353"/>
      <c r="Z18" s="353"/>
      <c r="AA18" s="353"/>
      <c r="AB18" s="504">
        <f>+Engine!Q232</f>
        <v>3</v>
      </c>
      <c r="AC18" s="504"/>
      <c r="AD18" s="353"/>
      <c r="AE18" s="353"/>
      <c r="AF18" s="341"/>
      <c r="AG18" s="353"/>
      <c r="AH18" s="341"/>
      <c r="AI18" s="341"/>
      <c r="AJ18" s="341"/>
      <c r="AK18" s="352"/>
      <c r="AL18" s="346"/>
      <c r="AM18" s="346"/>
      <c r="AN18" s="394" t="s">
        <v>215</v>
      </c>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5"/>
      <c r="BK18" s="395"/>
      <c r="BL18" s="346"/>
      <c r="BM18" s="394" t="s">
        <v>226</v>
      </c>
      <c r="BN18" s="395"/>
      <c r="BO18" s="395"/>
      <c r="BP18" s="395"/>
      <c r="BQ18" s="395"/>
      <c r="BR18" s="395"/>
      <c r="BS18" s="395"/>
      <c r="BT18" s="395"/>
      <c r="BU18" s="395"/>
      <c r="BV18" s="395"/>
      <c r="BW18" s="395"/>
      <c r="BX18" s="395"/>
      <c r="BY18" s="395"/>
      <c r="BZ18" s="395"/>
      <c r="CA18" s="395"/>
      <c r="CB18" s="395"/>
      <c r="CC18" s="395"/>
      <c r="CD18" s="395"/>
      <c r="CE18" s="395"/>
      <c r="CF18" s="395"/>
      <c r="CG18" s="395"/>
      <c r="CH18" s="395"/>
      <c r="CI18" s="395"/>
      <c r="CJ18" s="395"/>
      <c r="CK18" s="347"/>
    </row>
    <row r="19" spans="1:89" x14ac:dyDescent="0.25">
      <c r="A19" s="358"/>
      <c r="C19" s="345"/>
      <c r="D19" s="346"/>
      <c r="E19" s="331" t="s">
        <v>276</v>
      </c>
      <c r="F19" s="346"/>
      <c r="G19" s="346"/>
      <c r="H19" s="346"/>
      <c r="I19" s="332"/>
      <c r="J19" s="354"/>
      <c r="K19" s="354"/>
      <c r="L19" s="354"/>
      <c r="M19" s="354"/>
      <c r="N19" s="346"/>
      <c r="O19" s="346"/>
      <c r="P19" s="346"/>
      <c r="Q19" s="346"/>
      <c r="R19" s="351"/>
      <c r="S19" s="353"/>
      <c r="T19" s="353"/>
      <c r="U19" s="354" t="s">
        <v>284</v>
      </c>
      <c r="V19" s="354"/>
      <c r="W19" s="354"/>
      <c r="X19" s="354"/>
      <c r="Y19" s="354"/>
      <c r="Z19" s="354"/>
      <c r="AA19" s="354"/>
      <c r="AB19" s="354"/>
      <c r="AC19" s="354"/>
      <c r="AD19" s="493">
        <f>+Engine!Q234</f>
        <v>4939684.1632477343</v>
      </c>
      <c r="AE19" s="494"/>
      <c r="AF19" s="494"/>
      <c r="AG19" s="495" t="s">
        <v>193</v>
      </c>
      <c r="AH19" s="495"/>
      <c r="AI19" s="496">
        <f>100%-AI9-AI14</f>
        <v>0.10000000000000003</v>
      </c>
      <c r="AJ19" s="496"/>
      <c r="AK19" s="352"/>
      <c r="AL19" s="346"/>
      <c r="AM19" s="346"/>
      <c r="AN19" s="490">
        <v>2023</v>
      </c>
      <c r="AO19" s="490"/>
      <c r="AP19" s="490"/>
      <c r="AQ19" s="490">
        <v>2024</v>
      </c>
      <c r="AR19" s="490"/>
      <c r="AS19" s="490"/>
      <c r="AT19" s="490">
        <f>+AQ19+1</f>
        <v>2025</v>
      </c>
      <c r="AU19" s="490"/>
      <c r="AV19" s="490"/>
      <c r="AW19" s="490">
        <f>+AT19+1</f>
        <v>2026</v>
      </c>
      <c r="AX19" s="490"/>
      <c r="AY19" s="490"/>
      <c r="AZ19" s="490">
        <f>+AW19+1</f>
        <v>2027</v>
      </c>
      <c r="BA19" s="490"/>
      <c r="BB19" s="490"/>
      <c r="BC19" s="490">
        <f>+AZ19+1</f>
        <v>2028</v>
      </c>
      <c r="BD19" s="490"/>
      <c r="BE19" s="490"/>
      <c r="BF19" s="490">
        <f>+BC19+1</f>
        <v>2029</v>
      </c>
      <c r="BG19" s="490"/>
      <c r="BH19" s="490"/>
      <c r="BI19" s="490">
        <f>+BF19+1</f>
        <v>2030</v>
      </c>
      <c r="BJ19" s="490"/>
      <c r="BK19" s="490"/>
      <c r="BL19" s="346"/>
      <c r="BM19" s="490">
        <v>2023</v>
      </c>
      <c r="BN19" s="490"/>
      <c r="BO19" s="490"/>
      <c r="BP19" s="490">
        <v>2024</v>
      </c>
      <c r="BQ19" s="490"/>
      <c r="BR19" s="490"/>
      <c r="BS19" s="490">
        <f>+BP19+1</f>
        <v>2025</v>
      </c>
      <c r="BT19" s="490"/>
      <c r="BU19" s="490"/>
      <c r="BV19" s="490">
        <f>+BS19+1</f>
        <v>2026</v>
      </c>
      <c r="BW19" s="490"/>
      <c r="BX19" s="490"/>
      <c r="BY19" s="490">
        <f>+BV19+1</f>
        <v>2027</v>
      </c>
      <c r="BZ19" s="490"/>
      <c r="CA19" s="490"/>
      <c r="CB19" s="490">
        <f>+BY19+1</f>
        <v>2028</v>
      </c>
      <c r="CC19" s="490"/>
      <c r="CD19" s="490"/>
      <c r="CE19" s="490">
        <f>+CB19+1</f>
        <v>2029</v>
      </c>
      <c r="CF19" s="490"/>
      <c r="CG19" s="490"/>
      <c r="CH19" s="490">
        <f>+CE19+1</f>
        <v>2030</v>
      </c>
      <c r="CI19" s="490"/>
      <c r="CJ19" s="490"/>
      <c r="CK19" s="347"/>
    </row>
    <row r="20" spans="1:89" x14ac:dyDescent="0.25">
      <c r="A20" s="358"/>
      <c r="C20" s="345"/>
      <c r="D20" s="346"/>
      <c r="E20" s="359" t="s">
        <v>274</v>
      </c>
      <c r="F20" s="346"/>
      <c r="G20" s="346"/>
      <c r="H20" s="346"/>
      <c r="I20" s="360"/>
      <c r="J20" s="333"/>
      <c r="K20" s="511">
        <f>+Engine!$Q$219</f>
        <v>0.16148500000000002</v>
      </c>
      <c r="L20" s="511"/>
      <c r="M20" s="511"/>
      <c r="N20" s="346"/>
      <c r="O20" s="346"/>
      <c r="P20" s="346"/>
      <c r="Q20" s="346"/>
      <c r="R20" s="369"/>
      <c r="AK20" s="370"/>
      <c r="AL20" s="346"/>
      <c r="AM20" s="379"/>
      <c r="AN20" s="491">
        <f>+SUMIFS(Engine!$O$175:$V$175,Engine!$O$163:$V$163,AN19)</f>
        <v>666807.43680086173</v>
      </c>
      <c r="AO20" s="492"/>
      <c r="AP20" s="492"/>
      <c r="AQ20" s="491">
        <f>+SUMIFS(Engine!$O$175:$V$175,Engine!$O$163:$V$163,AQ19)</f>
        <v>919497.14766495535</v>
      </c>
      <c r="AR20" s="492"/>
      <c r="AS20" s="492"/>
      <c r="AT20" s="491">
        <f>+SUMIFS(Engine!$O$175:$V$175,Engine!$O$163:$V$163,AT19)</f>
        <v>1312009.9615347381</v>
      </c>
      <c r="AU20" s="492"/>
      <c r="AV20" s="492"/>
      <c r="AW20" s="491">
        <f>+SUMIFS(Engine!$O$175:$V$175,Engine!$O$163:$V$163,AW19)</f>
        <v>2153259.8743100911</v>
      </c>
      <c r="AX20" s="492"/>
      <c r="AY20" s="492"/>
      <c r="AZ20" s="491">
        <f>+SUMIFS(Engine!$O$175:$V$175,Engine!$O$163:$V$163,AZ19)</f>
        <v>3174238.1675620032</v>
      </c>
      <c r="BA20" s="492"/>
      <c r="BB20" s="492"/>
      <c r="BC20" s="491">
        <f>+SUMIFS(Engine!$O$175:$V$175,Engine!$O$163:$V$163,BC19)</f>
        <v>3972505.2228174694</v>
      </c>
      <c r="BD20" s="492"/>
      <c r="BE20" s="492"/>
      <c r="BF20" s="491">
        <f>+SUMIFS(Engine!$O$175:$V$175,Engine!$O$163:$V$163,BF19)</f>
        <v>4486353.7056940589</v>
      </c>
      <c r="BG20" s="492"/>
      <c r="BH20" s="492"/>
      <c r="BI20" s="491">
        <f>+SUMIFS(Engine!$O$175:$V$175,Engine!$O$163:$V$163,BI19)</f>
        <v>4780585.1879149005</v>
      </c>
      <c r="BJ20" s="492"/>
      <c r="BK20" s="492"/>
      <c r="BL20" s="346"/>
      <c r="BM20" s="491">
        <f>+SUMIFS(Engine!$O$262:$V$262,Engine!$O$163:$V$163,BM19)</f>
        <v>206741.01614536479</v>
      </c>
      <c r="BN20" s="492"/>
      <c r="BO20" s="492"/>
      <c r="BP20" s="491">
        <f>+SUMIFS(Engine!$O$262:$V$262,Engine!$O$163:$V$163,BP19)</f>
        <v>203147.8350999339</v>
      </c>
      <c r="BQ20" s="492"/>
      <c r="BR20" s="492"/>
      <c r="BS20" s="491">
        <f>+SUMIFS(Engine!$O$262:$V$262,Engine!$O$163:$V$163,BS19)</f>
        <v>301024.34070422954</v>
      </c>
      <c r="BT20" s="492"/>
      <c r="BU20" s="492"/>
      <c r="BV20" s="491">
        <f>+SUMIFS(Engine!$O$262:$V$262,Engine!$O$163:$V$163,BV19)</f>
        <v>551914.82689421275</v>
      </c>
      <c r="BW20" s="492"/>
      <c r="BX20" s="492"/>
      <c r="BY20" s="491">
        <f>+SUMIFS(Engine!$O$262:$V$262,Engine!$O$163:$V$163,BY19)</f>
        <v>827997.78753008181</v>
      </c>
      <c r="BZ20" s="492"/>
      <c r="CA20" s="492"/>
      <c r="CB20" s="491">
        <f>+SUMIFS(Engine!$O$262:$V$262,Engine!$O$163:$V$163,CB19)</f>
        <v>1048977.7019776907</v>
      </c>
      <c r="CC20" s="492"/>
      <c r="CD20" s="492"/>
      <c r="CE20" s="491">
        <f>+SUMIFS(Engine!$O$262:$V$262,Engine!$O$163:$V$163,CE19)</f>
        <v>1193133.1611535647</v>
      </c>
      <c r="CF20" s="492"/>
      <c r="CG20" s="492"/>
      <c r="CH20" s="491">
        <f>+SUMIFS(Engine!$O$262:$V$262,Engine!$O$163:$V$163,CH19)</f>
        <v>1276274.6286259615</v>
      </c>
      <c r="CI20" s="492"/>
      <c r="CJ20" s="492"/>
      <c r="CK20" s="347"/>
    </row>
    <row r="21" spans="1:89" x14ac:dyDescent="0.25">
      <c r="A21" s="358"/>
      <c r="C21" s="345"/>
      <c r="D21" s="346"/>
      <c r="E21" s="359" t="s">
        <v>277</v>
      </c>
      <c r="F21" s="346"/>
      <c r="G21" s="346"/>
      <c r="H21" s="346"/>
      <c r="I21" s="360"/>
      <c r="J21" s="334"/>
      <c r="K21" s="503">
        <f>+Engine!AT200</f>
        <v>6.9683309608134708E-2</v>
      </c>
      <c r="L21" s="503"/>
      <c r="M21" s="503"/>
      <c r="N21" s="346"/>
      <c r="O21" s="346"/>
      <c r="P21" s="346"/>
      <c r="Q21" s="346"/>
      <c r="R21" s="369"/>
      <c r="S21" s="387"/>
      <c r="T21" s="386" t="s">
        <v>294</v>
      </c>
      <c r="U21" s="387"/>
      <c r="V21" s="387"/>
      <c r="W21" s="387"/>
      <c r="X21" s="387"/>
      <c r="Y21" s="387"/>
      <c r="Z21" s="387"/>
      <c r="AA21" s="387"/>
      <c r="AB21" s="387"/>
      <c r="AC21" s="387"/>
      <c r="AD21" s="497">
        <f>+AD9*AI9+AD14*AI14+AD19*AI19</f>
        <v>6693585.164315016</v>
      </c>
      <c r="AE21" s="497"/>
      <c r="AF21" s="497"/>
      <c r="AG21" s="495" t="s">
        <v>193</v>
      </c>
      <c r="AH21" s="495"/>
      <c r="AI21" s="498">
        <f>+AI9+AI14+AI19</f>
        <v>1</v>
      </c>
      <c r="AJ21" s="495"/>
      <c r="AK21" s="370"/>
      <c r="AL21" s="346"/>
      <c r="AM21" s="379"/>
      <c r="AN21" s="488"/>
      <c r="AO21" s="488"/>
      <c r="AP21" s="488"/>
      <c r="AQ21" s="481">
        <f>+(AQ20-AN20)/AN20</f>
        <v>0.37895454807226148</v>
      </c>
      <c r="AR21" s="481"/>
      <c r="AS21" s="481"/>
      <c r="AT21" s="481">
        <f t="shared" ref="AT21" si="0">+(AT20-AQ20)/AQ20</f>
        <v>0.42687768512013463</v>
      </c>
      <c r="AU21" s="481"/>
      <c r="AV21" s="481"/>
      <c r="AW21" s="481">
        <f>+(AW20-AT20)/AT20</f>
        <v>0.64119171152579646</v>
      </c>
      <c r="AX21" s="481"/>
      <c r="AY21" s="481"/>
      <c r="AZ21" s="481">
        <f t="shared" ref="AZ21" si="1">+(AZ20-AW20)/AW20</f>
        <v>0.47415470163769047</v>
      </c>
      <c r="BA21" s="481"/>
      <c r="BB21" s="481"/>
      <c r="BC21" s="481">
        <f t="shared" ref="BC21" si="2">+(BC20-AZ20)/AZ20</f>
        <v>0.25148303722545839</v>
      </c>
      <c r="BD21" s="481"/>
      <c r="BE21" s="481"/>
      <c r="BF21" s="481">
        <f t="shared" ref="BF21" si="3">+(BF20-BC20)/BC20</f>
        <v>0.12935124161074013</v>
      </c>
      <c r="BG21" s="481"/>
      <c r="BH21" s="481"/>
      <c r="BI21" s="481">
        <f t="shared" ref="BI21" si="4">+(BI20-BF20)/BF20</f>
        <v>6.5583656912161059E-2</v>
      </c>
      <c r="BJ21" s="481"/>
      <c r="BK21" s="481"/>
      <c r="BL21" s="346"/>
      <c r="BM21" s="488"/>
      <c r="BN21" s="488"/>
      <c r="BO21" s="488"/>
      <c r="BP21" s="481">
        <f>+(BP20-BM20)/BM20</f>
        <v>-1.7380107307320342E-2</v>
      </c>
      <c r="BQ21" s="481"/>
      <c r="BR21" s="481"/>
      <c r="BS21" s="481">
        <f t="shared" ref="BS21" si="5">+(BS20-BP20)/BP20</f>
        <v>0.48179940266726223</v>
      </c>
      <c r="BT21" s="481"/>
      <c r="BU21" s="481"/>
      <c r="BV21" s="481">
        <f>+(BV20-BS20)/BS20</f>
        <v>0.83345581158998305</v>
      </c>
      <c r="BW21" s="481"/>
      <c r="BX21" s="481"/>
      <c r="BY21" s="481">
        <f t="shared" ref="BY21" si="6">+(BY20-BV20)/BV20</f>
        <v>0.50022747565864312</v>
      </c>
      <c r="BZ21" s="481"/>
      <c r="CA21" s="481"/>
      <c r="CB21" s="481">
        <f t="shared" ref="CB21" si="7">+(CB20-BY20)/BY20</f>
        <v>0.26688466778008207</v>
      </c>
      <c r="CC21" s="481"/>
      <c r="CD21" s="481"/>
      <c r="CE21" s="481">
        <f t="shared" ref="CE21" si="8">+(CE20-CB20)/CB20</f>
        <v>0.13742471255975264</v>
      </c>
      <c r="CF21" s="481"/>
      <c r="CG21" s="481"/>
      <c r="CH21" s="481">
        <f t="shared" ref="CH21" si="9">+(CH20-CE20)/CE20</f>
        <v>6.9683309608135097E-2</v>
      </c>
      <c r="CI21" s="481"/>
      <c r="CJ21" s="481"/>
      <c r="CK21" s="347"/>
    </row>
    <row r="22" spans="1:89" ht="17.100000000000001" customHeight="1" x14ac:dyDescent="0.25">
      <c r="A22" s="358"/>
      <c r="C22" s="345"/>
      <c r="D22" s="346"/>
      <c r="E22" s="359" t="s">
        <v>275</v>
      </c>
      <c r="F22" s="346"/>
      <c r="G22" s="346"/>
      <c r="H22" s="346"/>
      <c r="I22" s="378"/>
      <c r="J22" s="493">
        <f>+Engine!$AT$214/(1-K23)</f>
        <v>9731762.4133567959</v>
      </c>
      <c r="K22" s="493"/>
      <c r="L22" s="493"/>
      <c r="M22" s="493"/>
      <c r="N22" s="346" t="s">
        <v>193</v>
      </c>
      <c r="O22" s="346"/>
      <c r="P22" s="346"/>
      <c r="Q22" s="347"/>
      <c r="R22" s="364"/>
      <c r="S22" s="355"/>
      <c r="T22" s="355"/>
      <c r="U22" s="355"/>
      <c r="V22" s="355"/>
      <c r="W22" s="355"/>
      <c r="X22" s="355"/>
      <c r="Y22" s="355"/>
      <c r="Z22" s="355"/>
      <c r="AA22" s="355"/>
      <c r="AB22" s="355"/>
      <c r="AC22" s="355"/>
      <c r="AD22" s="355"/>
      <c r="AE22" s="355"/>
      <c r="AF22" s="384"/>
      <c r="AG22" s="355"/>
      <c r="AH22" s="384"/>
      <c r="AI22" s="385"/>
      <c r="AJ22" s="384"/>
      <c r="AK22" s="365"/>
      <c r="AL22" s="379"/>
      <c r="AM22" s="346"/>
      <c r="AN22" s="346"/>
      <c r="AO22" s="346"/>
      <c r="AP22" s="346"/>
      <c r="AQ22" s="346"/>
      <c r="AR22" s="346"/>
      <c r="AS22" s="346"/>
      <c r="AT22" s="346"/>
      <c r="AU22" s="346"/>
      <c r="AV22" s="346"/>
      <c r="AW22" s="346"/>
      <c r="AX22" s="346"/>
      <c r="AY22" s="400"/>
      <c r="AZ22" s="346"/>
      <c r="BA22" s="346"/>
      <c r="BB22" s="346"/>
      <c r="BC22" s="346"/>
      <c r="BD22" s="346"/>
      <c r="BE22" s="346"/>
      <c r="BF22" s="346"/>
      <c r="BG22" s="346"/>
      <c r="BH22" s="346"/>
      <c r="BI22" s="346"/>
      <c r="BJ22" s="346"/>
      <c r="BK22" s="346"/>
      <c r="BL22" s="346"/>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7"/>
    </row>
    <row r="23" spans="1:89" ht="15" customHeight="1" x14ac:dyDescent="0.25">
      <c r="A23" s="358"/>
      <c r="C23" s="345"/>
      <c r="D23" s="346"/>
      <c r="E23" s="346"/>
      <c r="F23" s="346"/>
      <c r="G23" s="346"/>
      <c r="H23" s="346"/>
      <c r="I23" s="346"/>
      <c r="J23" s="346"/>
      <c r="K23" s="503"/>
      <c r="L23" s="503"/>
      <c r="M23" s="503"/>
      <c r="N23" s="346"/>
      <c r="O23" s="346"/>
      <c r="P23" s="346"/>
      <c r="Q23" s="533" t="s">
        <v>414</v>
      </c>
      <c r="R23" s="534"/>
      <c r="S23" s="534"/>
      <c r="T23" s="534"/>
      <c r="U23" s="534"/>
      <c r="V23" s="346"/>
      <c r="W23" s="531" t="s">
        <v>295</v>
      </c>
      <c r="X23" s="531"/>
      <c r="Y23" s="531"/>
      <c r="Z23" s="531"/>
      <c r="AA23" s="531"/>
      <c r="AB23" s="346"/>
      <c r="AC23" s="482" t="s">
        <v>307</v>
      </c>
      <c r="AD23" s="482"/>
      <c r="AE23" s="482"/>
      <c r="AF23" s="482"/>
      <c r="AG23" s="482"/>
      <c r="AH23" s="482"/>
      <c r="AI23" s="484">
        <v>1.4999999999999999E-2</v>
      </c>
      <c r="AJ23" s="484"/>
      <c r="AK23" s="346"/>
      <c r="AL23" s="379"/>
      <c r="AY23" s="402" t="s">
        <v>339</v>
      </c>
      <c r="CK23" s="347"/>
    </row>
    <row r="24" spans="1:89" x14ac:dyDescent="0.25">
      <c r="C24" s="345"/>
      <c r="D24" s="366"/>
      <c r="E24" s="366"/>
      <c r="F24" s="366"/>
      <c r="G24" s="366"/>
      <c r="H24" s="366"/>
      <c r="I24" s="366"/>
      <c r="J24" s="366"/>
      <c r="K24" s="427"/>
      <c r="L24" s="366"/>
      <c r="M24" s="366"/>
      <c r="N24" s="366"/>
      <c r="O24" s="366"/>
      <c r="P24" s="366"/>
      <c r="Q24" s="533"/>
      <c r="R24" s="533"/>
      <c r="S24" s="533"/>
      <c r="T24" s="533"/>
      <c r="U24" s="533"/>
      <c r="V24" s="388"/>
      <c r="W24" s="532"/>
      <c r="X24" s="532"/>
      <c r="Y24" s="532"/>
      <c r="Z24" s="532"/>
      <c r="AA24" s="532"/>
      <c r="AB24" s="388"/>
      <c r="AC24" s="483"/>
      <c r="AD24" s="483"/>
      <c r="AE24" s="483"/>
      <c r="AF24" s="483"/>
      <c r="AG24" s="483"/>
      <c r="AH24" s="483"/>
      <c r="AI24" s="485"/>
      <c r="AJ24" s="485"/>
      <c r="AK24" s="346"/>
      <c r="AL24" s="346"/>
      <c r="AM24" s="353"/>
      <c r="AN24" s="367" t="s">
        <v>315</v>
      </c>
      <c r="AO24" s="335"/>
      <c r="AP24" s="353"/>
      <c r="AY24" s="487">
        <v>1</v>
      </c>
      <c r="AZ24" s="487"/>
      <c r="BA24" s="401"/>
      <c r="BB24" s="487">
        <v>1.5</v>
      </c>
      <c r="BC24" s="487"/>
      <c r="BD24" s="401"/>
      <c r="BE24" s="487">
        <v>2</v>
      </c>
      <c r="BF24" s="487"/>
      <c r="BG24" s="401"/>
      <c r="BH24" s="487">
        <v>2</v>
      </c>
      <c r="BI24" s="487"/>
      <c r="BJ24" s="401"/>
      <c r="BK24" s="487">
        <v>2</v>
      </c>
      <c r="BL24" s="487"/>
      <c r="CK24" s="347"/>
    </row>
    <row r="25" spans="1:89" x14ac:dyDescent="0.25">
      <c r="C25" s="345"/>
      <c r="AL25" s="346"/>
      <c r="AM25" s="353"/>
      <c r="AN25" s="336" t="s">
        <v>316</v>
      </c>
      <c r="AO25" s="353"/>
      <c r="AP25" s="353"/>
      <c r="AV25" s="486">
        <v>2025</v>
      </c>
      <c r="AW25" s="486"/>
      <c r="AY25" s="489">
        <v>2026</v>
      </c>
      <c r="AZ25" s="489"/>
      <c r="BB25" s="489">
        <f>+AY25+1</f>
        <v>2027</v>
      </c>
      <c r="BC25" s="489"/>
      <c r="BE25" s="489">
        <f>+BB25+1</f>
        <v>2028</v>
      </c>
      <c r="BF25" s="489"/>
      <c r="BH25" s="489">
        <f>+BE25+1</f>
        <v>2029</v>
      </c>
      <c r="BI25" s="489"/>
      <c r="BK25" s="489">
        <f>+BH25+1</f>
        <v>2030</v>
      </c>
      <c r="BL25" s="489"/>
      <c r="CK25" s="347"/>
    </row>
    <row r="26" spans="1:89" x14ac:dyDescent="0.25">
      <c r="C26" s="345"/>
      <c r="D26" s="353"/>
      <c r="E26" s="377" t="s">
        <v>1</v>
      </c>
      <c r="F26" s="335"/>
      <c r="G26" s="353"/>
      <c r="H26" s="341"/>
      <c r="I26" s="341"/>
      <c r="J26" s="341"/>
      <c r="K26" s="341"/>
      <c r="L26" s="341"/>
      <c r="M26" s="489">
        <v>2023</v>
      </c>
      <c r="N26" s="489"/>
      <c r="O26" s="341"/>
      <c r="P26" s="489">
        <f>+M26+1</f>
        <v>2024</v>
      </c>
      <c r="Q26" s="489"/>
      <c r="R26" s="341"/>
      <c r="S26" s="489">
        <f>+P26+1</f>
        <v>2025</v>
      </c>
      <c r="T26" s="489"/>
      <c r="U26" s="341"/>
      <c r="V26" s="489">
        <f>+S26+1</f>
        <v>2026</v>
      </c>
      <c r="W26" s="489"/>
      <c r="X26" s="341"/>
      <c r="Y26" s="489">
        <f>+V26+1</f>
        <v>2027</v>
      </c>
      <c r="Z26" s="489"/>
      <c r="AA26" s="341"/>
      <c r="AB26" s="489">
        <f t="shared" ref="AB26" si="10">+Y26+1</f>
        <v>2028</v>
      </c>
      <c r="AC26" s="489"/>
      <c r="AD26" s="341"/>
      <c r="AE26" s="489">
        <f>+AB26+1</f>
        <v>2029</v>
      </c>
      <c r="AF26" s="489"/>
      <c r="AG26" s="341"/>
      <c r="AH26" s="489">
        <f t="shared" ref="AH26" si="11">+AE26+1</f>
        <v>2030</v>
      </c>
      <c r="AI26" s="489"/>
      <c r="AJ26" s="341"/>
      <c r="AK26" s="341"/>
      <c r="AL26" s="346"/>
      <c r="AM26" s="353"/>
      <c r="AN26" s="469" t="str">
        <f>+Engine!N142</f>
        <v>TOLWEB SaaS</v>
      </c>
      <c r="AO26" s="470"/>
      <c r="AP26" s="470"/>
      <c r="AQ26" s="470"/>
      <c r="AR26" s="470"/>
      <c r="AS26" s="478" t="s">
        <v>203</v>
      </c>
      <c r="AT26" s="478"/>
      <c r="AU26" s="380"/>
      <c r="AV26" s="467">
        <f>+Engine!W142</f>
        <v>2.4493831534451287</v>
      </c>
      <c r="AW26" s="467"/>
      <c r="AX26" s="380"/>
      <c r="AY26" s="475">
        <f>+Engine!AA142</f>
        <v>1.1118613829387274</v>
      </c>
      <c r="AZ26" s="476"/>
      <c r="BA26" s="380"/>
      <c r="BB26" s="475">
        <f>+Engine!AE142</f>
        <v>0.74124092195915159</v>
      </c>
      <c r="BC26" s="476"/>
      <c r="BD26" s="380"/>
      <c r="BE26" s="475">
        <f>+Engine!AI142</f>
        <v>0.37062046097957579</v>
      </c>
      <c r="BF26" s="476"/>
      <c r="BG26" s="380"/>
      <c r="BH26" s="475">
        <f>+Engine!AM142</f>
        <v>0.1853102304897879</v>
      </c>
      <c r="BI26" s="476"/>
      <c r="BJ26" s="380"/>
      <c r="BK26" s="475">
        <f>+Engine!AQ142</f>
        <v>9.2655115244893949E-2</v>
      </c>
      <c r="BL26" s="510"/>
      <c r="CK26" s="347"/>
    </row>
    <row r="27" spans="1:89" x14ac:dyDescent="0.25">
      <c r="C27" s="345"/>
      <c r="D27" s="353"/>
      <c r="E27" s="336" t="s">
        <v>254</v>
      </c>
      <c r="F27" s="353"/>
      <c r="G27" s="353"/>
      <c r="H27" s="341"/>
      <c r="I27" s="341"/>
      <c r="J27" s="341"/>
      <c r="K27" s="341"/>
      <c r="L27" s="341"/>
      <c r="M27" s="509" t="s">
        <v>258</v>
      </c>
      <c r="N27" s="509"/>
      <c r="O27" s="341"/>
      <c r="P27" s="509" t="s">
        <v>257</v>
      </c>
      <c r="Q27" s="509"/>
      <c r="R27" s="341"/>
      <c r="S27" s="509" t="s">
        <v>256</v>
      </c>
      <c r="T27" s="509"/>
      <c r="U27" s="341"/>
      <c r="V27" s="509" t="s">
        <v>255</v>
      </c>
      <c r="W27" s="509"/>
      <c r="X27" s="341"/>
      <c r="Y27" s="509" t="s">
        <v>259</v>
      </c>
      <c r="Z27" s="509"/>
      <c r="AA27" s="341"/>
      <c r="AB27" s="509" t="s">
        <v>260</v>
      </c>
      <c r="AC27" s="509"/>
      <c r="AD27" s="341"/>
      <c r="AE27" s="509" t="s">
        <v>261</v>
      </c>
      <c r="AF27" s="509"/>
      <c r="AG27" s="341"/>
      <c r="AH27" s="509" t="s">
        <v>262</v>
      </c>
      <c r="AI27" s="509"/>
      <c r="AJ27" s="341"/>
      <c r="AK27" s="341"/>
      <c r="AL27" s="346"/>
      <c r="AN27" s="471"/>
      <c r="AO27" s="472"/>
      <c r="AP27" s="472"/>
      <c r="AQ27" s="472"/>
      <c r="AR27" s="472"/>
      <c r="AS27" s="479" t="s">
        <v>204</v>
      </c>
      <c r="AT27" s="479"/>
      <c r="AV27" s="468">
        <f>+Engine!X142</f>
        <v>2.2648922393749431</v>
      </c>
      <c r="AW27" s="468"/>
      <c r="AY27" s="464">
        <f>+Engine!AB142</f>
        <v>1.1184093289401531</v>
      </c>
      <c r="AZ27" s="465"/>
      <c r="BB27" s="464">
        <f>+Engine!AF142</f>
        <v>0.7456062192934354</v>
      </c>
      <c r="BC27" s="465"/>
      <c r="BE27" s="464">
        <f>+Engine!AJ142</f>
        <v>0.3728031096467177</v>
      </c>
      <c r="BF27" s="465"/>
      <c r="BH27" s="464">
        <f>+Engine!AN142</f>
        <v>0.18640155482335885</v>
      </c>
      <c r="BI27" s="465"/>
      <c r="BK27" s="464">
        <f>+Engine!AR142</f>
        <v>9.3200777411679425E-2</v>
      </c>
      <c r="BL27" s="466"/>
      <c r="CK27" s="347"/>
    </row>
    <row r="28" spans="1:89" x14ac:dyDescent="0.25">
      <c r="C28" s="345"/>
      <c r="D28" s="353"/>
      <c r="E28" s="337" t="s">
        <v>263</v>
      </c>
      <c r="F28" s="337"/>
      <c r="G28" s="353"/>
      <c r="H28" s="341"/>
      <c r="I28" s="341"/>
      <c r="J28" s="341"/>
      <c r="K28" s="341"/>
      <c r="L28" s="341"/>
      <c r="M28" s="353"/>
      <c r="N28" s="341"/>
      <c r="O28" s="341"/>
      <c r="P28" s="353"/>
      <c r="Q28" s="341"/>
      <c r="R28" s="341"/>
      <c r="S28" s="353"/>
      <c r="T28" s="341"/>
      <c r="U28" s="341"/>
      <c r="V28" s="353"/>
      <c r="W28" s="341"/>
      <c r="X28" s="341"/>
      <c r="Y28" s="353"/>
      <c r="Z28" s="341"/>
      <c r="AA28" s="341"/>
      <c r="AB28" s="353"/>
      <c r="AC28" s="341"/>
      <c r="AD28" s="341"/>
      <c r="AE28" s="353"/>
      <c r="AF28" s="341"/>
      <c r="AG28" s="341"/>
      <c r="AH28" s="353"/>
      <c r="AI28" s="341"/>
      <c r="AJ28" s="341"/>
      <c r="AK28" s="341"/>
      <c r="AL28" s="346"/>
      <c r="AN28" s="471"/>
      <c r="AO28" s="472"/>
      <c r="AP28" s="472"/>
      <c r="AQ28" s="472"/>
      <c r="AR28" s="472"/>
      <c r="AS28" s="479" t="s">
        <v>205</v>
      </c>
      <c r="AT28" s="479"/>
      <c r="AV28" s="468">
        <f>+Engine!Y142</f>
        <v>1.4408390599879399</v>
      </c>
      <c r="AW28" s="468"/>
      <c r="AY28" s="464">
        <f>+Engine!AC142</f>
        <v>0.88730174009623553</v>
      </c>
      <c r="AZ28" s="465"/>
      <c r="BB28" s="464">
        <f>+Engine!AG142</f>
        <v>0.59153449339749031</v>
      </c>
      <c r="BC28" s="465"/>
      <c r="BE28" s="464">
        <f>+Engine!AK142</f>
        <v>0.29576724669874516</v>
      </c>
      <c r="BF28" s="465"/>
      <c r="BH28" s="464">
        <f>+Engine!AO142</f>
        <v>0.14788362334937258</v>
      </c>
      <c r="BI28" s="465"/>
      <c r="BK28" s="464">
        <f>+Engine!AS142</f>
        <v>7.3941811674686289E-2</v>
      </c>
      <c r="BL28" s="466"/>
      <c r="CK28" s="347"/>
    </row>
    <row r="29" spans="1:89" x14ac:dyDescent="0.25">
      <c r="C29" s="345"/>
      <c r="D29" s="353"/>
      <c r="E29" s="374" t="s">
        <v>264</v>
      </c>
      <c r="F29" s="356"/>
      <c r="G29" s="353"/>
      <c r="H29" s="341"/>
      <c r="I29" s="341"/>
      <c r="J29" s="341"/>
      <c r="K29" s="341"/>
      <c r="L29" s="341"/>
      <c r="M29" s="500">
        <f>+SUMIFS(Engine!$O$126:$AT$126,Engine!$O$121:$AT$121,M$26)/1000</f>
        <v>353.8996557203306</v>
      </c>
      <c r="N29" s="500"/>
      <c r="O29" s="500">
        <f>+SUMIFS(Engine!$O$126:$AT$126,Engine!$O$121:$AT$121,P26)/1000</f>
        <v>485.87651870124029</v>
      </c>
      <c r="P29" s="500"/>
      <c r="Q29" s="500"/>
      <c r="R29" s="500">
        <f>+SUMIFS(Engine!$O$126:$AT$126,Engine!$O$121:$AT$121,S$26)/1000</f>
        <v>923.88919163131504</v>
      </c>
      <c r="S29" s="500"/>
      <c r="T29" s="500"/>
      <c r="U29" s="500">
        <f>+SUMIFS(Engine!$O$126:$AT$126,Engine!$O$121:$AT$121,V$26)/1000</f>
        <v>1698.8869793406884</v>
      </c>
      <c r="V29" s="500"/>
      <c r="W29" s="500"/>
      <c r="X29" s="500">
        <f>+SUMIFS(Engine!$O$126:$AT$126,Engine!$O$121:$AT$121,Y$26)/1000</f>
        <v>2663.1138711876338</v>
      </c>
      <c r="Y29" s="500"/>
      <c r="Z29" s="500"/>
      <c r="AA29" s="500">
        <f>+SUMIFS(Engine!$O$126:$AT$126,Engine!$O$121:$AT$121,AB$26)/1000</f>
        <v>3427.4862306303448</v>
      </c>
      <c r="AB29" s="500"/>
      <c r="AC29" s="500"/>
      <c r="AD29" s="500">
        <f>+SUMIFS(Engine!$O$126:$AT$126,Engine!$O$121:$AT$121,AE$26)/1000</f>
        <v>3922.7144492007851</v>
      </c>
      <c r="AE29" s="500"/>
      <c r="AF29" s="500"/>
      <c r="AG29" s="500">
        <f>+SUMIFS(Engine!$O$126:$AT$126,Engine!$O$121:$AT$121,AH$26)/1000</f>
        <v>4207.1728741544102</v>
      </c>
      <c r="AH29" s="500"/>
      <c r="AI29" s="500"/>
      <c r="AJ29" s="341"/>
      <c r="AK29" s="341"/>
      <c r="AL29" s="346"/>
      <c r="AN29" s="473"/>
      <c r="AO29" s="474"/>
      <c r="AP29" s="474"/>
      <c r="AQ29" s="474"/>
      <c r="AR29" s="474"/>
      <c r="AS29" s="477" t="s">
        <v>206</v>
      </c>
      <c r="AT29" s="477"/>
      <c r="AU29" s="357"/>
      <c r="AV29" s="480">
        <f>+Engine!Z142</f>
        <v>-8.8019356197601095E-2</v>
      </c>
      <c r="AW29" s="480"/>
      <c r="AX29" s="357"/>
      <c r="AY29" s="461">
        <f>+Engine!AD142</f>
        <v>0.62326698658294355</v>
      </c>
      <c r="AZ29" s="462"/>
      <c r="BA29" s="357"/>
      <c r="BB29" s="461">
        <f>+Engine!AH142</f>
        <v>0.41551132438862903</v>
      </c>
      <c r="BC29" s="462"/>
      <c r="BD29" s="357"/>
      <c r="BE29" s="461">
        <f>+Engine!AL142</f>
        <v>0.20775566219431452</v>
      </c>
      <c r="BF29" s="462"/>
      <c r="BG29" s="357"/>
      <c r="BH29" s="461">
        <f>+Engine!AP142</f>
        <v>0.10387783109715726</v>
      </c>
      <c r="BI29" s="462"/>
      <c r="BJ29" s="357"/>
      <c r="BK29" s="461">
        <f>+Engine!AT142</f>
        <v>5.1938915548578629E-2</v>
      </c>
      <c r="BL29" s="463"/>
      <c r="CK29" s="347"/>
    </row>
    <row r="30" spans="1:89" x14ac:dyDescent="0.25">
      <c r="C30" s="345"/>
      <c r="D30" s="353"/>
      <c r="E30" s="374" t="s">
        <v>266</v>
      </c>
      <c r="F30" s="356"/>
      <c r="G30" s="353"/>
      <c r="H30" s="341"/>
      <c r="I30" s="341"/>
      <c r="J30" s="341"/>
      <c r="K30" s="341"/>
      <c r="L30" s="341"/>
      <c r="M30" s="500">
        <f>+SUMIFS(Engine!$O$130:$AT$130,Engine!$O$121:$AT$121,M$26)/1000</f>
        <v>0</v>
      </c>
      <c r="N30" s="500"/>
      <c r="O30" s="341"/>
      <c r="P30" s="500">
        <f>+SUMIFS(Engine!$O$130:$AT$130,Engine!$O$121:$AT$121,P26)/1000</f>
        <v>0</v>
      </c>
      <c r="Q30" s="500"/>
      <c r="R30" s="500">
        <f>+SUMIFS(Engine!$O$130:$AT$130,Engine!$O$121:$AT$121,S$26)/1000</f>
        <v>0</v>
      </c>
      <c r="S30" s="500"/>
      <c r="T30" s="500"/>
      <c r="U30" s="500">
        <f>+SUMIFS(Engine!$O$130:$AT$130,Engine!$O$121:$AT$121,V$26)/1000</f>
        <v>0</v>
      </c>
      <c r="V30" s="500"/>
      <c r="W30" s="500"/>
      <c r="X30" s="500">
        <f>+SUMIFS(Engine!$O$130:$AT$130,Engine!$O$121:$AT$121,Y$26)/1000</f>
        <v>0</v>
      </c>
      <c r="Y30" s="500"/>
      <c r="Z30" s="500"/>
      <c r="AA30" s="500">
        <f>+SUMIFS(Engine!$O$130:$AT$130,Engine!$O$121:$AT$121,AB$26)/1000</f>
        <v>0</v>
      </c>
      <c r="AB30" s="500"/>
      <c r="AC30" s="500"/>
      <c r="AD30" s="500">
        <f>+SUMIFS(Engine!$O$130:$AT$130,Engine!$O$121:$AT$121,AE$26)/1000</f>
        <v>0</v>
      </c>
      <c r="AE30" s="500"/>
      <c r="AF30" s="500"/>
      <c r="AG30" s="500">
        <f>+SUMIFS(Engine!$O$130:$AT$130,Engine!$O$121:$AT$121,AH$26)/1000</f>
        <v>0</v>
      </c>
      <c r="AH30" s="500"/>
      <c r="AI30" s="500"/>
      <c r="AJ30" s="341"/>
      <c r="AK30" s="341"/>
      <c r="AL30" s="346"/>
      <c r="AN30" s="469" t="str">
        <f>+Engine!N146</f>
        <v>TOLPOS SaaS</v>
      </c>
      <c r="AO30" s="470"/>
      <c r="AP30" s="470"/>
      <c r="AQ30" s="470"/>
      <c r="AR30" s="470"/>
      <c r="AS30" s="478" t="s">
        <v>203</v>
      </c>
      <c r="AT30" s="478"/>
      <c r="AU30" s="380"/>
      <c r="AV30" s="467">
        <f>+Engine!W146</f>
        <v>0.4602377099683001</v>
      </c>
      <c r="AW30" s="467"/>
      <c r="AX30" s="380"/>
      <c r="AY30" s="464">
        <f>+Engine!AA146</f>
        <v>0.1851905636867742</v>
      </c>
      <c r="AZ30" s="465"/>
      <c r="BA30" s="380"/>
      <c r="BB30" s="464">
        <f>+Engine!AE146</f>
        <v>0.1234603757911828</v>
      </c>
      <c r="BC30" s="465"/>
      <c r="BD30" s="380"/>
      <c r="BE30" s="464">
        <f>+Engine!AI146</f>
        <v>6.1730187895591399E-2</v>
      </c>
      <c r="BF30" s="465"/>
      <c r="BG30" s="380"/>
      <c r="BH30" s="464">
        <f>+Engine!AM146</f>
        <v>3.0865093947795699E-2</v>
      </c>
      <c r="BI30" s="465"/>
      <c r="BJ30" s="380"/>
      <c r="BK30" s="464">
        <f>+Engine!AQ146</f>
        <v>1.543254697389785E-2</v>
      </c>
      <c r="BL30" s="466"/>
      <c r="CK30" s="347"/>
    </row>
    <row r="31" spans="1:89" x14ac:dyDescent="0.25">
      <c r="C31" s="345"/>
      <c r="D31" s="353"/>
      <c r="E31" s="374" t="s">
        <v>265</v>
      </c>
      <c r="F31" s="341"/>
      <c r="G31" s="341"/>
      <c r="H31" s="341"/>
      <c r="I31" s="341"/>
      <c r="J31" s="341"/>
      <c r="K31" s="341"/>
      <c r="L31" s="341"/>
      <c r="M31" s="500">
        <f>+SUMIFS(Engine!$O$134:$AT$134,Engine!$O$121:$AT$121,M$26)/1000</f>
        <v>312.90778108053109</v>
      </c>
      <c r="N31" s="500"/>
      <c r="O31" s="341"/>
      <c r="P31" s="500">
        <f>+SUMIFS(Engine!$O$134:$AT$134,Engine!$O$121:$AT$121,P26)/1000</f>
        <v>433.62062896371498</v>
      </c>
      <c r="Q31" s="500"/>
      <c r="R31" s="500">
        <f>+SUMIFS(Engine!$O$134:$AT$134,Engine!$O$121:$AT$121,S$26)/1000</f>
        <v>388.12076990342302</v>
      </c>
      <c r="S31" s="500"/>
      <c r="T31" s="500"/>
      <c r="U31" s="500">
        <f>+SUMIFS(Engine!$O$134:$AT$134,Engine!$O$121:$AT$121,V$26)/1000</f>
        <v>454.37289496940292</v>
      </c>
      <c r="V31" s="500"/>
      <c r="W31" s="500"/>
      <c r="X31" s="500">
        <f>+SUMIFS(Engine!$O$134:$AT$134,Engine!$O$121:$AT$121,Y$26)/1000</f>
        <v>511.12429637436918</v>
      </c>
      <c r="Y31" s="500"/>
      <c r="Z31" s="500"/>
      <c r="AA31" s="500">
        <f>+SUMIFS(Engine!$O$134:$AT$134,Engine!$O$121:$AT$121,AB$26)/1000</f>
        <v>545.01899218712492</v>
      </c>
      <c r="AB31" s="500"/>
      <c r="AC31" s="500"/>
      <c r="AD31" s="500">
        <f>+SUMIFS(Engine!$O$134:$AT$134,Engine!$O$121:$AT$121,AE$26)/1000</f>
        <v>563.63925649327325</v>
      </c>
      <c r="AE31" s="500"/>
      <c r="AF31" s="500"/>
      <c r="AG31" s="500">
        <f>+SUMIFS(Engine!$O$134:$AT$134,Engine!$O$121:$AT$121,AH$26)/1000</f>
        <v>573.41231376048972</v>
      </c>
      <c r="AH31" s="500"/>
      <c r="AI31" s="500"/>
      <c r="AJ31" s="341"/>
      <c r="AK31" s="341"/>
      <c r="AL31" s="346"/>
      <c r="AN31" s="471"/>
      <c r="AO31" s="472"/>
      <c r="AP31" s="472"/>
      <c r="AQ31" s="472"/>
      <c r="AR31" s="472"/>
      <c r="AS31" s="479" t="s">
        <v>204</v>
      </c>
      <c r="AT31" s="479"/>
      <c r="AV31" s="468">
        <f>+Engine!X146</f>
        <v>0.73696351350980549</v>
      </c>
      <c r="AW31" s="468"/>
      <c r="AY31" s="464">
        <f>+Engine!AB146</f>
        <v>0.70994269233340546</v>
      </c>
      <c r="AZ31" s="465"/>
      <c r="BB31" s="464">
        <f>+Engine!AF146</f>
        <v>0.47329512822227032</v>
      </c>
      <c r="BC31" s="465"/>
      <c r="BE31" s="464">
        <f>+Engine!AJ146</f>
        <v>0.23664756411113516</v>
      </c>
      <c r="BF31" s="465"/>
      <c r="BH31" s="464">
        <f>+Engine!AN146</f>
        <v>0.11832378205556758</v>
      </c>
      <c r="BI31" s="465"/>
      <c r="BK31" s="464">
        <f>+Engine!AR146</f>
        <v>5.916189102778379E-2</v>
      </c>
      <c r="BL31" s="466"/>
      <c r="CK31" s="347"/>
    </row>
    <row r="32" spans="1:89" ht="15.75" thickBot="1" x14ac:dyDescent="0.3">
      <c r="C32" s="345"/>
      <c r="D32" s="353"/>
      <c r="E32" s="375" t="s">
        <v>267</v>
      </c>
      <c r="F32" s="341"/>
      <c r="G32" s="341"/>
      <c r="H32" s="341"/>
      <c r="I32" s="341"/>
      <c r="J32" s="341"/>
      <c r="K32" s="341"/>
      <c r="L32" s="341"/>
      <c r="M32" s="506">
        <f>SUM(M29:N31)</f>
        <v>666.80743680086175</v>
      </c>
      <c r="N32" s="506"/>
      <c r="O32" s="340"/>
      <c r="P32" s="506">
        <f>SUM(P29:Q31)</f>
        <v>433.62062896371498</v>
      </c>
      <c r="Q32" s="506"/>
      <c r="R32" s="501">
        <f>SUM(R29:T31)</f>
        <v>1312.0099615347381</v>
      </c>
      <c r="S32" s="502"/>
      <c r="T32" s="502"/>
      <c r="U32" s="501">
        <f>SUM(U29:W31)</f>
        <v>2153.2598743100912</v>
      </c>
      <c r="V32" s="502"/>
      <c r="W32" s="502"/>
      <c r="X32" s="501">
        <f>SUM(X29:Z31)</f>
        <v>3174.2381675620031</v>
      </c>
      <c r="Y32" s="502"/>
      <c r="Z32" s="502"/>
      <c r="AA32" s="501">
        <f>SUM(AA29:AC31)</f>
        <v>3972.50522281747</v>
      </c>
      <c r="AB32" s="502"/>
      <c r="AC32" s="502"/>
      <c r="AD32" s="501">
        <f>SUM(AD29:AF31)</f>
        <v>4486.3537056940586</v>
      </c>
      <c r="AE32" s="502"/>
      <c r="AF32" s="502"/>
      <c r="AG32" s="501">
        <f>SUM(AG29:AI31)</f>
        <v>4780.5851879148995</v>
      </c>
      <c r="AH32" s="502"/>
      <c r="AI32" s="502"/>
      <c r="AJ32" s="341"/>
      <c r="AK32" s="341"/>
      <c r="AL32" s="346"/>
      <c r="AN32" s="471"/>
      <c r="AO32" s="472"/>
      <c r="AP32" s="472"/>
      <c r="AQ32" s="472"/>
      <c r="AR32" s="472"/>
      <c r="AS32" s="479" t="s">
        <v>205</v>
      </c>
      <c r="AT32" s="479"/>
      <c r="AV32" s="468">
        <f>+Engine!Y146</f>
        <v>-0.87235004609141675</v>
      </c>
      <c r="AW32" s="468"/>
      <c r="AY32" s="464">
        <f>+Engine!AC146</f>
        <v>-3.3005777570828898E-2</v>
      </c>
      <c r="AZ32" s="465"/>
      <c r="BB32" s="464">
        <f>+Engine!AG146</f>
        <v>-2.2003851713885931E-2</v>
      </c>
      <c r="BC32" s="465"/>
      <c r="BE32" s="464">
        <f>+Engine!AK146</f>
        <v>-1.1001925856942965E-2</v>
      </c>
      <c r="BF32" s="465"/>
      <c r="BH32" s="464">
        <f>+Engine!AO146</f>
        <v>-5.5009629284714827E-3</v>
      </c>
      <c r="BI32" s="465"/>
      <c r="BK32" s="464">
        <f>+Engine!AS146</f>
        <v>-2.7504814642357414E-3</v>
      </c>
      <c r="BL32" s="466"/>
      <c r="CK32" s="347"/>
    </row>
    <row r="33" spans="3:89" ht="15.75" thickTop="1" x14ac:dyDescent="0.25">
      <c r="C33" s="345"/>
      <c r="D33" s="353"/>
      <c r="E33" s="337" t="s">
        <v>219</v>
      </c>
      <c r="F33" s="337"/>
      <c r="G33" s="353"/>
      <c r="H33" s="341"/>
      <c r="I33" s="341"/>
      <c r="J33" s="341"/>
      <c r="K33" s="341"/>
      <c r="L33" s="341"/>
      <c r="M33" s="353"/>
      <c r="N33" s="341"/>
      <c r="O33" s="341"/>
      <c r="P33" s="353"/>
      <c r="Q33" s="341"/>
      <c r="R33" s="341"/>
      <c r="S33" s="353"/>
      <c r="T33" s="341"/>
      <c r="U33" s="341"/>
      <c r="V33" s="353"/>
      <c r="W33" s="341"/>
      <c r="X33" s="341"/>
      <c r="Y33" s="353"/>
      <c r="Z33" s="341"/>
      <c r="AA33" s="341"/>
      <c r="AB33" s="353"/>
      <c r="AC33" s="341"/>
      <c r="AD33" s="341"/>
      <c r="AE33" s="353"/>
      <c r="AF33" s="341"/>
      <c r="AG33" s="341"/>
      <c r="AH33" s="353"/>
      <c r="AI33" s="341"/>
      <c r="AJ33" s="341"/>
      <c r="AK33" s="341"/>
      <c r="AL33" s="346"/>
      <c r="AN33" s="473"/>
      <c r="AO33" s="474"/>
      <c r="AP33" s="474"/>
      <c r="AQ33" s="474"/>
      <c r="AR33" s="474"/>
      <c r="AS33" s="477" t="s">
        <v>206</v>
      </c>
      <c r="AT33" s="477"/>
      <c r="AU33" s="357"/>
      <c r="AV33" s="480">
        <f>+Engine!Z146</f>
        <v>-1</v>
      </c>
      <c r="AW33" s="480"/>
      <c r="AX33" s="357"/>
      <c r="AY33" s="461">
        <f>+Engine!AD146</f>
        <v>-0.24202859820536732</v>
      </c>
      <c r="AZ33" s="462"/>
      <c r="BA33" s="357"/>
      <c r="BB33" s="461">
        <f>+Engine!AH146</f>
        <v>-0.16135239880357821</v>
      </c>
      <c r="BC33" s="462"/>
      <c r="BD33" s="357"/>
      <c r="BE33" s="461">
        <f>+Engine!AL146</f>
        <v>-8.0676199401789106E-2</v>
      </c>
      <c r="BF33" s="462"/>
      <c r="BG33" s="357"/>
      <c r="BH33" s="461">
        <f>+Engine!AP146</f>
        <v>-4.0338099700894553E-2</v>
      </c>
      <c r="BI33" s="462"/>
      <c r="BJ33" s="357"/>
      <c r="BK33" s="461">
        <f>+Engine!AT146</f>
        <v>-2.0169049850447276E-2</v>
      </c>
      <c r="BL33" s="463"/>
      <c r="CK33" s="347"/>
    </row>
    <row r="34" spans="3:89" x14ac:dyDescent="0.25">
      <c r="C34" s="345"/>
      <c r="D34" s="353"/>
      <c r="E34" s="374" t="s">
        <v>264</v>
      </c>
      <c r="F34" s="375" t="str">
        <f>+Engine!N187</f>
        <v>OPERACIONES</v>
      </c>
      <c r="G34" s="353"/>
      <c r="H34" s="341"/>
      <c r="I34" s="341"/>
      <c r="J34" s="341"/>
      <c r="K34" s="341"/>
      <c r="L34" s="341"/>
      <c r="M34" s="500">
        <f>+SUMIFS(Engine!$O$187:$AT$187,Engine!$O$121:$AT$121,M$26)/1000</f>
        <v>73.415950577917243</v>
      </c>
      <c r="N34" s="500"/>
      <c r="O34" s="500">
        <f>+SUMIFS(Engine!$O$187:$AT$187,Engine!$O$121:$AT$121,P$26)/1000</f>
        <v>112.89590408583071</v>
      </c>
      <c r="P34" s="500"/>
      <c r="Q34" s="500"/>
      <c r="R34" s="500">
        <f>+SUMIFS(Engine!$O$187:$AT$187,Engine!$O$121:$AT$121,S$26)/1000</f>
        <v>175.26954810490415</v>
      </c>
      <c r="S34" s="500"/>
      <c r="T34" s="500"/>
      <c r="U34" s="500">
        <f>+SUMIFS(Engine!$O$187:$AT$187,Engine!$O$121:$AT$121,V$26)/1000</f>
        <v>262.85167018154004</v>
      </c>
      <c r="V34" s="500"/>
      <c r="W34" s="500"/>
      <c r="X34" s="500">
        <f>+SUMIFS(Engine!$O$187:$AT$187,Engine!$O$121:$AT$121,Y$26)/1000</f>
        <v>391.18835597732965</v>
      </c>
      <c r="Y34" s="500"/>
      <c r="Z34" s="500"/>
      <c r="AA34" s="500">
        <f>+SUMIFS(Engine!$O$187:$AT$187,Engine!$O$121:$AT$121,AB$26)/1000</f>
        <v>492.61620500456428</v>
      </c>
      <c r="AB34" s="500"/>
      <c r="AC34" s="500"/>
      <c r="AD34" s="500">
        <f>+SUMIFS(Engine!$O$187:$AT$187,Engine!$O$121:$AT$121,AE$26)/1000</f>
        <v>558.32513231632629</v>
      </c>
      <c r="AE34" s="500"/>
      <c r="AF34" s="500"/>
      <c r="AG34" s="500">
        <f>+SUMIFS(Engine!$O$187:$AT$187,Engine!$O$121:$AT$121,AH$26)/1000</f>
        <v>596.08388895351607</v>
      </c>
      <c r="AH34" s="500"/>
      <c r="AI34" s="500"/>
      <c r="AJ34" s="341"/>
      <c r="AK34" s="341"/>
      <c r="AL34" s="346"/>
      <c r="AN34" s="469" t="str">
        <f>+Engine!N150</f>
        <v>Plataforma UNIBUS</v>
      </c>
      <c r="AO34" s="470"/>
      <c r="AP34" s="470"/>
      <c r="AQ34" s="470"/>
      <c r="AR34" s="470"/>
      <c r="AS34" s="478" t="s">
        <v>203</v>
      </c>
      <c r="AT34" s="478"/>
      <c r="AU34" s="380"/>
      <c r="AV34" s="467">
        <f>+Engine!W150</f>
        <v>-0.26276887628125573</v>
      </c>
      <c r="AW34" s="467"/>
      <c r="AX34" s="380"/>
      <c r="AY34" s="464">
        <f>+Engine!AA150</f>
        <v>7.0057875340098774E-3</v>
      </c>
      <c r="AZ34" s="465"/>
      <c r="BA34" s="380"/>
      <c r="BB34" s="464">
        <f>+Engine!AE150</f>
        <v>4.6705250226732513E-3</v>
      </c>
      <c r="BC34" s="465"/>
      <c r="BD34" s="380"/>
      <c r="BE34" s="464">
        <f>+Engine!AI150</f>
        <v>2.3352625113366257E-3</v>
      </c>
      <c r="BF34" s="465"/>
      <c r="BG34" s="380"/>
      <c r="BH34" s="464">
        <f>+Engine!AM150</f>
        <v>1.1676312556683128E-3</v>
      </c>
      <c r="BI34" s="465"/>
      <c r="BJ34" s="380"/>
      <c r="BK34" s="464">
        <f>+Engine!AQ150</f>
        <v>5.8381562783415642E-4</v>
      </c>
      <c r="BL34" s="466"/>
      <c r="CK34" s="347"/>
    </row>
    <row r="35" spans="3:89" x14ac:dyDescent="0.25">
      <c r="C35" s="345"/>
      <c r="E35" s="374" t="s">
        <v>266</v>
      </c>
      <c r="F35" s="375" t="str">
        <f>+Engine!N188</f>
        <v>INFRAESTRUCTURA</v>
      </c>
      <c r="G35" s="353"/>
      <c r="H35" s="341"/>
      <c r="I35" s="341"/>
      <c r="J35" s="341"/>
      <c r="K35" s="341"/>
      <c r="L35" s="341"/>
      <c r="M35" s="500">
        <f>+SUMIFS(Engine!$O$188:$AT$188,Engine!$O$121:$AT$121,M$26)/1000</f>
        <v>119.19559523618882</v>
      </c>
      <c r="N35" s="500"/>
      <c r="O35" s="500">
        <f>+SUMIFS(Engine!$O$126:$AT$126,Engine!$O$121:$AT$121,P$26)/1000</f>
        <v>485.87651870124029</v>
      </c>
      <c r="P35" s="500"/>
      <c r="Q35" s="500"/>
      <c r="R35" s="500">
        <f>+SUMIFS(Engine!$O$188:$AT$188,Engine!$O$121:$AT$121,S$26)/1000</f>
        <v>281.70995011686659</v>
      </c>
      <c r="S35" s="500"/>
      <c r="T35" s="500"/>
      <c r="U35" s="500">
        <f>+SUMIFS(Engine!$O$188:$AT$188,Engine!$O$121:$AT$121,V$26)/1000</f>
        <v>435.39589935291679</v>
      </c>
      <c r="V35" s="500"/>
      <c r="W35" s="500"/>
      <c r="X35" s="500">
        <f>+SUMIFS(Engine!$O$188:$AT$188,Engine!$O$121:$AT$121,Y$26)/1000</f>
        <v>637.28050951999091</v>
      </c>
      <c r="Y35" s="500"/>
      <c r="Z35" s="500"/>
      <c r="AA35" s="500">
        <f>+SUMIFS(Engine!$O$188:$AT$188,Engine!$O$121:$AT$121,AB$26)/1000</f>
        <v>793.60100436935033</v>
      </c>
      <c r="AB35" s="500"/>
      <c r="AC35" s="500"/>
      <c r="AD35" s="500">
        <f>+SUMIFS(Engine!$O$188:$AT$188,Engine!$O$121:$AT$121,AE$26)/1000</f>
        <v>893.66552795724647</v>
      </c>
      <c r="AE35" s="500"/>
      <c r="AF35" s="500"/>
      <c r="AG35" s="500">
        <f>+SUMIFS(Engine!$O$188:$AT$188,Engine!$O$121:$AT$121,AH$26)/1000</f>
        <v>950.78943452183375</v>
      </c>
      <c r="AH35" s="500"/>
      <c r="AI35" s="500"/>
      <c r="AJ35" s="341"/>
      <c r="AK35" s="341"/>
      <c r="AL35" s="346"/>
      <c r="AN35" s="471"/>
      <c r="AO35" s="472"/>
      <c r="AP35" s="472"/>
      <c r="AQ35" s="472"/>
      <c r="AR35" s="472"/>
      <c r="AS35" s="479" t="s">
        <v>204</v>
      </c>
      <c r="AT35" s="479"/>
      <c r="AV35" s="468">
        <f>+Engine!X150</f>
        <v>0.26826886030718866</v>
      </c>
      <c r="AW35" s="468"/>
      <c r="AY35" s="464">
        <f>+Engine!AB150</f>
        <v>0.35430474889306235</v>
      </c>
      <c r="AZ35" s="465"/>
      <c r="BB35" s="464">
        <f>+Engine!AF150</f>
        <v>0.23620316592870824</v>
      </c>
      <c r="BC35" s="465"/>
      <c r="BE35" s="464">
        <f>+Engine!AJ150</f>
        <v>0.11810158296435412</v>
      </c>
      <c r="BF35" s="465"/>
      <c r="BH35" s="464">
        <f>+Engine!AN150</f>
        <v>5.905079148217706E-2</v>
      </c>
      <c r="BI35" s="465"/>
      <c r="BK35" s="464">
        <f>+Engine!AR150</f>
        <v>2.952539574108853E-2</v>
      </c>
      <c r="BL35" s="466"/>
      <c r="CK35" s="347"/>
    </row>
    <row r="36" spans="3:89" x14ac:dyDescent="0.25">
      <c r="C36" s="345"/>
      <c r="E36" s="374" t="s">
        <v>265</v>
      </c>
      <c r="F36" s="375" t="str">
        <f>+Engine!N189</f>
        <v>PERSONAL</v>
      </c>
      <c r="G36" s="341"/>
      <c r="H36" s="341"/>
      <c r="I36" s="341"/>
      <c r="J36" s="341"/>
      <c r="K36" s="341"/>
      <c r="L36" s="341"/>
      <c r="M36" s="500">
        <f>+SUMIFS(Engine!$O$189:$AT$189,Engine!$O$121:$AT$121,M$26)/1000</f>
        <v>267.4548748413909</v>
      </c>
      <c r="N36" s="500"/>
      <c r="O36" s="508">
        <f>+SUMIFS(Engine!$O$126:$AT$126,Engine!$O$121:$AT$121,P$26)/1000</f>
        <v>485.87651870124029</v>
      </c>
      <c r="P36" s="508"/>
      <c r="Q36" s="508"/>
      <c r="R36" s="500">
        <f>+SUMIFS(Engine!$O$189:$AT$189,Engine!$O$121:$AT$121,S$26)/1000</f>
        <v>554.00612260873777</v>
      </c>
      <c r="S36" s="500"/>
      <c r="T36" s="500"/>
      <c r="U36" s="500">
        <f>+SUMIFS(Engine!$O$189:$AT$189,Engine!$O$121:$AT$121,V$26)/1000</f>
        <v>903.09747788142158</v>
      </c>
      <c r="V36" s="500"/>
      <c r="W36" s="500"/>
      <c r="X36" s="500">
        <f>+SUMIFS(Engine!$O$189:$AT$189,Engine!$O$121:$AT$121,Y$26)/1000</f>
        <v>1317.771514534601</v>
      </c>
      <c r="Y36" s="500"/>
      <c r="Z36" s="500"/>
      <c r="AA36" s="500">
        <f>+SUMIFS(Engine!$O$189:$AT$189,Engine!$O$121:$AT$121,AB$26)/1000</f>
        <v>1637.3103114658638</v>
      </c>
      <c r="AB36" s="500"/>
      <c r="AC36" s="500"/>
      <c r="AD36" s="500">
        <f>+SUMIFS(Engine!$O$189:$AT$189,Engine!$O$121:$AT$121,AE$26)/1000</f>
        <v>1841.2298842669213</v>
      </c>
      <c r="AE36" s="500"/>
      <c r="AF36" s="500"/>
      <c r="AG36" s="500">
        <f>+SUMIFS(Engine!$O$189:$AT$189,Engine!$O$121:$AT$121,AH$26)/1000</f>
        <v>1957.4372358135893</v>
      </c>
      <c r="AH36" s="500"/>
      <c r="AI36" s="500"/>
      <c r="AJ36" s="341"/>
      <c r="AK36" s="341"/>
      <c r="AL36" s="346"/>
      <c r="AN36" s="471"/>
      <c r="AO36" s="472"/>
      <c r="AP36" s="472"/>
      <c r="AQ36" s="472"/>
      <c r="AR36" s="472"/>
      <c r="AS36" s="479" t="s">
        <v>205</v>
      </c>
      <c r="AT36" s="479"/>
      <c r="AV36" s="468">
        <f>+Engine!Y150</f>
        <v>-9.6218859349740088E-2</v>
      </c>
      <c r="AW36" s="468"/>
      <c r="AY36" s="464">
        <f>+Engine!AC150</f>
        <v>0.27909767355538034</v>
      </c>
      <c r="AZ36" s="465"/>
      <c r="BB36" s="464">
        <f>+Engine!AG150</f>
        <v>0.18606511570358689</v>
      </c>
      <c r="BC36" s="465"/>
      <c r="BE36" s="464">
        <f>+Engine!AK150</f>
        <v>9.3032557851793443E-2</v>
      </c>
      <c r="BF36" s="465"/>
      <c r="BH36" s="464">
        <f>+Engine!AO150</f>
        <v>4.6516278925896722E-2</v>
      </c>
      <c r="BI36" s="465"/>
      <c r="BK36" s="464">
        <f>+Engine!AS150</f>
        <v>2.3258139462948361E-2</v>
      </c>
      <c r="BL36" s="466"/>
      <c r="CK36" s="347"/>
    </row>
    <row r="37" spans="3:89" ht="15.75" thickBot="1" x14ac:dyDescent="0.3">
      <c r="C37" s="345"/>
      <c r="E37" s="375" t="s">
        <v>268</v>
      </c>
      <c r="F37" s="341"/>
      <c r="G37" s="341"/>
      <c r="H37" s="341"/>
      <c r="I37" s="341"/>
      <c r="J37" s="341"/>
      <c r="K37" s="341"/>
      <c r="L37" s="341"/>
      <c r="M37" s="506">
        <f>SUM(M34:N36)</f>
        <v>460.06642065549698</v>
      </c>
      <c r="N37" s="506"/>
      <c r="O37" s="506">
        <f>SUM(O34:Q36)</f>
        <v>1084.6489414883113</v>
      </c>
      <c r="P37" s="506"/>
      <c r="Q37" s="506"/>
      <c r="R37" s="501">
        <f>SUM(R34:T36)</f>
        <v>1010.9856208305085</v>
      </c>
      <c r="S37" s="502"/>
      <c r="T37" s="502"/>
      <c r="U37" s="501">
        <f>SUM(U34:W36)</f>
        <v>1601.3450474158785</v>
      </c>
      <c r="V37" s="502"/>
      <c r="W37" s="502"/>
      <c r="X37" s="501">
        <f>SUM(X34:Z36)</f>
        <v>2346.2403800319216</v>
      </c>
      <c r="Y37" s="502"/>
      <c r="Z37" s="502"/>
      <c r="AA37" s="501">
        <f>SUM(AA34:AC36)</f>
        <v>2923.5275208397784</v>
      </c>
      <c r="AB37" s="502"/>
      <c r="AC37" s="502"/>
      <c r="AD37" s="501">
        <f>SUM(AD34:AF36)</f>
        <v>3293.2205445404943</v>
      </c>
      <c r="AE37" s="502"/>
      <c r="AF37" s="502"/>
      <c r="AG37" s="501">
        <f>SUM(AG34:AI36)</f>
        <v>3504.3105592889392</v>
      </c>
      <c r="AH37" s="502"/>
      <c r="AI37" s="502"/>
      <c r="AJ37" s="341"/>
      <c r="AK37" s="341"/>
      <c r="AL37" s="346"/>
      <c r="AN37" s="473"/>
      <c r="AO37" s="474"/>
      <c r="AP37" s="474"/>
      <c r="AQ37" s="474"/>
      <c r="AR37" s="474"/>
      <c r="AS37" s="477" t="s">
        <v>206</v>
      </c>
      <c r="AT37" s="477"/>
      <c r="AU37" s="357"/>
      <c r="AV37" s="480">
        <f>+Engine!Z150</f>
        <v>-0.14440828403461084</v>
      </c>
      <c r="AW37" s="480"/>
      <c r="AX37" s="357"/>
      <c r="AY37" s="461">
        <f>+Engine!AD150</f>
        <v>9.3910975188306364E-2</v>
      </c>
      <c r="AZ37" s="462"/>
      <c r="BA37" s="357"/>
      <c r="BB37" s="461">
        <f>+Engine!AH150</f>
        <v>6.2607316792204243E-2</v>
      </c>
      <c r="BC37" s="462"/>
      <c r="BD37" s="357"/>
      <c r="BE37" s="461">
        <f>+Engine!AL150</f>
        <v>3.1303658396102121E-2</v>
      </c>
      <c r="BF37" s="462"/>
      <c r="BG37" s="357"/>
      <c r="BH37" s="461">
        <f>+Engine!AP150</f>
        <v>1.5651829198051061E-2</v>
      </c>
      <c r="BI37" s="462"/>
      <c r="BJ37" s="357"/>
      <c r="BK37" s="461">
        <f>+Engine!AT150</f>
        <v>7.8259145990255304E-3</v>
      </c>
      <c r="BL37" s="463"/>
      <c r="CK37" s="347"/>
    </row>
    <row r="38" spans="3:89" ht="16.5" thickTop="1" thickBot="1" x14ac:dyDescent="0.3">
      <c r="C38" s="345"/>
      <c r="E38" s="337" t="s">
        <v>226</v>
      </c>
      <c r="F38" s="341"/>
      <c r="G38" s="341"/>
      <c r="H38" s="341"/>
      <c r="I38" s="341"/>
      <c r="J38" s="341"/>
      <c r="K38" s="341"/>
      <c r="L38" s="341"/>
      <c r="M38" s="506">
        <f>+M32-M37</f>
        <v>206.74101614536477</v>
      </c>
      <c r="N38" s="506"/>
      <c r="O38" s="506">
        <f>+P32-O37</f>
        <v>-651.02831252459623</v>
      </c>
      <c r="P38" s="506"/>
      <c r="Q38" s="506"/>
      <c r="R38" s="501">
        <f>+R32-R37</f>
        <v>301.02434070422953</v>
      </c>
      <c r="S38" s="502"/>
      <c r="T38" s="502"/>
      <c r="U38" s="501">
        <f>+U32-U37</f>
        <v>551.91482689421264</v>
      </c>
      <c r="V38" s="502"/>
      <c r="W38" s="502"/>
      <c r="X38" s="501">
        <f>+X32-X37</f>
        <v>827.9977875300815</v>
      </c>
      <c r="Y38" s="502"/>
      <c r="Z38" s="502"/>
      <c r="AA38" s="501">
        <f>+AA32-AA37</f>
        <v>1048.9777019776916</v>
      </c>
      <c r="AB38" s="502"/>
      <c r="AC38" s="502"/>
      <c r="AD38" s="501">
        <f>+AD32-AD37</f>
        <v>1193.1331611535643</v>
      </c>
      <c r="AE38" s="502"/>
      <c r="AF38" s="502"/>
      <c r="AG38" s="501">
        <f>+AG32-AG37</f>
        <v>1276.2746286259603</v>
      </c>
      <c r="AH38" s="502"/>
      <c r="AI38" s="502"/>
      <c r="AJ38" s="341"/>
      <c r="AK38" s="341"/>
      <c r="AL38" s="346"/>
      <c r="CK38" s="347"/>
    </row>
    <row r="39" spans="3:89" ht="15.75" thickTop="1" x14ac:dyDescent="0.25">
      <c r="C39" s="345"/>
      <c r="E39" s="341" t="s">
        <v>235</v>
      </c>
      <c r="F39" s="341"/>
      <c r="G39" s="341"/>
      <c r="H39" s="341"/>
      <c r="I39" s="341"/>
      <c r="J39" s="341"/>
      <c r="K39" s="341"/>
      <c r="L39" s="341"/>
      <c r="M39" s="500">
        <v>0</v>
      </c>
      <c r="N39" s="500"/>
      <c r="O39" s="500">
        <v>0</v>
      </c>
      <c r="P39" s="500"/>
      <c r="Q39" s="500"/>
      <c r="R39" s="500">
        <v>0</v>
      </c>
      <c r="S39" s="500"/>
      <c r="T39" s="500"/>
      <c r="U39" s="500">
        <v>0</v>
      </c>
      <c r="V39" s="500"/>
      <c r="W39" s="500"/>
      <c r="X39" s="500">
        <v>0</v>
      </c>
      <c r="Y39" s="500"/>
      <c r="Z39" s="500"/>
      <c r="AA39" s="500">
        <v>0</v>
      </c>
      <c r="AB39" s="500"/>
      <c r="AC39" s="500"/>
      <c r="AD39" s="500">
        <v>0</v>
      </c>
      <c r="AE39" s="500"/>
      <c r="AF39" s="500"/>
      <c r="AG39" s="500">
        <v>0</v>
      </c>
      <c r="AH39" s="500"/>
      <c r="AI39" s="500"/>
      <c r="AJ39" s="376"/>
      <c r="AK39" s="37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6"/>
      <c r="BQ39" s="346"/>
      <c r="BR39" s="346"/>
      <c r="BS39" s="346"/>
      <c r="BT39" s="346"/>
      <c r="BU39" s="346"/>
      <c r="BV39" s="346"/>
      <c r="BW39" s="346"/>
      <c r="BX39" s="346"/>
      <c r="BY39" s="346"/>
      <c r="BZ39" s="346"/>
      <c r="CA39" s="346"/>
      <c r="CB39" s="346"/>
      <c r="CC39" s="346"/>
      <c r="CD39" s="346"/>
      <c r="CE39" s="346"/>
      <c r="CF39" s="346"/>
      <c r="CG39" s="346"/>
      <c r="CH39" s="346"/>
      <c r="CI39" s="346"/>
      <c r="CJ39" s="346"/>
      <c r="CK39" s="347"/>
    </row>
    <row r="40" spans="3:89" x14ac:dyDescent="0.25">
      <c r="C40" s="345"/>
      <c r="E40" s="341" t="s">
        <v>269</v>
      </c>
      <c r="F40" s="341"/>
      <c r="G40" s="341"/>
      <c r="H40" s="341"/>
      <c r="I40" s="341"/>
      <c r="J40" s="341"/>
      <c r="K40" s="341"/>
      <c r="L40" s="341"/>
      <c r="M40" s="500">
        <v>0</v>
      </c>
      <c r="N40" s="500"/>
      <c r="O40" s="500">
        <v>0</v>
      </c>
      <c r="P40" s="500"/>
      <c r="Q40" s="500"/>
      <c r="R40" s="500">
        <v>0</v>
      </c>
      <c r="S40" s="500"/>
      <c r="T40" s="500"/>
      <c r="U40" s="500">
        <v>0</v>
      </c>
      <c r="V40" s="500"/>
      <c r="W40" s="500"/>
      <c r="X40" s="500">
        <v>0</v>
      </c>
      <c r="Y40" s="500"/>
      <c r="Z40" s="500"/>
      <c r="AA40" s="500">
        <v>0</v>
      </c>
      <c r="AB40" s="500"/>
      <c r="AC40" s="500"/>
      <c r="AD40" s="500">
        <v>0</v>
      </c>
      <c r="AE40" s="500"/>
      <c r="AF40" s="500"/>
      <c r="AG40" s="500">
        <v>0</v>
      </c>
      <c r="AH40" s="500"/>
      <c r="AI40" s="500"/>
      <c r="AJ40" s="376"/>
      <c r="AK40" s="376"/>
      <c r="AL40" s="346"/>
      <c r="AM40" s="439"/>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440"/>
      <c r="CK40" s="347"/>
    </row>
    <row r="41" spans="3:89" x14ac:dyDescent="0.25">
      <c r="C41" s="345"/>
      <c r="E41" s="341" t="s">
        <v>270</v>
      </c>
      <c r="F41" s="341"/>
      <c r="G41" s="341"/>
      <c r="H41" s="341"/>
      <c r="I41" s="341"/>
      <c r="J41" s="341"/>
      <c r="K41" s="341"/>
      <c r="L41" s="341"/>
      <c r="M41" s="499">
        <f>+M38-M39-M40</f>
        <v>206.74101614536477</v>
      </c>
      <c r="N41" s="499"/>
      <c r="O41" s="499">
        <f>+O38-O39-O40</f>
        <v>-651.02831252459623</v>
      </c>
      <c r="P41" s="499"/>
      <c r="Q41" s="499"/>
      <c r="R41" s="499">
        <f>+R38-R39-R40</f>
        <v>301.02434070422953</v>
      </c>
      <c r="S41" s="499"/>
      <c r="T41" s="499"/>
      <c r="U41" s="499">
        <f>+U38-U39-U40</f>
        <v>551.91482689421264</v>
      </c>
      <c r="V41" s="499"/>
      <c r="W41" s="499"/>
      <c r="X41" s="499">
        <f>+X38-X39-X40</f>
        <v>827.9977875300815</v>
      </c>
      <c r="Y41" s="499"/>
      <c r="Z41" s="499"/>
      <c r="AA41" s="499">
        <f>+AA38-AA39-AA40</f>
        <v>1048.9777019776916</v>
      </c>
      <c r="AB41" s="499"/>
      <c r="AC41" s="499"/>
      <c r="AD41" s="499">
        <f>+AD38-AD39-AD40</f>
        <v>1193.1331611535643</v>
      </c>
      <c r="AE41" s="499"/>
      <c r="AF41" s="499"/>
      <c r="AG41" s="499">
        <f>+AG38-AG39-AG40</f>
        <v>1276.2746286259603</v>
      </c>
      <c r="AH41" s="499"/>
      <c r="AI41" s="499"/>
      <c r="AJ41" s="376"/>
      <c r="AK41" s="376"/>
      <c r="AL41" s="346"/>
      <c r="AM41" s="351"/>
      <c r="AN41" s="367" t="s">
        <v>340</v>
      </c>
      <c r="AO41" s="335"/>
      <c r="AP41" s="353"/>
      <c r="AW41" s="539">
        <v>2021</v>
      </c>
      <c r="AX41" s="539"/>
      <c r="AY41" s="539"/>
      <c r="AZ41" s="539">
        <v>2022</v>
      </c>
      <c r="BA41" s="539"/>
      <c r="BB41" s="539"/>
      <c r="BC41" s="539">
        <v>2023</v>
      </c>
      <c r="BD41" s="539"/>
      <c r="BE41" s="539"/>
      <c r="BF41" s="539">
        <v>2024</v>
      </c>
      <c r="BG41" s="539"/>
      <c r="BH41" s="539"/>
      <c r="BI41" s="370"/>
      <c r="CK41" s="347"/>
    </row>
    <row r="42" spans="3:89" x14ac:dyDescent="0.25">
      <c r="C42" s="345"/>
      <c r="E42" s="341" t="s">
        <v>237</v>
      </c>
      <c r="F42" s="341"/>
      <c r="G42" s="341"/>
      <c r="H42" s="341"/>
      <c r="I42" s="505">
        <v>0.35</v>
      </c>
      <c r="J42" s="505"/>
      <c r="K42" s="341"/>
      <c r="L42" s="341"/>
      <c r="M42" s="500">
        <f>+M41*I42</f>
        <v>72.35935565087766</v>
      </c>
      <c r="N42" s="500"/>
      <c r="O42" s="500">
        <f>+MAX(0,O41*I42)</f>
        <v>0</v>
      </c>
      <c r="P42" s="500"/>
      <c r="Q42" s="500"/>
      <c r="R42" s="500">
        <f>+R41*$I$42</f>
        <v>105.35851924648033</v>
      </c>
      <c r="S42" s="500"/>
      <c r="T42" s="500"/>
      <c r="U42" s="500">
        <f>+U41*$I$42</f>
        <v>193.17018941297442</v>
      </c>
      <c r="V42" s="500"/>
      <c r="W42" s="500"/>
      <c r="X42" s="500">
        <f>+X41*$I$42</f>
        <v>289.7992256355285</v>
      </c>
      <c r="Y42" s="500"/>
      <c r="Z42" s="500"/>
      <c r="AA42" s="500">
        <f>+AA41*$I$42</f>
        <v>367.14219569219205</v>
      </c>
      <c r="AB42" s="500"/>
      <c r="AC42" s="500"/>
      <c r="AD42" s="500">
        <f>+AD41*$I$42</f>
        <v>417.5966064037475</v>
      </c>
      <c r="AE42" s="500"/>
      <c r="AF42" s="500"/>
      <c r="AG42" s="500">
        <f>+AG41*$I$42</f>
        <v>446.69612001908609</v>
      </c>
      <c r="AH42" s="500"/>
      <c r="AI42" s="500"/>
      <c r="AJ42" s="376"/>
      <c r="AK42" s="376"/>
      <c r="AL42" s="346"/>
      <c r="AM42" s="369"/>
      <c r="AU42" s="537" t="s">
        <v>334</v>
      </c>
      <c r="AV42" s="537"/>
      <c r="AW42" s="538">
        <v>160</v>
      </c>
      <c r="AX42" s="537"/>
      <c r="AY42" s="537"/>
      <c r="AZ42" s="538">
        <v>210</v>
      </c>
      <c r="BA42" s="537"/>
      <c r="BB42" s="537"/>
      <c r="BC42" s="538">
        <v>360</v>
      </c>
      <c r="BD42" s="537"/>
      <c r="BE42" s="537"/>
      <c r="BF42" s="538">
        <v>995</v>
      </c>
      <c r="BG42" s="537"/>
      <c r="BH42" s="537"/>
      <c r="BI42" s="370"/>
      <c r="CK42" s="347"/>
    </row>
    <row r="43" spans="3:89" ht="15.75" thickBot="1" x14ac:dyDescent="0.3">
      <c r="C43" s="345"/>
      <c r="E43" s="377" t="s">
        <v>271</v>
      </c>
      <c r="F43" s="341"/>
      <c r="G43" s="341"/>
      <c r="H43" s="341"/>
      <c r="I43" s="341"/>
      <c r="J43" s="341"/>
      <c r="K43" s="341"/>
      <c r="L43" s="341"/>
      <c r="M43" s="506">
        <f>+M37-M41</f>
        <v>253.32540451013222</v>
      </c>
      <c r="N43" s="506"/>
      <c r="O43" s="506">
        <f>+P37-O41</f>
        <v>651.02831252459623</v>
      </c>
      <c r="P43" s="506"/>
      <c r="Q43" s="506"/>
      <c r="R43" s="501">
        <f>+R41-R42</f>
        <v>195.66582145774919</v>
      </c>
      <c r="S43" s="502"/>
      <c r="T43" s="502"/>
      <c r="U43" s="501">
        <f>+U41-U42</f>
        <v>358.74463748123821</v>
      </c>
      <c r="V43" s="502"/>
      <c r="W43" s="502"/>
      <c r="X43" s="501">
        <f>+X41-X42</f>
        <v>538.19856189455299</v>
      </c>
      <c r="Y43" s="502"/>
      <c r="Z43" s="502"/>
      <c r="AA43" s="501">
        <f>+AA41-AA42</f>
        <v>681.8355062854996</v>
      </c>
      <c r="AB43" s="502"/>
      <c r="AC43" s="502"/>
      <c r="AD43" s="501">
        <f>+AD41-AD42</f>
        <v>775.53655474981679</v>
      </c>
      <c r="AE43" s="502"/>
      <c r="AF43" s="502"/>
      <c r="AG43" s="501">
        <f>+AG41-AG42</f>
        <v>829.57850860687427</v>
      </c>
      <c r="AH43" s="502"/>
      <c r="AI43" s="502"/>
      <c r="AJ43" s="376"/>
      <c r="AK43" s="376"/>
      <c r="AL43" s="346"/>
      <c r="AM43" s="369"/>
      <c r="AO43" s="357"/>
      <c r="AP43" s="357"/>
      <c r="AQ43" s="357"/>
      <c r="AR43" s="357"/>
      <c r="AS43" s="357"/>
      <c r="AT43" s="357"/>
      <c r="AU43" s="536" t="s">
        <v>333</v>
      </c>
      <c r="AV43" s="536"/>
      <c r="AW43" s="535">
        <v>208</v>
      </c>
      <c r="AX43" s="536"/>
      <c r="AY43" s="536"/>
      <c r="AZ43" s="535">
        <v>346</v>
      </c>
      <c r="BA43" s="536"/>
      <c r="BB43" s="536"/>
      <c r="BC43" s="535">
        <v>1015</v>
      </c>
      <c r="BD43" s="536"/>
      <c r="BE43" s="536"/>
      <c r="BF43" s="535">
        <v>1215</v>
      </c>
      <c r="BG43" s="536"/>
      <c r="BH43" s="536"/>
      <c r="BI43" s="370"/>
      <c r="CK43" s="347"/>
    </row>
    <row r="44" spans="3:89" ht="15.75" thickTop="1" x14ac:dyDescent="0.25">
      <c r="C44" s="345"/>
      <c r="E44" s="341"/>
      <c r="F44" s="341"/>
      <c r="G44" s="341"/>
      <c r="H44" s="341"/>
      <c r="I44" s="341"/>
      <c r="J44" s="341"/>
      <c r="K44" s="341"/>
      <c r="L44" s="341"/>
      <c r="M44" s="341"/>
      <c r="N44" s="376"/>
      <c r="O44" s="376"/>
      <c r="P44" s="341"/>
      <c r="Q44" s="376"/>
      <c r="R44" s="376"/>
      <c r="S44" s="341"/>
      <c r="T44" s="376"/>
      <c r="U44" s="376"/>
      <c r="V44" s="341"/>
      <c r="W44" s="376"/>
      <c r="X44" s="376"/>
      <c r="Y44" s="341"/>
      <c r="Z44" s="376"/>
      <c r="AA44" s="376"/>
      <c r="AB44" s="341"/>
      <c r="AC44" s="376"/>
      <c r="AD44" s="376"/>
      <c r="AE44" s="341"/>
      <c r="AF44" s="376"/>
      <c r="AG44" s="376"/>
      <c r="AH44" s="341"/>
      <c r="AI44" s="376"/>
      <c r="AJ44" s="376"/>
      <c r="AK44" s="376"/>
      <c r="AL44" s="346"/>
      <c r="AM44" s="369"/>
      <c r="AO44" s="441" t="s">
        <v>318</v>
      </c>
      <c r="BI44" s="370"/>
      <c r="CK44" s="347"/>
    </row>
    <row r="45" spans="3:89" x14ac:dyDescent="0.25">
      <c r="C45" s="345"/>
      <c r="E45" s="337" t="s">
        <v>15</v>
      </c>
      <c r="F45" s="341"/>
      <c r="G45" s="341"/>
      <c r="H45" s="341"/>
      <c r="I45" s="341"/>
      <c r="J45" s="341"/>
      <c r="K45" s="341"/>
      <c r="L45" s="341"/>
      <c r="M45" s="341"/>
      <c r="N45" s="376"/>
      <c r="O45" s="376"/>
      <c r="P45" s="341"/>
      <c r="Q45" s="376"/>
      <c r="R45" s="376"/>
      <c r="S45" s="341"/>
      <c r="T45" s="376"/>
      <c r="U45" s="376"/>
      <c r="V45" s="341"/>
      <c r="W45" s="376"/>
      <c r="X45" s="376"/>
      <c r="Y45" s="341"/>
      <c r="Z45" s="376"/>
      <c r="AA45" s="376"/>
      <c r="AB45" s="341"/>
      <c r="AC45" s="376"/>
      <c r="AD45" s="376"/>
      <c r="AE45" s="341"/>
      <c r="AF45" s="376"/>
      <c r="AG45" s="376"/>
      <c r="AH45" s="341"/>
      <c r="AI45" s="376"/>
      <c r="AJ45" s="376"/>
      <c r="AK45" s="376"/>
      <c r="AL45" s="346"/>
      <c r="AM45" s="369"/>
      <c r="AO45" s="442" t="s">
        <v>319</v>
      </c>
      <c r="AW45" s="524">
        <v>18756.158653846152</v>
      </c>
      <c r="AX45" s="525"/>
      <c r="AY45" s="525"/>
      <c r="AZ45" s="524">
        <v>19039.867052023121</v>
      </c>
      <c r="BA45" s="525"/>
      <c r="BB45" s="525"/>
      <c r="BC45" s="524">
        <v>47833.705418719212</v>
      </c>
      <c r="BD45" s="525"/>
      <c r="BE45" s="525"/>
      <c r="BF45" s="524">
        <v>47274.940740740742</v>
      </c>
      <c r="BG45" s="525"/>
      <c r="BH45" s="525"/>
      <c r="BI45" s="370"/>
      <c r="CK45" s="347"/>
    </row>
    <row r="46" spans="3:89" x14ac:dyDescent="0.25">
      <c r="C46" s="345"/>
      <c r="E46" s="341" t="str">
        <f>+E43</f>
        <v>Ganancia Neta</v>
      </c>
      <c r="F46" s="341"/>
      <c r="G46" s="341"/>
      <c r="H46" s="341"/>
      <c r="I46" s="341"/>
      <c r="J46" s="341"/>
      <c r="K46" s="341"/>
      <c r="L46" s="341"/>
      <c r="M46" s="500">
        <f>+M43</f>
        <v>253.32540451013222</v>
      </c>
      <c r="N46" s="500"/>
      <c r="O46" s="500">
        <f>+O43</f>
        <v>651.02831252459623</v>
      </c>
      <c r="P46" s="500"/>
      <c r="Q46" s="500"/>
      <c r="R46" s="500">
        <f>+R43</f>
        <v>195.66582145774919</v>
      </c>
      <c r="S46" s="500"/>
      <c r="T46" s="500"/>
      <c r="U46" s="500">
        <f>+U43</f>
        <v>358.74463748123821</v>
      </c>
      <c r="V46" s="500"/>
      <c r="W46" s="500"/>
      <c r="X46" s="500">
        <f>+X43</f>
        <v>538.19856189455299</v>
      </c>
      <c r="Y46" s="500"/>
      <c r="Z46" s="500"/>
      <c r="AA46" s="500">
        <f>+AA43</f>
        <v>681.8355062854996</v>
      </c>
      <c r="AB46" s="500"/>
      <c r="AC46" s="500"/>
      <c r="AD46" s="500">
        <f>+AD43</f>
        <v>775.53655474981679</v>
      </c>
      <c r="AE46" s="500"/>
      <c r="AF46" s="500"/>
      <c r="AG46" s="500">
        <f>+AG43</f>
        <v>829.57850860687427</v>
      </c>
      <c r="AH46" s="500"/>
      <c r="AI46" s="500"/>
      <c r="AJ46" s="376"/>
      <c r="AK46" s="376"/>
      <c r="AL46" s="346"/>
      <c r="AM46" s="369"/>
      <c r="AO46" s="442" t="s">
        <v>320</v>
      </c>
      <c r="AW46" s="524">
        <v>0</v>
      </c>
      <c r="AX46" s="525"/>
      <c r="AY46" s="525"/>
      <c r="AZ46" s="524">
        <v>0</v>
      </c>
      <c r="BA46" s="525"/>
      <c r="BB46" s="525"/>
      <c r="BC46" s="524">
        <v>0</v>
      </c>
      <c r="BD46" s="525"/>
      <c r="BE46" s="525"/>
      <c r="BF46" s="524">
        <v>0</v>
      </c>
      <c r="BG46" s="525"/>
      <c r="BH46" s="525"/>
      <c r="BI46" s="370"/>
      <c r="CK46" s="347"/>
    </row>
    <row r="47" spans="3:89" x14ac:dyDescent="0.25">
      <c r="C47" s="345"/>
      <c r="E47" s="341" t="str">
        <f>+E39</f>
        <v>Depreciaciones/Amortizaciones</v>
      </c>
      <c r="F47" s="341"/>
      <c r="G47" s="341"/>
      <c r="H47" s="341"/>
      <c r="I47" s="341"/>
      <c r="J47" s="341"/>
      <c r="K47" s="341"/>
      <c r="L47" s="341"/>
      <c r="M47" s="500">
        <f>+M39</f>
        <v>0</v>
      </c>
      <c r="N47" s="500"/>
      <c r="O47" s="500">
        <f>+O39</f>
        <v>0</v>
      </c>
      <c r="P47" s="500"/>
      <c r="Q47" s="500"/>
      <c r="R47" s="500">
        <f>+R39</f>
        <v>0</v>
      </c>
      <c r="S47" s="500"/>
      <c r="T47" s="500"/>
      <c r="U47" s="500">
        <f>+U39</f>
        <v>0</v>
      </c>
      <c r="V47" s="500"/>
      <c r="W47" s="500"/>
      <c r="X47" s="500">
        <f>+X39</f>
        <v>0</v>
      </c>
      <c r="Y47" s="500"/>
      <c r="Z47" s="500"/>
      <c r="AA47" s="500">
        <f>+AA39</f>
        <v>0</v>
      </c>
      <c r="AB47" s="500"/>
      <c r="AC47" s="500"/>
      <c r="AD47" s="500">
        <f>+AD39</f>
        <v>0</v>
      </c>
      <c r="AE47" s="500"/>
      <c r="AF47" s="500"/>
      <c r="AG47" s="500">
        <f>+AG39</f>
        <v>0</v>
      </c>
      <c r="AH47" s="500"/>
      <c r="AI47" s="500"/>
      <c r="AJ47" s="376"/>
      <c r="AK47" s="376"/>
      <c r="AL47" s="346"/>
      <c r="AM47" s="369"/>
      <c r="AO47" s="442" t="s">
        <v>328</v>
      </c>
      <c r="AW47" s="524">
        <v>303940.91826923075</v>
      </c>
      <c r="AX47" s="525"/>
      <c r="AY47" s="525"/>
      <c r="AZ47" s="524">
        <v>315027.04046242777</v>
      </c>
      <c r="BA47" s="525"/>
      <c r="BB47" s="525"/>
      <c r="BC47" s="524">
        <v>621773.28472906409</v>
      </c>
      <c r="BD47" s="525"/>
      <c r="BE47" s="525"/>
      <c r="BF47" s="524">
        <v>316366.01646090538</v>
      </c>
      <c r="BG47" s="525"/>
      <c r="BH47" s="525"/>
      <c r="BI47" s="370"/>
      <c r="CK47" s="347"/>
    </row>
    <row r="48" spans="3:89" x14ac:dyDescent="0.25">
      <c r="C48" s="345"/>
      <c r="E48" s="341" t="s">
        <v>270</v>
      </c>
      <c r="F48" s="341"/>
      <c r="G48" s="341"/>
      <c r="H48" s="341"/>
      <c r="I48" s="341"/>
      <c r="J48" s="341"/>
      <c r="K48" s="341"/>
      <c r="L48" s="341"/>
      <c r="M48" s="499">
        <f>+M46+M47</f>
        <v>253.32540451013222</v>
      </c>
      <c r="N48" s="499"/>
      <c r="O48" s="499">
        <f>+O47+O46</f>
        <v>651.02831252459623</v>
      </c>
      <c r="P48" s="499"/>
      <c r="Q48" s="499"/>
      <c r="R48" s="499">
        <f>+R47+R46</f>
        <v>195.66582145774919</v>
      </c>
      <c r="S48" s="499"/>
      <c r="T48" s="499"/>
      <c r="U48" s="499">
        <f>+U47+U46</f>
        <v>358.74463748123821</v>
      </c>
      <c r="V48" s="499"/>
      <c r="W48" s="499"/>
      <c r="X48" s="499">
        <f>+X47+X46</f>
        <v>538.19856189455299</v>
      </c>
      <c r="Y48" s="499"/>
      <c r="Z48" s="499"/>
      <c r="AA48" s="499">
        <f>+AA47+AA46</f>
        <v>681.8355062854996</v>
      </c>
      <c r="AB48" s="499"/>
      <c r="AC48" s="499"/>
      <c r="AD48" s="499">
        <f>+AD47+AD46</f>
        <v>775.53655474981679</v>
      </c>
      <c r="AE48" s="499"/>
      <c r="AF48" s="499"/>
      <c r="AG48" s="499">
        <f>+AG47+AG46</f>
        <v>829.57850860687427</v>
      </c>
      <c r="AH48" s="499"/>
      <c r="AI48" s="499"/>
      <c r="AJ48" s="376"/>
      <c r="AK48" s="376"/>
      <c r="AL48" s="346"/>
      <c r="AM48" s="369"/>
      <c r="AO48" s="442" t="s">
        <v>329</v>
      </c>
      <c r="AW48" s="524">
        <v>25226.485576923078</v>
      </c>
      <c r="AX48" s="525"/>
      <c r="AY48" s="525"/>
      <c r="AZ48" s="524">
        <v>23978.101156069366</v>
      </c>
      <c r="BA48" s="525"/>
      <c r="BB48" s="525"/>
      <c r="BC48" s="524">
        <v>36063.301477832509</v>
      </c>
      <c r="BD48" s="525"/>
      <c r="BE48" s="525"/>
      <c r="BF48" s="524">
        <v>21851.627983539096</v>
      </c>
      <c r="BG48" s="525"/>
      <c r="BH48" s="525"/>
      <c r="BI48" s="370"/>
      <c r="CK48" s="347"/>
    </row>
    <row r="49" spans="3:91" x14ac:dyDescent="0.25">
      <c r="C49" s="345"/>
      <c r="E49" s="341" t="s">
        <v>248</v>
      </c>
      <c r="F49" s="341"/>
      <c r="G49" s="341"/>
      <c r="H49" s="341"/>
      <c r="I49" s="341"/>
      <c r="J49" s="341"/>
      <c r="K49" s="341"/>
      <c r="L49" s="341"/>
      <c r="M49" s="500">
        <v>0</v>
      </c>
      <c r="N49" s="500"/>
      <c r="O49" s="500">
        <v>0</v>
      </c>
      <c r="P49" s="500"/>
      <c r="Q49" s="500"/>
      <c r="R49" s="500">
        <v>0</v>
      </c>
      <c r="S49" s="500"/>
      <c r="T49" s="500"/>
      <c r="U49" s="500">
        <v>0</v>
      </c>
      <c r="V49" s="500"/>
      <c r="W49" s="500"/>
      <c r="X49" s="500">
        <v>0</v>
      </c>
      <c r="Y49" s="500"/>
      <c r="Z49" s="500"/>
      <c r="AA49" s="500">
        <v>0</v>
      </c>
      <c r="AB49" s="500"/>
      <c r="AC49" s="500"/>
      <c r="AD49" s="500">
        <v>0</v>
      </c>
      <c r="AE49" s="500"/>
      <c r="AF49" s="500"/>
      <c r="AG49" s="500">
        <f>+Engine!AT214/1000</f>
        <v>9731.7624133567952</v>
      </c>
      <c r="AH49" s="500"/>
      <c r="AI49" s="500"/>
      <c r="AJ49" s="376"/>
      <c r="AK49" s="376"/>
      <c r="AL49" s="346"/>
      <c r="AM49" s="369"/>
      <c r="AO49" s="442" t="s">
        <v>321</v>
      </c>
      <c r="AW49" s="524">
        <v>260148.51442307694</v>
      </c>
      <c r="AX49" s="525"/>
      <c r="AY49" s="525"/>
      <c r="AZ49" s="524">
        <v>181973.4710982659</v>
      </c>
      <c r="BA49" s="525"/>
      <c r="BB49" s="525"/>
      <c r="BC49" s="524">
        <v>129754.94778325123</v>
      </c>
      <c r="BD49" s="525"/>
      <c r="BE49" s="525"/>
      <c r="BF49" s="524">
        <v>201461.39588477366</v>
      </c>
      <c r="BG49" s="525"/>
      <c r="BH49" s="525"/>
      <c r="BI49" s="370"/>
      <c r="CK49" s="347"/>
    </row>
    <row r="50" spans="3:91" ht="15.75" thickBot="1" x14ac:dyDescent="0.3">
      <c r="C50" s="345"/>
      <c r="E50" s="377" t="s">
        <v>271</v>
      </c>
      <c r="F50" s="341"/>
      <c r="G50" s="341"/>
      <c r="H50" s="341"/>
      <c r="I50" s="341"/>
      <c r="J50" s="341"/>
      <c r="K50" s="341"/>
      <c r="L50" s="341"/>
      <c r="M50" s="506">
        <f>+M48+M49</f>
        <v>253.32540451013222</v>
      </c>
      <c r="N50" s="506"/>
      <c r="O50" s="506">
        <f>+O48+O49</f>
        <v>651.02831252459623</v>
      </c>
      <c r="P50" s="506"/>
      <c r="Q50" s="506"/>
      <c r="R50" s="506">
        <f>+R48+R49</f>
        <v>195.66582145774919</v>
      </c>
      <c r="S50" s="506"/>
      <c r="T50" s="506"/>
      <c r="U50" s="506">
        <f>+U48+U49</f>
        <v>358.74463748123821</v>
      </c>
      <c r="V50" s="506"/>
      <c r="W50" s="506"/>
      <c r="X50" s="506">
        <f>+X48+X49</f>
        <v>538.19856189455299</v>
      </c>
      <c r="Y50" s="506"/>
      <c r="Z50" s="506"/>
      <c r="AA50" s="506">
        <f>+AA48+AA49</f>
        <v>681.8355062854996</v>
      </c>
      <c r="AB50" s="506"/>
      <c r="AC50" s="506"/>
      <c r="AD50" s="506">
        <f>+AD48+AD49</f>
        <v>775.53655474981679</v>
      </c>
      <c r="AE50" s="506"/>
      <c r="AF50" s="506"/>
      <c r="AG50" s="506">
        <f>+AG48+AG49</f>
        <v>10561.340921963669</v>
      </c>
      <c r="AH50" s="506"/>
      <c r="AI50" s="506"/>
      <c r="AJ50" s="376"/>
      <c r="AK50" s="376"/>
      <c r="AL50" s="346"/>
      <c r="AM50" s="369"/>
      <c r="AO50" s="396" t="s">
        <v>322</v>
      </c>
      <c r="AP50" s="397"/>
      <c r="AQ50" s="397"/>
      <c r="AR50" s="397"/>
      <c r="AS50" s="397"/>
      <c r="AT50" s="397"/>
      <c r="AU50" s="397"/>
      <c r="AV50" s="397"/>
      <c r="AW50" s="526">
        <v>608072.07692307688</v>
      </c>
      <c r="AX50" s="527"/>
      <c r="AY50" s="527"/>
      <c r="AZ50" s="526">
        <v>540018.47976878611</v>
      </c>
      <c r="BA50" s="527"/>
      <c r="BB50" s="527"/>
      <c r="BC50" s="526">
        <v>835425.23940886697</v>
      </c>
      <c r="BD50" s="527"/>
      <c r="BE50" s="527"/>
      <c r="BF50" s="526">
        <v>586953.98106995889</v>
      </c>
      <c r="BG50" s="527"/>
      <c r="BH50" s="527"/>
      <c r="BI50" s="370"/>
      <c r="CK50" s="347"/>
    </row>
    <row r="51" spans="3:91" ht="15.75" thickTop="1" x14ac:dyDescent="0.25">
      <c r="C51" s="345"/>
      <c r="E51" s="341"/>
      <c r="F51" s="341"/>
      <c r="G51" s="341"/>
      <c r="H51" s="341"/>
      <c r="I51" s="341"/>
      <c r="J51" s="341"/>
      <c r="K51" s="341"/>
      <c r="L51" s="341"/>
      <c r="M51" s="341"/>
      <c r="N51" s="507"/>
      <c r="O51" s="507"/>
      <c r="P51" s="341"/>
      <c r="Q51" s="507"/>
      <c r="R51" s="507"/>
      <c r="S51" s="341"/>
      <c r="T51" s="507"/>
      <c r="U51" s="507"/>
      <c r="V51" s="341"/>
      <c r="W51" s="507"/>
      <c r="X51" s="507"/>
      <c r="Y51" s="341"/>
      <c r="Z51" s="507"/>
      <c r="AA51" s="507"/>
      <c r="AB51" s="341"/>
      <c r="AC51" s="507"/>
      <c r="AD51" s="507"/>
      <c r="AE51" s="341"/>
      <c r="AF51" s="507"/>
      <c r="AG51" s="507"/>
      <c r="AH51" s="341"/>
      <c r="AI51" s="507"/>
      <c r="AJ51" s="507"/>
      <c r="AK51" s="338"/>
      <c r="AL51" s="346"/>
      <c r="AM51" s="369"/>
      <c r="AW51" s="525"/>
      <c r="AX51" s="525"/>
      <c r="AY51" s="525"/>
      <c r="AZ51" s="525"/>
      <c r="BA51" s="525"/>
      <c r="BB51" s="525"/>
      <c r="BC51" s="525"/>
      <c r="BD51" s="525"/>
      <c r="BE51" s="525"/>
      <c r="BF51" s="525"/>
      <c r="BG51" s="525"/>
      <c r="BH51" s="525"/>
      <c r="BI51" s="370"/>
      <c r="CK51" s="347"/>
    </row>
    <row r="52" spans="3:91" x14ac:dyDescent="0.25">
      <c r="C52" s="345"/>
      <c r="AL52" s="346"/>
      <c r="AM52" s="369"/>
      <c r="AO52" s="367" t="s">
        <v>323</v>
      </c>
      <c r="BI52" s="370"/>
      <c r="CK52" s="347"/>
    </row>
    <row r="53" spans="3:91" x14ac:dyDescent="0.25">
      <c r="C53" s="345"/>
      <c r="AL53" s="346"/>
      <c r="AM53" s="369"/>
      <c r="AO53" s="442" t="s">
        <v>324</v>
      </c>
      <c r="AW53" s="524">
        <v>0</v>
      </c>
      <c r="AX53" s="525"/>
      <c r="AY53" s="525"/>
      <c r="AZ53" s="524">
        <v>4793.6329479768783</v>
      </c>
      <c r="BA53" s="525"/>
      <c r="BB53" s="525"/>
      <c r="BC53" s="524">
        <v>15001.670935960592</v>
      </c>
      <c r="BD53" s="525"/>
      <c r="BE53" s="525"/>
      <c r="BF53" s="524">
        <v>6714.3975308641975</v>
      </c>
      <c r="BG53" s="525"/>
      <c r="BH53" s="525"/>
      <c r="BI53" s="370"/>
      <c r="CK53" s="347"/>
    </row>
    <row r="54" spans="3:91" x14ac:dyDescent="0.25">
      <c r="C54" s="345"/>
      <c r="AL54" s="346"/>
      <c r="AM54" s="369"/>
      <c r="AO54" s="442" t="s">
        <v>330</v>
      </c>
      <c r="AW54" s="524">
        <v>173052.10576923078</v>
      </c>
      <c r="AX54" s="525"/>
      <c r="AY54" s="525"/>
      <c r="AZ54" s="524">
        <v>88407.592485549132</v>
      </c>
      <c r="BA54" s="525"/>
      <c r="BB54" s="525"/>
      <c r="BC54" s="524">
        <v>91134.032512315272</v>
      </c>
      <c r="BD54" s="525"/>
      <c r="BE54" s="525"/>
      <c r="BF54" s="524">
        <v>123865.45514403292</v>
      </c>
      <c r="BG54" s="525"/>
      <c r="BH54" s="525"/>
      <c r="BI54" s="370"/>
      <c r="CK54" s="347"/>
    </row>
    <row r="55" spans="3:91" x14ac:dyDescent="0.25">
      <c r="C55" s="345"/>
      <c r="AL55" s="346"/>
      <c r="AM55" s="369"/>
      <c r="AO55" s="442" t="s">
        <v>325</v>
      </c>
      <c r="AW55" s="524">
        <v>5306.4182692307695</v>
      </c>
      <c r="AX55" s="525"/>
      <c r="AY55" s="525"/>
      <c r="AZ55" s="524">
        <v>11288.184971098266</v>
      </c>
      <c r="BA55" s="525"/>
      <c r="BB55" s="525"/>
      <c r="BC55" s="524">
        <v>702103.23645320197</v>
      </c>
      <c r="BD55" s="525"/>
      <c r="BE55" s="525"/>
      <c r="BF55" s="524">
        <v>315231.91111111111</v>
      </c>
      <c r="BG55" s="525"/>
      <c r="BH55" s="525"/>
      <c r="BI55" s="370"/>
      <c r="CK55" s="347"/>
    </row>
    <row r="56" spans="3:91" x14ac:dyDescent="0.25">
      <c r="C56" s="345"/>
      <c r="AL56" s="346"/>
      <c r="AM56" s="369"/>
      <c r="AO56" s="442" t="s">
        <v>326</v>
      </c>
      <c r="AW56" s="524">
        <v>0</v>
      </c>
      <c r="AX56" s="525"/>
      <c r="AY56" s="525"/>
      <c r="AZ56" s="524">
        <v>0</v>
      </c>
      <c r="BA56" s="525"/>
      <c r="BB56" s="525"/>
      <c r="BC56" s="524">
        <v>0</v>
      </c>
      <c r="BD56" s="525"/>
      <c r="BE56" s="525"/>
      <c r="BF56" s="524">
        <v>0</v>
      </c>
      <c r="BG56" s="525"/>
      <c r="BH56" s="525"/>
      <c r="BI56" s="370"/>
      <c r="CK56" s="347"/>
    </row>
    <row r="57" spans="3:91" ht="15.75" customHeight="1" thickBot="1" x14ac:dyDescent="0.3">
      <c r="C57" s="345"/>
      <c r="AL57" s="346"/>
      <c r="AM57" s="369"/>
      <c r="AO57" s="396" t="s">
        <v>327</v>
      </c>
      <c r="AP57" s="397"/>
      <c r="AQ57" s="397"/>
      <c r="AR57" s="397"/>
      <c r="AS57" s="397"/>
      <c r="AT57" s="397"/>
      <c r="AU57" s="397"/>
      <c r="AV57" s="397"/>
      <c r="AW57" s="526">
        <v>178358.52403846156</v>
      </c>
      <c r="AX57" s="527"/>
      <c r="AY57" s="527"/>
      <c r="AZ57" s="526">
        <v>104489.41040462427</v>
      </c>
      <c r="BA57" s="527"/>
      <c r="BB57" s="527"/>
      <c r="BC57" s="526">
        <v>808238.93990147789</v>
      </c>
      <c r="BD57" s="527"/>
      <c r="BE57" s="527"/>
      <c r="BF57" s="526">
        <v>445811.76378600823</v>
      </c>
      <c r="BG57" s="527"/>
      <c r="BH57" s="527"/>
      <c r="BI57" s="370"/>
      <c r="CK57" s="347"/>
    </row>
    <row r="58" spans="3:91" ht="16.5" thickTop="1" thickBot="1" x14ac:dyDescent="0.3">
      <c r="C58" s="345"/>
      <c r="AL58" s="346"/>
      <c r="AM58" s="369"/>
      <c r="AO58" s="398" t="s">
        <v>317</v>
      </c>
      <c r="AP58" s="399"/>
      <c r="AQ58" s="399"/>
      <c r="AR58" s="399"/>
      <c r="AS58" s="399"/>
      <c r="AT58" s="399"/>
      <c r="AU58" s="399"/>
      <c r="AV58" s="399"/>
      <c r="AW58" s="526">
        <f>+AW50-AW57</f>
        <v>429713.55288461532</v>
      </c>
      <c r="AX58" s="527"/>
      <c r="AY58" s="527"/>
      <c r="AZ58" s="526">
        <f>+AZ50-AZ57</f>
        <v>435529.06936416181</v>
      </c>
      <c r="BA58" s="527"/>
      <c r="BB58" s="527"/>
      <c r="BC58" s="526">
        <f>+BC50-BC57</f>
        <v>27186.299507389078</v>
      </c>
      <c r="BD58" s="527"/>
      <c r="BE58" s="527"/>
      <c r="BF58" s="526">
        <f>+BF50-BF57</f>
        <v>141142.21728395065</v>
      </c>
      <c r="BG58" s="527"/>
      <c r="BH58" s="527"/>
      <c r="BI58" s="370"/>
      <c r="CK58" s="347"/>
    </row>
    <row r="59" spans="3:91" ht="15.75" thickTop="1" x14ac:dyDescent="0.25">
      <c r="C59" s="345"/>
      <c r="AL59" s="346"/>
      <c r="AM59" s="369"/>
      <c r="BI59" s="370"/>
      <c r="CK59" s="347"/>
    </row>
    <row r="60" spans="3:91" x14ac:dyDescent="0.25">
      <c r="C60" s="345"/>
      <c r="AL60" s="346"/>
      <c r="AM60" s="369"/>
      <c r="AO60" s="441" t="s">
        <v>263</v>
      </c>
      <c r="AW60" s="524">
        <v>2153104.091346154</v>
      </c>
      <c r="AX60" s="525"/>
      <c r="AY60" s="525"/>
      <c r="AZ60" s="524">
        <v>1389991.3381502889</v>
      </c>
      <c r="BA60" s="525"/>
      <c r="BB60" s="525"/>
      <c r="BC60" s="524">
        <v>1988179.7950738915</v>
      </c>
      <c r="BD60" s="525"/>
      <c r="BE60" s="525"/>
      <c r="BF60" s="524">
        <v>1406869.1777777779</v>
      </c>
      <c r="BG60" s="525"/>
      <c r="BH60" s="525"/>
      <c r="BI60" s="370"/>
      <c r="CK60" s="347"/>
      <c r="CM60" s="368">
        <v>50</v>
      </c>
    </row>
    <row r="61" spans="3:91" x14ac:dyDescent="0.25">
      <c r="C61" s="345"/>
      <c r="AL61" s="346"/>
      <c r="AM61" s="369"/>
      <c r="AO61" s="442" t="s">
        <v>226</v>
      </c>
      <c r="AW61" s="524">
        <v>174594.68269230769</v>
      </c>
      <c r="AX61" s="525"/>
      <c r="AY61" s="525"/>
      <c r="AZ61" s="524">
        <v>111109.63294797688</v>
      </c>
      <c r="BA61" s="525"/>
      <c r="BB61" s="525"/>
      <c r="BC61" s="524">
        <v>57171.300492610841</v>
      </c>
      <c r="BD61" s="525"/>
      <c r="BE61" s="525"/>
      <c r="BF61" s="524">
        <v>64243.427983539092</v>
      </c>
      <c r="BG61" s="525"/>
      <c r="BH61" s="525"/>
      <c r="BI61" s="370"/>
      <c r="CK61" s="347"/>
      <c r="CM61" s="368">
        <v>50</v>
      </c>
    </row>
    <row r="62" spans="3:91" x14ac:dyDescent="0.25">
      <c r="C62" s="345"/>
      <c r="AL62" s="346"/>
      <c r="AM62" s="369"/>
      <c r="AO62" s="442" t="s">
        <v>14</v>
      </c>
      <c r="AW62" s="524">
        <v>117274.50961538461</v>
      </c>
      <c r="AX62" s="525"/>
      <c r="AY62" s="525"/>
      <c r="AZ62" s="524">
        <v>79919.112716763004</v>
      </c>
      <c r="BA62" s="525"/>
      <c r="BB62" s="525"/>
      <c r="BC62" s="524">
        <v>45425.251231527094</v>
      </c>
      <c r="BD62" s="525"/>
      <c r="BE62" s="525"/>
      <c r="BF62" s="524">
        <v>54762.428806584365</v>
      </c>
      <c r="BG62" s="525"/>
      <c r="BH62" s="525"/>
      <c r="BI62" s="370"/>
      <c r="CK62" s="347"/>
      <c r="CM62" s="368">
        <v>50</v>
      </c>
    </row>
    <row r="63" spans="3:91" ht="15.75" thickBot="1" x14ac:dyDescent="0.3">
      <c r="C63" s="345"/>
      <c r="AL63" s="346"/>
      <c r="AM63" s="369"/>
      <c r="AO63" s="396" t="s">
        <v>331</v>
      </c>
      <c r="AP63" s="397"/>
      <c r="AQ63" s="397"/>
      <c r="AR63" s="397"/>
      <c r="AS63" s="397"/>
      <c r="AT63" s="397"/>
      <c r="AU63" s="397"/>
      <c r="AV63" s="397"/>
      <c r="AW63" s="526">
        <v>117274.50961538461</v>
      </c>
      <c r="AX63" s="527"/>
      <c r="AY63" s="527"/>
      <c r="AZ63" s="526">
        <v>79919.112716763004</v>
      </c>
      <c r="BA63" s="527"/>
      <c r="BB63" s="527"/>
      <c r="BC63" s="526">
        <v>45425.251231527094</v>
      </c>
      <c r="BD63" s="527"/>
      <c r="BE63" s="527"/>
      <c r="BF63" s="526">
        <v>54762.428806584365</v>
      </c>
      <c r="BG63" s="527"/>
      <c r="BH63" s="527"/>
      <c r="BI63" s="370"/>
      <c r="CK63" s="347"/>
      <c r="CM63" s="368"/>
    </row>
    <row r="64" spans="3:91" ht="15.75" thickTop="1" x14ac:dyDescent="0.25">
      <c r="C64" s="345"/>
      <c r="AL64" s="346"/>
      <c r="AM64" s="369"/>
      <c r="AW64" s="525"/>
      <c r="AX64" s="525"/>
      <c r="AY64" s="525"/>
      <c r="AZ64" s="525"/>
      <c r="BA64" s="525"/>
      <c r="BB64" s="525"/>
      <c r="BC64" s="525"/>
      <c r="BD64" s="525"/>
      <c r="BE64" s="525"/>
      <c r="BF64" s="525"/>
      <c r="BG64" s="525"/>
      <c r="BH64" s="525"/>
      <c r="BI64" s="370"/>
      <c r="CK64" s="347"/>
      <c r="CM64" s="368">
        <v>50</v>
      </c>
    </row>
    <row r="65" spans="3:91" x14ac:dyDescent="0.25">
      <c r="C65" s="345"/>
      <c r="AL65" s="346"/>
      <c r="AM65" s="369"/>
      <c r="AO65" s="443" t="s">
        <v>336</v>
      </c>
      <c r="AP65" s="444"/>
      <c r="AQ65" s="444"/>
      <c r="AR65" s="444"/>
      <c r="AS65" s="444"/>
      <c r="AT65" s="444"/>
      <c r="AU65" s="444"/>
      <c r="AV65" s="444"/>
      <c r="AW65" s="528">
        <f>+(AW46+AW47+AW48+AW49)/(AW54+AW55+AW56)</f>
        <v>3.3041085165189501</v>
      </c>
      <c r="AX65" s="528" t="e">
        <f>+(AX40+AX41+AX42+AX43)/(AX48+AX49+AX50)</f>
        <v>#DIV/0!</v>
      </c>
      <c r="AY65" s="528" t="e">
        <f>+(AY40+AY41+AY42+AY43)/(AY48+AY49+AY50)</f>
        <v>#DIV/0!</v>
      </c>
      <c r="AZ65" s="528">
        <f>+(AZ46+AZ47+AZ48+AZ49)/(AZ54+AZ55+AZ56)</f>
        <v>5.2256838354393702</v>
      </c>
      <c r="BA65" s="528" t="e">
        <f>+(BA40+BA41+BA42+BA43)/(BA48+BA49+BA50)</f>
        <v>#DIV/0!</v>
      </c>
      <c r="BB65" s="528" t="e">
        <f>+(BB40+BB41+BB42+BB43)/(BB48+BB49+BB50)</f>
        <v>#DIV/0!</v>
      </c>
      <c r="BC65" s="528">
        <f>+(BC46+BC47+BC48+BC49)/(BC54+BC55+BC56)</f>
        <v>0.99288266550721671</v>
      </c>
      <c r="BD65" s="528" t="e">
        <f>+(BD40+BD41+BD42+BD43)/(BD48+BD49+BD50)</f>
        <v>#DIV/0!</v>
      </c>
      <c r="BE65" s="528" t="e">
        <f>+(BE40+BE41+BE42+BE43)/(BE48+BE49+BE50)</f>
        <v>#DIV/0!</v>
      </c>
      <c r="BF65" s="528">
        <f>+(BF46+BF47+BF48+BF49)/(BF54+BF55+BF56)</f>
        <v>1.2290646262169327</v>
      </c>
      <c r="BG65" s="528" t="e">
        <f>+(BG40+BG41+BG42+BG43)/(BG48+BG49+BG50)</f>
        <v>#DIV/0!</v>
      </c>
      <c r="BH65" s="528" t="e">
        <f>+(BH40+BH41+BH42+BH43)/(BH48+BH49+BH50)</f>
        <v>#DIV/0!</v>
      </c>
      <c r="BI65" s="370"/>
      <c r="CK65" s="347"/>
      <c r="CM65" s="368"/>
    </row>
    <row r="66" spans="3:91" x14ac:dyDescent="0.25">
      <c r="C66" s="345"/>
      <c r="AL66" s="346"/>
      <c r="AM66" s="369"/>
      <c r="AO66" s="443" t="s">
        <v>335</v>
      </c>
      <c r="AP66" s="444"/>
      <c r="AQ66" s="444"/>
      <c r="AR66" s="444"/>
      <c r="AS66" s="444"/>
      <c r="AT66" s="444"/>
      <c r="AU66" s="444"/>
      <c r="AV66" s="444"/>
      <c r="AW66" s="528">
        <f>+AW57/AW50</f>
        <v>0.29331806344566697</v>
      </c>
      <c r="AX66" s="528"/>
      <c r="AY66" s="528"/>
      <c r="AZ66" s="528">
        <f>+AZ57/AZ50</f>
        <v>0.19349228650353295</v>
      </c>
      <c r="BA66" s="528"/>
      <c r="BB66" s="528"/>
      <c r="BC66" s="528">
        <f>+BC57/BC50</f>
        <v>0.96745813003372316</v>
      </c>
      <c r="BD66" s="528"/>
      <c r="BE66" s="528"/>
      <c r="BF66" s="528">
        <f>+BF57/BF50</f>
        <v>0.75953444079779064</v>
      </c>
      <c r="BG66" s="528"/>
      <c r="BH66" s="528"/>
      <c r="BI66" s="370"/>
      <c r="CK66" s="347"/>
      <c r="CM66" s="368">
        <v>50</v>
      </c>
    </row>
    <row r="67" spans="3:91" x14ac:dyDescent="0.25">
      <c r="C67" s="345"/>
      <c r="AL67" s="346"/>
      <c r="AM67" s="369"/>
      <c r="AO67" s="443" t="s">
        <v>332</v>
      </c>
      <c r="AP67" s="444"/>
      <c r="AQ67" s="444"/>
      <c r="AR67" s="444"/>
      <c r="AS67" s="444"/>
      <c r="AT67" s="444"/>
      <c r="AU67" s="444"/>
      <c r="AV67" s="444"/>
      <c r="AW67" s="529">
        <f>+AW63/AW60</f>
        <v>5.4467645148573739E-2</v>
      </c>
      <c r="AX67" s="529"/>
      <c r="AY67" s="529"/>
      <c r="AZ67" s="529">
        <f>+AZ63/AZ60</f>
        <v>5.7496122834199977E-2</v>
      </c>
      <c r="BA67" s="529"/>
      <c r="BB67" s="529"/>
      <c r="BC67" s="529">
        <f>+BC63/BC60</f>
        <v>2.2847657613298926E-2</v>
      </c>
      <c r="BD67" s="529"/>
      <c r="BE67" s="529"/>
      <c r="BF67" s="529">
        <f>+BF63/BF60</f>
        <v>3.8925032740488662E-2</v>
      </c>
      <c r="BG67" s="529"/>
      <c r="BH67" s="529"/>
      <c r="BI67" s="370"/>
      <c r="CK67" s="347"/>
      <c r="CM67" s="368">
        <v>50</v>
      </c>
    </row>
    <row r="68" spans="3:91" x14ac:dyDescent="0.25">
      <c r="C68" s="345"/>
      <c r="AL68" s="346"/>
      <c r="AM68" s="369"/>
      <c r="AO68" s="443" t="s">
        <v>337</v>
      </c>
      <c r="AP68" s="444"/>
      <c r="AQ68" s="444"/>
      <c r="AR68" s="444"/>
      <c r="AS68" s="444"/>
      <c r="AT68" s="444"/>
      <c r="AU68" s="444"/>
      <c r="AV68" s="444"/>
      <c r="AW68" s="530">
        <f>+AW63/AW50</f>
        <v>0.19286284318268446</v>
      </c>
      <c r="AX68" s="530"/>
      <c r="AY68" s="530"/>
      <c r="AZ68" s="530">
        <f>+AZ63/AZ50</f>
        <v>0.14799329228692526</v>
      </c>
      <c r="BA68" s="530"/>
      <c r="BB68" s="530"/>
      <c r="BC68" s="530">
        <f>+BC63/BC50</f>
        <v>5.4373807599671337E-2</v>
      </c>
      <c r="BD68" s="530"/>
      <c r="BE68" s="530"/>
      <c r="BF68" s="530">
        <f>+BF63/BF50</f>
        <v>9.3299356632282976E-2</v>
      </c>
      <c r="BG68" s="530"/>
      <c r="BH68" s="530"/>
      <c r="BI68" s="370"/>
      <c r="CK68" s="347"/>
      <c r="CM68" s="368">
        <v>50</v>
      </c>
    </row>
    <row r="69" spans="3:91" x14ac:dyDescent="0.25">
      <c r="C69" s="345"/>
      <c r="AL69" s="346"/>
      <c r="AM69" s="369"/>
      <c r="AO69" s="443" t="s">
        <v>338</v>
      </c>
      <c r="AP69" s="444"/>
      <c r="AQ69" s="444"/>
      <c r="AR69" s="444"/>
      <c r="AS69" s="444"/>
      <c r="AT69" s="444"/>
      <c r="AU69" s="444"/>
      <c r="AV69" s="444"/>
      <c r="AW69" s="530">
        <f>+AW60/AW50</f>
        <v>3.5408698624037109</v>
      </c>
      <c r="AX69" s="530"/>
      <c r="AY69" s="530"/>
      <c r="AZ69" s="530">
        <f>+AZ60/AZ50</f>
        <v>2.5739699477422078</v>
      </c>
      <c r="BA69" s="530"/>
      <c r="BB69" s="530"/>
      <c r="BC69" s="530">
        <f>+BC60/BC50</f>
        <v>2.3798416677962644</v>
      </c>
      <c r="BD69" s="530"/>
      <c r="BE69" s="530"/>
      <c r="BF69" s="530">
        <f>+BF60/BF50</f>
        <v>2.3968986038959903</v>
      </c>
      <c r="BG69" s="530"/>
      <c r="BH69" s="530"/>
      <c r="BI69" s="370"/>
      <c r="CK69" s="347"/>
      <c r="CM69" s="368">
        <v>50</v>
      </c>
    </row>
    <row r="70" spans="3:91" x14ac:dyDescent="0.25">
      <c r="C70" s="345"/>
      <c r="AL70" s="346"/>
      <c r="AM70" s="445"/>
      <c r="AN70" s="357"/>
      <c r="AO70" s="357"/>
      <c r="AP70" s="357"/>
      <c r="AQ70" s="357"/>
      <c r="AR70" s="357"/>
      <c r="AS70" s="357"/>
      <c r="AT70" s="357"/>
      <c r="AU70" s="357"/>
      <c r="AV70" s="357"/>
      <c r="AW70" s="357"/>
      <c r="AX70" s="357"/>
      <c r="AY70" s="357"/>
      <c r="AZ70" s="357"/>
      <c r="BA70" s="357"/>
      <c r="BB70" s="357"/>
      <c r="BC70" s="357"/>
      <c r="BD70" s="357"/>
      <c r="BE70" s="357"/>
      <c r="BF70" s="357"/>
      <c r="BG70" s="357"/>
      <c r="BH70" s="357"/>
      <c r="BI70" s="446"/>
      <c r="CK70" s="347"/>
    </row>
    <row r="71" spans="3:91" ht="11.25" customHeight="1" x14ac:dyDescent="0.25">
      <c r="C71" s="371"/>
      <c r="D71" s="372"/>
      <c r="E71" s="372"/>
      <c r="F71" s="372"/>
      <c r="G71" s="372"/>
      <c r="H71" s="372"/>
      <c r="I71" s="372"/>
      <c r="J71" s="372"/>
      <c r="K71" s="372"/>
      <c r="L71" s="372"/>
      <c r="M71" s="372"/>
      <c r="N71" s="372"/>
      <c r="O71" s="372"/>
      <c r="P71" s="372"/>
      <c r="Q71" s="372"/>
      <c r="R71" s="372"/>
      <c r="S71" s="372"/>
      <c r="T71" s="372"/>
      <c r="U71" s="372"/>
      <c r="V71" s="372"/>
      <c r="W71" s="372"/>
      <c r="X71" s="372"/>
      <c r="Y71" s="372"/>
      <c r="Z71" s="372"/>
      <c r="AA71" s="372"/>
      <c r="AB71" s="372"/>
      <c r="AC71" s="372"/>
      <c r="AD71" s="372"/>
      <c r="AE71" s="372"/>
      <c r="AF71" s="372"/>
      <c r="AG71" s="372"/>
      <c r="AH71" s="372"/>
      <c r="AI71" s="372"/>
      <c r="AJ71" s="372"/>
      <c r="AK71" s="372"/>
      <c r="AL71" s="372"/>
      <c r="AM71" s="372"/>
      <c r="AN71" s="372"/>
      <c r="AO71" s="372"/>
      <c r="AP71" s="372"/>
      <c r="AQ71" s="372"/>
      <c r="AR71" s="372"/>
      <c r="AS71" s="372"/>
      <c r="AT71" s="372"/>
      <c r="AU71" s="372"/>
      <c r="AV71" s="372"/>
      <c r="AW71" s="372"/>
      <c r="AX71" s="372"/>
      <c r="AY71" s="372"/>
      <c r="AZ71" s="372"/>
      <c r="BA71" s="372"/>
      <c r="BB71" s="372"/>
      <c r="BC71" s="372"/>
      <c r="BD71" s="372"/>
      <c r="BE71" s="372"/>
      <c r="BF71" s="372"/>
      <c r="BG71" s="372"/>
      <c r="BH71" s="372"/>
      <c r="BI71" s="372"/>
      <c r="BJ71" s="372"/>
      <c r="BK71" s="372"/>
      <c r="BL71" s="372"/>
      <c r="BM71" s="372"/>
      <c r="BN71" s="372"/>
      <c r="BO71" s="372"/>
      <c r="BP71" s="372"/>
      <c r="BQ71" s="372"/>
      <c r="BR71" s="372"/>
      <c r="BS71" s="372"/>
      <c r="BT71" s="372"/>
      <c r="BU71" s="372"/>
      <c r="BV71" s="372"/>
      <c r="BW71" s="372"/>
      <c r="BX71" s="372"/>
      <c r="BY71" s="372"/>
      <c r="BZ71" s="372"/>
      <c r="CA71" s="372"/>
      <c r="CB71" s="372"/>
      <c r="CC71" s="372"/>
      <c r="CD71" s="372"/>
      <c r="CE71" s="372"/>
      <c r="CF71" s="372"/>
      <c r="CG71" s="372"/>
      <c r="CH71" s="372"/>
      <c r="CI71" s="372"/>
      <c r="CJ71" s="372"/>
      <c r="CK71" s="373"/>
    </row>
    <row r="75" spans="3:91" x14ac:dyDescent="0.25">
      <c r="C75" s="341"/>
      <c r="D75" s="341"/>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341"/>
      <c r="BM75" s="341"/>
      <c r="BN75" s="341"/>
      <c r="BO75" s="341"/>
    </row>
    <row r="76" spans="3:91" x14ac:dyDescent="0.25">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341"/>
      <c r="BM76" s="341"/>
      <c r="BN76" s="341"/>
      <c r="BO76" s="341"/>
    </row>
    <row r="77" spans="3:91" x14ac:dyDescent="0.25">
      <c r="C77" s="341"/>
      <c r="D77" s="353"/>
      <c r="AK77" s="341"/>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341"/>
      <c r="BM77" s="341"/>
      <c r="BN77" s="341"/>
      <c r="BO77" s="341"/>
    </row>
    <row r="78" spans="3:91" x14ac:dyDescent="0.25">
      <c r="C78" s="341"/>
      <c r="D78" s="353"/>
      <c r="AK78" s="341"/>
      <c r="AL78" s="341"/>
      <c r="AM78" s="341"/>
      <c r="AN78" s="341"/>
      <c r="AO78" s="341"/>
      <c r="AP78" s="341"/>
      <c r="AQ78" s="341"/>
      <c r="AR78" s="341"/>
      <c r="AS78" s="341"/>
      <c r="AT78" s="341"/>
      <c r="AU78" s="341"/>
      <c r="AV78" s="341"/>
      <c r="AW78" s="341"/>
      <c r="AX78" s="341"/>
      <c r="AY78" s="341"/>
      <c r="AZ78" s="341"/>
      <c r="BA78" s="341"/>
      <c r="BB78" s="341"/>
      <c r="BC78" s="341"/>
      <c r="BD78" s="341"/>
      <c r="BE78" s="341"/>
      <c r="BF78" s="341"/>
      <c r="BG78" s="341"/>
      <c r="BH78" s="341"/>
      <c r="BI78" s="341"/>
      <c r="BJ78" s="341"/>
      <c r="BK78" s="341"/>
      <c r="BL78" s="341"/>
      <c r="BM78" s="341"/>
      <c r="BN78" s="341"/>
      <c r="BO78" s="341"/>
    </row>
    <row r="79" spans="3:91" x14ac:dyDescent="0.25">
      <c r="C79" s="341"/>
      <c r="D79" s="353"/>
      <c r="AK79" s="341"/>
      <c r="AL79" s="341"/>
      <c r="AM79" s="341"/>
      <c r="AN79" s="341"/>
      <c r="AO79" s="341"/>
      <c r="AP79" s="341"/>
      <c r="AQ79" s="341"/>
      <c r="AR79" s="341"/>
      <c r="AS79" s="341"/>
      <c r="AT79" s="341"/>
      <c r="AU79" s="341"/>
      <c r="AV79" s="341"/>
      <c r="AW79" s="341"/>
      <c r="AX79" s="341"/>
      <c r="AY79" s="341"/>
      <c r="AZ79" s="341"/>
      <c r="BA79" s="341"/>
      <c r="BB79" s="341"/>
      <c r="BC79" s="341"/>
      <c r="BD79" s="341"/>
      <c r="BE79" s="341"/>
      <c r="BF79" s="341"/>
      <c r="BG79" s="341"/>
      <c r="BH79" s="341"/>
      <c r="BI79" s="341"/>
      <c r="BJ79" s="341"/>
      <c r="BK79" s="341"/>
      <c r="BL79" s="341"/>
      <c r="BM79" s="341"/>
      <c r="BN79" s="341"/>
      <c r="BO79" s="341"/>
    </row>
    <row r="80" spans="3:91" x14ac:dyDescent="0.25">
      <c r="C80" s="341"/>
      <c r="D80" s="353"/>
      <c r="AK80" s="341"/>
      <c r="AL80" s="341"/>
      <c r="AM80" s="341"/>
      <c r="AN80" s="341"/>
      <c r="AO80" s="341"/>
      <c r="AP80" s="341"/>
      <c r="AQ80" s="341"/>
      <c r="AR80" s="341"/>
      <c r="AS80" s="341"/>
      <c r="AT80" s="341"/>
      <c r="AU80" s="341"/>
      <c r="AV80" s="341"/>
      <c r="AW80" s="341"/>
      <c r="AX80" s="341"/>
      <c r="AY80" s="341"/>
      <c r="AZ80" s="341"/>
      <c r="BA80" s="341"/>
      <c r="BB80" s="341"/>
      <c r="BC80" s="341"/>
      <c r="BD80" s="341"/>
      <c r="BE80" s="341"/>
      <c r="BF80" s="341"/>
      <c r="BG80" s="341"/>
      <c r="BH80" s="341"/>
      <c r="BI80" s="341"/>
      <c r="BJ80" s="341"/>
      <c r="BK80" s="341"/>
      <c r="BL80" s="341"/>
      <c r="BM80" s="341"/>
      <c r="BN80" s="341"/>
      <c r="BO80" s="341"/>
    </row>
    <row r="81" spans="3:67" x14ac:dyDescent="0.25">
      <c r="C81" s="341"/>
      <c r="D81" s="353"/>
      <c r="AK81" s="341"/>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341"/>
      <c r="BM81" s="341"/>
      <c r="BN81" s="341"/>
      <c r="BO81" s="341"/>
    </row>
    <row r="82" spans="3:67" x14ac:dyDescent="0.25">
      <c r="C82" s="341"/>
      <c r="D82" s="341"/>
      <c r="AK82" s="341"/>
      <c r="AL82" s="341"/>
      <c r="AM82" s="341"/>
      <c r="AN82" s="341"/>
      <c r="AO82" s="341"/>
      <c r="AP82" s="341"/>
      <c r="AQ82" s="341"/>
      <c r="AR82" s="341"/>
      <c r="AS82" s="341"/>
      <c r="AT82" s="341"/>
      <c r="AU82" s="341"/>
      <c r="AV82" s="341"/>
      <c r="AW82" s="341"/>
      <c r="AX82" s="341"/>
      <c r="AY82" s="341"/>
      <c r="AZ82" s="341"/>
      <c r="BA82" s="341"/>
      <c r="BB82" s="341"/>
      <c r="BC82" s="341"/>
      <c r="BD82" s="341"/>
      <c r="BE82" s="341"/>
      <c r="BF82" s="341"/>
      <c r="BG82" s="341"/>
      <c r="BH82" s="341"/>
      <c r="BI82" s="341"/>
      <c r="BJ82" s="341"/>
      <c r="BK82" s="341"/>
      <c r="BL82" s="341"/>
      <c r="BM82" s="341"/>
      <c r="BN82" s="341"/>
      <c r="BO82" s="341"/>
    </row>
    <row r="83" spans="3:67" x14ac:dyDescent="0.25">
      <c r="C83" s="341"/>
      <c r="D83" s="341"/>
      <c r="AK83" s="341"/>
      <c r="AL83" s="341"/>
      <c r="AM83" s="341"/>
      <c r="AN83" s="341"/>
      <c r="AO83" s="341"/>
      <c r="AP83" s="341"/>
      <c r="AQ83" s="341"/>
      <c r="AR83" s="341"/>
      <c r="AS83" s="341"/>
      <c r="AT83" s="341"/>
      <c r="AU83" s="341"/>
      <c r="AV83" s="341"/>
      <c r="AW83" s="341"/>
      <c r="AX83" s="341"/>
      <c r="AY83" s="341"/>
      <c r="AZ83" s="341"/>
      <c r="BA83" s="341"/>
      <c r="BB83" s="341"/>
      <c r="BC83" s="341"/>
      <c r="BD83" s="341"/>
      <c r="BE83" s="341"/>
      <c r="BF83" s="341"/>
      <c r="BG83" s="341"/>
      <c r="BH83" s="341"/>
      <c r="BI83" s="341"/>
      <c r="BJ83" s="341"/>
      <c r="BK83" s="341"/>
      <c r="BL83" s="341"/>
      <c r="BM83" s="341"/>
      <c r="BN83" s="341"/>
      <c r="BO83" s="341"/>
    </row>
    <row r="84" spans="3:67" x14ac:dyDescent="0.25">
      <c r="C84" s="341"/>
      <c r="D84" s="341"/>
      <c r="AK84" s="341"/>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341"/>
      <c r="BM84" s="341"/>
      <c r="BN84" s="341"/>
      <c r="BO84" s="341"/>
    </row>
    <row r="85" spans="3:67" x14ac:dyDescent="0.25">
      <c r="C85" s="341"/>
      <c r="D85" s="341"/>
      <c r="AK85" s="341"/>
      <c r="AL85" s="341"/>
      <c r="AM85" s="341"/>
      <c r="AN85" s="341"/>
      <c r="AO85" s="341"/>
      <c r="AP85" s="341"/>
      <c r="AQ85" s="341"/>
      <c r="AR85" s="341"/>
      <c r="AS85" s="341"/>
      <c r="AT85" s="341"/>
      <c r="AU85" s="341"/>
      <c r="AV85" s="341"/>
      <c r="AW85" s="341"/>
      <c r="AX85" s="341"/>
      <c r="AY85" s="341"/>
      <c r="AZ85" s="341"/>
      <c r="BA85" s="341"/>
      <c r="BB85" s="341"/>
      <c r="BC85" s="341"/>
      <c r="BD85" s="341"/>
      <c r="BE85" s="341"/>
      <c r="BF85" s="341"/>
      <c r="BG85" s="341"/>
      <c r="BH85" s="341"/>
      <c r="BI85" s="341"/>
      <c r="BJ85" s="341"/>
      <c r="BK85" s="341"/>
      <c r="BL85" s="341"/>
      <c r="BM85" s="341"/>
      <c r="BN85" s="341"/>
      <c r="BO85" s="341"/>
    </row>
    <row r="86" spans="3:67" x14ac:dyDescent="0.25">
      <c r="C86" s="341"/>
      <c r="D86" s="341"/>
      <c r="AK86" s="341"/>
      <c r="AL86" s="341"/>
      <c r="AM86" s="341"/>
      <c r="AN86" s="341"/>
      <c r="AO86" s="341"/>
      <c r="AP86" s="341"/>
      <c r="AQ86" s="341"/>
      <c r="AR86" s="341"/>
      <c r="AS86" s="341"/>
      <c r="AT86" s="341"/>
      <c r="AU86" s="341"/>
      <c r="AV86" s="341"/>
      <c r="AW86" s="341"/>
      <c r="AX86" s="341"/>
      <c r="AY86" s="341"/>
      <c r="AZ86" s="341"/>
      <c r="BA86" s="341"/>
      <c r="BB86" s="341"/>
      <c r="BC86" s="341"/>
      <c r="BD86" s="341"/>
      <c r="BE86" s="341"/>
      <c r="BF86" s="341"/>
      <c r="BG86" s="341"/>
      <c r="BH86" s="341"/>
      <c r="BI86" s="341"/>
      <c r="BJ86" s="341"/>
      <c r="BK86" s="341"/>
      <c r="BL86" s="341"/>
      <c r="BM86" s="341"/>
      <c r="BN86" s="341"/>
      <c r="BO86" s="341"/>
    </row>
    <row r="87" spans="3:67" x14ac:dyDescent="0.25">
      <c r="C87" s="341"/>
      <c r="D87" s="341"/>
      <c r="AK87" s="341"/>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341"/>
      <c r="BM87" s="341"/>
      <c r="BN87" s="341"/>
      <c r="BO87" s="341"/>
    </row>
    <row r="88" spans="3:67" x14ac:dyDescent="0.25">
      <c r="C88" s="341"/>
      <c r="D88" s="341"/>
      <c r="AK88" s="341"/>
      <c r="AL88" s="341"/>
      <c r="AM88" s="341"/>
      <c r="AN88" s="341"/>
      <c r="AO88" s="341"/>
      <c r="AP88" s="341"/>
      <c r="AQ88" s="341"/>
      <c r="AR88" s="341"/>
      <c r="AS88" s="341"/>
      <c r="AT88" s="341"/>
      <c r="AU88" s="341"/>
      <c r="AV88" s="341"/>
      <c r="AW88" s="341"/>
      <c r="AX88" s="341"/>
      <c r="AY88" s="341"/>
      <c r="AZ88" s="341"/>
      <c r="BA88" s="341"/>
      <c r="BB88" s="341"/>
      <c r="BC88" s="341"/>
      <c r="BD88" s="341"/>
      <c r="BE88" s="341"/>
      <c r="BF88" s="341"/>
      <c r="BG88" s="341"/>
      <c r="BH88" s="341"/>
      <c r="BI88" s="341"/>
      <c r="BJ88" s="341"/>
      <c r="BK88" s="341"/>
      <c r="BL88" s="341"/>
      <c r="BM88" s="341"/>
      <c r="BN88" s="341"/>
      <c r="BO88" s="341"/>
    </row>
    <row r="89" spans="3:67" x14ac:dyDescent="0.25">
      <c r="C89" s="341"/>
      <c r="D89" s="341"/>
      <c r="AK89" s="341"/>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341"/>
      <c r="BM89" s="341"/>
      <c r="BN89" s="341"/>
      <c r="BO89" s="341"/>
    </row>
    <row r="90" spans="3:67" x14ac:dyDescent="0.25">
      <c r="C90" s="341"/>
      <c r="D90" s="341"/>
      <c r="AK90" s="341"/>
      <c r="AL90" s="341"/>
      <c r="AM90" s="341"/>
      <c r="AN90" s="341"/>
      <c r="AO90" s="341"/>
      <c r="AP90" s="341"/>
      <c r="AQ90" s="341"/>
      <c r="AR90" s="341"/>
      <c r="AS90" s="341"/>
      <c r="AT90" s="341"/>
      <c r="AU90" s="341"/>
      <c r="AV90" s="341"/>
      <c r="AW90" s="341"/>
      <c r="AX90" s="341"/>
      <c r="AY90" s="341"/>
      <c r="AZ90" s="341"/>
      <c r="BA90" s="341"/>
      <c r="BB90" s="341"/>
      <c r="BC90" s="341"/>
      <c r="BD90" s="341"/>
      <c r="BE90" s="341"/>
      <c r="BF90" s="341"/>
      <c r="BG90" s="341"/>
      <c r="BH90" s="341"/>
      <c r="BI90" s="341"/>
      <c r="BJ90" s="341"/>
      <c r="BK90" s="341"/>
      <c r="BL90" s="341"/>
      <c r="BM90" s="341"/>
      <c r="BN90" s="341"/>
      <c r="BO90" s="341"/>
    </row>
    <row r="91" spans="3:67" x14ac:dyDescent="0.25">
      <c r="C91" s="341"/>
      <c r="D91" s="341"/>
      <c r="AK91" s="341"/>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1"/>
      <c r="BL91" s="341"/>
      <c r="BM91" s="341"/>
      <c r="BN91" s="341"/>
      <c r="BO91" s="341"/>
    </row>
    <row r="92" spans="3:67" x14ac:dyDescent="0.25">
      <c r="C92" s="341"/>
      <c r="D92" s="341"/>
      <c r="AK92" s="341"/>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341"/>
      <c r="BM92" s="341"/>
      <c r="BN92" s="341"/>
      <c r="BO92" s="341"/>
    </row>
    <row r="93" spans="3:67" x14ac:dyDescent="0.25">
      <c r="C93" s="341"/>
      <c r="D93" s="341"/>
      <c r="AK93" s="341"/>
      <c r="AL93" s="341"/>
      <c r="AM93" s="341"/>
      <c r="AN93" s="341"/>
      <c r="AO93" s="341"/>
      <c r="AP93" s="341"/>
      <c r="AQ93" s="341"/>
      <c r="AR93" s="341"/>
      <c r="AS93" s="341"/>
      <c r="AT93" s="341"/>
      <c r="AU93" s="341"/>
      <c r="AV93" s="341"/>
      <c r="AW93" s="341"/>
      <c r="AX93" s="341"/>
      <c r="AY93" s="341"/>
      <c r="AZ93" s="341"/>
      <c r="BA93" s="341"/>
      <c r="BB93" s="341"/>
      <c r="BC93" s="341"/>
      <c r="BD93" s="341"/>
      <c r="BE93" s="341"/>
      <c r="BF93" s="341"/>
      <c r="BG93" s="341"/>
      <c r="BH93" s="341"/>
      <c r="BI93" s="341"/>
      <c r="BJ93" s="341"/>
      <c r="BK93" s="341"/>
      <c r="BL93" s="341"/>
      <c r="BM93" s="341"/>
      <c r="BN93" s="341"/>
      <c r="BO93" s="341"/>
    </row>
    <row r="94" spans="3:67" x14ac:dyDescent="0.25">
      <c r="C94" s="341"/>
      <c r="D94" s="341"/>
      <c r="AK94" s="341"/>
      <c r="AL94" s="341"/>
      <c r="AM94" s="341"/>
      <c r="AN94" s="341"/>
      <c r="AO94" s="341"/>
      <c r="AP94" s="341"/>
      <c r="AQ94" s="341"/>
      <c r="AR94" s="341"/>
      <c r="AS94" s="341"/>
      <c r="AT94" s="341"/>
      <c r="AU94" s="341"/>
      <c r="AV94" s="341"/>
      <c r="AW94" s="341"/>
      <c r="AX94" s="341"/>
      <c r="AY94" s="341"/>
      <c r="AZ94" s="341"/>
      <c r="BA94" s="341"/>
      <c r="BB94" s="341"/>
      <c r="BC94" s="341"/>
      <c r="BD94" s="341"/>
      <c r="BE94" s="341"/>
      <c r="BF94" s="341"/>
      <c r="BG94" s="341"/>
      <c r="BH94" s="341"/>
      <c r="BI94" s="341"/>
      <c r="BJ94" s="341"/>
      <c r="BK94" s="341"/>
      <c r="BL94" s="341"/>
      <c r="BM94" s="341"/>
      <c r="BN94" s="341"/>
      <c r="BO94" s="341"/>
    </row>
    <row r="95" spans="3:67" x14ac:dyDescent="0.25">
      <c r="C95" s="341"/>
      <c r="D95" s="341"/>
      <c r="AK95" s="341"/>
      <c r="AL95" s="341"/>
      <c r="AM95" s="341"/>
      <c r="AN95" s="341"/>
      <c r="AO95" s="341"/>
      <c r="AP95" s="341"/>
      <c r="AQ95" s="341"/>
      <c r="AR95" s="341"/>
      <c r="AS95" s="341"/>
      <c r="AT95" s="341"/>
      <c r="AU95" s="341"/>
      <c r="AV95" s="341"/>
      <c r="AW95" s="341"/>
      <c r="AX95" s="341"/>
      <c r="AY95" s="341"/>
      <c r="AZ95" s="341"/>
      <c r="BA95" s="341"/>
      <c r="BB95" s="341"/>
      <c r="BC95" s="341"/>
      <c r="BD95" s="341"/>
      <c r="BE95" s="341"/>
      <c r="BF95" s="341"/>
      <c r="BG95" s="341"/>
      <c r="BH95" s="341"/>
      <c r="BI95" s="341"/>
      <c r="BJ95" s="341"/>
      <c r="BK95" s="341"/>
      <c r="BL95" s="341"/>
      <c r="BM95" s="341"/>
      <c r="BN95" s="341"/>
      <c r="BO95" s="341"/>
    </row>
    <row r="96" spans="3:67" x14ac:dyDescent="0.25">
      <c r="C96" s="341"/>
      <c r="D96" s="341"/>
      <c r="AK96" s="341"/>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341"/>
      <c r="BM96" s="341"/>
      <c r="BN96" s="341"/>
      <c r="BO96" s="341"/>
    </row>
    <row r="97" spans="3:67" x14ac:dyDescent="0.25">
      <c r="C97" s="341"/>
      <c r="D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1"/>
      <c r="BN97" s="341"/>
      <c r="BO97" s="341"/>
    </row>
    <row r="98" spans="3:67" x14ac:dyDescent="0.25">
      <c r="C98" s="341"/>
      <c r="D98" s="341"/>
      <c r="AK98" s="341"/>
      <c r="AL98" s="341"/>
      <c r="AM98" s="341"/>
      <c r="AN98" s="341"/>
      <c r="AO98" s="341"/>
      <c r="AP98" s="341"/>
      <c r="AQ98" s="341"/>
      <c r="AR98" s="341"/>
      <c r="AS98" s="341"/>
      <c r="AT98" s="341"/>
      <c r="AU98" s="341"/>
      <c r="AV98" s="341"/>
      <c r="AW98" s="341"/>
      <c r="AX98" s="341"/>
      <c r="AY98" s="341"/>
      <c r="AZ98" s="341"/>
      <c r="BA98" s="341"/>
      <c r="BB98" s="341"/>
      <c r="BC98" s="341"/>
      <c r="BD98" s="341"/>
      <c r="BE98" s="341"/>
      <c r="BF98" s="341"/>
      <c r="BG98" s="341"/>
      <c r="BH98" s="341"/>
      <c r="BI98" s="341"/>
      <c r="BJ98" s="341"/>
      <c r="BK98" s="341"/>
      <c r="BL98" s="341"/>
      <c r="BM98" s="341"/>
      <c r="BN98" s="341"/>
      <c r="BO98" s="341"/>
    </row>
    <row r="99" spans="3:67" x14ac:dyDescent="0.25">
      <c r="C99" s="341"/>
      <c r="D99" s="341"/>
      <c r="AK99" s="341"/>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1"/>
      <c r="BL99" s="341"/>
      <c r="BM99" s="341"/>
      <c r="BN99" s="341"/>
      <c r="BO99" s="341"/>
    </row>
    <row r="100" spans="3:67" x14ac:dyDescent="0.25">
      <c r="C100" s="341"/>
      <c r="D100" s="341"/>
      <c r="AK100" s="341"/>
      <c r="AL100" s="341"/>
      <c r="AM100" s="341"/>
      <c r="AN100" s="341"/>
      <c r="AO100" s="341"/>
      <c r="AP100" s="341"/>
      <c r="AQ100" s="341"/>
      <c r="AR100" s="341"/>
      <c r="AS100" s="341"/>
      <c r="AT100" s="341"/>
      <c r="AU100" s="341"/>
      <c r="AV100" s="341"/>
      <c r="AW100" s="341"/>
      <c r="AX100" s="341"/>
      <c r="AY100" s="341"/>
      <c r="AZ100" s="341"/>
      <c r="BA100" s="341"/>
      <c r="BB100" s="341"/>
      <c r="BC100" s="341"/>
      <c r="BD100" s="341"/>
      <c r="BE100" s="341"/>
      <c r="BF100" s="341"/>
      <c r="BG100" s="341"/>
      <c r="BH100" s="341"/>
      <c r="BI100" s="341"/>
      <c r="BJ100" s="341"/>
      <c r="BK100" s="341"/>
      <c r="BL100" s="341"/>
      <c r="BM100" s="341"/>
      <c r="BN100" s="341"/>
      <c r="BO100" s="341"/>
    </row>
    <row r="101" spans="3:67" x14ac:dyDescent="0.25">
      <c r="C101" s="341"/>
      <c r="D101" s="341"/>
      <c r="AK101" s="341"/>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341"/>
      <c r="BM101" s="341"/>
      <c r="BN101" s="341"/>
      <c r="BO101" s="341"/>
    </row>
    <row r="102" spans="3:67" x14ac:dyDescent="0.25">
      <c r="C102" s="341"/>
      <c r="D102" s="341"/>
      <c r="AK102" s="341"/>
      <c r="AL102" s="341"/>
      <c r="AM102" s="341"/>
      <c r="AN102" s="341"/>
      <c r="AO102" s="341"/>
      <c r="AP102" s="341"/>
      <c r="AQ102" s="341"/>
      <c r="AR102" s="341"/>
      <c r="AS102" s="341"/>
      <c r="AT102" s="341"/>
      <c r="AU102" s="341"/>
      <c r="AV102" s="341"/>
      <c r="AW102" s="341"/>
      <c r="AX102" s="341"/>
      <c r="AY102" s="341"/>
      <c r="AZ102" s="341"/>
      <c r="BA102" s="341"/>
      <c r="BB102" s="341"/>
      <c r="BC102" s="341"/>
      <c r="BD102" s="341"/>
      <c r="BE102" s="341"/>
      <c r="BF102" s="341"/>
      <c r="BG102" s="341"/>
      <c r="BH102" s="341"/>
      <c r="BI102" s="341"/>
      <c r="BJ102" s="341"/>
      <c r="BK102" s="341"/>
      <c r="BL102" s="341"/>
      <c r="BM102" s="341"/>
      <c r="BN102" s="341"/>
      <c r="BO102" s="341"/>
    </row>
    <row r="103" spans="3:67" x14ac:dyDescent="0.25">
      <c r="C103" s="341"/>
      <c r="D103" s="341"/>
      <c r="AK103" s="341"/>
      <c r="AL103" s="341"/>
      <c r="AM103" s="341"/>
      <c r="AN103" s="341"/>
      <c r="AO103" s="341"/>
      <c r="AP103" s="341"/>
      <c r="AQ103" s="341"/>
      <c r="AR103" s="341"/>
      <c r="AS103" s="341"/>
      <c r="AT103" s="341"/>
      <c r="AU103" s="341"/>
      <c r="AV103" s="341"/>
      <c r="AW103" s="341"/>
      <c r="AX103" s="341"/>
      <c r="AY103" s="341"/>
      <c r="AZ103" s="341"/>
      <c r="BA103" s="341"/>
      <c r="BB103" s="341"/>
      <c r="BC103" s="341"/>
      <c r="BD103" s="341"/>
      <c r="BE103" s="341"/>
      <c r="BF103" s="341"/>
      <c r="BG103" s="341"/>
      <c r="BH103" s="341"/>
      <c r="BI103" s="341"/>
      <c r="BJ103" s="341"/>
      <c r="BK103" s="341"/>
      <c r="BL103" s="341"/>
      <c r="BM103" s="341"/>
      <c r="BN103" s="341"/>
      <c r="BO103" s="341"/>
    </row>
    <row r="104" spans="3:67" x14ac:dyDescent="0.25">
      <c r="C104" s="341"/>
      <c r="D104" s="341"/>
      <c r="AK104" s="341"/>
      <c r="AL104" s="341"/>
      <c r="AM104" s="341"/>
      <c r="AN104" s="341"/>
      <c r="AO104" s="341"/>
      <c r="AP104" s="341"/>
      <c r="AQ104" s="341"/>
      <c r="AR104" s="341"/>
      <c r="AS104" s="341"/>
      <c r="AT104" s="341"/>
      <c r="AU104" s="341"/>
      <c r="AV104" s="341"/>
      <c r="AW104" s="341"/>
      <c r="AX104" s="341"/>
      <c r="AY104" s="341"/>
      <c r="AZ104" s="341"/>
      <c r="BA104" s="341"/>
      <c r="BB104" s="341"/>
      <c r="BC104" s="341"/>
      <c r="BD104" s="341"/>
      <c r="BE104" s="341"/>
      <c r="BF104" s="341"/>
      <c r="BG104" s="341"/>
      <c r="BH104" s="341"/>
      <c r="BI104" s="341"/>
      <c r="BJ104" s="341"/>
      <c r="BK104" s="341"/>
      <c r="BL104" s="341"/>
      <c r="BM104" s="341"/>
      <c r="BN104" s="341"/>
      <c r="BO104" s="341"/>
    </row>
    <row r="105" spans="3:67" x14ac:dyDescent="0.25">
      <c r="C105" s="341"/>
      <c r="D105" s="341"/>
      <c r="AK105" s="341"/>
      <c r="AL105" s="341"/>
      <c r="AM105" s="341"/>
      <c r="AN105" s="341"/>
      <c r="AO105" s="341"/>
      <c r="AP105" s="341"/>
      <c r="AQ105" s="341"/>
      <c r="AR105" s="341"/>
      <c r="AS105" s="341"/>
      <c r="AT105" s="341"/>
      <c r="AU105" s="341"/>
      <c r="AV105" s="341"/>
      <c r="AW105" s="341"/>
      <c r="AX105" s="341"/>
      <c r="AY105" s="341"/>
      <c r="AZ105" s="341"/>
      <c r="BA105" s="341"/>
      <c r="BB105" s="341"/>
      <c r="BC105" s="341"/>
      <c r="BD105" s="341"/>
      <c r="BE105" s="341"/>
      <c r="BF105" s="341"/>
      <c r="BG105" s="341"/>
      <c r="BH105" s="341"/>
      <c r="BI105" s="341"/>
      <c r="BJ105" s="341"/>
      <c r="BK105" s="341"/>
      <c r="BL105" s="341"/>
      <c r="BM105" s="341"/>
      <c r="BN105" s="341"/>
      <c r="BO105" s="341"/>
    </row>
    <row r="106" spans="3:67" x14ac:dyDescent="0.25">
      <c r="C106" s="341"/>
      <c r="D106" s="341"/>
      <c r="E106" s="341"/>
      <c r="F106" s="341"/>
      <c r="G106" s="341"/>
      <c r="H106" s="341"/>
      <c r="I106" s="341"/>
      <c r="J106" s="341"/>
      <c r="K106" s="341"/>
      <c r="L106" s="341"/>
      <c r="M106" s="341"/>
      <c r="N106" s="507"/>
      <c r="O106" s="507"/>
      <c r="P106" s="341"/>
      <c r="Q106" s="507"/>
      <c r="R106" s="507"/>
      <c r="S106" s="341"/>
      <c r="T106" s="507"/>
      <c r="U106" s="507"/>
      <c r="V106" s="341"/>
      <c r="W106" s="507"/>
      <c r="X106" s="507"/>
      <c r="Y106" s="341"/>
      <c r="Z106" s="507"/>
      <c r="AA106" s="507"/>
      <c r="AB106" s="341"/>
      <c r="AC106" s="507"/>
      <c r="AD106" s="507"/>
      <c r="AE106" s="341"/>
      <c r="AF106" s="507"/>
      <c r="AG106" s="507"/>
      <c r="AH106" s="341"/>
      <c r="AI106" s="507"/>
      <c r="AJ106" s="507"/>
      <c r="AK106" s="341"/>
      <c r="AL106" s="341"/>
      <c r="AM106" s="341"/>
      <c r="AN106" s="341"/>
      <c r="AO106" s="341"/>
      <c r="AP106" s="341"/>
      <c r="AQ106" s="341"/>
      <c r="AR106" s="341"/>
      <c r="AS106" s="341"/>
      <c r="AT106" s="341"/>
      <c r="AU106" s="341"/>
      <c r="AV106" s="341"/>
      <c r="AW106" s="341"/>
      <c r="AX106" s="341"/>
      <c r="AY106" s="341"/>
      <c r="AZ106" s="341"/>
      <c r="BA106" s="341"/>
      <c r="BB106" s="341"/>
      <c r="BC106" s="341"/>
      <c r="BD106" s="341"/>
      <c r="BE106" s="341"/>
      <c r="BF106" s="341"/>
      <c r="BG106" s="341"/>
      <c r="BH106" s="341"/>
      <c r="BI106" s="341"/>
      <c r="BJ106" s="341"/>
      <c r="BK106" s="341"/>
      <c r="BL106" s="341"/>
      <c r="BM106" s="341"/>
      <c r="BN106" s="341"/>
      <c r="BO106" s="341"/>
    </row>
    <row r="107" spans="3:67" x14ac:dyDescent="0.25">
      <c r="C107" s="341"/>
      <c r="D107" s="341"/>
      <c r="E107" s="341"/>
      <c r="F107" s="341"/>
      <c r="G107" s="341"/>
      <c r="H107" s="341"/>
      <c r="I107" s="341"/>
      <c r="J107" s="341"/>
      <c r="K107" s="341"/>
      <c r="L107" s="341"/>
      <c r="M107" s="341"/>
      <c r="N107" s="341"/>
      <c r="O107" s="341"/>
      <c r="P107" s="341"/>
      <c r="Q107" s="341"/>
      <c r="R107" s="341"/>
      <c r="S107" s="341"/>
      <c r="T107" s="341"/>
      <c r="U107" s="341"/>
      <c r="V107" s="341"/>
      <c r="W107" s="341"/>
      <c r="X107" s="341"/>
      <c r="Y107" s="341"/>
      <c r="Z107" s="341"/>
      <c r="AA107" s="341"/>
      <c r="AB107" s="341"/>
      <c r="AC107" s="341"/>
      <c r="AD107" s="341"/>
      <c r="AE107" s="341"/>
      <c r="AF107" s="341"/>
      <c r="AG107" s="341"/>
      <c r="AH107" s="341"/>
      <c r="AI107" s="341"/>
      <c r="AJ107" s="341"/>
      <c r="AK107" s="341"/>
      <c r="AL107" s="341"/>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c r="BG107" s="341"/>
      <c r="BH107" s="341"/>
      <c r="BI107" s="341"/>
      <c r="BJ107" s="341"/>
      <c r="BK107" s="341"/>
      <c r="BL107" s="341"/>
      <c r="BM107" s="341"/>
      <c r="BN107" s="341"/>
      <c r="BO107" s="341"/>
    </row>
    <row r="108" spans="3:67" x14ac:dyDescent="0.25">
      <c r="C108" s="341"/>
      <c r="D108" s="341"/>
      <c r="E108" s="341"/>
      <c r="F108" s="341"/>
      <c r="G108" s="341"/>
      <c r="H108" s="341"/>
      <c r="I108" s="341"/>
      <c r="J108" s="341"/>
      <c r="K108" s="341"/>
      <c r="L108" s="341"/>
      <c r="M108" s="341"/>
      <c r="N108" s="341"/>
      <c r="O108" s="341"/>
      <c r="P108" s="341"/>
      <c r="Q108" s="341"/>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341"/>
      <c r="AQ108" s="341"/>
      <c r="AR108" s="341"/>
      <c r="AS108" s="341"/>
      <c r="AT108" s="341"/>
      <c r="AU108" s="341"/>
      <c r="AV108" s="341"/>
      <c r="AW108" s="341"/>
      <c r="AX108" s="341"/>
      <c r="AY108" s="341"/>
      <c r="AZ108" s="341"/>
      <c r="BA108" s="341"/>
      <c r="BB108" s="341"/>
      <c r="BC108" s="341"/>
      <c r="BD108" s="341"/>
      <c r="BE108" s="341"/>
      <c r="BF108" s="341"/>
      <c r="BG108" s="341"/>
      <c r="BH108" s="341"/>
      <c r="BI108" s="341"/>
      <c r="BJ108" s="341"/>
      <c r="BK108" s="341"/>
      <c r="BL108" s="341"/>
      <c r="BM108" s="341"/>
      <c r="BN108" s="341"/>
      <c r="BO108" s="341"/>
    </row>
    <row r="109" spans="3:67" x14ac:dyDescent="0.25">
      <c r="C109" s="341"/>
      <c r="D109" s="341"/>
      <c r="E109" s="341"/>
      <c r="F109" s="341"/>
      <c r="G109" s="341"/>
      <c r="H109" s="341"/>
      <c r="I109" s="341"/>
      <c r="J109" s="341"/>
      <c r="K109" s="341"/>
      <c r="L109" s="341"/>
      <c r="M109" s="341"/>
      <c r="N109" s="341"/>
      <c r="O109" s="341"/>
      <c r="P109" s="341"/>
      <c r="Q109" s="341"/>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1"/>
      <c r="BJ109" s="341"/>
      <c r="BK109" s="341"/>
      <c r="BL109" s="341"/>
      <c r="BM109" s="341"/>
      <c r="BN109" s="341"/>
      <c r="BO109" s="341"/>
    </row>
    <row r="110" spans="3:67" x14ac:dyDescent="0.25">
      <c r="C110" s="341"/>
      <c r="D110" s="341"/>
      <c r="E110" s="341"/>
      <c r="F110" s="341"/>
      <c r="G110" s="341"/>
      <c r="H110" s="341"/>
      <c r="I110" s="341"/>
      <c r="J110" s="341"/>
      <c r="K110" s="341"/>
      <c r="L110" s="341"/>
      <c r="M110" s="341"/>
      <c r="N110" s="341"/>
      <c r="O110" s="341"/>
      <c r="P110" s="341"/>
      <c r="Q110" s="341"/>
      <c r="R110" s="341"/>
      <c r="S110" s="341"/>
      <c r="T110" s="341"/>
      <c r="U110" s="341"/>
      <c r="V110" s="341"/>
      <c r="W110" s="341"/>
      <c r="X110" s="341"/>
      <c r="Y110" s="341"/>
      <c r="Z110" s="341"/>
      <c r="AA110" s="341"/>
      <c r="AB110" s="341"/>
      <c r="AC110" s="341"/>
      <c r="AD110" s="341"/>
      <c r="AE110" s="341"/>
      <c r="AF110" s="341"/>
      <c r="AG110" s="341"/>
      <c r="AH110" s="341"/>
      <c r="AI110" s="341"/>
      <c r="AJ110" s="341"/>
      <c r="AK110" s="341"/>
      <c r="AL110" s="341"/>
      <c r="AM110" s="341"/>
      <c r="AN110" s="341"/>
      <c r="AO110" s="341"/>
      <c r="AP110" s="341"/>
      <c r="AQ110" s="341"/>
      <c r="AR110" s="341"/>
      <c r="AS110" s="341"/>
      <c r="AT110" s="341"/>
      <c r="AU110" s="341"/>
      <c r="AV110" s="341"/>
      <c r="AW110" s="341"/>
      <c r="AX110" s="341"/>
      <c r="AY110" s="341"/>
      <c r="AZ110" s="341"/>
      <c r="BA110" s="341"/>
      <c r="BB110" s="341"/>
      <c r="BC110" s="341"/>
      <c r="BD110" s="341"/>
      <c r="BE110" s="341"/>
      <c r="BF110" s="341"/>
      <c r="BG110" s="341"/>
      <c r="BH110" s="341"/>
      <c r="BI110" s="341"/>
      <c r="BJ110" s="341"/>
      <c r="BK110" s="341"/>
      <c r="BL110" s="341"/>
      <c r="BM110" s="341"/>
      <c r="BN110" s="341"/>
      <c r="BO110" s="341"/>
    </row>
    <row r="111" spans="3:67" x14ac:dyDescent="0.25">
      <c r="C111" s="341"/>
      <c r="D111" s="341"/>
      <c r="E111" s="341"/>
      <c r="F111" s="341"/>
      <c r="G111" s="341"/>
      <c r="H111" s="341"/>
      <c r="I111" s="341"/>
      <c r="J111" s="341"/>
      <c r="K111" s="341"/>
      <c r="L111" s="341"/>
      <c r="M111" s="341"/>
      <c r="N111" s="341"/>
      <c r="O111" s="341"/>
      <c r="P111" s="341"/>
      <c r="Q111" s="341"/>
      <c r="R111" s="341"/>
      <c r="S111" s="341"/>
      <c r="T111" s="341"/>
      <c r="U111" s="341"/>
      <c r="V111" s="341"/>
      <c r="W111" s="341"/>
      <c r="X111" s="341"/>
      <c r="Y111" s="341"/>
      <c r="Z111" s="341"/>
      <c r="AA111" s="341"/>
      <c r="AB111" s="341"/>
      <c r="AC111" s="341"/>
      <c r="AD111" s="341"/>
      <c r="AE111" s="341"/>
      <c r="AF111" s="341"/>
      <c r="AG111" s="341"/>
      <c r="AH111" s="341"/>
      <c r="AI111" s="341"/>
      <c r="AJ111" s="341"/>
      <c r="AK111" s="341"/>
      <c r="AL111" s="341"/>
      <c r="AM111" s="341"/>
      <c r="AN111" s="341"/>
      <c r="AO111" s="341"/>
      <c r="AP111" s="341"/>
      <c r="AQ111" s="341"/>
      <c r="AR111" s="341"/>
      <c r="AS111" s="341"/>
      <c r="AT111" s="341"/>
      <c r="AU111" s="341"/>
      <c r="AV111" s="341"/>
      <c r="AW111" s="341"/>
      <c r="AX111" s="341"/>
      <c r="AY111" s="341"/>
      <c r="AZ111" s="341"/>
      <c r="BA111" s="341"/>
      <c r="BB111" s="341"/>
      <c r="BC111" s="341"/>
      <c r="BD111" s="341"/>
      <c r="BE111" s="341"/>
      <c r="BF111" s="341"/>
      <c r="BG111" s="341"/>
      <c r="BH111" s="341"/>
      <c r="BI111" s="341"/>
      <c r="BJ111" s="341"/>
      <c r="BK111" s="341"/>
      <c r="BL111" s="341"/>
      <c r="BM111" s="341"/>
      <c r="BN111" s="341"/>
      <c r="BO111" s="341"/>
    </row>
    <row r="112" spans="3:67" x14ac:dyDescent="0.25">
      <c r="C112" s="341"/>
      <c r="D112" s="341"/>
      <c r="E112" s="341"/>
      <c r="F112" s="341"/>
      <c r="G112" s="341"/>
      <c r="H112" s="341"/>
      <c r="I112" s="341"/>
      <c r="J112" s="341"/>
      <c r="K112" s="341"/>
      <c r="L112" s="341"/>
      <c r="M112" s="341"/>
      <c r="N112" s="341"/>
      <c r="O112" s="341"/>
      <c r="P112" s="341"/>
      <c r="Q112" s="341"/>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341"/>
      <c r="BM112" s="341"/>
      <c r="BN112" s="341"/>
      <c r="BO112" s="341"/>
    </row>
    <row r="113" spans="3:67" x14ac:dyDescent="0.25">
      <c r="C113" s="341"/>
      <c r="D113" s="341"/>
      <c r="E113" s="341"/>
      <c r="F113" s="341"/>
      <c r="G113" s="341"/>
      <c r="H113" s="341"/>
      <c r="I113" s="341"/>
      <c r="J113" s="341"/>
      <c r="K113" s="341"/>
      <c r="L113" s="341"/>
      <c r="M113" s="341"/>
      <c r="N113" s="341"/>
      <c r="O113" s="341"/>
      <c r="P113" s="341"/>
      <c r="Q113" s="341"/>
      <c r="R113" s="341"/>
      <c r="S113" s="341"/>
      <c r="T113" s="341"/>
      <c r="U113" s="341"/>
      <c r="V113" s="341"/>
      <c r="W113" s="341"/>
      <c r="X113" s="341"/>
      <c r="Y113" s="341"/>
      <c r="Z113" s="341"/>
      <c r="AA113" s="341"/>
      <c r="AB113" s="341"/>
      <c r="AC113" s="341"/>
      <c r="AD113" s="341"/>
      <c r="AE113" s="341"/>
      <c r="AF113" s="341"/>
      <c r="AG113" s="341"/>
      <c r="AH113" s="341"/>
      <c r="AI113" s="341"/>
      <c r="AJ113" s="341"/>
      <c r="AK113" s="341"/>
      <c r="AL113" s="341"/>
      <c r="AM113" s="341"/>
      <c r="AN113" s="341"/>
      <c r="AO113" s="341"/>
      <c r="AP113" s="341"/>
      <c r="AQ113" s="341"/>
      <c r="AR113" s="341"/>
      <c r="AS113" s="341"/>
      <c r="AT113" s="341"/>
      <c r="AU113" s="341"/>
      <c r="AV113" s="341"/>
      <c r="AW113" s="341"/>
      <c r="AX113" s="341"/>
      <c r="AY113" s="341"/>
      <c r="AZ113" s="341"/>
      <c r="BA113" s="341"/>
      <c r="BB113" s="341"/>
      <c r="BC113" s="341"/>
      <c r="BD113" s="341"/>
      <c r="BE113" s="341"/>
      <c r="BF113" s="341"/>
      <c r="BG113" s="341"/>
      <c r="BH113" s="341"/>
      <c r="BI113" s="341"/>
      <c r="BJ113" s="341"/>
      <c r="BK113" s="341"/>
      <c r="BL113" s="341"/>
      <c r="BM113" s="341"/>
      <c r="BN113" s="341"/>
      <c r="BO113" s="341"/>
    </row>
    <row r="114" spans="3:67" x14ac:dyDescent="0.25">
      <c r="C114" s="341"/>
      <c r="D114" s="341"/>
      <c r="E114" s="341"/>
      <c r="F114" s="341"/>
      <c r="G114" s="341"/>
      <c r="H114" s="341"/>
      <c r="I114" s="341"/>
      <c r="J114" s="341"/>
      <c r="K114" s="341"/>
      <c r="L114" s="341"/>
      <c r="M114" s="341"/>
      <c r="N114" s="341"/>
      <c r="O114" s="341"/>
      <c r="P114" s="341"/>
      <c r="Q114" s="341"/>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341"/>
      <c r="AQ114" s="341"/>
      <c r="AR114" s="341"/>
      <c r="AS114" s="341"/>
      <c r="AT114" s="341"/>
      <c r="AU114" s="341"/>
      <c r="AV114" s="341"/>
      <c r="AW114" s="341"/>
      <c r="AX114" s="341"/>
      <c r="AY114" s="341"/>
      <c r="AZ114" s="341"/>
      <c r="BA114" s="341"/>
      <c r="BB114" s="341"/>
      <c r="BC114" s="341"/>
      <c r="BD114" s="341"/>
      <c r="BE114" s="341"/>
      <c r="BF114" s="341"/>
      <c r="BG114" s="341"/>
      <c r="BH114" s="341"/>
      <c r="BI114" s="341"/>
      <c r="BJ114" s="341"/>
      <c r="BK114" s="341"/>
      <c r="BL114" s="341"/>
      <c r="BM114" s="341"/>
      <c r="BN114" s="341"/>
      <c r="BO114" s="341"/>
    </row>
    <row r="115" spans="3:67" x14ac:dyDescent="0.25">
      <c r="C115" s="341"/>
      <c r="D115" s="341"/>
      <c r="E115" s="341"/>
      <c r="F115" s="341"/>
      <c r="G115" s="341"/>
      <c r="H115" s="341"/>
      <c r="I115" s="341"/>
      <c r="J115" s="341"/>
      <c r="K115" s="341"/>
      <c r="L115" s="341"/>
      <c r="M115" s="341"/>
      <c r="N115" s="341"/>
      <c r="O115" s="341"/>
      <c r="P115" s="341"/>
      <c r="Q115" s="341"/>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c r="BM115" s="341"/>
      <c r="BN115" s="341"/>
      <c r="BO115" s="341"/>
    </row>
    <row r="116" spans="3:67" x14ac:dyDescent="0.25">
      <c r="C116" s="341"/>
      <c r="D116" s="341"/>
      <c r="E116" s="341"/>
      <c r="F116" s="341"/>
      <c r="G116" s="341"/>
      <c r="H116" s="341"/>
      <c r="I116" s="341"/>
      <c r="J116" s="341"/>
      <c r="K116" s="341"/>
      <c r="L116" s="341"/>
      <c r="M116" s="341"/>
      <c r="N116" s="341"/>
      <c r="O116" s="341"/>
      <c r="P116" s="341"/>
      <c r="Q116" s="341"/>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341"/>
      <c r="BM116" s="341"/>
      <c r="BN116" s="341"/>
      <c r="BO116" s="341"/>
    </row>
    <row r="117" spans="3:67" x14ac:dyDescent="0.25">
      <c r="C117" s="341"/>
      <c r="D117" s="341"/>
      <c r="E117" s="341"/>
      <c r="F117" s="341"/>
      <c r="G117" s="341"/>
      <c r="H117" s="341"/>
      <c r="I117" s="341"/>
      <c r="J117" s="341"/>
      <c r="K117" s="341"/>
      <c r="L117" s="341"/>
      <c r="M117" s="341"/>
      <c r="N117" s="341"/>
      <c r="O117" s="341"/>
      <c r="P117" s="341"/>
      <c r="Q117" s="341"/>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341"/>
      <c r="AQ117" s="341"/>
      <c r="AR117" s="341"/>
      <c r="AS117" s="341"/>
      <c r="AT117" s="341"/>
      <c r="AU117" s="341"/>
      <c r="AV117" s="341"/>
      <c r="AW117" s="341"/>
      <c r="AX117" s="341"/>
      <c r="AY117" s="341"/>
      <c r="AZ117" s="341"/>
      <c r="BA117" s="341"/>
      <c r="BB117" s="341"/>
      <c r="BC117" s="341"/>
      <c r="BD117" s="341"/>
      <c r="BE117" s="341"/>
      <c r="BF117" s="341"/>
      <c r="BG117" s="341"/>
      <c r="BH117" s="341"/>
      <c r="BI117" s="341"/>
      <c r="BJ117" s="341"/>
      <c r="BK117" s="341"/>
      <c r="BL117" s="341"/>
      <c r="BM117" s="341"/>
      <c r="BN117" s="341"/>
      <c r="BO117" s="341"/>
    </row>
    <row r="118" spans="3:67" x14ac:dyDescent="0.25">
      <c r="C118" s="341"/>
      <c r="D118" s="341"/>
      <c r="E118" s="341"/>
      <c r="F118" s="341"/>
      <c r="G118" s="341"/>
      <c r="H118" s="341"/>
      <c r="I118" s="341"/>
      <c r="J118" s="341"/>
      <c r="K118" s="341"/>
      <c r="L118" s="341"/>
      <c r="M118" s="341"/>
      <c r="N118" s="341"/>
      <c r="O118" s="341"/>
      <c r="P118" s="341"/>
      <c r="Q118" s="341"/>
      <c r="R118" s="341"/>
      <c r="S118" s="341"/>
      <c r="T118" s="341"/>
      <c r="U118" s="341"/>
      <c r="V118" s="341"/>
      <c r="W118" s="341"/>
      <c r="X118" s="341"/>
      <c r="Y118" s="341"/>
      <c r="Z118" s="341"/>
      <c r="AA118" s="341"/>
      <c r="AB118" s="341"/>
      <c r="AC118" s="341"/>
      <c r="AD118" s="341"/>
      <c r="AE118" s="341"/>
      <c r="AF118" s="341"/>
      <c r="AG118" s="341"/>
      <c r="AH118" s="341"/>
      <c r="AI118" s="341"/>
      <c r="AJ118" s="341"/>
      <c r="AK118" s="341"/>
      <c r="AL118" s="341"/>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c r="BG118" s="341"/>
      <c r="BH118" s="341"/>
      <c r="BI118" s="341"/>
      <c r="BJ118" s="341"/>
      <c r="BK118" s="341"/>
      <c r="BL118" s="341"/>
      <c r="BM118" s="341"/>
      <c r="BN118" s="341"/>
      <c r="BO118" s="341"/>
    </row>
    <row r="119" spans="3:67" x14ac:dyDescent="0.25">
      <c r="C119" s="341"/>
      <c r="D119" s="341"/>
      <c r="E119" s="341"/>
      <c r="F119" s="341"/>
      <c r="G119" s="341"/>
      <c r="H119" s="341"/>
      <c r="I119" s="341"/>
      <c r="J119" s="341"/>
      <c r="K119" s="341"/>
      <c r="L119" s="341"/>
      <c r="M119" s="341"/>
      <c r="N119" s="341"/>
      <c r="O119" s="341"/>
      <c r="P119" s="341"/>
      <c r="Q119" s="341"/>
      <c r="R119" s="341"/>
      <c r="S119" s="341"/>
      <c r="T119" s="341"/>
      <c r="U119" s="341"/>
      <c r="V119" s="341"/>
      <c r="W119" s="341"/>
      <c r="X119" s="341"/>
      <c r="Y119" s="341"/>
      <c r="Z119" s="341"/>
      <c r="AA119" s="341"/>
      <c r="AB119" s="341"/>
      <c r="AC119" s="341"/>
      <c r="AD119" s="341"/>
      <c r="AE119" s="341"/>
      <c r="AF119" s="341"/>
      <c r="AG119" s="341"/>
      <c r="AH119" s="341"/>
      <c r="AI119" s="341"/>
      <c r="AJ119" s="341"/>
      <c r="AK119" s="341"/>
      <c r="AL119" s="341"/>
      <c r="AM119" s="341"/>
      <c r="AN119" s="341"/>
      <c r="AO119" s="341"/>
      <c r="AP119" s="341"/>
      <c r="AQ119" s="341"/>
      <c r="AR119" s="341"/>
      <c r="AS119" s="341"/>
      <c r="AT119" s="341"/>
      <c r="AU119" s="341"/>
      <c r="AV119" s="341"/>
      <c r="AW119" s="341"/>
      <c r="AX119" s="341"/>
      <c r="AY119" s="341"/>
      <c r="AZ119" s="341"/>
      <c r="BA119" s="341"/>
      <c r="BB119" s="341"/>
      <c r="BC119" s="341"/>
      <c r="BD119" s="341"/>
      <c r="BE119" s="341"/>
      <c r="BF119" s="341"/>
      <c r="BG119" s="341"/>
      <c r="BH119" s="341"/>
      <c r="BI119" s="341"/>
      <c r="BJ119" s="341"/>
      <c r="BK119" s="341"/>
      <c r="BL119" s="341"/>
      <c r="BM119" s="341"/>
      <c r="BN119" s="341"/>
      <c r="BO119" s="341"/>
    </row>
    <row r="120" spans="3:67" x14ac:dyDescent="0.25">
      <c r="C120" s="341"/>
      <c r="D120" s="341"/>
      <c r="E120" s="341"/>
      <c r="F120" s="341"/>
      <c r="G120" s="341"/>
      <c r="H120" s="341"/>
      <c r="I120" s="341"/>
      <c r="J120" s="341"/>
      <c r="K120" s="341"/>
      <c r="L120" s="341"/>
      <c r="M120" s="341"/>
      <c r="N120" s="341"/>
      <c r="O120" s="341"/>
      <c r="P120" s="341"/>
      <c r="Q120" s="341"/>
      <c r="R120" s="341"/>
      <c r="S120" s="341"/>
      <c r="T120" s="341"/>
      <c r="U120" s="341"/>
      <c r="V120" s="341"/>
      <c r="W120" s="341"/>
      <c r="X120" s="341"/>
      <c r="Y120" s="341"/>
      <c r="Z120" s="341"/>
      <c r="AA120" s="341"/>
      <c r="AB120" s="341"/>
      <c r="AC120" s="341"/>
      <c r="AD120" s="341"/>
      <c r="AE120" s="341"/>
      <c r="AF120" s="341"/>
      <c r="AG120" s="341"/>
      <c r="AH120" s="341"/>
      <c r="AI120" s="341"/>
      <c r="AJ120" s="341"/>
      <c r="AK120" s="341"/>
      <c r="AL120" s="341"/>
      <c r="AM120" s="341"/>
      <c r="AN120" s="341"/>
      <c r="AO120" s="341"/>
      <c r="AP120" s="341"/>
      <c r="AQ120" s="341"/>
      <c r="AR120" s="341"/>
      <c r="AS120" s="341"/>
      <c r="AT120" s="341"/>
      <c r="AU120" s="341"/>
      <c r="AV120" s="341"/>
      <c r="AW120" s="341"/>
      <c r="AX120" s="341"/>
      <c r="AY120" s="341"/>
      <c r="AZ120" s="341"/>
      <c r="BA120" s="341"/>
      <c r="BB120" s="341"/>
      <c r="BC120" s="341"/>
      <c r="BD120" s="341"/>
      <c r="BE120" s="341"/>
      <c r="BF120" s="341"/>
      <c r="BG120" s="341"/>
      <c r="BH120" s="341"/>
      <c r="BI120" s="341"/>
      <c r="BJ120" s="341"/>
      <c r="BK120" s="341"/>
      <c r="BL120" s="341"/>
      <c r="BM120" s="341"/>
      <c r="BN120" s="341"/>
      <c r="BO120" s="341"/>
    </row>
    <row r="121" spans="3:67" x14ac:dyDescent="0.25">
      <c r="C121" s="341"/>
      <c r="D121" s="341"/>
      <c r="E121" s="341"/>
      <c r="F121" s="341"/>
      <c r="G121" s="341"/>
      <c r="H121" s="341"/>
      <c r="I121" s="341"/>
      <c r="J121" s="341"/>
      <c r="K121" s="341"/>
      <c r="L121" s="341"/>
      <c r="M121" s="341"/>
      <c r="N121" s="341"/>
      <c r="O121" s="341"/>
      <c r="P121" s="341"/>
      <c r="Q121" s="341"/>
      <c r="R121" s="341"/>
      <c r="S121" s="341"/>
      <c r="T121" s="341"/>
      <c r="U121" s="341"/>
      <c r="V121" s="341"/>
      <c r="W121" s="341"/>
      <c r="X121" s="341"/>
      <c r="Y121" s="341"/>
      <c r="Z121" s="341"/>
      <c r="AA121" s="341"/>
      <c r="AB121" s="341"/>
      <c r="AC121" s="341"/>
      <c r="AD121" s="341"/>
      <c r="AE121" s="341"/>
      <c r="AF121" s="341"/>
      <c r="AG121" s="341"/>
      <c r="AH121" s="341"/>
      <c r="AI121" s="341"/>
      <c r="AJ121" s="341"/>
      <c r="AK121" s="341"/>
      <c r="AL121" s="341"/>
      <c r="AM121" s="341"/>
      <c r="AN121" s="341"/>
      <c r="AO121" s="341"/>
      <c r="AP121" s="341"/>
      <c r="AQ121" s="341"/>
      <c r="AR121" s="341"/>
      <c r="AS121" s="341"/>
      <c r="AT121" s="341"/>
      <c r="AU121" s="341"/>
      <c r="AV121" s="341"/>
      <c r="AW121" s="341"/>
      <c r="AX121" s="341"/>
      <c r="AY121" s="341"/>
      <c r="AZ121" s="341"/>
      <c r="BA121" s="341"/>
      <c r="BB121" s="341"/>
      <c r="BC121" s="341"/>
      <c r="BD121" s="341"/>
      <c r="BE121" s="341"/>
      <c r="BF121" s="341"/>
      <c r="BG121" s="341"/>
      <c r="BH121" s="341"/>
      <c r="BI121" s="341"/>
      <c r="BJ121" s="341"/>
      <c r="BK121" s="341"/>
      <c r="BL121" s="341"/>
      <c r="BM121" s="341"/>
      <c r="BN121" s="341"/>
      <c r="BO121" s="341"/>
    </row>
    <row r="122" spans="3:67" x14ac:dyDescent="0.25">
      <c r="C122" s="341"/>
      <c r="D122" s="341"/>
      <c r="E122" s="341"/>
      <c r="F122" s="341"/>
      <c r="G122" s="341"/>
      <c r="H122" s="341"/>
      <c r="I122" s="341"/>
      <c r="J122" s="341"/>
      <c r="K122" s="341"/>
      <c r="L122" s="341"/>
      <c r="M122" s="341"/>
      <c r="N122" s="341"/>
      <c r="O122" s="341"/>
      <c r="P122" s="341"/>
      <c r="Q122" s="341"/>
      <c r="R122" s="341"/>
      <c r="S122" s="341"/>
      <c r="T122" s="341"/>
      <c r="U122" s="341"/>
      <c r="V122" s="341"/>
      <c r="W122" s="341"/>
      <c r="X122" s="341"/>
      <c r="Y122" s="341"/>
      <c r="Z122" s="341"/>
      <c r="AA122" s="341"/>
      <c r="AB122" s="341"/>
      <c r="AC122" s="341"/>
      <c r="AD122" s="341"/>
      <c r="AE122" s="341"/>
      <c r="AF122" s="341"/>
      <c r="AG122" s="341"/>
      <c r="AH122" s="341"/>
      <c r="AI122" s="341"/>
      <c r="AJ122" s="341"/>
      <c r="AK122" s="341"/>
      <c r="AL122" s="341"/>
      <c r="AM122" s="341"/>
      <c r="AN122" s="341"/>
      <c r="AO122" s="341"/>
      <c r="AP122" s="341"/>
      <c r="AQ122" s="341"/>
      <c r="AR122" s="341"/>
      <c r="AS122" s="341"/>
      <c r="AT122" s="341"/>
      <c r="AU122" s="341"/>
      <c r="AV122" s="341"/>
      <c r="AW122" s="341"/>
      <c r="AX122" s="341"/>
      <c r="AY122" s="341"/>
      <c r="AZ122" s="341"/>
      <c r="BA122" s="341"/>
      <c r="BB122" s="341"/>
      <c r="BC122" s="341"/>
      <c r="BD122" s="341"/>
      <c r="BE122" s="341"/>
      <c r="BF122" s="341"/>
      <c r="BG122" s="341"/>
      <c r="BH122" s="341"/>
      <c r="BI122" s="341"/>
      <c r="BJ122" s="341"/>
      <c r="BK122" s="341"/>
      <c r="BL122" s="341"/>
      <c r="BM122" s="341"/>
      <c r="BN122" s="341"/>
      <c r="BO122" s="341"/>
    </row>
    <row r="123" spans="3:67" x14ac:dyDescent="0.25">
      <c r="C123" s="341"/>
      <c r="D123" s="341"/>
      <c r="E123" s="341"/>
      <c r="F123" s="341"/>
      <c r="G123" s="341"/>
      <c r="H123" s="341"/>
      <c r="I123" s="341"/>
      <c r="J123" s="341"/>
      <c r="K123" s="341"/>
      <c r="L123" s="341"/>
      <c r="M123" s="341"/>
      <c r="N123" s="341"/>
      <c r="O123" s="341"/>
      <c r="P123" s="341"/>
      <c r="Q123" s="341"/>
      <c r="R123" s="341"/>
      <c r="S123" s="341"/>
      <c r="T123" s="341"/>
      <c r="U123" s="341"/>
      <c r="V123" s="341"/>
      <c r="W123" s="341"/>
      <c r="X123" s="341"/>
      <c r="Y123" s="341"/>
      <c r="Z123" s="341"/>
      <c r="AA123" s="341"/>
      <c r="AB123" s="341"/>
      <c r="AC123" s="341"/>
      <c r="AD123" s="341"/>
      <c r="AE123" s="341"/>
      <c r="AF123" s="341"/>
      <c r="AG123" s="341"/>
      <c r="AH123" s="341"/>
      <c r="AI123" s="341"/>
      <c r="AJ123" s="341"/>
      <c r="AK123" s="341"/>
      <c r="AL123" s="341"/>
      <c r="AM123" s="341"/>
      <c r="AN123" s="341"/>
      <c r="AO123" s="341"/>
      <c r="AP123" s="341"/>
      <c r="AQ123" s="341"/>
      <c r="AR123" s="341"/>
      <c r="AS123" s="341"/>
      <c r="AT123" s="341"/>
      <c r="AU123" s="341"/>
      <c r="AV123" s="341"/>
      <c r="AW123" s="341"/>
      <c r="AX123" s="341"/>
      <c r="AY123" s="341"/>
      <c r="AZ123" s="341"/>
      <c r="BA123" s="341"/>
      <c r="BB123" s="341"/>
      <c r="BC123" s="341"/>
      <c r="BD123" s="341"/>
      <c r="BE123" s="341"/>
      <c r="BF123" s="341"/>
      <c r="BG123" s="341"/>
      <c r="BH123" s="341"/>
      <c r="BI123" s="341"/>
      <c r="BJ123" s="341"/>
      <c r="BK123" s="341"/>
      <c r="BL123" s="341"/>
      <c r="BM123" s="341"/>
      <c r="BN123" s="341"/>
      <c r="BO123" s="341"/>
    </row>
    <row r="124" spans="3:67" x14ac:dyDescent="0.25">
      <c r="C124" s="341"/>
      <c r="D124" s="341"/>
      <c r="E124" s="341"/>
      <c r="F124" s="341"/>
      <c r="G124" s="341"/>
      <c r="H124" s="341"/>
      <c r="I124" s="341"/>
      <c r="J124" s="341"/>
      <c r="K124" s="341"/>
      <c r="L124" s="341"/>
      <c r="M124" s="341"/>
      <c r="N124" s="341"/>
      <c r="O124" s="341"/>
      <c r="P124" s="341"/>
      <c r="Q124" s="341"/>
      <c r="R124" s="341"/>
      <c r="S124" s="341"/>
      <c r="T124" s="341"/>
      <c r="U124" s="341"/>
      <c r="V124" s="341"/>
      <c r="W124" s="341"/>
      <c r="X124" s="341"/>
      <c r="Y124" s="341"/>
      <c r="Z124" s="341"/>
      <c r="AA124" s="341"/>
      <c r="AB124" s="341"/>
      <c r="AC124" s="341"/>
      <c r="AD124" s="341"/>
      <c r="AE124" s="341"/>
      <c r="AF124" s="341"/>
      <c r="AG124" s="341"/>
      <c r="AH124" s="341"/>
      <c r="AI124" s="341"/>
      <c r="AJ124" s="341"/>
      <c r="AK124" s="341"/>
      <c r="AL124" s="341"/>
      <c r="AM124" s="341"/>
      <c r="AN124" s="341"/>
      <c r="AO124" s="341"/>
      <c r="AP124" s="341"/>
      <c r="AQ124" s="341"/>
      <c r="AR124" s="341"/>
      <c r="AS124" s="341"/>
      <c r="AT124" s="341"/>
      <c r="AU124" s="341"/>
      <c r="AV124" s="341"/>
      <c r="AW124" s="341"/>
      <c r="AX124" s="341"/>
      <c r="AY124" s="341"/>
      <c r="AZ124" s="341"/>
      <c r="BA124" s="341"/>
      <c r="BB124" s="341"/>
      <c r="BC124" s="341"/>
      <c r="BD124" s="341"/>
      <c r="BE124" s="341"/>
      <c r="BF124" s="341"/>
      <c r="BG124" s="341"/>
      <c r="BH124" s="341"/>
      <c r="BI124" s="341"/>
      <c r="BJ124" s="341"/>
      <c r="BK124" s="341"/>
      <c r="BL124" s="341"/>
      <c r="BM124" s="341"/>
      <c r="BN124" s="341"/>
      <c r="BO124" s="341"/>
    </row>
    <row r="125" spans="3:67" x14ac:dyDescent="0.25">
      <c r="C125" s="341"/>
      <c r="D125" s="341"/>
      <c r="E125" s="341"/>
      <c r="F125" s="341"/>
      <c r="G125" s="341"/>
      <c r="H125" s="341"/>
      <c r="I125" s="341"/>
      <c r="J125" s="341"/>
      <c r="K125" s="341"/>
      <c r="L125" s="341"/>
      <c r="M125" s="341"/>
      <c r="N125" s="341"/>
      <c r="O125" s="341"/>
      <c r="P125" s="341"/>
      <c r="Q125" s="341"/>
      <c r="R125" s="341"/>
      <c r="S125" s="341"/>
      <c r="T125" s="341"/>
      <c r="U125" s="341"/>
      <c r="V125" s="341"/>
      <c r="W125" s="341"/>
      <c r="X125" s="341"/>
      <c r="Y125" s="341"/>
      <c r="Z125" s="341"/>
      <c r="AA125" s="341"/>
      <c r="AB125" s="341"/>
      <c r="AC125" s="341"/>
      <c r="AD125" s="341"/>
      <c r="AE125" s="341"/>
      <c r="AF125" s="341"/>
      <c r="AG125" s="341"/>
      <c r="AH125" s="341"/>
      <c r="AI125" s="341"/>
      <c r="AJ125" s="341"/>
      <c r="AK125" s="341"/>
      <c r="AL125" s="341"/>
      <c r="AM125" s="341"/>
      <c r="AN125" s="341"/>
      <c r="AO125" s="341"/>
      <c r="AP125" s="341"/>
      <c r="AQ125" s="341"/>
      <c r="AR125" s="341"/>
      <c r="AS125" s="341"/>
      <c r="AT125" s="341"/>
      <c r="AU125" s="341"/>
      <c r="AV125" s="341"/>
      <c r="AW125" s="341"/>
      <c r="AX125" s="341"/>
      <c r="AY125" s="341"/>
      <c r="AZ125" s="341"/>
      <c r="BA125" s="341"/>
      <c r="BB125" s="341"/>
      <c r="BC125" s="341"/>
      <c r="BD125" s="341"/>
      <c r="BE125" s="341"/>
      <c r="BF125" s="341"/>
      <c r="BG125" s="341"/>
      <c r="BH125" s="341"/>
      <c r="BI125" s="341"/>
      <c r="BJ125" s="341"/>
      <c r="BK125" s="341"/>
      <c r="BL125" s="341"/>
      <c r="BM125" s="341"/>
      <c r="BN125" s="341"/>
      <c r="BO125" s="341"/>
    </row>
    <row r="126" spans="3:67" x14ac:dyDescent="0.25">
      <c r="C126" s="341"/>
      <c r="D126" s="341"/>
      <c r="E126" s="341"/>
      <c r="F126" s="341"/>
      <c r="G126" s="341"/>
      <c r="H126" s="341"/>
      <c r="I126" s="341"/>
      <c r="J126" s="341"/>
      <c r="K126" s="341"/>
      <c r="L126" s="341"/>
      <c r="M126" s="341"/>
      <c r="N126" s="341"/>
      <c r="O126" s="341"/>
      <c r="P126" s="341"/>
      <c r="Q126" s="341"/>
      <c r="R126" s="341"/>
      <c r="S126" s="341"/>
      <c r="T126" s="341"/>
      <c r="U126" s="341"/>
      <c r="V126" s="341"/>
      <c r="W126" s="341"/>
      <c r="X126" s="341"/>
      <c r="Y126" s="341"/>
      <c r="Z126" s="341"/>
      <c r="AA126" s="341"/>
      <c r="AB126" s="341"/>
      <c r="AC126" s="341"/>
      <c r="AD126" s="341"/>
      <c r="AE126" s="341"/>
      <c r="AF126" s="341"/>
      <c r="AG126" s="341"/>
      <c r="AH126" s="341"/>
      <c r="AI126" s="341"/>
      <c r="AJ126" s="341"/>
      <c r="AK126" s="341"/>
      <c r="AL126" s="341"/>
      <c r="AM126" s="341"/>
      <c r="AN126" s="341"/>
      <c r="AO126" s="341"/>
      <c r="AP126" s="341"/>
      <c r="AQ126" s="341"/>
      <c r="AR126" s="341"/>
      <c r="AS126" s="341"/>
      <c r="AT126" s="341"/>
      <c r="AU126" s="341"/>
      <c r="AV126" s="341"/>
      <c r="AW126" s="341"/>
      <c r="AX126" s="341"/>
      <c r="AY126" s="341"/>
      <c r="AZ126" s="341"/>
      <c r="BA126" s="341"/>
      <c r="BB126" s="341"/>
      <c r="BC126" s="341"/>
      <c r="BD126" s="341"/>
      <c r="BE126" s="341"/>
      <c r="BF126" s="341"/>
      <c r="BG126" s="341"/>
      <c r="BH126" s="341"/>
      <c r="BI126" s="341"/>
      <c r="BJ126" s="341"/>
      <c r="BK126" s="341"/>
      <c r="BL126" s="341"/>
      <c r="BM126" s="341"/>
      <c r="BN126" s="341"/>
      <c r="BO126" s="341"/>
    </row>
  </sheetData>
  <mergeCells count="476">
    <mergeCell ref="W23:AA24"/>
    <mergeCell ref="Q23:U24"/>
    <mergeCell ref="AW43:AY43"/>
    <mergeCell ref="AZ43:BB43"/>
    <mergeCell ref="BC43:BE43"/>
    <mergeCell ref="BF43:BH43"/>
    <mergeCell ref="AU43:AV43"/>
    <mergeCell ref="AU42:AV42"/>
    <mergeCell ref="AW42:AY42"/>
    <mergeCell ref="AZ42:BB42"/>
    <mergeCell ref="BC42:BE42"/>
    <mergeCell ref="BF42:BH42"/>
    <mergeCell ref="AW41:AY41"/>
    <mergeCell ref="AZ41:BB41"/>
    <mergeCell ref="BC41:BE41"/>
    <mergeCell ref="BF41:BH41"/>
    <mergeCell ref="AS27:AT27"/>
    <mergeCell ref="AS28:AT28"/>
    <mergeCell ref="AS29:AT29"/>
    <mergeCell ref="BB37:BC37"/>
    <mergeCell ref="AS36:AT36"/>
    <mergeCell ref="BE35:BF35"/>
    <mergeCell ref="BH35:BI35"/>
    <mergeCell ref="AA30:AC30"/>
    <mergeCell ref="AW67:AY67"/>
    <mergeCell ref="AZ67:BB67"/>
    <mergeCell ref="BC67:BE67"/>
    <mergeCell ref="BF67:BH67"/>
    <mergeCell ref="AW68:AY68"/>
    <mergeCell ref="AZ68:BB68"/>
    <mergeCell ref="BC68:BE68"/>
    <mergeCell ref="BF68:BH68"/>
    <mergeCell ref="AW69:AY69"/>
    <mergeCell ref="AZ69:BB69"/>
    <mergeCell ref="BC69:BE69"/>
    <mergeCell ref="BF69:BH69"/>
    <mergeCell ref="AW64:AY64"/>
    <mergeCell ref="AZ64:BB64"/>
    <mergeCell ref="BC64:BE64"/>
    <mergeCell ref="BF64:BH64"/>
    <mergeCell ref="AW65:AY65"/>
    <mergeCell ref="AZ65:BB65"/>
    <mergeCell ref="BC65:BE65"/>
    <mergeCell ref="BF65:BH65"/>
    <mergeCell ref="AW66:AY66"/>
    <mergeCell ref="AZ66:BB66"/>
    <mergeCell ref="BC66:BE66"/>
    <mergeCell ref="BF66:BH66"/>
    <mergeCell ref="AW61:AY61"/>
    <mergeCell ref="AZ61:BB61"/>
    <mergeCell ref="BC61:BE61"/>
    <mergeCell ref="BF61:BH61"/>
    <mergeCell ref="AW62:AY62"/>
    <mergeCell ref="AZ62:BB62"/>
    <mergeCell ref="BC62:BE62"/>
    <mergeCell ref="BF62:BH62"/>
    <mergeCell ref="AW63:AY63"/>
    <mergeCell ref="AZ63:BB63"/>
    <mergeCell ref="BC63:BE63"/>
    <mergeCell ref="BF63:BH63"/>
    <mergeCell ref="AW58:AY58"/>
    <mergeCell ref="AZ58:BB58"/>
    <mergeCell ref="BC58:BE58"/>
    <mergeCell ref="BF58:BH58"/>
    <mergeCell ref="AW60:AY60"/>
    <mergeCell ref="AZ60:BB60"/>
    <mergeCell ref="BC60:BE60"/>
    <mergeCell ref="BF60:BH60"/>
    <mergeCell ref="AW55:AY55"/>
    <mergeCell ref="AZ55:BB55"/>
    <mergeCell ref="BC55:BE55"/>
    <mergeCell ref="BF55:BH55"/>
    <mergeCell ref="AW56:AY56"/>
    <mergeCell ref="AZ56:BB56"/>
    <mergeCell ref="BC56:BE56"/>
    <mergeCell ref="BF56:BH56"/>
    <mergeCell ref="AW57:AY57"/>
    <mergeCell ref="AZ57:BB57"/>
    <mergeCell ref="BC57:BE57"/>
    <mergeCell ref="BF57:BH57"/>
    <mergeCell ref="AW51:AY51"/>
    <mergeCell ref="AZ51:BB51"/>
    <mergeCell ref="BC51:BE51"/>
    <mergeCell ref="BF51:BH51"/>
    <mergeCell ref="AW53:AY53"/>
    <mergeCell ref="AZ53:BB53"/>
    <mergeCell ref="BC53:BE53"/>
    <mergeCell ref="BF53:BH53"/>
    <mergeCell ref="AW54:AY54"/>
    <mergeCell ref="AZ54:BB54"/>
    <mergeCell ref="BC54:BE54"/>
    <mergeCell ref="BF54:BH54"/>
    <mergeCell ref="AW49:AY49"/>
    <mergeCell ref="AZ49:BB49"/>
    <mergeCell ref="BC49:BE49"/>
    <mergeCell ref="BF49:BH49"/>
    <mergeCell ref="AW50:AY50"/>
    <mergeCell ref="AZ50:BB50"/>
    <mergeCell ref="BC50:BE50"/>
    <mergeCell ref="BF50:BH50"/>
    <mergeCell ref="AW46:AY46"/>
    <mergeCell ref="AZ46:BB46"/>
    <mergeCell ref="BC46:BE46"/>
    <mergeCell ref="BF46:BH46"/>
    <mergeCell ref="AW47:AY47"/>
    <mergeCell ref="AZ47:BB47"/>
    <mergeCell ref="BC47:BE47"/>
    <mergeCell ref="BF47:BH47"/>
    <mergeCell ref="AW48:AY48"/>
    <mergeCell ref="AZ48:BB48"/>
    <mergeCell ref="BC48:BE48"/>
    <mergeCell ref="BF48:BH48"/>
    <mergeCell ref="AW45:AY45"/>
    <mergeCell ref="AZ45:BB45"/>
    <mergeCell ref="BC45:BE45"/>
    <mergeCell ref="BF45:BH45"/>
    <mergeCell ref="K21:M21"/>
    <mergeCell ref="BB27:BC27"/>
    <mergeCell ref="BE27:BF27"/>
    <mergeCell ref="BH27:BI27"/>
    <mergeCell ref="M26:N26"/>
    <mergeCell ref="P26:Q26"/>
    <mergeCell ref="S26:T26"/>
    <mergeCell ref="V26:W26"/>
    <mergeCell ref="Y26:Z26"/>
    <mergeCell ref="BE37:BF37"/>
    <mergeCell ref="BH37:BI37"/>
    <mergeCell ref="BE32:BF32"/>
    <mergeCell ref="BH32:BI32"/>
    <mergeCell ref="M36:N36"/>
    <mergeCell ref="M35:N35"/>
    <mergeCell ref="R35:T35"/>
    <mergeCell ref="AY29:AZ29"/>
    <mergeCell ref="AY30:AZ30"/>
    <mergeCell ref="AY31:AZ31"/>
    <mergeCell ref="BH26:BI26"/>
    <mergeCell ref="AI9:AJ9"/>
    <mergeCell ref="AG9:AH9"/>
    <mergeCell ref="AA8:AC8"/>
    <mergeCell ref="AA7:AC7"/>
    <mergeCell ref="AI8:AJ8"/>
    <mergeCell ref="AA12:AC12"/>
    <mergeCell ref="Z6:AC6"/>
    <mergeCell ref="AD9:AF9"/>
    <mergeCell ref="AB11:AC11"/>
    <mergeCell ref="K20:M20"/>
    <mergeCell ref="S3:AA3"/>
    <mergeCell ref="D7:P8"/>
    <mergeCell ref="D9:P9"/>
    <mergeCell ref="D10:K12"/>
    <mergeCell ref="L10:P12"/>
    <mergeCell ref="D1:N6"/>
    <mergeCell ref="E15:I15"/>
    <mergeCell ref="J17:M17"/>
    <mergeCell ref="AA17:AC17"/>
    <mergeCell ref="AB18:AC18"/>
    <mergeCell ref="AB16:AC16"/>
    <mergeCell ref="J13:M13"/>
    <mergeCell ref="BK26:BL26"/>
    <mergeCell ref="AN19:AP19"/>
    <mergeCell ref="AQ19:AS19"/>
    <mergeCell ref="AT19:AV19"/>
    <mergeCell ref="AW19:AY19"/>
    <mergeCell ref="AZ19:BB19"/>
    <mergeCell ref="BF20:BH20"/>
    <mergeCell ref="BI20:BK20"/>
    <mergeCell ref="BC21:BE21"/>
    <mergeCell ref="BF21:BH21"/>
    <mergeCell ref="BI21:BK21"/>
    <mergeCell ref="BC19:BE19"/>
    <mergeCell ref="BF19:BH19"/>
    <mergeCell ref="BI19:BK19"/>
    <mergeCell ref="BC20:BE20"/>
    <mergeCell ref="AZ20:BB20"/>
    <mergeCell ref="AZ21:BB21"/>
    <mergeCell ref="AS26:AT26"/>
    <mergeCell ref="AN26:AR29"/>
    <mergeCell ref="AV26:AW26"/>
    <mergeCell ref="AV27:AW27"/>
    <mergeCell ref="AV28:AW28"/>
    <mergeCell ref="AV29:AW29"/>
    <mergeCell ref="BK35:BL35"/>
    <mergeCell ref="BE34:BF34"/>
    <mergeCell ref="BH34:BI34"/>
    <mergeCell ref="BK34:BL34"/>
    <mergeCell ref="BB35:BC35"/>
    <mergeCell ref="BB34:BC34"/>
    <mergeCell ref="AS35:AT35"/>
    <mergeCell ref="AV36:AW36"/>
    <mergeCell ref="AV37:AW37"/>
    <mergeCell ref="BH36:BI36"/>
    <mergeCell ref="BK36:BL36"/>
    <mergeCell ref="AS34:AT34"/>
    <mergeCell ref="BK37:BL37"/>
    <mergeCell ref="AV35:AW35"/>
    <mergeCell ref="M31:N31"/>
    <mergeCell ref="P31:Q31"/>
    <mergeCell ref="AE26:AF26"/>
    <mergeCell ref="AH26:AI26"/>
    <mergeCell ref="AB27:AC27"/>
    <mergeCell ref="AE27:AF27"/>
    <mergeCell ref="AH27:AI27"/>
    <mergeCell ref="AG29:AI29"/>
    <mergeCell ref="AA29:AC29"/>
    <mergeCell ref="M30:N30"/>
    <mergeCell ref="P30:Q30"/>
    <mergeCell ref="AB26:AC26"/>
    <mergeCell ref="X29:Z29"/>
    <mergeCell ref="U29:W29"/>
    <mergeCell ref="R29:T29"/>
    <mergeCell ref="M27:N27"/>
    <mergeCell ref="P27:Q27"/>
    <mergeCell ref="S27:T27"/>
    <mergeCell ref="V27:W27"/>
    <mergeCell ref="Y27:Z27"/>
    <mergeCell ref="M29:N29"/>
    <mergeCell ref="U30:W30"/>
    <mergeCell ref="U31:W31"/>
    <mergeCell ref="X30:Z30"/>
    <mergeCell ref="M34:N34"/>
    <mergeCell ref="M32:N32"/>
    <mergeCell ref="P32:Q32"/>
    <mergeCell ref="X32:Z32"/>
    <mergeCell ref="AA32:AC32"/>
    <mergeCell ref="M38:N38"/>
    <mergeCell ref="O38:Q38"/>
    <mergeCell ref="R38:T38"/>
    <mergeCell ref="U38:W38"/>
    <mergeCell ref="X38:Z38"/>
    <mergeCell ref="M37:N37"/>
    <mergeCell ref="R37:T37"/>
    <mergeCell ref="U37:W37"/>
    <mergeCell ref="X37:Z37"/>
    <mergeCell ref="O35:Q35"/>
    <mergeCell ref="O36:Q36"/>
    <mergeCell ref="O37:Q37"/>
    <mergeCell ref="R36:T36"/>
    <mergeCell ref="U36:W36"/>
    <mergeCell ref="X36:Z36"/>
    <mergeCell ref="AA36:AC36"/>
    <mergeCell ref="AF51:AG51"/>
    <mergeCell ref="AI51:AJ51"/>
    <mergeCell ref="N106:O106"/>
    <mergeCell ref="Q106:R106"/>
    <mergeCell ref="T106:U106"/>
    <mergeCell ref="W106:X106"/>
    <mergeCell ref="Z106:AA106"/>
    <mergeCell ref="AC106:AD106"/>
    <mergeCell ref="AF106:AG106"/>
    <mergeCell ref="AI106:AJ106"/>
    <mergeCell ref="N51:O51"/>
    <mergeCell ref="Q51:R51"/>
    <mergeCell ref="T51:U51"/>
    <mergeCell ref="W51:X51"/>
    <mergeCell ref="Z51:AA51"/>
    <mergeCell ref="AC51:AD51"/>
    <mergeCell ref="AD30:AF30"/>
    <mergeCell ref="AG30:AI30"/>
    <mergeCell ref="R32:T32"/>
    <mergeCell ref="R31:T31"/>
    <mergeCell ref="R30:T30"/>
    <mergeCell ref="U32:W32"/>
    <mergeCell ref="O29:Q29"/>
    <mergeCell ref="O34:Q34"/>
    <mergeCell ref="AD35:AF35"/>
    <mergeCell ref="AG35:AI35"/>
    <mergeCell ref="AD36:AF36"/>
    <mergeCell ref="AG36:AI36"/>
    <mergeCell ref="X31:Z31"/>
    <mergeCell ref="AA31:AC31"/>
    <mergeCell ref="AD31:AF31"/>
    <mergeCell ref="AG31:AI31"/>
    <mergeCell ref="R34:T34"/>
    <mergeCell ref="U34:W34"/>
    <mergeCell ref="X34:Z34"/>
    <mergeCell ref="AA34:AC34"/>
    <mergeCell ref="AD34:AF34"/>
    <mergeCell ref="AG34:AI34"/>
    <mergeCell ref="AD32:AF32"/>
    <mergeCell ref="U35:W35"/>
    <mergeCell ref="X35:Z35"/>
    <mergeCell ref="AA35:AC35"/>
    <mergeCell ref="M39:N39"/>
    <mergeCell ref="O39:Q39"/>
    <mergeCell ref="R39:T39"/>
    <mergeCell ref="U39:W39"/>
    <mergeCell ref="X39:Z39"/>
    <mergeCell ref="AA39:AC39"/>
    <mergeCell ref="AD39:AF39"/>
    <mergeCell ref="AG39:AI39"/>
    <mergeCell ref="M40:N40"/>
    <mergeCell ref="M42:N42"/>
    <mergeCell ref="O42:Q42"/>
    <mergeCell ref="R42:T42"/>
    <mergeCell ref="U42:W42"/>
    <mergeCell ref="X42:Z42"/>
    <mergeCell ref="AA42:AC42"/>
    <mergeCell ref="M43:N43"/>
    <mergeCell ref="O43:Q43"/>
    <mergeCell ref="R43:T43"/>
    <mergeCell ref="U43:W43"/>
    <mergeCell ref="X43:Z43"/>
    <mergeCell ref="AA43:AC43"/>
    <mergeCell ref="AD50:AF50"/>
    <mergeCell ref="AG50:AI50"/>
    <mergeCell ref="M49:N49"/>
    <mergeCell ref="O49:Q49"/>
    <mergeCell ref="R49:T49"/>
    <mergeCell ref="U49:W49"/>
    <mergeCell ref="X49:Z49"/>
    <mergeCell ref="AA49:AC49"/>
    <mergeCell ref="AD49:AF49"/>
    <mergeCell ref="AG49:AI49"/>
    <mergeCell ref="M46:N46"/>
    <mergeCell ref="O46:Q46"/>
    <mergeCell ref="R46:T46"/>
    <mergeCell ref="U46:W46"/>
    <mergeCell ref="X46:Z46"/>
    <mergeCell ref="AA46:AC46"/>
    <mergeCell ref="M50:N50"/>
    <mergeCell ref="O50:Q50"/>
    <mergeCell ref="R50:T50"/>
    <mergeCell ref="U50:W50"/>
    <mergeCell ref="X50:Z50"/>
    <mergeCell ref="AA50:AC50"/>
    <mergeCell ref="M48:N48"/>
    <mergeCell ref="O48:Q48"/>
    <mergeCell ref="R48:T48"/>
    <mergeCell ref="U48:W48"/>
    <mergeCell ref="X48:Z48"/>
    <mergeCell ref="AA48:AC48"/>
    <mergeCell ref="M47:N47"/>
    <mergeCell ref="O47:Q47"/>
    <mergeCell ref="R47:T47"/>
    <mergeCell ref="U47:W47"/>
    <mergeCell ref="J22:M22"/>
    <mergeCell ref="K23:M23"/>
    <mergeCell ref="AB13:AC13"/>
    <mergeCell ref="AD14:AF14"/>
    <mergeCell ref="AG14:AH14"/>
    <mergeCell ref="AD46:AF46"/>
    <mergeCell ref="AG46:AI46"/>
    <mergeCell ref="AD42:AF42"/>
    <mergeCell ref="AG42:AI42"/>
    <mergeCell ref="I42:J42"/>
    <mergeCell ref="AG40:AI40"/>
    <mergeCell ref="M41:N41"/>
    <mergeCell ref="O41:Q41"/>
    <mergeCell ref="R41:T41"/>
    <mergeCell ref="U41:W41"/>
    <mergeCell ref="X41:Z41"/>
    <mergeCell ref="AA41:AC41"/>
    <mergeCell ref="AD41:AF41"/>
    <mergeCell ref="AG41:AI41"/>
    <mergeCell ref="O40:Q40"/>
    <mergeCell ref="R40:T40"/>
    <mergeCell ref="U40:W40"/>
    <mergeCell ref="AG32:AI32"/>
    <mergeCell ref="AD29:AF29"/>
    <mergeCell ref="AG48:AI48"/>
    <mergeCell ref="X40:Z40"/>
    <mergeCell ref="AA40:AC40"/>
    <mergeCell ref="AD40:AF40"/>
    <mergeCell ref="AG43:AI43"/>
    <mergeCell ref="AA38:AC38"/>
    <mergeCell ref="AD38:AF38"/>
    <mergeCell ref="AG38:AI38"/>
    <mergeCell ref="AD37:AF37"/>
    <mergeCell ref="AG37:AI37"/>
    <mergeCell ref="AA37:AC37"/>
    <mergeCell ref="X47:Z47"/>
    <mergeCell ref="AA47:AC47"/>
    <mergeCell ref="AD47:AF47"/>
    <mergeCell ref="AG47:AI47"/>
    <mergeCell ref="AD48:AF48"/>
    <mergeCell ref="AD43:AF43"/>
    <mergeCell ref="AD19:AF19"/>
    <mergeCell ref="AG19:AH19"/>
    <mergeCell ref="AI19:AJ19"/>
    <mergeCell ref="AD21:AF21"/>
    <mergeCell ref="AG21:AH21"/>
    <mergeCell ref="AI14:AJ14"/>
    <mergeCell ref="AW20:AY20"/>
    <mergeCell ref="AN21:AP21"/>
    <mergeCell ref="AQ21:AS21"/>
    <mergeCell ref="AT21:AV21"/>
    <mergeCell ref="AW21:AY21"/>
    <mergeCell ref="AN20:AP20"/>
    <mergeCell ref="AQ20:AS20"/>
    <mergeCell ref="AT20:AV20"/>
    <mergeCell ref="AI21:AJ21"/>
    <mergeCell ref="CE19:CG19"/>
    <mergeCell ref="CH19:CJ19"/>
    <mergeCell ref="BM20:BO20"/>
    <mergeCell ref="BP20:BR20"/>
    <mergeCell ref="BS20:BU20"/>
    <mergeCell ref="BV20:BX20"/>
    <mergeCell ref="BY20:CA20"/>
    <mergeCell ref="CB20:CD20"/>
    <mergeCell ref="CE20:CG20"/>
    <mergeCell ref="CH20:CJ20"/>
    <mergeCell ref="BM19:BO19"/>
    <mergeCell ref="BP19:BR19"/>
    <mergeCell ref="BS19:BU19"/>
    <mergeCell ref="BV19:BX19"/>
    <mergeCell ref="BY19:CA19"/>
    <mergeCell ref="CB19:CD19"/>
    <mergeCell ref="CE21:CG21"/>
    <mergeCell ref="CH21:CJ21"/>
    <mergeCell ref="AC23:AH24"/>
    <mergeCell ref="AI23:AJ24"/>
    <mergeCell ref="AV25:AW25"/>
    <mergeCell ref="AY24:AZ24"/>
    <mergeCell ref="BB24:BC24"/>
    <mergeCell ref="BE24:BF24"/>
    <mergeCell ref="BH24:BI24"/>
    <mergeCell ref="BM21:BO21"/>
    <mergeCell ref="BP21:BR21"/>
    <mergeCell ref="BS21:BU21"/>
    <mergeCell ref="BV21:BX21"/>
    <mergeCell ref="BY21:CA21"/>
    <mergeCell ref="CB21:CD21"/>
    <mergeCell ref="BB25:BC25"/>
    <mergeCell ref="BE25:BF25"/>
    <mergeCell ref="BH25:BI25"/>
    <mergeCell ref="BK25:BL25"/>
    <mergeCell ref="AY25:AZ25"/>
    <mergeCell ref="BK24:BL24"/>
    <mergeCell ref="AN30:AR33"/>
    <mergeCell ref="AN34:AR37"/>
    <mergeCell ref="BB26:BC26"/>
    <mergeCell ref="BB28:BC28"/>
    <mergeCell ref="BB36:BC36"/>
    <mergeCell ref="BE26:BF26"/>
    <mergeCell ref="BE36:BF36"/>
    <mergeCell ref="AS37:AT37"/>
    <mergeCell ref="AY26:AZ26"/>
    <mergeCell ref="AY27:AZ27"/>
    <mergeCell ref="AY28:AZ28"/>
    <mergeCell ref="AY32:AZ32"/>
    <mergeCell ref="AY33:AZ33"/>
    <mergeCell ref="AY34:AZ34"/>
    <mergeCell ref="AY35:AZ35"/>
    <mergeCell ref="AY36:AZ36"/>
    <mergeCell ref="AY37:AZ37"/>
    <mergeCell ref="AS30:AT30"/>
    <mergeCell ref="AS31:AT31"/>
    <mergeCell ref="AS32:AT32"/>
    <mergeCell ref="AS33:AT33"/>
    <mergeCell ref="AV32:AW32"/>
    <mergeCell ref="AV33:AW33"/>
    <mergeCell ref="AV34:AW34"/>
    <mergeCell ref="AV30:AW30"/>
    <mergeCell ref="AV31:AW31"/>
    <mergeCell ref="BK27:BL27"/>
    <mergeCell ref="BB31:BC31"/>
    <mergeCell ref="BE29:BF29"/>
    <mergeCell ref="BH29:BI29"/>
    <mergeCell ref="BK29:BL29"/>
    <mergeCell ref="BB30:BC30"/>
    <mergeCell ref="BE28:BF28"/>
    <mergeCell ref="BH28:BI28"/>
    <mergeCell ref="BK28:BL28"/>
    <mergeCell ref="BB29:BC29"/>
    <mergeCell ref="BH33:BI33"/>
    <mergeCell ref="BK33:BL33"/>
    <mergeCell ref="BE31:BF31"/>
    <mergeCell ref="BH31:BI31"/>
    <mergeCell ref="BK31:BL31"/>
    <mergeCell ref="BB32:BC32"/>
    <mergeCell ref="BE30:BF30"/>
    <mergeCell ref="BH30:BI30"/>
    <mergeCell ref="BK30:BL30"/>
    <mergeCell ref="BK32:BL32"/>
    <mergeCell ref="BB33:BC33"/>
    <mergeCell ref="BE33:BF33"/>
  </mergeCells>
  <phoneticPr fontId="57" type="noConversion"/>
  <conditionalFormatting sqref="AI21:AJ21">
    <cfRule type="cellIs" dxfId="0" priority="20" operator="notEqual">
      <formula>1</formula>
    </cfRule>
  </conditionalFormatting>
  <conditionalFormatting sqref="AX26:BL37">
    <cfRule type="colorScale" priority="7">
      <colorScale>
        <cfvo type="min"/>
        <cfvo type="percentile" val="50"/>
        <cfvo type="max"/>
        <color rgb="FF63BE7B"/>
        <color rgb="FFFFEB84"/>
        <color rgb="FFF8696B"/>
      </colorScale>
    </cfRule>
  </conditionalFormatting>
  <printOptions horizontalCentered="1" verticalCentered="1"/>
  <pageMargins left="0.17" right="0.17" top="0.17" bottom="0.17" header="0.17" footer="0.17"/>
  <pageSetup paperSize="9" scale="51"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65" r:id="rId4" name="Drop Down 25">
              <controlPr defaultSize="0" autoLine="0" autoPict="0">
                <anchor moveWithCells="1">
                  <from>
                    <xdr:col>9</xdr:col>
                    <xdr:colOff>19050</xdr:colOff>
                    <xdr:row>14</xdr:row>
                    <xdr:rowOff>28575</xdr:rowOff>
                  </from>
                  <to>
                    <xdr:col>13</xdr:col>
                    <xdr:colOff>95250</xdr:colOff>
                    <xdr:row>15</xdr:row>
                    <xdr:rowOff>57150</xdr:rowOff>
                  </to>
                </anchor>
              </controlPr>
            </control>
          </mc:Choice>
        </mc:AlternateContent>
        <mc:AlternateContent xmlns:mc="http://schemas.openxmlformats.org/markup-compatibility/2006">
          <mc:Choice Requires="x14">
            <control shapeId="10277" r:id="rId5" name="Check Box 37">
              <controlPr defaultSize="0" autoFill="0" autoLine="0" autoPict="0">
                <anchor moveWithCells="1">
                  <from>
                    <xdr:col>9</xdr:col>
                    <xdr:colOff>180975</xdr:colOff>
                    <xdr:row>18</xdr:row>
                    <xdr:rowOff>0</xdr:rowOff>
                  </from>
                  <to>
                    <xdr:col>11</xdr:col>
                    <xdr:colOff>0</xdr:colOff>
                    <xdr:row>19</xdr:row>
                    <xdr:rowOff>28575</xdr:rowOff>
                  </to>
                </anchor>
              </controlPr>
            </control>
          </mc:Choice>
        </mc:AlternateContent>
        <mc:AlternateContent xmlns:mc="http://schemas.openxmlformats.org/markup-compatibility/2006">
          <mc:Choice Requires="x14">
            <control shapeId="10278" r:id="rId6" name="Check Box 38">
              <controlPr defaultSize="0" autoFill="0" autoLine="0" autoPict="0">
                <anchor moveWithCells="1">
                  <from>
                    <xdr:col>21</xdr:col>
                    <xdr:colOff>76200</xdr:colOff>
                    <xdr:row>22</xdr:row>
                    <xdr:rowOff>85725</xdr:rowOff>
                  </from>
                  <to>
                    <xdr:col>22</xdr:col>
                    <xdr:colOff>142875</xdr:colOff>
                    <xdr:row>23</xdr:row>
                    <xdr:rowOff>114300</xdr:rowOff>
                  </to>
                </anchor>
              </controlPr>
            </control>
          </mc:Choice>
        </mc:AlternateContent>
        <mc:AlternateContent xmlns:mc="http://schemas.openxmlformats.org/markup-compatibility/2006">
          <mc:Choice Requires="x14">
            <control shapeId="10280" r:id="rId7" name="Spinner 40">
              <controlPr defaultSize="0" autoPict="0">
                <anchor moveWithCells="1" sizeWithCells="1">
                  <from>
                    <xdr:col>29</xdr:col>
                    <xdr:colOff>114300</xdr:colOff>
                    <xdr:row>11</xdr:row>
                    <xdr:rowOff>57150</xdr:rowOff>
                  </from>
                  <to>
                    <xdr:col>30</xdr:col>
                    <xdr:colOff>190500</xdr:colOff>
                    <xdr:row>12</xdr:row>
                    <xdr:rowOff>152400</xdr:rowOff>
                  </to>
                </anchor>
              </controlPr>
            </control>
          </mc:Choice>
        </mc:AlternateContent>
        <mc:AlternateContent xmlns:mc="http://schemas.openxmlformats.org/markup-compatibility/2006">
          <mc:Choice Requires="x14">
            <control shapeId="10281" r:id="rId8" name="Spinner 41">
              <controlPr defaultSize="0" autoPict="0">
                <anchor moveWithCells="1" sizeWithCells="1">
                  <from>
                    <xdr:col>29</xdr:col>
                    <xdr:colOff>114300</xdr:colOff>
                    <xdr:row>16</xdr:row>
                    <xdr:rowOff>76200</xdr:rowOff>
                  </from>
                  <to>
                    <xdr:col>30</xdr:col>
                    <xdr:colOff>190500</xdr:colOff>
                    <xdr:row>17</xdr:row>
                    <xdr:rowOff>161925</xdr:rowOff>
                  </to>
                </anchor>
              </controlPr>
            </control>
          </mc:Choice>
        </mc:AlternateContent>
        <mc:AlternateContent xmlns:mc="http://schemas.openxmlformats.org/markup-compatibility/2006">
          <mc:Choice Requires="x14">
            <control shapeId="10282" r:id="rId9" name="Check Box 42">
              <controlPr defaultSize="0" autoFill="0" autoLine="0" autoPict="0">
                <anchor moveWithCells="1">
                  <from>
                    <xdr:col>26</xdr:col>
                    <xdr:colOff>200025</xdr:colOff>
                    <xdr:row>22</xdr:row>
                    <xdr:rowOff>85725</xdr:rowOff>
                  </from>
                  <to>
                    <xdr:col>28</xdr:col>
                    <xdr:colOff>19050</xdr:colOff>
                    <xdr:row>23</xdr:row>
                    <xdr:rowOff>114300</xdr:rowOff>
                  </to>
                </anchor>
              </controlPr>
            </control>
          </mc:Choice>
        </mc:AlternateContent>
        <mc:AlternateContent xmlns:mc="http://schemas.openxmlformats.org/markup-compatibility/2006">
          <mc:Choice Requires="x14">
            <control shapeId="10288" r:id="rId10" name="Check Box 48">
              <controlPr defaultSize="0" autoFill="0" autoLine="0" autoPict="0">
                <anchor moveWithCells="1">
                  <from>
                    <xdr:col>15</xdr:col>
                    <xdr:colOff>76200</xdr:colOff>
                    <xdr:row>22</xdr:row>
                    <xdr:rowOff>85725</xdr:rowOff>
                  </from>
                  <to>
                    <xdr:col>16</xdr:col>
                    <xdr:colOff>142875</xdr:colOff>
                    <xdr:row>23</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5" id="{FE249BD2-532A-4E4B-AF80-605B90C2C2BA}">
            <x14:iconSet iconSet="3Triangles">
              <x14:cfvo type="percent">
                <xm:f>0</xm:f>
              </x14:cfvo>
              <x14:cfvo type="percent">
                <xm:f>33</xm:f>
              </x14:cfvo>
              <x14:cfvo type="percent">
                <xm:f>67</xm:f>
              </x14:cfvo>
            </x14:iconSet>
          </x14:cfRule>
          <xm:sqref>AW65:BH65</xm:sqref>
        </x14:conditionalFormatting>
        <x14:conditionalFormatting xmlns:xm="http://schemas.microsoft.com/office/excel/2006/main">
          <x14:cfRule type="iconSet" priority="4" id="{D6146C39-D04A-40A5-ABD4-346985B0E97B}">
            <x14:iconSet iconSet="3Triangles">
              <x14:cfvo type="percent">
                <xm:f>0</xm:f>
              </x14:cfvo>
              <x14:cfvo type="percent">
                <xm:f>33</xm:f>
              </x14:cfvo>
              <x14:cfvo type="percent">
                <xm:f>67</xm:f>
              </x14:cfvo>
            </x14:iconSet>
          </x14:cfRule>
          <xm:sqref>AW66:BH66</xm:sqref>
        </x14:conditionalFormatting>
        <x14:conditionalFormatting xmlns:xm="http://schemas.microsoft.com/office/excel/2006/main">
          <x14:cfRule type="iconSet" priority="3" id="{7ACE1AF5-3B2B-47F9-9328-E20482A4EC05}">
            <x14:iconSet iconSet="3Triangles">
              <x14:cfvo type="percent">
                <xm:f>0</xm:f>
              </x14:cfvo>
              <x14:cfvo type="percent">
                <xm:f>33</xm:f>
              </x14:cfvo>
              <x14:cfvo type="percent">
                <xm:f>67</xm:f>
              </x14:cfvo>
            </x14:iconSet>
          </x14:cfRule>
          <xm:sqref>AW67:BH67</xm:sqref>
        </x14:conditionalFormatting>
        <x14:conditionalFormatting xmlns:xm="http://schemas.microsoft.com/office/excel/2006/main">
          <x14:cfRule type="iconSet" priority="2" id="{2F0B7982-FE79-478A-904B-C4002CB6AD20}">
            <x14:iconSet iconSet="3Triangles">
              <x14:cfvo type="percent">
                <xm:f>0</xm:f>
              </x14:cfvo>
              <x14:cfvo type="percent">
                <xm:f>33</xm:f>
              </x14:cfvo>
              <x14:cfvo type="percent">
                <xm:f>67</xm:f>
              </x14:cfvo>
            </x14:iconSet>
          </x14:cfRule>
          <xm:sqref>AW68:BH68</xm:sqref>
        </x14:conditionalFormatting>
        <x14:conditionalFormatting xmlns:xm="http://schemas.microsoft.com/office/excel/2006/main">
          <x14:cfRule type="iconSet" priority="1" id="{19DA1AC3-A661-40B0-BC34-88B9640ED21C}">
            <x14:iconSet iconSet="3Triangles">
              <x14:cfvo type="percent">
                <xm:f>0</xm:f>
              </x14:cfvo>
              <x14:cfvo type="percent">
                <xm:f>33</xm:f>
              </x14:cfvo>
              <x14:cfvo type="percent">
                <xm:f>67</xm:f>
              </x14:cfvo>
            </x14:iconSet>
          </x14:cfRule>
          <xm:sqref>AW69:BH69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F404-FA56-4945-A4C3-C9D4DE836A42}">
  <dimension ref="F2:K26"/>
  <sheetViews>
    <sheetView workbookViewId="0">
      <selection activeCell="S25" sqref="S25"/>
    </sheetView>
  </sheetViews>
  <sheetFormatPr defaultColWidth="9.140625" defaultRowHeight="12.75" x14ac:dyDescent="0.2"/>
  <cols>
    <col min="1" max="5" width="9.140625" style="428"/>
    <col min="6" max="6" width="3.85546875" style="428" customWidth="1"/>
    <col min="7" max="10" width="9.140625" style="428"/>
    <col min="11" max="12" width="3.85546875" style="428" customWidth="1"/>
    <col min="13" max="16384" width="9.140625" style="428"/>
  </cols>
  <sheetData>
    <row r="2" spans="6:11" x14ac:dyDescent="0.2">
      <c r="F2" s="429"/>
      <c r="G2" s="430"/>
      <c r="H2" s="430"/>
      <c r="I2" s="430"/>
      <c r="J2" s="430"/>
      <c r="K2" s="431"/>
    </row>
    <row r="3" spans="6:11" x14ac:dyDescent="0.2">
      <c r="F3" s="432"/>
      <c r="G3" s="433"/>
      <c r="H3" s="433"/>
      <c r="I3" s="433"/>
      <c r="J3" s="433"/>
      <c r="K3" s="434"/>
    </row>
    <row r="4" spans="6:11" x14ac:dyDescent="0.2">
      <c r="F4" s="540" t="s">
        <v>416</v>
      </c>
      <c r="G4" s="541"/>
      <c r="H4" s="541"/>
      <c r="I4" s="541"/>
      <c r="J4" s="541"/>
      <c r="K4" s="542"/>
    </row>
    <row r="5" spans="6:11" x14ac:dyDescent="0.2">
      <c r="F5" s="540"/>
      <c r="G5" s="541"/>
      <c r="H5" s="541"/>
      <c r="I5" s="541"/>
      <c r="J5" s="541"/>
      <c r="K5" s="542"/>
    </row>
    <row r="6" spans="6:11" x14ac:dyDescent="0.2">
      <c r="F6" s="432"/>
      <c r="G6" s="433"/>
      <c r="H6" s="433"/>
      <c r="I6" s="433"/>
      <c r="J6" s="433"/>
      <c r="K6" s="434"/>
    </row>
    <row r="7" spans="6:11" ht="15" x14ac:dyDescent="0.25">
      <c r="F7" s="432"/>
      <c r="G7" s="433"/>
      <c r="H7" s="433"/>
      <c r="I7" s="433"/>
      <c r="J7" s="438" t="s">
        <v>418</v>
      </c>
      <c r="K7" s="434"/>
    </row>
    <row r="8" spans="6:11" x14ac:dyDescent="0.2">
      <c r="F8" s="432"/>
      <c r="G8" s="543" t="e" vm="1">
        <f>+'Valuation Dashboard'!D1</f>
        <v>#VALUE!</v>
      </c>
      <c r="H8" s="543"/>
      <c r="I8" s="543"/>
      <c r="J8" s="543"/>
      <c r="K8" s="434"/>
    </row>
    <row r="9" spans="6:11" x14ac:dyDescent="0.2">
      <c r="F9" s="432"/>
      <c r="G9" s="543"/>
      <c r="H9" s="543"/>
      <c r="I9" s="543"/>
      <c r="J9" s="543"/>
      <c r="K9" s="434"/>
    </row>
    <row r="10" spans="6:11" x14ac:dyDescent="0.2">
      <c r="F10" s="432"/>
      <c r="G10" s="543"/>
      <c r="H10" s="543"/>
      <c r="I10" s="543"/>
      <c r="J10" s="543"/>
      <c r="K10" s="434"/>
    </row>
    <row r="11" spans="6:11" x14ac:dyDescent="0.2">
      <c r="F11" s="432"/>
      <c r="G11" s="543"/>
      <c r="H11" s="543"/>
      <c r="I11" s="543"/>
      <c r="J11" s="543"/>
      <c r="K11" s="434"/>
    </row>
    <row r="12" spans="6:11" x14ac:dyDescent="0.2">
      <c r="F12" s="432"/>
      <c r="G12" s="543"/>
      <c r="H12" s="543"/>
      <c r="I12" s="543"/>
      <c r="J12" s="543"/>
      <c r="K12" s="434"/>
    </row>
    <row r="13" spans="6:11" x14ac:dyDescent="0.2">
      <c r="F13" s="432"/>
      <c r="G13" s="543"/>
      <c r="H13" s="543"/>
      <c r="I13" s="543"/>
      <c r="J13" s="543"/>
      <c r="K13" s="434"/>
    </row>
    <row r="14" spans="6:11" x14ac:dyDescent="0.2">
      <c r="F14" s="432"/>
      <c r="G14" s="543"/>
      <c r="H14" s="543"/>
      <c r="I14" s="543"/>
      <c r="J14" s="543"/>
      <c r="K14" s="434"/>
    </row>
    <row r="15" spans="6:11" x14ac:dyDescent="0.2">
      <c r="F15" s="432"/>
      <c r="G15" s="433"/>
      <c r="H15" s="433"/>
      <c r="I15" s="433"/>
      <c r="J15" s="433"/>
      <c r="K15" s="434"/>
    </row>
    <row r="16" spans="6:11" x14ac:dyDescent="0.2">
      <c r="F16" s="432"/>
      <c r="G16" s="433"/>
      <c r="H16" s="433"/>
      <c r="I16" s="433"/>
      <c r="J16" s="433"/>
      <c r="K16" s="434"/>
    </row>
    <row r="17" spans="6:11" x14ac:dyDescent="0.2">
      <c r="F17" s="432"/>
      <c r="G17" s="544">
        <f>+'Valuation Dashboard'!D10*1000000</f>
        <v>6693585.164315016</v>
      </c>
      <c r="H17" s="544"/>
      <c r="I17" s="544"/>
      <c r="J17" s="544"/>
      <c r="K17" s="434"/>
    </row>
    <row r="18" spans="6:11" x14ac:dyDescent="0.2">
      <c r="F18" s="432"/>
      <c r="G18" s="544"/>
      <c r="H18" s="544"/>
      <c r="I18" s="544"/>
      <c r="J18" s="544"/>
      <c r="K18" s="434"/>
    </row>
    <row r="19" spans="6:11" x14ac:dyDescent="0.2">
      <c r="F19" s="432"/>
      <c r="G19" s="544"/>
      <c r="H19" s="544"/>
      <c r="I19" s="544"/>
      <c r="J19" s="544"/>
      <c r="K19" s="434"/>
    </row>
    <row r="20" spans="6:11" x14ac:dyDescent="0.2">
      <c r="F20" s="432"/>
      <c r="G20" s="433"/>
      <c r="H20" s="433"/>
      <c r="I20" s="433"/>
      <c r="J20" s="433"/>
      <c r="K20" s="434"/>
    </row>
    <row r="21" spans="6:11" x14ac:dyDescent="0.2">
      <c r="F21" s="432"/>
      <c r="G21" s="545" t="s">
        <v>417</v>
      </c>
      <c r="H21" s="545"/>
      <c r="I21" s="545"/>
      <c r="J21" s="545"/>
      <c r="K21" s="434"/>
    </row>
    <row r="22" spans="6:11" x14ac:dyDescent="0.2">
      <c r="F22" s="432"/>
      <c r="G22" s="545"/>
      <c r="H22" s="545"/>
      <c r="I22" s="545"/>
      <c r="J22" s="545"/>
      <c r="K22" s="434"/>
    </row>
    <row r="23" spans="6:11" x14ac:dyDescent="0.2">
      <c r="F23" s="432"/>
      <c r="G23" s="545"/>
      <c r="H23" s="545"/>
      <c r="I23" s="545"/>
      <c r="J23" s="545"/>
      <c r="K23" s="434"/>
    </row>
    <row r="24" spans="6:11" x14ac:dyDescent="0.2">
      <c r="F24" s="432"/>
      <c r="G24" s="545"/>
      <c r="H24" s="545"/>
      <c r="I24" s="545"/>
      <c r="J24" s="545"/>
      <c r="K24" s="434"/>
    </row>
    <row r="25" spans="6:11" x14ac:dyDescent="0.2">
      <c r="F25" s="432"/>
      <c r="G25" s="545"/>
      <c r="H25" s="545"/>
      <c r="I25" s="545"/>
      <c r="J25" s="545"/>
      <c r="K25" s="434"/>
    </row>
    <row r="26" spans="6:11" x14ac:dyDescent="0.2">
      <c r="F26" s="435"/>
      <c r="G26" s="436"/>
      <c r="H26" s="436"/>
      <c r="I26" s="436"/>
      <c r="J26" s="436"/>
      <c r="K26" s="437"/>
    </row>
  </sheetData>
  <mergeCells count="4">
    <mergeCell ref="F4:K5"/>
    <mergeCell ref="G8:J14"/>
    <mergeCell ref="G17:J19"/>
    <mergeCell ref="G21:J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4F39A-FA03-476F-AA8B-6575C4ACF04E}">
  <sheetPr>
    <tabColor rgb="FFFF0000"/>
  </sheetPr>
  <dimension ref="A1:JS866"/>
  <sheetViews>
    <sheetView zoomScale="80" zoomScaleNormal="80" workbookViewId="0">
      <pane xSplit="9" ySplit="11" topLeftCell="AP423" activePane="bottomRight" state="frozen"/>
      <selection pane="topRight" activeCell="I1" sqref="I1"/>
      <selection pane="bottomLeft" activeCell="A11" sqref="A11"/>
      <selection pane="bottomRight" activeCell="AT743" sqref="AT743"/>
    </sheetView>
  </sheetViews>
  <sheetFormatPr defaultColWidth="10" defaultRowHeight="15" outlineLevelRow="1" x14ac:dyDescent="0.25"/>
  <cols>
    <col min="1" max="1" width="4.42578125" style="9" customWidth="1"/>
    <col min="2" max="2" width="7.5703125" style="210" bestFit="1" customWidth="1"/>
    <col min="3" max="3" width="25.42578125" style="9" customWidth="1"/>
    <col min="4" max="4" width="24.140625" style="9" customWidth="1"/>
    <col min="5" max="5" width="18.5703125" style="9" customWidth="1"/>
    <col min="6" max="6" width="3" style="9" customWidth="1"/>
    <col min="7" max="8" width="18.5703125" style="9" customWidth="1"/>
    <col min="9" max="9" width="13.28515625" style="72" customWidth="1"/>
    <col min="10" max="21" width="16.85546875" style="9" customWidth="1"/>
    <col min="22" max="105" width="16.28515625" style="9" customWidth="1"/>
    <col min="106" max="106" width="17.7109375" style="73" customWidth="1"/>
    <col min="107" max="279" width="10" style="8" customWidth="1"/>
    <col min="280" max="280" width="10" style="9" customWidth="1"/>
    <col min="281" max="16384" width="10" style="9"/>
  </cols>
  <sheetData>
    <row r="1" spans="1:279" ht="4.5" customHeight="1" x14ac:dyDescent="0.25">
      <c r="A1" s="1"/>
      <c r="B1" s="207"/>
      <c r="C1" s="3"/>
      <c r="D1" s="4"/>
      <c r="E1" s="4"/>
      <c r="F1" s="4"/>
      <c r="G1" s="4"/>
      <c r="H1" s="2"/>
      <c r="I1" s="5"/>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7"/>
    </row>
    <row r="2" spans="1:279" ht="13.35" customHeight="1" x14ac:dyDescent="0.25">
      <c r="A2" s="546" t="e" vm="2">
        <v>#VALUE!</v>
      </c>
      <c r="B2" s="546"/>
      <c r="C2" s="546"/>
      <c r="D2" s="10"/>
      <c r="E2" s="11"/>
      <c r="F2" s="11"/>
      <c r="G2" s="11"/>
      <c r="H2" s="11"/>
      <c r="I2" s="12" t="s">
        <v>0</v>
      </c>
      <c r="J2" s="13">
        <v>2023</v>
      </c>
      <c r="K2" s="13">
        <f t="shared" ref="K2:AP2" si="0">+YEAR(K4)</f>
        <v>2023</v>
      </c>
      <c r="L2" s="13">
        <f t="shared" si="0"/>
        <v>2023</v>
      </c>
      <c r="M2" s="13">
        <f t="shared" si="0"/>
        <v>2023</v>
      </c>
      <c r="N2" s="13">
        <f t="shared" si="0"/>
        <v>2023</v>
      </c>
      <c r="O2" s="13">
        <f t="shared" si="0"/>
        <v>2023</v>
      </c>
      <c r="P2" s="13">
        <f t="shared" si="0"/>
        <v>2023</v>
      </c>
      <c r="Q2" s="13">
        <f t="shared" si="0"/>
        <v>2023</v>
      </c>
      <c r="R2" s="13">
        <f t="shared" si="0"/>
        <v>2023</v>
      </c>
      <c r="S2" s="13">
        <f t="shared" si="0"/>
        <v>2023</v>
      </c>
      <c r="T2" s="13">
        <f t="shared" si="0"/>
        <v>2023</v>
      </c>
      <c r="U2" s="13">
        <f t="shared" si="0"/>
        <v>2023</v>
      </c>
      <c r="V2" s="13">
        <f t="shared" si="0"/>
        <v>2024</v>
      </c>
      <c r="W2" s="13">
        <f t="shared" si="0"/>
        <v>2024</v>
      </c>
      <c r="X2" s="13">
        <f t="shared" si="0"/>
        <v>2024</v>
      </c>
      <c r="Y2" s="13">
        <f t="shared" si="0"/>
        <v>2024</v>
      </c>
      <c r="Z2" s="13">
        <f t="shared" si="0"/>
        <v>2024</v>
      </c>
      <c r="AA2" s="13">
        <f t="shared" si="0"/>
        <v>2024</v>
      </c>
      <c r="AB2" s="13">
        <f t="shared" si="0"/>
        <v>2024</v>
      </c>
      <c r="AC2" s="13">
        <f t="shared" si="0"/>
        <v>2024</v>
      </c>
      <c r="AD2" s="13">
        <f t="shared" si="0"/>
        <v>2024</v>
      </c>
      <c r="AE2" s="13">
        <f t="shared" si="0"/>
        <v>2024</v>
      </c>
      <c r="AF2" s="13">
        <f t="shared" si="0"/>
        <v>2024</v>
      </c>
      <c r="AG2" s="13">
        <f t="shared" si="0"/>
        <v>2024</v>
      </c>
      <c r="AH2" s="13">
        <f t="shared" si="0"/>
        <v>2025</v>
      </c>
      <c r="AI2" s="13">
        <f t="shared" si="0"/>
        <v>2025</v>
      </c>
      <c r="AJ2" s="13">
        <f t="shared" si="0"/>
        <v>2025</v>
      </c>
      <c r="AK2" s="13">
        <f t="shared" si="0"/>
        <v>2025</v>
      </c>
      <c r="AL2" s="13">
        <f t="shared" si="0"/>
        <v>2025</v>
      </c>
      <c r="AM2" s="13">
        <f t="shared" si="0"/>
        <v>2025</v>
      </c>
      <c r="AN2" s="13">
        <f t="shared" si="0"/>
        <v>2025</v>
      </c>
      <c r="AO2" s="13">
        <f t="shared" si="0"/>
        <v>2025</v>
      </c>
      <c r="AP2" s="13">
        <f t="shared" si="0"/>
        <v>2025</v>
      </c>
      <c r="AQ2" s="13">
        <f t="shared" ref="AQ2:BV2" si="1">+YEAR(AQ4)</f>
        <v>2025</v>
      </c>
      <c r="AR2" s="13">
        <f t="shared" si="1"/>
        <v>2025</v>
      </c>
      <c r="AS2" s="13">
        <f t="shared" si="1"/>
        <v>2025</v>
      </c>
      <c r="AT2" s="13">
        <f t="shared" si="1"/>
        <v>2026</v>
      </c>
      <c r="AU2" s="13">
        <f t="shared" si="1"/>
        <v>2026</v>
      </c>
      <c r="AV2" s="13">
        <f t="shared" si="1"/>
        <v>2026</v>
      </c>
      <c r="AW2" s="13">
        <f t="shared" si="1"/>
        <v>2026</v>
      </c>
      <c r="AX2" s="13">
        <f t="shared" si="1"/>
        <v>2026</v>
      </c>
      <c r="AY2" s="13">
        <f t="shared" si="1"/>
        <v>2026</v>
      </c>
      <c r="AZ2" s="13">
        <f t="shared" si="1"/>
        <v>2026</v>
      </c>
      <c r="BA2" s="13">
        <f t="shared" si="1"/>
        <v>2026</v>
      </c>
      <c r="BB2" s="13">
        <f t="shared" si="1"/>
        <v>2026</v>
      </c>
      <c r="BC2" s="13">
        <f t="shared" si="1"/>
        <v>2026</v>
      </c>
      <c r="BD2" s="13">
        <f t="shared" si="1"/>
        <v>2026</v>
      </c>
      <c r="BE2" s="13">
        <f t="shared" si="1"/>
        <v>2026</v>
      </c>
      <c r="BF2" s="13">
        <f t="shared" si="1"/>
        <v>2027</v>
      </c>
      <c r="BG2" s="13">
        <f t="shared" si="1"/>
        <v>2027</v>
      </c>
      <c r="BH2" s="13">
        <f t="shared" si="1"/>
        <v>2027</v>
      </c>
      <c r="BI2" s="13">
        <f t="shared" si="1"/>
        <v>2027</v>
      </c>
      <c r="BJ2" s="13">
        <f t="shared" si="1"/>
        <v>2027</v>
      </c>
      <c r="BK2" s="13">
        <f t="shared" si="1"/>
        <v>2027</v>
      </c>
      <c r="BL2" s="13">
        <f t="shared" si="1"/>
        <v>2027</v>
      </c>
      <c r="BM2" s="13">
        <f t="shared" si="1"/>
        <v>2027</v>
      </c>
      <c r="BN2" s="13">
        <f t="shared" si="1"/>
        <v>2027</v>
      </c>
      <c r="BO2" s="13">
        <f t="shared" si="1"/>
        <v>2027</v>
      </c>
      <c r="BP2" s="13">
        <f t="shared" si="1"/>
        <v>2027</v>
      </c>
      <c r="BQ2" s="13">
        <f t="shared" si="1"/>
        <v>2027</v>
      </c>
      <c r="BR2" s="13">
        <f t="shared" si="1"/>
        <v>2028</v>
      </c>
      <c r="BS2" s="13">
        <f t="shared" si="1"/>
        <v>2028</v>
      </c>
      <c r="BT2" s="13">
        <f t="shared" si="1"/>
        <v>2028</v>
      </c>
      <c r="BU2" s="13">
        <f t="shared" si="1"/>
        <v>2028</v>
      </c>
      <c r="BV2" s="13">
        <f t="shared" si="1"/>
        <v>2028</v>
      </c>
      <c r="BW2" s="13">
        <f t="shared" ref="BW2:DA2" si="2">+YEAR(BW4)</f>
        <v>2028</v>
      </c>
      <c r="BX2" s="13">
        <f t="shared" si="2"/>
        <v>2028</v>
      </c>
      <c r="BY2" s="13">
        <f t="shared" si="2"/>
        <v>2028</v>
      </c>
      <c r="BZ2" s="13">
        <f t="shared" si="2"/>
        <v>2028</v>
      </c>
      <c r="CA2" s="13">
        <f t="shared" si="2"/>
        <v>2028</v>
      </c>
      <c r="CB2" s="13">
        <f t="shared" si="2"/>
        <v>2028</v>
      </c>
      <c r="CC2" s="13">
        <f t="shared" si="2"/>
        <v>2028</v>
      </c>
      <c r="CD2" s="13">
        <f t="shared" si="2"/>
        <v>2029</v>
      </c>
      <c r="CE2" s="13">
        <f t="shared" si="2"/>
        <v>2029</v>
      </c>
      <c r="CF2" s="13">
        <f t="shared" si="2"/>
        <v>2029</v>
      </c>
      <c r="CG2" s="13">
        <f t="shared" si="2"/>
        <v>2029</v>
      </c>
      <c r="CH2" s="13">
        <f t="shared" si="2"/>
        <v>2029</v>
      </c>
      <c r="CI2" s="13">
        <f t="shared" si="2"/>
        <v>2029</v>
      </c>
      <c r="CJ2" s="13">
        <f t="shared" si="2"/>
        <v>2029</v>
      </c>
      <c r="CK2" s="13">
        <f t="shared" si="2"/>
        <v>2029</v>
      </c>
      <c r="CL2" s="13">
        <f t="shared" si="2"/>
        <v>2029</v>
      </c>
      <c r="CM2" s="13">
        <f t="shared" si="2"/>
        <v>2029</v>
      </c>
      <c r="CN2" s="13">
        <f t="shared" si="2"/>
        <v>2029</v>
      </c>
      <c r="CO2" s="13">
        <f t="shared" si="2"/>
        <v>2029</v>
      </c>
      <c r="CP2" s="13">
        <f t="shared" si="2"/>
        <v>2030</v>
      </c>
      <c r="CQ2" s="13">
        <f t="shared" si="2"/>
        <v>2030</v>
      </c>
      <c r="CR2" s="13">
        <f t="shared" si="2"/>
        <v>2030</v>
      </c>
      <c r="CS2" s="13">
        <f t="shared" si="2"/>
        <v>2030</v>
      </c>
      <c r="CT2" s="13">
        <f t="shared" si="2"/>
        <v>2030</v>
      </c>
      <c r="CU2" s="13">
        <f t="shared" si="2"/>
        <v>2030</v>
      </c>
      <c r="CV2" s="13">
        <f t="shared" si="2"/>
        <v>2030</v>
      </c>
      <c r="CW2" s="13">
        <f t="shared" si="2"/>
        <v>2030</v>
      </c>
      <c r="CX2" s="13">
        <f t="shared" si="2"/>
        <v>2030</v>
      </c>
      <c r="CY2" s="13">
        <f t="shared" si="2"/>
        <v>2030</v>
      </c>
      <c r="CZ2" s="13">
        <f t="shared" si="2"/>
        <v>2030</v>
      </c>
      <c r="DA2" s="13">
        <f t="shared" si="2"/>
        <v>2030</v>
      </c>
      <c r="DB2" s="14"/>
    </row>
    <row r="3" spans="1:279" ht="13.35" customHeight="1" x14ac:dyDescent="0.25">
      <c r="A3" s="546"/>
      <c r="B3" s="546"/>
      <c r="C3" s="546"/>
      <c r="D3" s="547" t="s">
        <v>1</v>
      </c>
      <c r="E3" s="547"/>
      <c r="F3" s="547"/>
      <c r="G3" s="547"/>
      <c r="H3" s="15" t="s">
        <v>2</v>
      </c>
      <c r="I3" s="12" t="s">
        <v>201</v>
      </c>
      <c r="J3" s="16">
        <f t="shared" ref="J3:AO3" si="3">+ROUND(+(J4-$E$9)/30,0)</f>
        <v>-30</v>
      </c>
      <c r="K3" s="16">
        <f t="shared" si="3"/>
        <v>-29</v>
      </c>
      <c r="L3" s="16">
        <f t="shared" si="3"/>
        <v>-28</v>
      </c>
      <c r="M3" s="16">
        <f t="shared" si="3"/>
        <v>-27</v>
      </c>
      <c r="N3" s="16">
        <f t="shared" si="3"/>
        <v>-26</v>
      </c>
      <c r="O3" s="16">
        <f t="shared" si="3"/>
        <v>-25</v>
      </c>
      <c r="P3" s="16">
        <f t="shared" si="3"/>
        <v>-24</v>
      </c>
      <c r="Q3" s="16">
        <f t="shared" si="3"/>
        <v>-23</v>
      </c>
      <c r="R3" s="16">
        <f t="shared" si="3"/>
        <v>-22</v>
      </c>
      <c r="S3" s="16">
        <f t="shared" si="3"/>
        <v>-21</v>
      </c>
      <c r="T3" s="16">
        <f t="shared" si="3"/>
        <v>-20</v>
      </c>
      <c r="U3" s="16">
        <f t="shared" si="3"/>
        <v>-19</v>
      </c>
      <c r="V3" s="16">
        <f t="shared" si="3"/>
        <v>-18</v>
      </c>
      <c r="W3" s="16">
        <f t="shared" si="3"/>
        <v>-17</v>
      </c>
      <c r="X3" s="16">
        <f t="shared" si="3"/>
        <v>-16</v>
      </c>
      <c r="Y3" s="16">
        <f t="shared" si="3"/>
        <v>-15</v>
      </c>
      <c r="Z3" s="16">
        <f t="shared" si="3"/>
        <v>-14</v>
      </c>
      <c r="AA3" s="16">
        <f t="shared" si="3"/>
        <v>-13</v>
      </c>
      <c r="AB3" s="16">
        <f t="shared" si="3"/>
        <v>-12</v>
      </c>
      <c r="AC3" s="16">
        <f t="shared" si="3"/>
        <v>-11</v>
      </c>
      <c r="AD3" s="16">
        <f t="shared" si="3"/>
        <v>-10</v>
      </c>
      <c r="AE3" s="16">
        <f t="shared" si="3"/>
        <v>-9</v>
      </c>
      <c r="AF3" s="16">
        <f t="shared" si="3"/>
        <v>-8</v>
      </c>
      <c r="AG3" s="16">
        <f t="shared" si="3"/>
        <v>-7</v>
      </c>
      <c r="AH3" s="16">
        <f t="shared" si="3"/>
        <v>-6</v>
      </c>
      <c r="AI3" s="16">
        <f t="shared" si="3"/>
        <v>-5</v>
      </c>
      <c r="AJ3" s="16">
        <f t="shared" si="3"/>
        <v>-4</v>
      </c>
      <c r="AK3" s="16">
        <f t="shared" si="3"/>
        <v>-3</v>
      </c>
      <c r="AL3" s="16">
        <f t="shared" si="3"/>
        <v>-2</v>
      </c>
      <c r="AM3" s="16">
        <f t="shared" si="3"/>
        <v>-1</v>
      </c>
      <c r="AN3" s="16">
        <f t="shared" si="3"/>
        <v>0</v>
      </c>
      <c r="AO3" s="16">
        <f t="shared" si="3"/>
        <v>1</v>
      </c>
      <c r="AP3" s="16">
        <f t="shared" ref="AP3:BU3" si="4">+ROUND(+(AP4-$E$9)/30,0)</f>
        <v>2</v>
      </c>
      <c r="AQ3" s="16">
        <f t="shared" si="4"/>
        <v>3</v>
      </c>
      <c r="AR3" s="16">
        <f t="shared" si="4"/>
        <v>4</v>
      </c>
      <c r="AS3" s="16">
        <f t="shared" si="4"/>
        <v>5</v>
      </c>
      <c r="AT3" s="16">
        <f t="shared" si="4"/>
        <v>6</v>
      </c>
      <c r="AU3" s="16">
        <f t="shared" si="4"/>
        <v>7</v>
      </c>
      <c r="AV3" s="16">
        <f t="shared" si="4"/>
        <v>8</v>
      </c>
      <c r="AW3" s="16">
        <f t="shared" si="4"/>
        <v>9</v>
      </c>
      <c r="AX3" s="16">
        <f t="shared" si="4"/>
        <v>10</v>
      </c>
      <c r="AY3" s="16">
        <f t="shared" si="4"/>
        <v>11</v>
      </c>
      <c r="AZ3" s="16">
        <f t="shared" si="4"/>
        <v>12</v>
      </c>
      <c r="BA3" s="16">
        <f t="shared" si="4"/>
        <v>13</v>
      </c>
      <c r="BB3" s="16">
        <f t="shared" si="4"/>
        <v>14</v>
      </c>
      <c r="BC3" s="16">
        <f t="shared" si="4"/>
        <v>15</v>
      </c>
      <c r="BD3" s="16">
        <f t="shared" si="4"/>
        <v>16</v>
      </c>
      <c r="BE3" s="16">
        <f t="shared" si="4"/>
        <v>17</v>
      </c>
      <c r="BF3" s="16">
        <f t="shared" si="4"/>
        <v>18</v>
      </c>
      <c r="BG3" s="16">
        <f t="shared" si="4"/>
        <v>19</v>
      </c>
      <c r="BH3" s="16">
        <f t="shared" si="4"/>
        <v>20</v>
      </c>
      <c r="BI3" s="16">
        <f t="shared" si="4"/>
        <v>21</v>
      </c>
      <c r="BJ3" s="16">
        <f t="shared" si="4"/>
        <v>22</v>
      </c>
      <c r="BK3" s="16">
        <f t="shared" si="4"/>
        <v>23</v>
      </c>
      <c r="BL3" s="16">
        <f t="shared" si="4"/>
        <v>24</v>
      </c>
      <c r="BM3" s="16">
        <f t="shared" si="4"/>
        <v>25</v>
      </c>
      <c r="BN3" s="16">
        <f t="shared" si="4"/>
        <v>26</v>
      </c>
      <c r="BO3" s="16">
        <f t="shared" si="4"/>
        <v>27</v>
      </c>
      <c r="BP3" s="16">
        <f t="shared" si="4"/>
        <v>28</v>
      </c>
      <c r="BQ3" s="16">
        <f t="shared" si="4"/>
        <v>29</v>
      </c>
      <c r="BR3" s="16">
        <f t="shared" si="4"/>
        <v>30</v>
      </c>
      <c r="BS3" s="16">
        <f t="shared" si="4"/>
        <v>32</v>
      </c>
      <c r="BT3" s="16">
        <f t="shared" si="4"/>
        <v>32</v>
      </c>
      <c r="BU3" s="16">
        <f t="shared" si="4"/>
        <v>34</v>
      </c>
      <c r="BV3" s="16">
        <f t="shared" ref="BV3:DA3" si="5">+ROUND(+(BV4-$E$9)/30,0)</f>
        <v>35</v>
      </c>
      <c r="BW3" s="16">
        <f t="shared" si="5"/>
        <v>36</v>
      </c>
      <c r="BX3" s="16">
        <f t="shared" si="5"/>
        <v>37</v>
      </c>
      <c r="BY3" s="16">
        <f t="shared" si="5"/>
        <v>38</v>
      </c>
      <c r="BZ3" s="16">
        <f t="shared" si="5"/>
        <v>39</v>
      </c>
      <c r="CA3" s="16">
        <f t="shared" si="5"/>
        <v>40</v>
      </c>
      <c r="CB3" s="16">
        <f t="shared" si="5"/>
        <v>41</v>
      </c>
      <c r="CC3" s="16">
        <f t="shared" si="5"/>
        <v>42</v>
      </c>
      <c r="CD3" s="16">
        <f t="shared" si="5"/>
        <v>43</v>
      </c>
      <c r="CE3" s="16">
        <f t="shared" si="5"/>
        <v>44</v>
      </c>
      <c r="CF3" s="16">
        <f t="shared" si="5"/>
        <v>45</v>
      </c>
      <c r="CG3" s="16">
        <f t="shared" si="5"/>
        <v>46</v>
      </c>
      <c r="CH3" s="16">
        <f t="shared" si="5"/>
        <v>47</v>
      </c>
      <c r="CI3" s="16">
        <f t="shared" si="5"/>
        <v>48</v>
      </c>
      <c r="CJ3" s="16">
        <f t="shared" si="5"/>
        <v>49</v>
      </c>
      <c r="CK3" s="16">
        <f t="shared" si="5"/>
        <v>50</v>
      </c>
      <c r="CL3" s="16">
        <f t="shared" si="5"/>
        <v>51</v>
      </c>
      <c r="CM3" s="16">
        <f t="shared" si="5"/>
        <v>52</v>
      </c>
      <c r="CN3" s="16">
        <f t="shared" si="5"/>
        <v>53</v>
      </c>
      <c r="CO3" s="16">
        <f t="shared" si="5"/>
        <v>54</v>
      </c>
      <c r="CP3" s="16">
        <f t="shared" si="5"/>
        <v>55</v>
      </c>
      <c r="CQ3" s="16">
        <f t="shared" si="5"/>
        <v>56</v>
      </c>
      <c r="CR3" s="16">
        <f t="shared" si="5"/>
        <v>57</v>
      </c>
      <c r="CS3" s="16">
        <f t="shared" si="5"/>
        <v>58</v>
      </c>
      <c r="CT3" s="16">
        <f t="shared" si="5"/>
        <v>59</v>
      </c>
      <c r="CU3" s="16">
        <f t="shared" si="5"/>
        <v>60</v>
      </c>
      <c r="CV3" s="16">
        <f t="shared" si="5"/>
        <v>61</v>
      </c>
      <c r="CW3" s="16">
        <f t="shared" si="5"/>
        <v>62</v>
      </c>
      <c r="CX3" s="16">
        <f t="shared" si="5"/>
        <v>63</v>
      </c>
      <c r="CY3" s="16">
        <f t="shared" si="5"/>
        <v>64</v>
      </c>
      <c r="CZ3" s="16">
        <f t="shared" si="5"/>
        <v>65</v>
      </c>
      <c r="DA3" s="16">
        <f t="shared" si="5"/>
        <v>66</v>
      </c>
      <c r="DB3" s="14"/>
    </row>
    <row r="4" spans="1:279" ht="13.35" customHeight="1" x14ac:dyDescent="0.25">
      <c r="A4" s="546"/>
      <c r="B4" s="546"/>
      <c r="C4" s="546"/>
      <c r="D4" s="547"/>
      <c r="E4" s="547"/>
      <c r="F4" s="547"/>
      <c r="G4" s="547"/>
      <c r="H4" s="548" t="e" vm="3">
        <v>#VALUE!</v>
      </c>
      <c r="I4" s="12" t="s">
        <v>3</v>
      </c>
      <c r="J4" s="17">
        <v>44927</v>
      </c>
      <c r="K4" s="18">
        <f t="shared" ref="K4:AP4" si="6">+J5+1</f>
        <v>44958</v>
      </c>
      <c r="L4" s="18">
        <f t="shared" si="6"/>
        <v>44986</v>
      </c>
      <c r="M4" s="18">
        <f t="shared" si="6"/>
        <v>45017</v>
      </c>
      <c r="N4" s="18">
        <f t="shared" si="6"/>
        <v>45047</v>
      </c>
      <c r="O4" s="18">
        <f t="shared" si="6"/>
        <v>45078</v>
      </c>
      <c r="P4" s="18">
        <f t="shared" si="6"/>
        <v>45108</v>
      </c>
      <c r="Q4" s="18">
        <f t="shared" si="6"/>
        <v>45139</v>
      </c>
      <c r="R4" s="18">
        <f t="shared" si="6"/>
        <v>45170</v>
      </c>
      <c r="S4" s="18">
        <f t="shared" si="6"/>
        <v>45200</v>
      </c>
      <c r="T4" s="18">
        <f t="shared" si="6"/>
        <v>45231</v>
      </c>
      <c r="U4" s="18">
        <f t="shared" si="6"/>
        <v>45261</v>
      </c>
      <c r="V4" s="18">
        <f t="shared" si="6"/>
        <v>45292</v>
      </c>
      <c r="W4" s="18">
        <f t="shared" si="6"/>
        <v>45323</v>
      </c>
      <c r="X4" s="18">
        <f t="shared" si="6"/>
        <v>45352</v>
      </c>
      <c r="Y4" s="18">
        <f t="shared" si="6"/>
        <v>45383</v>
      </c>
      <c r="Z4" s="18">
        <f t="shared" si="6"/>
        <v>45413</v>
      </c>
      <c r="AA4" s="18">
        <f t="shared" si="6"/>
        <v>45444</v>
      </c>
      <c r="AB4" s="18">
        <f t="shared" si="6"/>
        <v>45474</v>
      </c>
      <c r="AC4" s="18">
        <f t="shared" si="6"/>
        <v>45505</v>
      </c>
      <c r="AD4" s="18">
        <f t="shared" si="6"/>
        <v>45536</v>
      </c>
      <c r="AE4" s="18">
        <f t="shared" si="6"/>
        <v>45566</v>
      </c>
      <c r="AF4" s="18">
        <f t="shared" si="6"/>
        <v>45597</v>
      </c>
      <c r="AG4" s="18">
        <f t="shared" si="6"/>
        <v>45627</v>
      </c>
      <c r="AH4" s="18">
        <f t="shared" si="6"/>
        <v>45658</v>
      </c>
      <c r="AI4" s="18">
        <f t="shared" si="6"/>
        <v>45689</v>
      </c>
      <c r="AJ4" s="18">
        <f t="shared" si="6"/>
        <v>45717</v>
      </c>
      <c r="AK4" s="18">
        <f t="shared" si="6"/>
        <v>45748</v>
      </c>
      <c r="AL4" s="18">
        <f t="shared" si="6"/>
        <v>45778</v>
      </c>
      <c r="AM4" s="18">
        <f t="shared" si="6"/>
        <v>45809</v>
      </c>
      <c r="AN4" s="18">
        <f t="shared" si="6"/>
        <v>45839</v>
      </c>
      <c r="AO4" s="18">
        <f t="shared" si="6"/>
        <v>45870</v>
      </c>
      <c r="AP4" s="18">
        <f t="shared" si="6"/>
        <v>45901</v>
      </c>
      <c r="AQ4" s="18">
        <f t="shared" ref="AQ4:BV4" si="7">+AP5+1</f>
        <v>45931</v>
      </c>
      <c r="AR4" s="18">
        <f t="shared" si="7"/>
        <v>45962</v>
      </c>
      <c r="AS4" s="18">
        <f t="shared" si="7"/>
        <v>45992</v>
      </c>
      <c r="AT4" s="18">
        <f t="shared" si="7"/>
        <v>46023</v>
      </c>
      <c r="AU4" s="18">
        <f t="shared" si="7"/>
        <v>46054</v>
      </c>
      <c r="AV4" s="18">
        <f t="shared" si="7"/>
        <v>46082</v>
      </c>
      <c r="AW4" s="18">
        <f t="shared" si="7"/>
        <v>46113</v>
      </c>
      <c r="AX4" s="18">
        <f t="shared" si="7"/>
        <v>46143</v>
      </c>
      <c r="AY4" s="18">
        <f t="shared" si="7"/>
        <v>46174</v>
      </c>
      <c r="AZ4" s="18">
        <f t="shared" si="7"/>
        <v>46204</v>
      </c>
      <c r="BA4" s="18">
        <f t="shared" si="7"/>
        <v>46235</v>
      </c>
      <c r="BB4" s="18">
        <f t="shared" si="7"/>
        <v>46266</v>
      </c>
      <c r="BC4" s="18">
        <f t="shared" si="7"/>
        <v>46296</v>
      </c>
      <c r="BD4" s="18">
        <f t="shared" si="7"/>
        <v>46327</v>
      </c>
      <c r="BE4" s="18">
        <f t="shared" si="7"/>
        <v>46357</v>
      </c>
      <c r="BF4" s="18">
        <f t="shared" si="7"/>
        <v>46388</v>
      </c>
      <c r="BG4" s="18">
        <f t="shared" si="7"/>
        <v>46419</v>
      </c>
      <c r="BH4" s="18">
        <f t="shared" si="7"/>
        <v>46447</v>
      </c>
      <c r="BI4" s="18">
        <f t="shared" si="7"/>
        <v>46478</v>
      </c>
      <c r="BJ4" s="18">
        <f t="shared" si="7"/>
        <v>46508</v>
      </c>
      <c r="BK4" s="18">
        <f t="shared" si="7"/>
        <v>46539</v>
      </c>
      <c r="BL4" s="18">
        <f t="shared" si="7"/>
        <v>46569</v>
      </c>
      <c r="BM4" s="18">
        <f t="shared" si="7"/>
        <v>46600</v>
      </c>
      <c r="BN4" s="18">
        <f t="shared" si="7"/>
        <v>46631</v>
      </c>
      <c r="BO4" s="18">
        <f t="shared" si="7"/>
        <v>46661</v>
      </c>
      <c r="BP4" s="18">
        <f t="shared" si="7"/>
        <v>46692</v>
      </c>
      <c r="BQ4" s="18">
        <f t="shared" si="7"/>
        <v>46722</v>
      </c>
      <c r="BR4" s="18">
        <f t="shared" si="7"/>
        <v>46753</v>
      </c>
      <c r="BS4" s="18">
        <f t="shared" si="7"/>
        <v>46784</v>
      </c>
      <c r="BT4" s="18">
        <f t="shared" si="7"/>
        <v>46813</v>
      </c>
      <c r="BU4" s="18">
        <f t="shared" si="7"/>
        <v>46844</v>
      </c>
      <c r="BV4" s="18">
        <f t="shared" si="7"/>
        <v>46874</v>
      </c>
      <c r="BW4" s="18">
        <f t="shared" ref="BW4:DA4" si="8">+BV5+1</f>
        <v>46905</v>
      </c>
      <c r="BX4" s="18">
        <f t="shared" si="8"/>
        <v>46935</v>
      </c>
      <c r="BY4" s="18">
        <f t="shared" si="8"/>
        <v>46966</v>
      </c>
      <c r="BZ4" s="18">
        <f t="shared" si="8"/>
        <v>46997</v>
      </c>
      <c r="CA4" s="18">
        <f t="shared" si="8"/>
        <v>47027</v>
      </c>
      <c r="CB4" s="18">
        <f t="shared" si="8"/>
        <v>47058</v>
      </c>
      <c r="CC4" s="18">
        <f t="shared" si="8"/>
        <v>47088</v>
      </c>
      <c r="CD4" s="18">
        <f t="shared" si="8"/>
        <v>47119</v>
      </c>
      <c r="CE4" s="18">
        <f t="shared" si="8"/>
        <v>47150</v>
      </c>
      <c r="CF4" s="18">
        <f t="shared" si="8"/>
        <v>47178</v>
      </c>
      <c r="CG4" s="18">
        <f t="shared" si="8"/>
        <v>47209</v>
      </c>
      <c r="CH4" s="18">
        <f t="shared" si="8"/>
        <v>47239</v>
      </c>
      <c r="CI4" s="18">
        <f t="shared" si="8"/>
        <v>47270</v>
      </c>
      <c r="CJ4" s="18">
        <f t="shared" si="8"/>
        <v>47300</v>
      </c>
      <c r="CK4" s="18">
        <f t="shared" si="8"/>
        <v>47331</v>
      </c>
      <c r="CL4" s="18">
        <f t="shared" si="8"/>
        <v>47362</v>
      </c>
      <c r="CM4" s="18">
        <f t="shared" si="8"/>
        <v>47392</v>
      </c>
      <c r="CN4" s="18">
        <f t="shared" si="8"/>
        <v>47423</v>
      </c>
      <c r="CO4" s="18">
        <f t="shared" si="8"/>
        <v>47453</v>
      </c>
      <c r="CP4" s="18">
        <f t="shared" si="8"/>
        <v>47484</v>
      </c>
      <c r="CQ4" s="18">
        <f t="shared" si="8"/>
        <v>47515</v>
      </c>
      <c r="CR4" s="18">
        <f t="shared" si="8"/>
        <v>47543</v>
      </c>
      <c r="CS4" s="18">
        <f t="shared" si="8"/>
        <v>47574</v>
      </c>
      <c r="CT4" s="18">
        <f t="shared" si="8"/>
        <v>47604</v>
      </c>
      <c r="CU4" s="18">
        <f t="shared" si="8"/>
        <v>47635</v>
      </c>
      <c r="CV4" s="18">
        <f t="shared" si="8"/>
        <v>47665</v>
      </c>
      <c r="CW4" s="18">
        <f t="shared" si="8"/>
        <v>47696</v>
      </c>
      <c r="CX4" s="18">
        <f t="shared" si="8"/>
        <v>47727</v>
      </c>
      <c r="CY4" s="18">
        <f t="shared" si="8"/>
        <v>47757</v>
      </c>
      <c r="CZ4" s="18">
        <f t="shared" si="8"/>
        <v>47788</v>
      </c>
      <c r="DA4" s="18">
        <f t="shared" si="8"/>
        <v>47818</v>
      </c>
      <c r="DB4" s="14"/>
    </row>
    <row r="5" spans="1:279" s="20" customFormat="1" ht="13.35" customHeight="1" x14ac:dyDescent="0.2">
      <c r="A5" s="546"/>
      <c r="B5" s="546"/>
      <c r="C5" s="546"/>
      <c r="D5" s="547"/>
      <c r="E5" s="547"/>
      <c r="F5" s="547"/>
      <c r="G5" s="547"/>
      <c r="H5" s="548"/>
      <c r="I5" s="12" t="s">
        <v>4</v>
      </c>
      <c r="J5" s="215">
        <f t="shared" ref="J5:AO5" si="9">+EOMONTH(J4,0)</f>
        <v>44957</v>
      </c>
      <c r="K5" s="215">
        <f t="shared" si="9"/>
        <v>44985</v>
      </c>
      <c r="L5" s="215">
        <f t="shared" si="9"/>
        <v>45016</v>
      </c>
      <c r="M5" s="215">
        <f t="shared" si="9"/>
        <v>45046</v>
      </c>
      <c r="N5" s="215">
        <f t="shared" si="9"/>
        <v>45077</v>
      </c>
      <c r="O5" s="215">
        <f t="shared" si="9"/>
        <v>45107</v>
      </c>
      <c r="P5" s="215">
        <f t="shared" si="9"/>
        <v>45138</v>
      </c>
      <c r="Q5" s="215">
        <f t="shared" si="9"/>
        <v>45169</v>
      </c>
      <c r="R5" s="215">
        <f t="shared" si="9"/>
        <v>45199</v>
      </c>
      <c r="S5" s="215">
        <f t="shared" si="9"/>
        <v>45230</v>
      </c>
      <c r="T5" s="215">
        <f t="shared" si="9"/>
        <v>45260</v>
      </c>
      <c r="U5" s="215">
        <f t="shared" si="9"/>
        <v>45291</v>
      </c>
      <c r="V5" s="215">
        <f t="shared" si="9"/>
        <v>45322</v>
      </c>
      <c r="W5" s="215">
        <f t="shared" si="9"/>
        <v>45351</v>
      </c>
      <c r="X5" s="215">
        <f t="shared" si="9"/>
        <v>45382</v>
      </c>
      <c r="Y5" s="215">
        <f t="shared" si="9"/>
        <v>45412</v>
      </c>
      <c r="Z5" s="215">
        <f t="shared" si="9"/>
        <v>45443</v>
      </c>
      <c r="AA5" s="215">
        <f t="shared" si="9"/>
        <v>45473</v>
      </c>
      <c r="AB5" s="215">
        <f t="shared" si="9"/>
        <v>45504</v>
      </c>
      <c r="AC5" s="215">
        <f t="shared" si="9"/>
        <v>45535</v>
      </c>
      <c r="AD5" s="215">
        <f t="shared" si="9"/>
        <v>45565</v>
      </c>
      <c r="AE5" s="215">
        <f t="shared" si="9"/>
        <v>45596</v>
      </c>
      <c r="AF5" s="215">
        <f t="shared" si="9"/>
        <v>45626</v>
      </c>
      <c r="AG5" s="215">
        <f t="shared" si="9"/>
        <v>45657</v>
      </c>
      <c r="AH5" s="215">
        <f t="shared" si="9"/>
        <v>45688</v>
      </c>
      <c r="AI5" s="215">
        <f t="shared" si="9"/>
        <v>45716</v>
      </c>
      <c r="AJ5" s="215">
        <f t="shared" si="9"/>
        <v>45747</v>
      </c>
      <c r="AK5" s="215">
        <f t="shared" si="9"/>
        <v>45777</v>
      </c>
      <c r="AL5" s="215">
        <f t="shared" si="9"/>
        <v>45808</v>
      </c>
      <c r="AM5" s="215">
        <f t="shared" si="9"/>
        <v>45838</v>
      </c>
      <c r="AN5" s="215">
        <f t="shared" si="9"/>
        <v>45869</v>
      </c>
      <c r="AO5" s="215">
        <f t="shared" si="9"/>
        <v>45900</v>
      </c>
      <c r="AP5" s="215">
        <f t="shared" ref="AP5:BU5" si="10">+EOMONTH(AP4,0)</f>
        <v>45930</v>
      </c>
      <c r="AQ5" s="215">
        <f t="shared" si="10"/>
        <v>45961</v>
      </c>
      <c r="AR5" s="215">
        <f t="shared" si="10"/>
        <v>45991</v>
      </c>
      <c r="AS5" s="215">
        <f t="shared" si="10"/>
        <v>46022</v>
      </c>
      <c r="AT5" s="215">
        <f t="shared" si="10"/>
        <v>46053</v>
      </c>
      <c r="AU5" s="215">
        <f t="shared" si="10"/>
        <v>46081</v>
      </c>
      <c r="AV5" s="215">
        <f t="shared" si="10"/>
        <v>46112</v>
      </c>
      <c r="AW5" s="215">
        <f t="shared" si="10"/>
        <v>46142</v>
      </c>
      <c r="AX5" s="215">
        <f t="shared" si="10"/>
        <v>46173</v>
      </c>
      <c r="AY5" s="215">
        <f t="shared" si="10"/>
        <v>46203</v>
      </c>
      <c r="AZ5" s="215">
        <f t="shared" si="10"/>
        <v>46234</v>
      </c>
      <c r="BA5" s="215">
        <f t="shared" si="10"/>
        <v>46265</v>
      </c>
      <c r="BB5" s="215">
        <f t="shared" si="10"/>
        <v>46295</v>
      </c>
      <c r="BC5" s="215">
        <f t="shared" si="10"/>
        <v>46326</v>
      </c>
      <c r="BD5" s="215">
        <f t="shared" si="10"/>
        <v>46356</v>
      </c>
      <c r="BE5" s="215">
        <f t="shared" si="10"/>
        <v>46387</v>
      </c>
      <c r="BF5" s="215">
        <f t="shared" si="10"/>
        <v>46418</v>
      </c>
      <c r="BG5" s="215">
        <f t="shared" si="10"/>
        <v>46446</v>
      </c>
      <c r="BH5" s="215">
        <f t="shared" si="10"/>
        <v>46477</v>
      </c>
      <c r="BI5" s="215">
        <f t="shared" si="10"/>
        <v>46507</v>
      </c>
      <c r="BJ5" s="215">
        <f t="shared" si="10"/>
        <v>46538</v>
      </c>
      <c r="BK5" s="215">
        <f t="shared" si="10"/>
        <v>46568</v>
      </c>
      <c r="BL5" s="215">
        <f t="shared" si="10"/>
        <v>46599</v>
      </c>
      <c r="BM5" s="215">
        <f t="shared" si="10"/>
        <v>46630</v>
      </c>
      <c r="BN5" s="215">
        <f t="shared" si="10"/>
        <v>46660</v>
      </c>
      <c r="BO5" s="215">
        <f t="shared" si="10"/>
        <v>46691</v>
      </c>
      <c r="BP5" s="215">
        <f t="shared" si="10"/>
        <v>46721</v>
      </c>
      <c r="BQ5" s="215">
        <f t="shared" si="10"/>
        <v>46752</v>
      </c>
      <c r="BR5" s="215">
        <f t="shared" si="10"/>
        <v>46783</v>
      </c>
      <c r="BS5" s="215">
        <f t="shared" si="10"/>
        <v>46812</v>
      </c>
      <c r="BT5" s="215">
        <f t="shared" si="10"/>
        <v>46843</v>
      </c>
      <c r="BU5" s="215">
        <f t="shared" si="10"/>
        <v>46873</v>
      </c>
      <c r="BV5" s="215">
        <f t="shared" ref="BV5:DA5" si="11">+EOMONTH(BV4,0)</f>
        <v>46904</v>
      </c>
      <c r="BW5" s="215">
        <f t="shared" si="11"/>
        <v>46934</v>
      </c>
      <c r="BX5" s="215">
        <f t="shared" si="11"/>
        <v>46965</v>
      </c>
      <c r="BY5" s="215">
        <f t="shared" si="11"/>
        <v>46996</v>
      </c>
      <c r="BZ5" s="215">
        <f t="shared" si="11"/>
        <v>47026</v>
      </c>
      <c r="CA5" s="215">
        <f t="shared" si="11"/>
        <v>47057</v>
      </c>
      <c r="CB5" s="215">
        <f t="shared" si="11"/>
        <v>47087</v>
      </c>
      <c r="CC5" s="215">
        <f t="shared" si="11"/>
        <v>47118</v>
      </c>
      <c r="CD5" s="215">
        <f t="shared" si="11"/>
        <v>47149</v>
      </c>
      <c r="CE5" s="215">
        <f t="shared" si="11"/>
        <v>47177</v>
      </c>
      <c r="CF5" s="215">
        <f t="shared" si="11"/>
        <v>47208</v>
      </c>
      <c r="CG5" s="215">
        <f t="shared" si="11"/>
        <v>47238</v>
      </c>
      <c r="CH5" s="215">
        <f t="shared" si="11"/>
        <v>47269</v>
      </c>
      <c r="CI5" s="215">
        <f t="shared" si="11"/>
        <v>47299</v>
      </c>
      <c r="CJ5" s="215">
        <f t="shared" si="11"/>
        <v>47330</v>
      </c>
      <c r="CK5" s="215">
        <f t="shared" si="11"/>
        <v>47361</v>
      </c>
      <c r="CL5" s="215">
        <f t="shared" si="11"/>
        <v>47391</v>
      </c>
      <c r="CM5" s="215">
        <f t="shared" si="11"/>
        <v>47422</v>
      </c>
      <c r="CN5" s="215">
        <f t="shared" si="11"/>
        <v>47452</v>
      </c>
      <c r="CO5" s="215">
        <f t="shared" si="11"/>
        <v>47483</v>
      </c>
      <c r="CP5" s="215">
        <f t="shared" si="11"/>
        <v>47514</v>
      </c>
      <c r="CQ5" s="215">
        <f t="shared" si="11"/>
        <v>47542</v>
      </c>
      <c r="CR5" s="215">
        <f t="shared" si="11"/>
        <v>47573</v>
      </c>
      <c r="CS5" s="215">
        <f t="shared" si="11"/>
        <v>47603</v>
      </c>
      <c r="CT5" s="215">
        <f t="shared" si="11"/>
        <v>47634</v>
      </c>
      <c r="CU5" s="215">
        <f t="shared" si="11"/>
        <v>47664</v>
      </c>
      <c r="CV5" s="215">
        <f t="shared" si="11"/>
        <v>47695</v>
      </c>
      <c r="CW5" s="215">
        <f t="shared" si="11"/>
        <v>47726</v>
      </c>
      <c r="CX5" s="215">
        <f t="shared" si="11"/>
        <v>47756</v>
      </c>
      <c r="CY5" s="215">
        <f t="shared" si="11"/>
        <v>47787</v>
      </c>
      <c r="CZ5" s="215">
        <f t="shared" si="11"/>
        <v>47817</v>
      </c>
      <c r="DA5" s="215">
        <f t="shared" si="11"/>
        <v>47848</v>
      </c>
      <c r="DB5" s="14"/>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c r="IW5" s="19"/>
      <c r="IX5" s="19"/>
      <c r="IY5" s="19"/>
      <c r="IZ5" s="19"/>
      <c r="JA5" s="19"/>
      <c r="JB5" s="19"/>
      <c r="JC5" s="19"/>
      <c r="JD5" s="19"/>
      <c r="JE5" s="19"/>
      <c r="JF5" s="19"/>
      <c r="JG5" s="19"/>
      <c r="JH5" s="19"/>
      <c r="JI5" s="19"/>
      <c r="JJ5" s="19"/>
      <c r="JK5" s="19"/>
      <c r="JL5" s="19"/>
      <c r="JM5" s="19"/>
      <c r="JN5" s="19"/>
      <c r="JO5" s="19"/>
      <c r="JP5" s="19"/>
      <c r="JQ5" s="19"/>
      <c r="JR5" s="19"/>
      <c r="JS5" s="19"/>
    </row>
    <row r="6" spans="1:279" s="20" customFormat="1" ht="13.35" customHeight="1" x14ac:dyDescent="0.2">
      <c r="A6" s="546"/>
      <c r="B6" s="546"/>
      <c r="C6" s="546"/>
      <c r="D6" s="547"/>
      <c r="E6" s="547"/>
      <c r="F6" s="547"/>
      <c r="G6" s="547"/>
      <c r="H6" s="548"/>
      <c r="I6" s="12"/>
      <c r="J6" s="261" t="s">
        <v>203</v>
      </c>
      <c r="K6" s="261" t="s">
        <v>203</v>
      </c>
      <c r="L6" s="261" t="s">
        <v>203</v>
      </c>
      <c r="M6" s="261" t="s">
        <v>204</v>
      </c>
      <c r="N6" s="261" t="s">
        <v>204</v>
      </c>
      <c r="O6" s="261" t="s">
        <v>204</v>
      </c>
      <c r="P6" s="261" t="s">
        <v>205</v>
      </c>
      <c r="Q6" s="261" t="s">
        <v>205</v>
      </c>
      <c r="R6" s="261" t="s">
        <v>205</v>
      </c>
      <c r="S6" s="261" t="s">
        <v>206</v>
      </c>
      <c r="T6" s="261" t="s">
        <v>206</v>
      </c>
      <c r="U6" s="261" t="s">
        <v>206</v>
      </c>
      <c r="V6" s="261" t="s">
        <v>203</v>
      </c>
      <c r="W6" s="261" t="s">
        <v>203</v>
      </c>
      <c r="X6" s="261" t="s">
        <v>203</v>
      </c>
      <c r="Y6" s="261" t="s">
        <v>204</v>
      </c>
      <c r="Z6" s="261" t="s">
        <v>204</v>
      </c>
      <c r="AA6" s="261" t="s">
        <v>204</v>
      </c>
      <c r="AB6" s="261" t="s">
        <v>205</v>
      </c>
      <c r="AC6" s="261" t="s">
        <v>205</v>
      </c>
      <c r="AD6" s="261" t="s">
        <v>205</v>
      </c>
      <c r="AE6" s="261" t="s">
        <v>206</v>
      </c>
      <c r="AF6" s="261" t="s">
        <v>206</v>
      </c>
      <c r="AG6" s="261" t="s">
        <v>206</v>
      </c>
      <c r="AH6" s="261" t="s">
        <v>203</v>
      </c>
      <c r="AI6" s="261" t="s">
        <v>203</v>
      </c>
      <c r="AJ6" s="261" t="s">
        <v>203</v>
      </c>
      <c r="AK6" s="261" t="s">
        <v>204</v>
      </c>
      <c r="AL6" s="261" t="s">
        <v>204</v>
      </c>
      <c r="AM6" s="261" t="s">
        <v>204</v>
      </c>
      <c r="AN6" s="261" t="s">
        <v>205</v>
      </c>
      <c r="AO6" s="261" t="s">
        <v>205</v>
      </c>
      <c r="AP6" s="261" t="s">
        <v>205</v>
      </c>
      <c r="AQ6" s="261" t="s">
        <v>206</v>
      </c>
      <c r="AR6" s="261" t="s">
        <v>206</v>
      </c>
      <c r="AS6" s="261" t="s">
        <v>206</v>
      </c>
      <c r="AT6" s="261" t="s">
        <v>203</v>
      </c>
      <c r="AU6" s="261" t="s">
        <v>203</v>
      </c>
      <c r="AV6" s="261" t="s">
        <v>203</v>
      </c>
      <c r="AW6" s="261" t="s">
        <v>204</v>
      </c>
      <c r="AX6" s="261" t="s">
        <v>204</v>
      </c>
      <c r="AY6" s="261" t="s">
        <v>204</v>
      </c>
      <c r="AZ6" s="261" t="s">
        <v>205</v>
      </c>
      <c r="BA6" s="261" t="s">
        <v>205</v>
      </c>
      <c r="BB6" s="261" t="s">
        <v>205</v>
      </c>
      <c r="BC6" s="261" t="s">
        <v>206</v>
      </c>
      <c r="BD6" s="261" t="s">
        <v>206</v>
      </c>
      <c r="BE6" s="261" t="s">
        <v>206</v>
      </c>
      <c r="BF6" s="261" t="s">
        <v>203</v>
      </c>
      <c r="BG6" s="261" t="s">
        <v>203</v>
      </c>
      <c r="BH6" s="261" t="s">
        <v>203</v>
      </c>
      <c r="BI6" s="261" t="s">
        <v>204</v>
      </c>
      <c r="BJ6" s="261" t="s">
        <v>204</v>
      </c>
      <c r="BK6" s="261" t="s">
        <v>204</v>
      </c>
      <c r="BL6" s="261" t="s">
        <v>205</v>
      </c>
      <c r="BM6" s="261" t="s">
        <v>205</v>
      </c>
      <c r="BN6" s="261" t="s">
        <v>205</v>
      </c>
      <c r="BO6" s="261" t="s">
        <v>206</v>
      </c>
      <c r="BP6" s="261" t="s">
        <v>206</v>
      </c>
      <c r="BQ6" s="261" t="s">
        <v>206</v>
      </c>
      <c r="BR6" s="261" t="s">
        <v>203</v>
      </c>
      <c r="BS6" s="261" t="s">
        <v>203</v>
      </c>
      <c r="BT6" s="261" t="s">
        <v>203</v>
      </c>
      <c r="BU6" s="261" t="s">
        <v>204</v>
      </c>
      <c r="BV6" s="261" t="s">
        <v>204</v>
      </c>
      <c r="BW6" s="261" t="s">
        <v>204</v>
      </c>
      <c r="BX6" s="261" t="s">
        <v>205</v>
      </c>
      <c r="BY6" s="261" t="s">
        <v>205</v>
      </c>
      <c r="BZ6" s="261" t="s">
        <v>205</v>
      </c>
      <c r="CA6" s="261" t="s">
        <v>206</v>
      </c>
      <c r="CB6" s="261" t="s">
        <v>206</v>
      </c>
      <c r="CC6" s="261" t="s">
        <v>206</v>
      </c>
      <c r="CD6" s="261" t="s">
        <v>203</v>
      </c>
      <c r="CE6" s="261" t="s">
        <v>203</v>
      </c>
      <c r="CF6" s="261" t="s">
        <v>203</v>
      </c>
      <c r="CG6" s="261" t="s">
        <v>204</v>
      </c>
      <c r="CH6" s="261" t="s">
        <v>204</v>
      </c>
      <c r="CI6" s="261" t="s">
        <v>204</v>
      </c>
      <c r="CJ6" s="261" t="s">
        <v>205</v>
      </c>
      <c r="CK6" s="261" t="s">
        <v>205</v>
      </c>
      <c r="CL6" s="261" t="s">
        <v>205</v>
      </c>
      <c r="CM6" s="261" t="s">
        <v>206</v>
      </c>
      <c r="CN6" s="261" t="s">
        <v>206</v>
      </c>
      <c r="CO6" s="261" t="s">
        <v>206</v>
      </c>
      <c r="CP6" s="261" t="s">
        <v>203</v>
      </c>
      <c r="CQ6" s="261" t="s">
        <v>203</v>
      </c>
      <c r="CR6" s="261" t="s">
        <v>203</v>
      </c>
      <c r="CS6" s="261" t="s">
        <v>204</v>
      </c>
      <c r="CT6" s="261" t="s">
        <v>204</v>
      </c>
      <c r="CU6" s="261" t="s">
        <v>204</v>
      </c>
      <c r="CV6" s="261" t="s">
        <v>205</v>
      </c>
      <c r="CW6" s="261" t="s">
        <v>205</v>
      </c>
      <c r="CX6" s="261" t="s">
        <v>205</v>
      </c>
      <c r="CY6" s="261" t="s">
        <v>206</v>
      </c>
      <c r="CZ6" s="261" t="s">
        <v>206</v>
      </c>
      <c r="DA6" s="261" t="s">
        <v>206</v>
      </c>
      <c r="DB6" s="14"/>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c r="IX6" s="19"/>
      <c r="IY6" s="19"/>
      <c r="IZ6" s="19"/>
      <c r="JA6" s="19"/>
      <c r="JB6" s="19"/>
      <c r="JC6" s="19"/>
      <c r="JD6" s="19"/>
      <c r="JE6" s="19"/>
      <c r="JF6" s="19"/>
      <c r="JG6" s="19"/>
      <c r="JH6" s="19"/>
      <c r="JI6" s="19"/>
      <c r="JJ6" s="19"/>
      <c r="JK6" s="19"/>
      <c r="JL6" s="19"/>
      <c r="JM6" s="19"/>
      <c r="JN6" s="19"/>
      <c r="JO6" s="19"/>
      <c r="JP6" s="19"/>
      <c r="JQ6" s="19"/>
      <c r="JR6" s="19"/>
      <c r="JS6" s="19"/>
    </row>
    <row r="7" spans="1:279" s="23" customFormat="1" ht="13.35" customHeight="1" x14ac:dyDescent="0.2">
      <c r="A7" s="546"/>
      <c r="B7" s="546"/>
      <c r="C7" s="546"/>
      <c r="D7" s="547"/>
      <c r="E7" s="547"/>
      <c r="F7" s="547"/>
      <c r="G7" s="547"/>
      <c r="H7" s="548"/>
      <c r="I7" s="12" t="s">
        <v>5</v>
      </c>
      <c r="J7" s="21">
        <f>+SUMIFS('Curva Dolar Blue'!$S:$S,'Curva Dolar Blue'!$Q:$Q,Timeline!J4)</f>
        <v>0.06</v>
      </c>
      <c r="K7" s="21">
        <f>+SUMIFS('Curva Dolar Blue'!$S:$S,'Curva Dolar Blue'!$Q:$Q,Timeline!K4)</f>
        <v>6.6000000000000003E-2</v>
      </c>
      <c r="L7" s="21">
        <f>+SUMIFS('Curva Dolar Blue'!$S:$S,'Curva Dolar Blue'!$Q:$Q,Timeline!L4)</f>
        <v>7.6999999999999999E-2</v>
      </c>
      <c r="M7" s="21">
        <f>+SUMIFS('Curva Dolar Blue'!$S:$S,'Curva Dolar Blue'!$Q:$Q,Timeline!M4)</f>
        <v>8.4000000000000005E-2</v>
      </c>
      <c r="N7" s="21">
        <f>+SUMIFS('Curva Dolar Blue'!$S:$S,'Curva Dolar Blue'!$Q:$Q,Timeline!N4)</f>
        <v>7.8E-2</v>
      </c>
      <c r="O7" s="21">
        <f>+SUMIFS('Curva Dolar Blue'!$S:$S,'Curva Dolar Blue'!$Q:$Q,Timeline!O4)</f>
        <v>0.06</v>
      </c>
      <c r="P7" s="21">
        <f>+SUMIFS('Curva Dolar Blue'!$S:$S,'Curva Dolar Blue'!$Q:$Q,Timeline!P4)</f>
        <v>6.3E-2</v>
      </c>
      <c r="Q7" s="21">
        <f>+SUMIFS('Curva Dolar Blue'!$S:$S,'Curva Dolar Blue'!$Q:$Q,Timeline!Q4)</f>
        <v>0.124</v>
      </c>
      <c r="R7" s="21">
        <f>+SUMIFS('Curva Dolar Blue'!$S:$S,'Curva Dolar Blue'!$Q:$Q,Timeline!R4)</f>
        <v>0.127</v>
      </c>
      <c r="S7" s="21">
        <f>+SUMIFS('Curva Dolar Blue'!$S:$S,'Curva Dolar Blue'!$Q:$Q,Timeline!S4)</f>
        <v>8.3000000000000004E-2</v>
      </c>
      <c r="T7" s="21">
        <f>+SUMIFS('Curva Dolar Blue'!$S:$S,'Curva Dolar Blue'!$Q:$Q,Timeline!T4)</f>
        <v>0.128</v>
      </c>
      <c r="U7" s="21">
        <f>+SUMIFS('Curva Dolar Blue'!$S:$S,'Curva Dolar Blue'!$Q:$Q,Timeline!U4)</f>
        <v>0.255</v>
      </c>
      <c r="V7" s="21">
        <f>+SUMIFS('Curva Dolar Blue'!$S:$S,'Curva Dolar Blue'!$Q:$Q,Timeline!V4)</f>
        <v>0.20600000000000002</v>
      </c>
      <c r="W7" s="21">
        <f>+SUMIFS('Curva Dolar Blue'!$S:$S,'Curva Dolar Blue'!$Q:$Q,Timeline!W4)</f>
        <v>0.13200000000000001</v>
      </c>
      <c r="X7" s="21">
        <f>+SUMIFS('Curva Dolar Blue'!$S:$S,'Curva Dolar Blue'!$Q:$Q,Timeline!X4)</f>
        <v>0.11</v>
      </c>
      <c r="Y7" s="21">
        <f>+SUMIFS('Curva Dolar Blue'!$S:$S,'Curva Dolar Blue'!$Q:$Q,Timeline!Y4)</f>
        <v>8.8000000000000009E-2</v>
      </c>
      <c r="Z7" s="21">
        <f>+SUMIFS('Curva Dolar Blue'!$S:$S,'Curva Dolar Blue'!$Q:$Q,Timeline!Z4)</f>
        <v>4.2000000000000003E-2</v>
      </c>
      <c r="AA7" s="21">
        <f>+SUMIFS('Curva Dolar Blue'!$S:$S,'Curva Dolar Blue'!$Q:$Q,Timeline!AA4)</f>
        <v>4.5999999999999999E-2</v>
      </c>
      <c r="AB7" s="21">
        <f>+SUMIFS('Curva Dolar Blue'!$S:$S,'Curva Dolar Blue'!$Q:$Q,Timeline!AB4)</f>
        <v>0.04</v>
      </c>
      <c r="AC7" s="21">
        <f>+SUMIFS('Curva Dolar Blue'!$S:$S,'Curva Dolar Blue'!$Q:$Q,Timeline!AC4)</f>
        <v>4.2000000000000003E-2</v>
      </c>
      <c r="AD7" s="21">
        <f>+SUMIFS('Curva Dolar Blue'!$S:$S,'Curva Dolar Blue'!$Q:$Q,Timeline!AD4)</f>
        <v>3.5000000000000003E-2</v>
      </c>
      <c r="AE7" s="21">
        <f>+SUMIFS('Curva Dolar Blue'!$S:$S,'Curva Dolar Blue'!$Q:$Q,Timeline!AE4)</f>
        <v>2.7000000000000003E-2</v>
      </c>
      <c r="AF7" s="21">
        <f>+SUMIFS('Curva Dolar Blue'!$S:$S,'Curva Dolar Blue'!$Q:$Q,Timeline!AF4)</f>
        <v>2.4E-2</v>
      </c>
      <c r="AG7" s="21">
        <f>+SUMIFS('Curva Dolar Blue'!$S:$S,'Curva Dolar Blue'!$Q:$Q,Timeline!AG4)</f>
        <v>2.7000000000000003E-2</v>
      </c>
      <c r="AH7" s="21">
        <f>+SUMIFS('Curva Dolar Blue'!$S:$S,'Curva Dolar Blue'!$Q:$Q,Timeline!AH4)</f>
        <v>2.2000000000000002E-2</v>
      </c>
      <c r="AI7" s="21">
        <f>+SUMIFS('Curva Dolar Blue'!$S:$S,'Curva Dolar Blue'!$Q:$Q,Timeline!AI4)</f>
        <v>2.4E-2</v>
      </c>
      <c r="AJ7" s="21">
        <f>+SUMIFS('Curva Dolar Blue'!$S:$S,'Curva Dolar Blue'!$Q:$Q,Timeline!AJ4)</f>
        <v>3.7000000000000005E-2</v>
      </c>
      <c r="AK7" s="21">
        <f>+SUMIFS('Curva Dolar Blue'!$S:$S,'Curva Dolar Blue'!$Q:$Q,Timeline!AK4)</f>
        <v>0</v>
      </c>
      <c r="AL7" s="21">
        <f>+SUMIFS('Curva Dolar Blue'!$S:$S,'Curva Dolar Blue'!$Q:$Q,Timeline!AL4)</f>
        <v>0</v>
      </c>
      <c r="AM7" s="21">
        <f t="shared" ref="AM7:AP7" si="12">+AL7</f>
        <v>0</v>
      </c>
      <c r="AN7" s="21">
        <f t="shared" si="12"/>
        <v>0</v>
      </c>
      <c r="AO7" s="21">
        <f t="shared" si="12"/>
        <v>0</v>
      </c>
      <c r="AP7" s="21">
        <f t="shared" si="12"/>
        <v>0</v>
      </c>
      <c r="AQ7" s="21">
        <f t="shared" ref="AQ7:BV7" si="13">+AP7</f>
        <v>0</v>
      </c>
      <c r="AR7" s="21">
        <f t="shared" si="13"/>
        <v>0</v>
      </c>
      <c r="AS7" s="21">
        <f t="shared" si="13"/>
        <v>0</v>
      </c>
      <c r="AT7" s="21">
        <f t="shared" si="13"/>
        <v>0</v>
      </c>
      <c r="AU7" s="21">
        <f t="shared" si="13"/>
        <v>0</v>
      </c>
      <c r="AV7" s="21">
        <f t="shared" si="13"/>
        <v>0</v>
      </c>
      <c r="AW7" s="21">
        <f t="shared" si="13"/>
        <v>0</v>
      </c>
      <c r="AX7" s="21">
        <f t="shared" si="13"/>
        <v>0</v>
      </c>
      <c r="AY7" s="21">
        <f t="shared" si="13"/>
        <v>0</v>
      </c>
      <c r="AZ7" s="21">
        <f t="shared" si="13"/>
        <v>0</v>
      </c>
      <c r="BA7" s="21">
        <f t="shared" si="13"/>
        <v>0</v>
      </c>
      <c r="BB7" s="21">
        <f t="shared" si="13"/>
        <v>0</v>
      </c>
      <c r="BC7" s="21">
        <f t="shared" si="13"/>
        <v>0</v>
      </c>
      <c r="BD7" s="21">
        <f t="shared" si="13"/>
        <v>0</v>
      </c>
      <c r="BE7" s="21">
        <f t="shared" si="13"/>
        <v>0</v>
      </c>
      <c r="BF7" s="21">
        <f t="shared" si="13"/>
        <v>0</v>
      </c>
      <c r="BG7" s="21">
        <f t="shared" si="13"/>
        <v>0</v>
      </c>
      <c r="BH7" s="21">
        <f t="shared" si="13"/>
        <v>0</v>
      </c>
      <c r="BI7" s="21">
        <f t="shared" si="13"/>
        <v>0</v>
      </c>
      <c r="BJ7" s="21">
        <f t="shared" si="13"/>
        <v>0</v>
      </c>
      <c r="BK7" s="21">
        <f t="shared" si="13"/>
        <v>0</v>
      </c>
      <c r="BL7" s="21">
        <f t="shared" si="13"/>
        <v>0</v>
      </c>
      <c r="BM7" s="21">
        <f t="shared" si="13"/>
        <v>0</v>
      </c>
      <c r="BN7" s="21">
        <f t="shared" si="13"/>
        <v>0</v>
      </c>
      <c r="BO7" s="21">
        <f t="shared" si="13"/>
        <v>0</v>
      </c>
      <c r="BP7" s="21">
        <f t="shared" si="13"/>
        <v>0</v>
      </c>
      <c r="BQ7" s="21">
        <f t="shared" si="13"/>
        <v>0</v>
      </c>
      <c r="BR7" s="21">
        <f t="shared" si="13"/>
        <v>0</v>
      </c>
      <c r="BS7" s="21">
        <f t="shared" si="13"/>
        <v>0</v>
      </c>
      <c r="BT7" s="21">
        <f t="shared" si="13"/>
        <v>0</v>
      </c>
      <c r="BU7" s="21">
        <f t="shared" si="13"/>
        <v>0</v>
      </c>
      <c r="BV7" s="21">
        <f t="shared" si="13"/>
        <v>0</v>
      </c>
      <c r="BW7" s="21">
        <f t="shared" ref="BW7:DA7" si="14">+BV7</f>
        <v>0</v>
      </c>
      <c r="BX7" s="21">
        <f t="shared" si="14"/>
        <v>0</v>
      </c>
      <c r="BY7" s="21">
        <f t="shared" si="14"/>
        <v>0</v>
      </c>
      <c r="BZ7" s="21">
        <f t="shared" si="14"/>
        <v>0</v>
      </c>
      <c r="CA7" s="21">
        <f t="shared" si="14"/>
        <v>0</v>
      </c>
      <c r="CB7" s="21">
        <f t="shared" si="14"/>
        <v>0</v>
      </c>
      <c r="CC7" s="21">
        <f t="shared" si="14"/>
        <v>0</v>
      </c>
      <c r="CD7" s="21">
        <f t="shared" si="14"/>
        <v>0</v>
      </c>
      <c r="CE7" s="21">
        <f t="shared" si="14"/>
        <v>0</v>
      </c>
      <c r="CF7" s="21">
        <f t="shared" si="14"/>
        <v>0</v>
      </c>
      <c r="CG7" s="21">
        <f t="shared" si="14"/>
        <v>0</v>
      </c>
      <c r="CH7" s="21">
        <f t="shared" si="14"/>
        <v>0</v>
      </c>
      <c r="CI7" s="21">
        <f t="shared" si="14"/>
        <v>0</v>
      </c>
      <c r="CJ7" s="21">
        <f t="shared" si="14"/>
        <v>0</v>
      </c>
      <c r="CK7" s="21">
        <f t="shared" si="14"/>
        <v>0</v>
      </c>
      <c r="CL7" s="21">
        <f t="shared" si="14"/>
        <v>0</v>
      </c>
      <c r="CM7" s="21">
        <f t="shared" si="14"/>
        <v>0</v>
      </c>
      <c r="CN7" s="21">
        <f t="shared" si="14"/>
        <v>0</v>
      </c>
      <c r="CO7" s="21">
        <f t="shared" si="14"/>
        <v>0</v>
      </c>
      <c r="CP7" s="21">
        <f t="shared" si="14"/>
        <v>0</v>
      </c>
      <c r="CQ7" s="21">
        <f t="shared" si="14"/>
        <v>0</v>
      </c>
      <c r="CR7" s="21">
        <f t="shared" si="14"/>
        <v>0</v>
      </c>
      <c r="CS7" s="21">
        <f t="shared" si="14"/>
        <v>0</v>
      </c>
      <c r="CT7" s="21">
        <f t="shared" si="14"/>
        <v>0</v>
      </c>
      <c r="CU7" s="21">
        <f t="shared" si="14"/>
        <v>0</v>
      </c>
      <c r="CV7" s="21">
        <f t="shared" si="14"/>
        <v>0</v>
      </c>
      <c r="CW7" s="21">
        <f t="shared" si="14"/>
        <v>0</v>
      </c>
      <c r="CX7" s="21">
        <f t="shared" si="14"/>
        <v>0</v>
      </c>
      <c r="CY7" s="21">
        <f t="shared" si="14"/>
        <v>0</v>
      </c>
      <c r="CZ7" s="21">
        <f t="shared" si="14"/>
        <v>0</v>
      </c>
      <c r="DA7" s="21">
        <f t="shared" si="14"/>
        <v>0</v>
      </c>
      <c r="DB7" s="14"/>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row>
    <row r="8" spans="1:279" s="23" customFormat="1" ht="13.35" customHeight="1" x14ac:dyDescent="0.2">
      <c r="A8" s="546"/>
      <c r="B8" s="546"/>
      <c r="C8" s="546"/>
      <c r="D8" s="24"/>
      <c r="E8" s="24"/>
      <c r="F8" s="24"/>
      <c r="G8" s="24"/>
      <c r="H8" s="548"/>
      <c r="I8" s="12" t="s">
        <v>6</v>
      </c>
      <c r="J8" s="214">
        <f t="shared" ref="J8:AO8" si="15">+IF(J4&lt;$E$9,1,I8*(1+J7))</f>
        <v>1</v>
      </c>
      <c r="K8" s="214">
        <f t="shared" si="15"/>
        <v>1</v>
      </c>
      <c r="L8" s="214">
        <f t="shared" si="15"/>
        <v>1</v>
      </c>
      <c r="M8" s="214">
        <f t="shared" si="15"/>
        <v>1</v>
      </c>
      <c r="N8" s="214">
        <f t="shared" si="15"/>
        <v>1</v>
      </c>
      <c r="O8" s="214">
        <f t="shared" si="15"/>
        <v>1</v>
      </c>
      <c r="P8" s="214">
        <f t="shared" si="15"/>
        <v>1</v>
      </c>
      <c r="Q8" s="214">
        <f t="shared" si="15"/>
        <v>1</v>
      </c>
      <c r="R8" s="214">
        <f t="shared" si="15"/>
        <v>1</v>
      </c>
      <c r="S8" s="214">
        <f t="shared" si="15"/>
        <v>1</v>
      </c>
      <c r="T8" s="214">
        <f t="shared" si="15"/>
        <v>1</v>
      </c>
      <c r="U8" s="214">
        <f t="shared" si="15"/>
        <v>1</v>
      </c>
      <c r="V8" s="214">
        <f t="shared" si="15"/>
        <v>1</v>
      </c>
      <c r="W8" s="214">
        <f t="shared" si="15"/>
        <v>1</v>
      </c>
      <c r="X8" s="214">
        <f t="shared" si="15"/>
        <v>1</v>
      </c>
      <c r="Y8" s="214">
        <f t="shared" si="15"/>
        <v>1</v>
      </c>
      <c r="Z8" s="214">
        <f t="shared" si="15"/>
        <v>1</v>
      </c>
      <c r="AA8" s="214">
        <f t="shared" si="15"/>
        <v>1</v>
      </c>
      <c r="AB8" s="214">
        <f t="shared" si="15"/>
        <v>1</v>
      </c>
      <c r="AC8" s="214">
        <f t="shared" si="15"/>
        <v>1</v>
      </c>
      <c r="AD8" s="214">
        <f t="shared" si="15"/>
        <v>1</v>
      </c>
      <c r="AE8" s="214">
        <f t="shared" si="15"/>
        <v>1</v>
      </c>
      <c r="AF8" s="214">
        <f t="shared" si="15"/>
        <v>1</v>
      </c>
      <c r="AG8" s="214">
        <f t="shared" si="15"/>
        <v>1</v>
      </c>
      <c r="AH8" s="214">
        <f t="shared" si="15"/>
        <v>1</v>
      </c>
      <c r="AI8" s="214">
        <f t="shared" si="15"/>
        <v>1</v>
      </c>
      <c r="AJ8" s="214">
        <f t="shared" si="15"/>
        <v>1</v>
      </c>
      <c r="AK8" s="214">
        <f t="shared" si="15"/>
        <v>1</v>
      </c>
      <c r="AL8" s="214">
        <f t="shared" si="15"/>
        <v>1</v>
      </c>
      <c r="AM8" s="214">
        <f t="shared" si="15"/>
        <v>1</v>
      </c>
      <c r="AN8" s="214">
        <f t="shared" si="15"/>
        <v>1</v>
      </c>
      <c r="AO8" s="214">
        <f t="shared" si="15"/>
        <v>1</v>
      </c>
      <c r="AP8" s="214">
        <f t="shared" ref="AP8:BU8" si="16">+IF(AP4&lt;$E$9,1,AO8*(1+AP7))</f>
        <v>1</v>
      </c>
      <c r="AQ8" s="214">
        <f t="shared" si="16"/>
        <v>1</v>
      </c>
      <c r="AR8" s="214">
        <f t="shared" si="16"/>
        <v>1</v>
      </c>
      <c r="AS8" s="214">
        <f t="shared" si="16"/>
        <v>1</v>
      </c>
      <c r="AT8" s="214">
        <f t="shared" si="16"/>
        <v>1</v>
      </c>
      <c r="AU8" s="214">
        <f t="shared" si="16"/>
        <v>1</v>
      </c>
      <c r="AV8" s="214">
        <f t="shared" si="16"/>
        <v>1</v>
      </c>
      <c r="AW8" s="214">
        <f t="shared" si="16"/>
        <v>1</v>
      </c>
      <c r="AX8" s="214">
        <f t="shared" si="16"/>
        <v>1</v>
      </c>
      <c r="AY8" s="214">
        <f t="shared" si="16"/>
        <v>1</v>
      </c>
      <c r="AZ8" s="214">
        <f t="shared" si="16"/>
        <v>1</v>
      </c>
      <c r="BA8" s="214">
        <f t="shared" si="16"/>
        <v>1</v>
      </c>
      <c r="BB8" s="214">
        <f t="shared" si="16"/>
        <v>1</v>
      </c>
      <c r="BC8" s="214">
        <f t="shared" si="16"/>
        <v>1</v>
      </c>
      <c r="BD8" s="214">
        <f t="shared" si="16"/>
        <v>1</v>
      </c>
      <c r="BE8" s="214">
        <f t="shared" si="16"/>
        <v>1</v>
      </c>
      <c r="BF8" s="214">
        <f t="shared" si="16"/>
        <v>1</v>
      </c>
      <c r="BG8" s="214">
        <f t="shared" si="16"/>
        <v>1</v>
      </c>
      <c r="BH8" s="214">
        <f t="shared" si="16"/>
        <v>1</v>
      </c>
      <c r="BI8" s="214">
        <f t="shared" si="16"/>
        <v>1</v>
      </c>
      <c r="BJ8" s="214">
        <f t="shared" si="16"/>
        <v>1</v>
      </c>
      <c r="BK8" s="214">
        <f t="shared" si="16"/>
        <v>1</v>
      </c>
      <c r="BL8" s="214">
        <f t="shared" si="16"/>
        <v>1</v>
      </c>
      <c r="BM8" s="214">
        <f t="shared" si="16"/>
        <v>1</v>
      </c>
      <c r="BN8" s="214">
        <f t="shared" si="16"/>
        <v>1</v>
      </c>
      <c r="BO8" s="214">
        <f t="shared" si="16"/>
        <v>1</v>
      </c>
      <c r="BP8" s="214">
        <f t="shared" si="16"/>
        <v>1</v>
      </c>
      <c r="BQ8" s="214">
        <f t="shared" si="16"/>
        <v>1</v>
      </c>
      <c r="BR8" s="214">
        <f t="shared" si="16"/>
        <v>1</v>
      </c>
      <c r="BS8" s="214">
        <f t="shared" si="16"/>
        <v>1</v>
      </c>
      <c r="BT8" s="214">
        <f t="shared" si="16"/>
        <v>1</v>
      </c>
      <c r="BU8" s="214">
        <f t="shared" si="16"/>
        <v>1</v>
      </c>
      <c r="BV8" s="214">
        <f t="shared" ref="BV8:DA8" si="17">+IF(BV4&lt;$E$9,1,BU8*(1+BV7))</f>
        <v>1</v>
      </c>
      <c r="BW8" s="214">
        <f t="shared" si="17"/>
        <v>1</v>
      </c>
      <c r="BX8" s="214">
        <f t="shared" si="17"/>
        <v>1</v>
      </c>
      <c r="BY8" s="214">
        <f t="shared" si="17"/>
        <v>1</v>
      </c>
      <c r="BZ8" s="214">
        <f t="shared" si="17"/>
        <v>1</v>
      </c>
      <c r="CA8" s="214">
        <f t="shared" si="17"/>
        <v>1</v>
      </c>
      <c r="CB8" s="214">
        <f t="shared" si="17"/>
        <v>1</v>
      </c>
      <c r="CC8" s="214">
        <f t="shared" si="17"/>
        <v>1</v>
      </c>
      <c r="CD8" s="214">
        <f t="shared" si="17"/>
        <v>1</v>
      </c>
      <c r="CE8" s="214">
        <f t="shared" si="17"/>
        <v>1</v>
      </c>
      <c r="CF8" s="214">
        <f t="shared" si="17"/>
        <v>1</v>
      </c>
      <c r="CG8" s="214">
        <f t="shared" si="17"/>
        <v>1</v>
      </c>
      <c r="CH8" s="214">
        <f t="shared" si="17"/>
        <v>1</v>
      </c>
      <c r="CI8" s="214">
        <f t="shared" si="17"/>
        <v>1</v>
      </c>
      <c r="CJ8" s="214">
        <f t="shared" si="17"/>
        <v>1</v>
      </c>
      <c r="CK8" s="214">
        <f t="shared" si="17"/>
        <v>1</v>
      </c>
      <c r="CL8" s="214">
        <f t="shared" si="17"/>
        <v>1</v>
      </c>
      <c r="CM8" s="214">
        <f t="shared" si="17"/>
        <v>1</v>
      </c>
      <c r="CN8" s="214">
        <f t="shared" si="17"/>
        <v>1</v>
      </c>
      <c r="CO8" s="214">
        <f t="shared" si="17"/>
        <v>1</v>
      </c>
      <c r="CP8" s="214">
        <f t="shared" si="17"/>
        <v>1</v>
      </c>
      <c r="CQ8" s="214">
        <f t="shared" si="17"/>
        <v>1</v>
      </c>
      <c r="CR8" s="214">
        <f t="shared" si="17"/>
        <v>1</v>
      </c>
      <c r="CS8" s="214">
        <f t="shared" si="17"/>
        <v>1</v>
      </c>
      <c r="CT8" s="214">
        <f t="shared" si="17"/>
        <v>1</v>
      </c>
      <c r="CU8" s="214">
        <f t="shared" si="17"/>
        <v>1</v>
      </c>
      <c r="CV8" s="214">
        <f t="shared" si="17"/>
        <v>1</v>
      </c>
      <c r="CW8" s="214">
        <f t="shared" si="17"/>
        <v>1</v>
      </c>
      <c r="CX8" s="214">
        <f t="shared" si="17"/>
        <v>1</v>
      </c>
      <c r="CY8" s="214">
        <f t="shared" si="17"/>
        <v>1</v>
      </c>
      <c r="CZ8" s="214">
        <f t="shared" si="17"/>
        <v>1</v>
      </c>
      <c r="DA8" s="214">
        <f t="shared" si="17"/>
        <v>1</v>
      </c>
      <c r="DB8" s="14"/>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c r="IU8" s="22"/>
      <c r="IV8" s="22"/>
      <c r="IW8" s="22"/>
      <c r="IX8" s="22"/>
      <c r="IY8" s="22"/>
      <c r="IZ8" s="22"/>
      <c r="JA8" s="22"/>
      <c r="JB8" s="22"/>
      <c r="JC8" s="22"/>
      <c r="JD8" s="22"/>
      <c r="JE8" s="22"/>
      <c r="JF8" s="22"/>
      <c r="JG8" s="22"/>
      <c r="JH8" s="22"/>
      <c r="JI8" s="22"/>
      <c r="JJ8" s="22"/>
      <c r="JK8" s="22"/>
      <c r="JL8" s="22"/>
      <c r="JM8" s="22"/>
      <c r="JN8" s="22"/>
      <c r="JO8" s="22"/>
      <c r="JP8" s="22"/>
      <c r="JQ8" s="22"/>
      <c r="JR8" s="22"/>
      <c r="JS8" s="22"/>
    </row>
    <row r="9" spans="1:279" s="27" customFormat="1" ht="15" customHeight="1" x14ac:dyDescent="0.2">
      <c r="A9" s="546"/>
      <c r="B9" s="546"/>
      <c r="C9" s="546"/>
      <c r="D9" s="25" t="s">
        <v>7</v>
      </c>
      <c r="E9" s="26">
        <v>45839</v>
      </c>
      <c r="F9" s="26"/>
      <c r="G9" s="27" t="s">
        <v>8</v>
      </c>
      <c r="H9" s="548"/>
      <c r="I9" s="12" t="s">
        <v>9</v>
      </c>
      <c r="J9" s="213">
        <f>+SUMIFS('Curva Dolar Blue'!$L:$L,'Curva Dolar Blue'!$K:$K,Timeline!J5)</f>
        <v>186.875</v>
      </c>
      <c r="K9" s="213">
        <f>+SUMIFS('Curva Dolar Blue'!$L:$L,'Curva Dolar Blue'!$K:$K,Timeline!K5)</f>
        <v>197.1533</v>
      </c>
      <c r="L9" s="213">
        <f>+SUMIFS('Curva Dolar Blue'!$L:$L,'Curva Dolar Blue'!$K:$K,Timeline!L5)</f>
        <v>208.98830000000001</v>
      </c>
      <c r="M9" s="213">
        <f>+SUMIFS('Curva Dolar Blue'!$L:$L,'Curva Dolar Blue'!$K:$K,Timeline!M5)</f>
        <v>222.57499999999999</v>
      </c>
      <c r="N9" s="213">
        <f>+SUMIFS('Curva Dolar Blue'!$L:$L,'Curva Dolar Blue'!$K:$K,Timeline!N5)</f>
        <v>239.32499999999999</v>
      </c>
      <c r="O9" s="213">
        <f>+SUMIFS('Curva Dolar Blue'!$L:$L,'Curva Dolar Blue'!$K:$K,Timeline!O5)</f>
        <v>256.67500000000001</v>
      </c>
      <c r="P9" s="213">
        <f>+SUMIFS('Curva Dolar Blue'!$L:$L,'Curva Dolar Blue'!$K:$K,Timeline!P5)</f>
        <v>275.2833</v>
      </c>
      <c r="Q9" s="213">
        <f>+SUMIFS('Curva Dolar Blue'!$L:$L,'Curva Dolar Blue'!$K:$K,Timeline!Q5)</f>
        <v>350.01670000000001</v>
      </c>
      <c r="R9" s="213">
        <f>+SUMIFS('Curva Dolar Blue'!$L:$L,'Curva Dolar Blue'!$K:$K,Timeline!R5)</f>
        <v>350.00830000000002</v>
      </c>
      <c r="S9" s="213">
        <f>+SUMIFS('Curva Dolar Blue'!$L:$L,'Curva Dolar Blue'!$K:$K,Timeline!S5)</f>
        <v>350.00830000000002</v>
      </c>
      <c r="T9" s="213">
        <f>+SUMIFS('Curva Dolar Blue'!$L:$L,'Curva Dolar Blue'!$K:$K,Timeline!T5)</f>
        <v>360.52499999999998</v>
      </c>
      <c r="U9" s="213">
        <f>+SUMIFS('Curva Dolar Blue'!$L:$L,'Curva Dolar Blue'!$K:$K,Timeline!U5)</f>
        <v>808.48329999999999</v>
      </c>
      <c r="V9" s="213">
        <f>+SUMIFS('Curva Dolar Blue'!$L:$L,'Curva Dolar Blue'!$K:$K,Timeline!V5)</f>
        <v>826.25</v>
      </c>
      <c r="W9" s="213">
        <f>+SUMIFS('Curva Dolar Blue'!$L:$L,'Curva Dolar Blue'!$K:$K,Timeline!W5)</f>
        <v>842.25</v>
      </c>
      <c r="X9" s="213">
        <f>+SUMIFS('Curva Dolar Blue'!$L:$L,'Curva Dolar Blue'!$K:$K,Timeline!X5)</f>
        <v>857.41669999999999</v>
      </c>
      <c r="Y9" s="213">
        <f>+SUMIFS('Curva Dolar Blue'!$L:$L,'Curva Dolar Blue'!$K:$K,Timeline!Y5)</f>
        <v>876.75</v>
      </c>
      <c r="Z9" s="213">
        <f>+SUMIFS('Curva Dolar Blue'!$L:$L,'Curva Dolar Blue'!$K:$K,Timeline!Z5)</f>
        <v>895.25</v>
      </c>
      <c r="AA9" s="213">
        <f>+SUMIFS('Curva Dolar Blue'!$L:$L,'Curva Dolar Blue'!$K:$K,Timeline!AA5)</f>
        <v>911.75</v>
      </c>
      <c r="AB9" s="213">
        <f>+SUMIFS('Curva Dolar Blue'!$L:$L,'Curva Dolar Blue'!$K:$K,Timeline!AB5)</f>
        <v>932.75</v>
      </c>
      <c r="AC9" s="213">
        <f>+SUMIFS('Curva Dolar Blue'!$L:$L,'Curva Dolar Blue'!$K:$K,Timeline!AC5)</f>
        <v>952.83330000000001</v>
      </c>
      <c r="AD9" s="213">
        <f>+SUMIFS('Curva Dolar Blue'!$L:$L,'Curva Dolar Blue'!$K:$K,Timeline!AD5)</f>
        <v>970.91669999999999</v>
      </c>
      <c r="AE9" s="213">
        <f>+SUMIFS('Curva Dolar Blue'!$L:$L,'Curva Dolar Blue'!$K:$K,Timeline!AE5)</f>
        <v>990.75</v>
      </c>
      <c r="AF9" s="213">
        <f>+SUMIFS('Curva Dolar Blue'!$L:$L,'Curva Dolar Blue'!$K:$K,Timeline!AF5)</f>
        <v>1011.75</v>
      </c>
      <c r="AG9" s="213">
        <f>+SUMIFS('Curva Dolar Blue'!$L:$L,'Curva Dolar Blue'!$K:$K,Timeline!AG5)</f>
        <v>1032.5</v>
      </c>
      <c r="AH9" s="213">
        <f>+SUMIFS('Curva Dolar Blue'!$L:$L,'Curva Dolar Blue'!$K:$K,Timeline!AH5)</f>
        <v>1053.5</v>
      </c>
      <c r="AI9" s="213">
        <f>+SUMIFS('Curva Dolar Blue'!$L:$L,'Curva Dolar Blue'!$K:$K,Timeline!AI5)</f>
        <v>1064.375</v>
      </c>
      <c r="AJ9" s="213">
        <f>+SUMIFS('Curva Dolar Blue'!$L:$L,'Curva Dolar Blue'!$K:$K,Timeline!AJ5)</f>
        <v>1073.875</v>
      </c>
      <c r="AK9" s="213">
        <f>+SUMIFS('Curva Dolar Blue'!$L:$L,'Curva Dolar Blue'!$K:$K,Timeline!AK5)</f>
        <v>1172</v>
      </c>
      <c r="AL9" s="213">
        <f>+SUMIFS('Curva Dolar Blue'!$L:$L,'Curva Dolar Blue'!$K:$K,Timeline!AL5)</f>
        <v>1195.3333</v>
      </c>
      <c r="AM9" s="213">
        <f>+SUMIFS('Curva Dolar Blue'!$L:$L,'Curva Dolar Blue'!$K:$K,Timeline!AM5)</f>
        <v>1194.0833</v>
      </c>
      <c r="AN9" s="213">
        <f>+SUMIFS('Curva Dolar Blue'!$L:$L,'Curva Dolar Blue'!$K:$K,Timeline!AN5)</f>
        <v>1351.8333</v>
      </c>
      <c r="AO9" s="213">
        <f>+SUMIFS('Curva Dolar Blue'!$L:$L,'Curva Dolar Blue'!$K:$K,Timeline!AO5)</f>
        <v>1323.8333</v>
      </c>
      <c r="AP9" s="213">
        <f>+SUMIFS('Curva Dolar Blue'!$L:$L,'Curva Dolar Blue'!$K:$K,Timeline!AP5)</f>
        <v>1366.5833</v>
      </c>
      <c r="AQ9" s="213">
        <f>+SUMIFS('Curva Dolar Blue'!$L:$L,'Curva Dolar Blue'!$K:$K,Timeline!AQ5)</f>
        <v>1443</v>
      </c>
      <c r="AR9" s="213">
        <f>+SUMIFS('Curva Dolar Blue'!$L:$L,'Curva Dolar Blue'!$K:$K,Timeline!AR5)</f>
        <v>1443</v>
      </c>
      <c r="AS9" s="213">
        <f>+SUMIFS('Curva Dolar Blue'!$L:$L,'Curva Dolar Blue'!$K:$K,Timeline!AS5)</f>
        <v>1443</v>
      </c>
      <c r="AT9" s="213">
        <f t="shared" ref="AT9:BV9" si="18">+AS9</f>
        <v>1443</v>
      </c>
      <c r="AU9" s="213">
        <f t="shared" si="18"/>
        <v>1443</v>
      </c>
      <c r="AV9" s="213">
        <f t="shared" si="18"/>
        <v>1443</v>
      </c>
      <c r="AW9" s="213">
        <f t="shared" si="18"/>
        <v>1443</v>
      </c>
      <c r="AX9" s="213">
        <f t="shared" si="18"/>
        <v>1443</v>
      </c>
      <c r="AY9" s="213">
        <f t="shared" si="18"/>
        <v>1443</v>
      </c>
      <c r="AZ9" s="213">
        <f t="shared" si="18"/>
        <v>1443</v>
      </c>
      <c r="BA9" s="213">
        <f t="shared" si="18"/>
        <v>1443</v>
      </c>
      <c r="BB9" s="213">
        <f t="shared" si="18"/>
        <v>1443</v>
      </c>
      <c r="BC9" s="213">
        <f t="shared" si="18"/>
        <v>1443</v>
      </c>
      <c r="BD9" s="213">
        <f t="shared" si="18"/>
        <v>1443</v>
      </c>
      <c r="BE9" s="213">
        <f t="shared" si="18"/>
        <v>1443</v>
      </c>
      <c r="BF9" s="213">
        <f t="shared" si="18"/>
        <v>1443</v>
      </c>
      <c r="BG9" s="213">
        <f t="shared" si="18"/>
        <v>1443</v>
      </c>
      <c r="BH9" s="213">
        <f t="shared" si="18"/>
        <v>1443</v>
      </c>
      <c r="BI9" s="213">
        <f t="shared" si="18"/>
        <v>1443</v>
      </c>
      <c r="BJ9" s="213">
        <f t="shared" si="18"/>
        <v>1443</v>
      </c>
      <c r="BK9" s="213">
        <f t="shared" si="18"/>
        <v>1443</v>
      </c>
      <c r="BL9" s="213">
        <f t="shared" si="18"/>
        <v>1443</v>
      </c>
      <c r="BM9" s="213">
        <f t="shared" si="18"/>
        <v>1443</v>
      </c>
      <c r="BN9" s="213">
        <f t="shared" si="18"/>
        <v>1443</v>
      </c>
      <c r="BO9" s="213">
        <f t="shared" si="18"/>
        <v>1443</v>
      </c>
      <c r="BP9" s="213">
        <f t="shared" si="18"/>
        <v>1443</v>
      </c>
      <c r="BQ9" s="213">
        <f t="shared" si="18"/>
        <v>1443</v>
      </c>
      <c r="BR9" s="213">
        <f t="shared" si="18"/>
        <v>1443</v>
      </c>
      <c r="BS9" s="213">
        <f t="shared" si="18"/>
        <v>1443</v>
      </c>
      <c r="BT9" s="213">
        <f t="shared" si="18"/>
        <v>1443</v>
      </c>
      <c r="BU9" s="213">
        <f t="shared" si="18"/>
        <v>1443</v>
      </c>
      <c r="BV9" s="213">
        <f t="shared" si="18"/>
        <v>1443</v>
      </c>
      <c r="BW9" s="213">
        <f t="shared" ref="BW9:DA9" si="19">+BV9</f>
        <v>1443</v>
      </c>
      <c r="BX9" s="213">
        <f t="shared" si="19"/>
        <v>1443</v>
      </c>
      <c r="BY9" s="213">
        <f t="shared" si="19"/>
        <v>1443</v>
      </c>
      <c r="BZ9" s="213">
        <f t="shared" si="19"/>
        <v>1443</v>
      </c>
      <c r="CA9" s="213">
        <f t="shared" si="19"/>
        <v>1443</v>
      </c>
      <c r="CB9" s="213">
        <f t="shared" si="19"/>
        <v>1443</v>
      </c>
      <c r="CC9" s="213">
        <f t="shared" si="19"/>
        <v>1443</v>
      </c>
      <c r="CD9" s="213">
        <f t="shared" si="19"/>
        <v>1443</v>
      </c>
      <c r="CE9" s="213">
        <f t="shared" si="19"/>
        <v>1443</v>
      </c>
      <c r="CF9" s="213">
        <f t="shared" si="19"/>
        <v>1443</v>
      </c>
      <c r="CG9" s="213">
        <f t="shared" si="19"/>
        <v>1443</v>
      </c>
      <c r="CH9" s="213">
        <f t="shared" si="19"/>
        <v>1443</v>
      </c>
      <c r="CI9" s="213">
        <f t="shared" si="19"/>
        <v>1443</v>
      </c>
      <c r="CJ9" s="213">
        <f t="shared" si="19"/>
        <v>1443</v>
      </c>
      <c r="CK9" s="213">
        <f t="shared" si="19"/>
        <v>1443</v>
      </c>
      <c r="CL9" s="213">
        <f t="shared" si="19"/>
        <v>1443</v>
      </c>
      <c r="CM9" s="213">
        <f t="shared" si="19"/>
        <v>1443</v>
      </c>
      <c r="CN9" s="213">
        <f t="shared" si="19"/>
        <v>1443</v>
      </c>
      <c r="CO9" s="213">
        <f t="shared" si="19"/>
        <v>1443</v>
      </c>
      <c r="CP9" s="213">
        <f t="shared" si="19"/>
        <v>1443</v>
      </c>
      <c r="CQ9" s="213">
        <f t="shared" si="19"/>
        <v>1443</v>
      </c>
      <c r="CR9" s="213">
        <f t="shared" si="19"/>
        <v>1443</v>
      </c>
      <c r="CS9" s="213">
        <f t="shared" si="19"/>
        <v>1443</v>
      </c>
      <c r="CT9" s="213">
        <f t="shared" si="19"/>
        <v>1443</v>
      </c>
      <c r="CU9" s="213">
        <f t="shared" si="19"/>
        <v>1443</v>
      </c>
      <c r="CV9" s="213">
        <f t="shared" si="19"/>
        <v>1443</v>
      </c>
      <c r="CW9" s="213">
        <f t="shared" si="19"/>
        <v>1443</v>
      </c>
      <c r="CX9" s="213">
        <f t="shared" si="19"/>
        <v>1443</v>
      </c>
      <c r="CY9" s="213">
        <f t="shared" si="19"/>
        <v>1443</v>
      </c>
      <c r="CZ9" s="213">
        <f t="shared" si="19"/>
        <v>1443</v>
      </c>
      <c r="DA9" s="213">
        <f t="shared" si="19"/>
        <v>1443</v>
      </c>
      <c r="DB9" s="14" t="s">
        <v>10</v>
      </c>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row>
    <row r="10" spans="1:279" s="32" customFormat="1" ht="12.75" customHeight="1" x14ac:dyDescent="0.2">
      <c r="A10" s="546"/>
      <c r="B10" s="546"/>
      <c r="C10" s="546"/>
      <c r="D10" s="29"/>
      <c r="E10" s="30"/>
      <c r="F10" s="30"/>
      <c r="G10" s="30"/>
      <c r="H10" s="548"/>
      <c r="I10" s="12" t="s">
        <v>11</v>
      </c>
      <c r="J10" s="206">
        <f>+SUMIFS('Curva Dolar Blue'!$G:$G,'Curva Dolar Blue'!$F:$F,Timeline!J5)</f>
        <v>382</v>
      </c>
      <c r="K10" s="206">
        <f>+SUMIFS('Curva Dolar Blue'!$G:$G,'Curva Dolar Blue'!$F:$F,Timeline!K5)</f>
        <v>375</v>
      </c>
      <c r="L10" s="206">
        <f>+SUMIFS('Curva Dolar Blue'!$G:$G,'Curva Dolar Blue'!$F:$F,Timeline!L5)</f>
        <v>393</v>
      </c>
      <c r="M10" s="206">
        <f>+SUMIFS('Curva Dolar Blue'!$G:$G,'Curva Dolar Blue'!$F:$F,Timeline!M5)</f>
        <v>468</v>
      </c>
      <c r="N10" s="206">
        <f>+SUMIFS('Curva Dolar Blue'!$G:$G,'Curva Dolar Blue'!$F:$F,Timeline!N5)</f>
        <v>490</v>
      </c>
      <c r="O10" s="206">
        <f>+SUMIFS('Curva Dolar Blue'!$G:$G,'Curva Dolar Blue'!$F:$F,Timeline!O5)</f>
        <v>493</v>
      </c>
      <c r="P10" s="206">
        <f>+SUMIFS('Curva Dolar Blue'!$G:$G,'Curva Dolar Blue'!$F:$F,Timeline!P5)</f>
        <v>550</v>
      </c>
      <c r="Q10" s="206">
        <f>+SUMIFS('Curva Dolar Blue'!$G:$G,'Curva Dolar Blue'!$F:$F,Timeline!Q5)</f>
        <v>730</v>
      </c>
      <c r="R10" s="206">
        <f>+SUMIFS('Curva Dolar Blue'!$G:$G,'Curva Dolar Blue'!$F:$F,Timeline!R5)</f>
        <v>805</v>
      </c>
      <c r="S10" s="206">
        <f>+SUMIFS('Curva Dolar Blue'!$G:$G,'Curva Dolar Blue'!$F:$F,Timeline!S5)</f>
        <v>920</v>
      </c>
      <c r="T10" s="206">
        <f>+SUMIFS('Curva Dolar Blue'!$G:$G,'Curva Dolar Blue'!$F:$F,Timeline!T5)</f>
        <v>895</v>
      </c>
      <c r="U10" s="206">
        <f>+SUMIFS('Curva Dolar Blue'!$G:$G,'Curva Dolar Blue'!$F:$F,Timeline!U5)</f>
        <v>1015</v>
      </c>
      <c r="V10" s="206">
        <f>+SUMIFS('Curva Dolar Blue'!$G:$G,'Curva Dolar Blue'!$F:$F,Timeline!V5)</f>
        <v>1195</v>
      </c>
      <c r="W10" s="206">
        <f>+SUMIFS('Curva Dolar Blue'!$G:$G,'Curva Dolar Blue'!$F:$F,Timeline!W5)</f>
        <v>1030</v>
      </c>
      <c r="X10" s="206">
        <f>+SUMIFS('Curva Dolar Blue'!$G:$G,'Curva Dolar Blue'!$F:$F,Timeline!X5)</f>
        <v>1010</v>
      </c>
      <c r="Y10" s="206">
        <f>+SUMIFS('Curva Dolar Blue'!$G:$G,'Curva Dolar Blue'!$F:$F,Timeline!Y5)</f>
        <v>1040</v>
      </c>
      <c r="Z10" s="206">
        <f>+SUMIFS('Curva Dolar Blue'!$G:$G,'Curva Dolar Blue'!$F:$F,Timeline!Z5)</f>
        <v>1230</v>
      </c>
      <c r="AA10" s="206">
        <f>+SUMIFS('Curva Dolar Blue'!$G:$G,'Curva Dolar Blue'!$F:$F,Timeline!AA5)</f>
        <v>1365</v>
      </c>
      <c r="AB10" s="206">
        <f>+SUMIFS('Curva Dolar Blue'!$G:$G,'Curva Dolar Blue'!$F:$F,Timeline!AB5)</f>
        <v>1360</v>
      </c>
      <c r="AC10" s="206">
        <f>+SUMIFS('Curva Dolar Blue'!$G:$G,'Curva Dolar Blue'!$F:$F,Timeline!AC5)</f>
        <v>1305</v>
      </c>
      <c r="AD10" s="206">
        <f>+SUMIFS('Curva Dolar Blue'!$G:$G,'Curva Dolar Blue'!$F:$F,Timeline!AD5)</f>
        <v>1235</v>
      </c>
      <c r="AE10" s="206">
        <f>+SUMIFS('Curva Dolar Blue'!$G:$G,'Curva Dolar Blue'!$F:$F,Timeline!AE5)</f>
        <v>1190</v>
      </c>
      <c r="AF10" s="206">
        <f>+SUMIFS('Curva Dolar Blue'!$G:$G,'Curva Dolar Blue'!$F:$F,Timeline!AF5)</f>
        <v>1120</v>
      </c>
      <c r="AG10" s="206">
        <f>+SUMIFS('Curva Dolar Blue'!$G:$G,'Curva Dolar Blue'!$F:$F,Timeline!AG5)</f>
        <v>1230</v>
      </c>
      <c r="AH10" s="206">
        <f>+SUMIFS('Curva Dolar Blue'!$G:$G,'Curva Dolar Blue'!$F:$F,Timeline!AH5)</f>
        <v>1220</v>
      </c>
      <c r="AI10" s="206">
        <f>+SUMIFS('Curva Dolar Blue'!$G:$G,'Curva Dolar Blue'!$F:$F,Timeline!AI5)</f>
        <v>1230</v>
      </c>
      <c r="AJ10" s="206">
        <f>+SUMIFS('Curva Dolar Blue'!$G:$G,'Curva Dolar Blue'!$F:$F,Timeline!AJ5)</f>
        <v>1325</v>
      </c>
      <c r="AK10" s="206">
        <f>+SUMIFS('Curva Dolar Blue'!$G:$G,'Curva Dolar Blue'!$F:$F,Timeline!AK5)</f>
        <v>1185</v>
      </c>
      <c r="AL10" s="206">
        <f>+SUMIFS('Curva Dolar Blue'!$G:$G,'Curva Dolar Blue'!$F:$F,Timeline!AL5)</f>
        <v>1180</v>
      </c>
      <c r="AM10" s="206">
        <f>+SUMIFS('Curva Dolar Blue'!$G:$G,'Curva Dolar Blue'!$F:$F,Timeline!AM5)</f>
        <v>1215</v>
      </c>
      <c r="AN10" s="206">
        <f>+SUMIFS('Curva Dolar Blue'!$G:$G,'Curva Dolar Blue'!$F:$F,Timeline!AN5)</f>
        <v>1335</v>
      </c>
      <c r="AO10" s="206">
        <f>+SUMIFS('Curva Dolar Blue'!$G:$G,'Curva Dolar Blue'!$F:$F,Timeline!AO5)</f>
        <v>1345</v>
      </c>
      <c r="AP10" s="206">
        <f>+SUMIFS('Curva Dolar Blue'!$G:$G,'Curva Dolar Blue'!$F:$F,Timeline!AP5)</f>
        <v>1460</v>
      </c>
      <c r="AQ10" s="206">
        <f>+SUMIFS('Curva Dolar Blue'!$G:$G,'Curva Dolar Blue'!$F:$F,Timeline!AQ5)</f>
        <v>1455</v>
      </c>
      <c r="AR10" s="206">
        <f>+SUMIFS('Curva Dolar Blue'!$G:$G,'Curva Dolar Blue'!$F:$F,Timeline!AR5)</f>
        <v>1455</v>
      </c>
      <c r="AS10" s="206">
        <f>+SUMIFS('Curva Dolar Blue'!$G:$G,'Curva Dolar Blue'!$F:$F,Timeline!AS5)</f>
        <v>1455</v>
      </c>
      <c r="AT10" s="206">
        <f>+SUMIFS('Curva Dolar Blue'!$G:$G,'Curva Dolar Blue'!$F:$F,Timeline!AT5)</f>
        <v>1455</v>
      </c>
      <c r="AU10" s="206">
        <f>+SUMIFS('Curva Dolar Blue'!$G:$G,'Curva Dolar Blue'!$F:$F,Timeline!AU5)</f>
        <v>1455</v>
      </c>
      <c r="AV10" s="206">
        <f>+SUMIFS('Curva Dolar Blue'!$G:$G,'Curva Dolar Blue'!$F:$F,Timeline!AV5)</f>
        <v>0</v>
      </c>
      <c r="AW10" s="206">
        <f>+SUMIFS('Curva Dolar Blue'!$G:$G,'Curva Dolar Blue'!$F:$F,Timeline!AW5)</f>
        <v>0</v>
      </c>
      <c r="AX10" s="206">
        <f>+SUMIFS('Curva Dolar Blue'!$G:$G,'Curva Dolar Blue'!$F:$F,Timeline!AX5)</f>
        <v>0</v>
      </c>
      <c r="AY10" s="206">
        <f>+SUMIFS('Curva Dolar Blue'!$G:$G,'Curva Dolar Blue'!$F:$F,Timeline!AY5)</f>
        <v>0</v>
      </c>
      <c r="AZ10" s="206">
        <f>+SUMIFS('Curva Dolar Blue'!$G:$G,'Curva Dolar Blue'!$F:$F,Timeline!AZ5)</f>
        <v>0</v>
      </c>
      <c r="BA10" s="206">
        <f>+SUMIFS('Curva Dolar Blue'!$G:$G,'Curva Dolar Blue'!$F:$F,Timeline!BA5)</f>
        <v>0</v>
      </c>
      <c r="BB10" s="206">
        <f>+SUMIFS('Curva Dolar Blue'!$G:$G,'Curva Dolar Blue'!$F:$F,Timeline!BB5)</f>
        <v>0</v>
      </c>
      <c r="BC10" s="206">
        <f>+SUMIFS('Curva Dolar Blue'!$G:$G,'Curva Dolar Blue'!$F:$F,Timeline!BC5)</f>
        <v>0</v>
      </c>
      <c r="BD10" s="206">
        <f>+SUMIFS('Curva Dolar Blue'!$G:$G,'Curva Dolar Blue'!$F:$F,Timeline!BD5)</f>
        <v>0</v>
      </c>
      <c r="BE10" s="206">
        <f>+SUMIFS('Curva Dolar Blue'!$G:$G,'Curva Dolar Blue'!$F:$F,Timeline!BE5)</f>
        <v>0</v>
      </c>
      <c r="BF10" s="206">
        <f>+SUMIFS('Curva Dolar Blue'!$G:$G,'Curva Dolar Blue'!$F:$F,Timeline!BF5)</f>
        <v>0</v>
      </c>
      <c r="BG10" s="206">
        <f>+SUMIFS('Curva Dolar Blue'!$G:$G,'Curva Dolar Blue'!$F:$F,Timeline!BG5)</f>
        <v>0</v>
      </c>
      <c r="BH10" s="206">
        <f>+SUMIFS('Curva Dolar Blue'!$G:$G,'Curva Dolar Blue'!$F:$F,Timeline!BH5)</f>
        <v>0</v>
      </c>
      <c r="BI10" s="206">
        <f>+SUMIFS('Curva Dolar Blue'!$G:$G,'Curva Dolar Blue'!$F:$F,Timeline!BI5)</f>
        <v>0</v>
      </c>
      <c r="BJ10" s="206">
        <f>+SUMIFS('Curva Dolar Blue'!$G:$G,'Curva Dolar Blue'!$F:$F,Timeline!BJ5)</f>
        <v>0</v>
      </c>
      <c r="BK10" s="206">
        <f>+SUMIFS('Curva Dolar Blue'!$G:$G,'Curva Dolar Blue'!$F:$F,Timeline!BK5)</f>
        <v>0</v>
      </c>
      <c r="BL10" s="206">
        <f>+SUMIFS('Curva Dolar Blue'!$G:$G,'Curva Dolar Blue'!$F:$F,Timeline!BL5)</f>
        <v>0</v>
      </c>
      <c r="BM10" s="206">
        <f>+SUMIFS('Curva Dolar Blue'!$G:$G,'Curva Dolar Blue'!$F:$F,Timeline!BM5)</f>
        <v>0</v>
      </c>
      <c r="BN10" s="206">
        <f>+SUMIFS('Curva Dolar Blue'!$G:$G,'Curva Dolar Blue'!$F:$F,Timeline!BN5)</f>
        <v>0</v>
      </c>
      <c r="BO10" s="206">
        <f>+SUMIFS('Curva Dolar Blue'!$G:$G,'Curva Dolar Blue'!$F:$F,Timeline!BO5)</f>
        <v>0</v>
      </c>
      <c r="BP10" s="206">
        <f>+SUMIFS('Curva Dolar Blue'!$G:$G,'Curva Dolar Blue'!$F:$F,Timeline!BP5)</f>
        <v>0</v>
      </c>
      <c r="BQ10" s="206">
        <f>+SUMIFS('Curva Dolar Blue'!$G:$G,'Curva Dolar Blue'!$F:$F,Timeline!BQ5)</f>
        <v>0</v>
      </c>
      <c r="BR10" s="206">
        <f>+SUMIFS('Curva Dolar Blue'!$G:$G,'Curva Dolar Blue'!$F:$F,Timeline!BR5)</f>
        <v>0</v>
      </c>
      <c r="BS10" s="206">
        <f>+SUMIFS('Curva Dolar Blue'!$G:$G,'Curva Dolar Blue'!$F:$F,Timeline!BS5)</f>
        <v>0</v>
      </c>
      <c r="BT10" s="206">
        <f>+SUMIFS('Curva Dolar Blue'!$G:$G,'Curva Dolar Blue'!$F:$F,Timeline!BT5)</f>
        <v>0</v>
      </c>
      <c r="BU10" s="206">
        <f>+SUMIFS('Curva Dolar Blue'!$G:$G,'Curva Dolar Blue'!$F:$F,Timeline!BU5)</f>
        <v>0</v>
      </c>
      <c r="BV10" s="206">
        <f>+SUMIFS('Curva Dolar Blue'!$G:$G,'Curva Dolar Blue'!$F:$F,Timeline!BV5)</f>
        <v>0</v>
      </c>
      <c r="BW10" s="206">
        <f>+SUMIFS('Curva Dolar Blue'!$G:$G,'Curva Dolar Blue'!$F:$F,Timeline!BW5)</f>
        <v>0</v>
      </c>
      <c r="BX10" s="206">
        <f>+SUMIFS('Curva Dolar Blue'!$G:$G,'Curva Dolar Blue'!$F:$F,Timeline!BX5)</f>
        <v>0</v>
      </c>
      <c r="BY10" s="206">
        <f>+SUMIFS('Curva Dolar Blue'!$G:$G,'Curva Dolar Blue'!$F:$F,Timeline!BY5)</f>
        <v>0</v>
      </c>
      <c r="BZ10" s="206">
        <f>+SUMIFS('Curva Dolar Blue'!$G:$G,'Curva Dolar Blue'!$F:$F,Timeline!BZ5)</f>
        <v>0</v>
      </c>
      <c r="CA10" s="206">
        <f>+SUMIFS('Curva Dolar Blue'!$G:$G,'Curva Dolar Blue'!$F:$F,Timeline!CA5)</f>
        <v>0</v>
      </c>
      <c r="CB10" s="206">
        <f>+SUMIFS('Curva Dolar Blue'!$G:$G,'Curva Dolar Blue'!$F:$F,Timeline!CB5)</f>
        <v>0</v>
      </c>
      <c r="CC10" s="206">
        <f>+SUMIFS('Curva Dolar Blue'!$G:$G,'Curva Dolar Blue'!$F:$F,Timeline!CC5)</f>
        <v>0</v>
      </c>
      <c r="CD10" s="206">
        <f>+SUMIFS('Curva Dolar Blue'!$G:$G,'Curva Dolar Blue'!$F:$F,Timeline!CD5)</f>
        <v>0</v>
      </c>
      <c r="CE10" s="206">
        <f>+SUMIFS('Curva Dolar Blue'!$G:$G,'Curva Dolar Blue'!$F:$F,Timeline!CE5)</f>
        <v>0</v>
      </c>
      <c r="CF10" s="206">
        <f>+SUMIFS('Curva Dolar Blue'!$G:$G,'Curva Dolar Blue'!$F:$F,Timeline!CF5)</f>
        <v>0</v>
      </c>
      <c r="CG10" s="206">
        <f>+SUMIFS('Curva Dolar Blue'!$G:$G,'Curva Dolar Blue'!$F:$F,Timeline!CG5)</f>
        <v>0</v>
      </c>
      <c r="CH10" s="206">
        <f>+SUMIFS('Curva Dolar Blue'!$G:$G,'Curva Dolar Blue'!$F:$F,Timeline!CH5)</f>
        <v>0</v>
      </c>
      <c r="CI10" s="206">
        <f>+SUMIFS('Curva Dolar Blue'!$G:$G,'Curva Dolar Blue'!$F:$F,Timeline!CI5)</f>
        <v>0</v>
      </c>
      <c r="CJ10" s="206">
        <f>+SUMIFS('Curva Dolar Blue'!$G:$G,'Curva Dolar Blue'!$F:$F,Timeline!CJ5)</f>
        <v>0</v>
      </c>
      <c r="CK10" s="206">
        <f>+SUMIFS('Curva Dolar Blue'!$G:$G,'Curva Dolar Blue'!$F:$F,Timeline!CK5)</f>
        <v>0</v>
      </c>
      <c r="CL10" s="206">
        <f>+SUMIFS('Curva Dolar Blue'!$G:$G,'Curva Dolar Blue'!$F:$F,Timeline!CL5)</f>
        <v>0</v>
      </c>
      <c r="CM10" s="206">
        <f>+SUMIFS('Curva Dolar Blue'!$G:$G,'Curva Dolar Blue'!$F:$F,Timeline!CM5)</f>
        <v>0</v>
      </c>
      <c r="CN10" s="206">
        <f>+SUMIFS('Curva Dolar Blue'!$G:$G,'Curva Dolar Blue'!$F:$F,Timeline!CN5)</f>
        <v>0</v>
      </c>
      <c r="CO10" s="206">
        <f>+SUMIFS('Curva Dolar Blue'!$G:$G,'Curva Dolar Blue'!$F:$F,Timeline!CO5)</f>
        <v>0</v>
      </c>
      <c r="CP10" s="206">
        <f>+SUMIFS('Curva Dolar Blue'!$G:$G,'Curva Dolar Blue'!$F:$F,Timeline!CP5)</f>
        <v>0</v>
      </c>
      <c r="CQ10" s="206">
        <f>+SUMIFS('Curva Dolar Blue'!$G:$G,'Curva Dolar Blue'!$F:$F,Timeline!CQ5)</f>
        <v>0</v>
      </c>
      <c r="CR10" s="206">
        <f>+SUMIFS('Curva Dolar Blue'!$G:$G,'Curva Dolar Blue'!$F:$F,Timeline!CR5)</f>
        <v>0</v>
      </c>
      <c r="CS10" s="206">
        <f>+SUMIFS('Curva Dolar Blue'!$G:$G,'Curva Dolar Blue'!$F:$F,Timeline!CS5)</f>
        <v>0</v>
      </c>
      <c r="CT10" s="206">
        <f>+SUMIFS('Curva Dolar Blue'!$G:$G,'Curva Dolar Blue'!$F:$F,Timeline!CT5)</f>
        <v>0</v>
      </c>
      <c r="CU10" s="206">
        <f>+SUMIFS('Curva Dolar Blue'!$G:$G,'Curva Dolar Blue'!$F:$F,Timeline!CU5)</f>
        <v>0</v>
      </c>
      <c r="CV10" s="206">
        <f>+SUMIFS('Curva Dolar Blue'!$G:$G,'Curva Dolar Blue'!$F:$F,Timeline!CV5)</f>
        <v>0</v>
      </c>
      <c r="CW10" s="206">
        <f>+SUMIFS('Curva Dolar Blue'!$G:$G,'Curva Dolar Blue'!$F:$F,Timeline!CW5)</f>
        <v>0</v>
      </c>
      <c r="CX10" s="206">
        <f>+SUMIFS('Curva Dolar Blue'!$G:$G,'Curva Dolar Blue'!$F:$F,Timeline!CX5)</f>
        <v>0</v>
      </c>
      <c r="CY10" s="206">
        <f>+SUMIFS('Curva Dolar Blue'!$G:$G,'Curva Dolar Blue'!$F:$F,Timeline!CY5)</f>
        <v>0</v>
      </c>
      <c r="CZ10" s="206">
        <f>+SUMIFS('Curva Dolar Blue'!$G:$G,'Curva Dolar Blue'!$F:$F,Timeline!CZ5)</f>
        <v>0</v>
      </c>
      <c r="DA10" s="206">
        <f>+SUMIFS('Curva Dolar Blue'!$G:$G,'Curva Dolar Blue'!$F:$F,Timeline!DA5)</f>
        <v>0</v>
      </c>
      <c r="DB10" s="14"/>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c r="JG10" s="31"/>
      <c r="JH10" s="31"/>
      <c r="JI10" s="31"/>
      <c r="JJ10" s="31"/>
      <c r="JK10" s="31"/>
      <c r="JL10" s="31"/>
      <c r="JM10" s="31"/>
      <c r="JN10" s="31"/>
      <c r="JO10" s="31"/>
      <c r="JP10" s="31"/>
      <c r="JQ10" s="31"/>
      <c r="JR10" s="31"/>
      <c r="JS10" s="31"/>
    </row>
    <row r="11" spans="1:279" s="27" customFormat="1" ht="4.5" customHeight="1" x14ac:dyDescent="0.2">
      <c r="A11" s="1"/>
      <c r="B11" s="207"/>
      <c r="C11" s="3"/>
      <c r="D11" s="4"/>
      <c r="E11" s="4"/>
      <c r="F11" s="4"/>
      <c r="G11" s="4"/>
      <c r="H11" s="2"/>
      <c r="I11" s="5"/>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7"/>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row>
    <row r="12" spans="1:279" s="27" customFormat="1" ht="12.75" x14ac:dyDescent="0.2">
      <c r="A12" s="33"/>
      <c r="B12" s="58"/>
      <c r="C12" s="33"/>
      <c r="D12" s="33"/>
      <c r="E12" s="33"/>
      <c r="F12" s="33"/>
      <c r="G12" s="204"/>
      <c r="H12" s="57"/>
      <c r="I12" s="201"/>
      <c r="J12" s="197"/>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14"/>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row>
    <row r="13" spans="1:279" s="43" customFormat="1" ht="24.95" customHeight="1" x14ac:dyDescent="0.2">
      <c r="A13" s="35">
        <v>1</v>
      </c>
      <c r="B13" s="208"/>
      <c r="C13" s="36" t="s">
        <v>189</v>
      </c>
      <c r="D13" s="37" t="s">
        <v>190</v>
      </c>
      <c r="E13" s="37" t="s">
        <v>202</v>
      </c>
      <c r="F13" s="37"/>
      <c r="G13" s="37"/>
      <c r="H13" s="38"/>
      <c r="I13" s="39"/>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1"/>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row>
    <row r="14" spans="1:279" s="27" customFormat="1" ht="12.75" outlineLevel="1" x14ac:dyDescent="0.2">
      <c r="A14" s="33"/>
      <c r="B14" s="58"/>
      <c r="C14" s="33"/>
      <c r="D14" s="33"/>
      <c r="E14" s="33"/>
      <c r="F14" s="33"/>
      <c r="G14" s="33"/>
      <c r="H14" s="33"/>
      <c r="I14" s="12"/>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14"/>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row>
    <row r="15" spans="1:279" s="27" customFormat="1" ht="12.75" outlineLevel="1" x14ac:dyDescent="0.2">
      <c r="A15" s="33"/>
      <c r="B15" s="58"/>
      <c r="C15" s="211" t="s">
        <v>177</v>
      </c>
      <c r="D15" s="220" t="s">
        <v>178</v>
      </c>
      <c r="E15" s="33"/>
      <c r="F15" s="33"/>
      <c r="G15" s="217" t="s">
        <v>173</v>
      </c>
      <c r="H15" s="33"/>
      <c r="I15" s="12"/>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14"/>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row>
    <row r="16" spans="1:279" s="27" customFormat="1" ht="12.75" outlineLevel="1" x14ac:dyDescent="0.2">
      <c r="A16" s="33"/>
      <c r="B16" s="58"/>
      <c r="C16" s="33"/>
      <c r="D16" s="33"/>
      <c r="E16" s="33"/>
      <c r="F16" s="33"/>
      <c r="G16" s="33"/>
      <c r="H16" s="33"/>
      <c r="I16" s="12"/>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14"/>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row>
    <row r="17" spans="1:279" s="27" customFormat="1" ht="12.75" outlineLevel="1" x14ac:dyDescent="0.2">
      <c r="A17" s="33"/>
      <c r="B17" s="58">
        <v>1</v>
      </c>
      <c r="C17" s="193" t="s">
        <v>111</v>
      </c>
      <c r="D17" s="33"/>
      <c r="E17" s="33"/>
      <c r="F17" s="33"/>
      <c r="G17" s="204">
        <f>SUM(J17:AS17)</f>
        <v>2662628831.1595364</v>
      </c>
      <c r="H17" s="216">
        <f t="shared" ref="H17:H19" si="20">+G17/$G$20</f>
        <v>0.65491543485076598</v>
      </c>
      <c r="I17" s="201" t="s">
        <v>164</v>
      </c>
      <c r="J17" s="197">
        <v>30394934.543636534</v>
      </c>
      <c r="K17" s="197">
        <v>19249469.642482039</v>
      </c>
      <c r="L17" s="197">
        <v>14315809.68079447</v>
      </c>
      <c r="M17" s="197">
        <v>12755002.836666623</v>
      </c>
      <c r="N17" s="197">
        <v>11614809.268834872</v>
      </c>
      <c r="O17" s="197">
        <v>11414491.93666441</v>
      </c>
      <c r="P17" s="197">
        <v>18124702.041362524</v>
      </c>
      <c r="Q17" s="197">
        <v>15396306.024159672</v>
      </c>
      <c r="R17" s="197">
        <v>21226326.21011927</v>
      </c>
      <c r="S17" s="197">
        <v>27009622.283977237</v>
      </c>
      <c r="T17" s="197">
        <v>39017414.356667928</v>
      </c>
      <c r="U17" s="197">
        <v>66360955.034171626</v>
      </c>
      <c r="V17" s="197">
        <v>54349482.749999993</v>
      </c>
      <c r="W17" s="197">
        <v>44146828.450000003</v>
      </c>
      <c r="X17" s="197">
        <v>41638298.189999998</v>
      </c>
      <c r="Y17" s="197">
        <v>23415887.900000002</v>
      </c>
      <c r="Z17" s="197">
        <v>26737565.780000001</v>
      </c>
      <c r="AA17" s="197">
        <v>37916151.590000004</v>
      </c>
      <c r="AB17" s="197">
        <v>52642706.909999996</v>
      </c>
      <c r="AC17" s="197">
        <v>35840534.68</v>
      </c>
      <c r="AD17" s="197">
        <v>50733843.989999972</v>
      </c>
      <c r="AE17" s="197">
        <v>68042942.420000002</v>
      </c>
      <c r="AF17" s="197">
        <v>113299653.06999999</v>
      </c>
      <c r="AG17" s="197">
        <v>202467079.27000001</v>
      </c>
      <c r="AH17" s="197">
        <v>255479751.40000001</v>
      </c>
      <c r="AI17" s="197">
        <v>182777545.81999999</v>
      </c>
      <c r="AJ17" s="197">
        <v>117818519.43000001</v>
      </c>
      <c r="AK17" s="197">
        <v>106309737.7</v>
      </c>
      <c r="AL17" s="197">
        <v>70247179.329999998</v>
      </c>
      <c r="AM17" s="197">
        <v>104401997.55999999</v>
      </c>
      <c r="AN17" s="197">
        <v>142828221.56999999</v>
      </c>
      <c r="AO17" s="197">
        <v>115520430.2</v>
      </c>
      <c r="AP17" s="197">
        <v>100606332.67</v>
      </c>
      <c r="AQ17" s="197">
        <v>98731152.739999995</v>
      </c>
      <c r="AR17" s="197">
        <v>135961493.00999999</v>
      </c>
      <c r="AS17" s="197">
        <v>193835650.87</v>
      </c>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14"/>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row>
    <row r="18" spans="1:279" s="27" customFormat="1" ht="12.75" outlineLevel="1" x14ac:dyDescent="0.2">
      <c r="A18" s="33"/>
      <c r="B18" s="58">
        <v>2</v>
      </c>
      <c r="C18" s="193" t="s">
        <v>112</v>
      </c>
      <c r="D18" s="33"/>
      <c r="E18" s="33"/>
      <c r="F18" s="33"/>
      <c r="G18" s="204">
        <f t="shared" ref="G18:G20" si="21">SUM(J18:AS18)</f>
        <v>184237545.48924729</v>
      </c>
      <c r="H18" s="216">
        <f t="shared" si="20"/>
        <v>4.5316121724477264E-2</v>
      </c>
      <c r="I18" s="201" t="s">
        <v>164</v>
      </c>
      <c r="J18" s="197">
        <v>3497853.1747418633</v>
      </c>
      <c r="K18" s="197">
        <v>2215231.5677596834</v>
      </c>
      <c r="L18" s="197">
        <v>1647465.3126519343</v>
      </c>
      <c r="M18" s="197">
        <v>1467847.4501079791</v>
      </c>
      <c r="N18" s="197">
        <v>1336633.8202403171</v>
      </c>
      <c r="O18" s="197">
        <v>1313581.2745839895</v>
      </c>
      <c r="P18" s="197">
        <v>2085793.1602258743</v>
      </c>
      <c r="Q18" s="197">
        <v>1771808.9778607215</v>
      </c>
      <c r="R18" s="197">
        <v>2442728.4887085347</v>
      </c>
      <c r="S18" s="197">
        <v>3108270.9824215672</v>
      </c>
      <c r="T18" s="197">
        <v>4490129.3168358691</v>
      </c>
      <c r="U18" s="197">
        <v>7636827.6731089707</v>
      </c>
      <c r="V18" s="197">
        <v>6695806.3899999997</v>
      </c>
      <c r="W18" s="197">
        <v>5978176.3300000001</v>
      </c>
      <c r="X18" s="197">
        <v>6179658.7699999996</v>
      </c>
      <c r="Y18" s="197">
        <v>5096852.18</v>
      </c>
      <c r="Z18" s="197">
        <v>5824580.8200000003</v>
      </c>
      <c r="AA18" s="197">
        <v>6438583.0300000003</v>
      </c>
      <c r="AB18" s="197">
        <v>8121611.4100000001</v>
      </c>
      <c r="AC18" s="197">
        <v>6723016.3499999996</v>
      </c>
      <c r="AD18" s="197">
        <v>6906396.6500000004</v>
      </c>
      <c r="AE18" s="197">
        <v>7547652.25</v>
      </c>
      <c r="AF18" s="197">
        <v>9540187.1300000008</v>
      </c>
      <c r="AG18" s="197">
        <v>11404994.09</v>
      </c>
      <c r="AH18" s="197">
        <v>12139961.130000001</v>
      </c>
      <c r="AI18" s="197">
        <v>10742831.109999999</v>
      </c>
      <c r="AJ18" s="197">
        <v>9151657.879999999</v>
      </c>
      <c r="AK18" s="197">
        <v>9482688.2200000007</v>
      </c>
      <c r="AL18" s="197">
        <v>8088755.2699999996</v>
      </c>
      <c r="AM18" s="197">
        <v>12239633.140000001</v>
      </c>
      <c r="AN18" s="197">
        <v>1292903.97</v>
      </c>
      <c r="AO18" s="197">
        <v>864342.59</v>
      </c>
      <c r="AP18" s="197">
        <v>763085.58</v>
      </c>
      <c r="AQ18" s="197">
        <v>0</v>
      </c>
      <c r="AR18" s="197">
        <v>0</v>
      </c>
      <c r="AS18" s="197">
        <v>0</v>
      </c>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14"/>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row>
    <row r="19" spans="1:279" s="27" customFormat="1" ht="12.75" outlineLevel="1" x14ac:dyDescent="0.2">
      <c r="A19" s="33"/>
      <c r="B19" s="58">
        <v>3</v>
      </c>
      <c r="C19" s="33" t="s">
        <v>113</v>
      </c>
      <c r="D19" s="33"/>
      <c r="E19" s="33"/>
      <c r="F19" s="33"/>
      <c r="G19" s="204">
        <f t="shared" si="21"/>
        <v>1218740707.0600653</v>
      </c>
      <c r="H19" s="216">
        <f t="shared" si="20"/>
        <v>0.29976844342475639</v>
      </c>
      <c r="I19" s="201" t="s">
        <v>164</v>
      </c>
      <c r="J19" s="197">
        <v>20667398.563621599</v>
      </c>
      <c r="K19" s="197">
        <v>13088906.662008313</v>
      </c>
      <c r="L19" s="197">
        <v>9734205.6785536036</v>
      </c>
      <c r="M19" s="197">
        <v>8672916.4337254018</v>
      </c>
      <c r="N19" s="197">
        <v>7897628.2069247952</v>
      </c>
      <c r="O19" s="197">
        <v>7761420.0457516005</v>
      </c>
      <c r="P19" s="197">
        <v>12324107.505411601</v>
      </c>
      <c r="Q19" s="197">
        <v>10468902.064979598</v>
      </c>
      <c r="R19" s="197">
        <v>14433093.882672204</v>
      </c>
      <c r="S19" s="197">
        <v>18365515.082601205</v>
      </c>
      <c r="T19" s="197">
        <v>26530356.6379962</v>
      </c>
      <c r="U19" s="197">
        <v>45122923.518219404</v>
      </c>
      <c r="V19" s="197">
        <v>72482802.885299742</v>
      </c>
      <c r="W19" s="197">
        <v>47199723.929399908</v>
      </c>
      <c r="X19" s="197">
        <v>39174621.419699937</v>
      </c>
      <c r="Y19" s="197">
        <v>28058736.43269996</v>
      </c>
      <c r="Z19" s="197">
        <v>25939259.898000017</v>
      </c>
      <c r="AA19" s="197">
        <v>33462031.577300005</v>
      </c>
      <c r="AB19" s="197">
        <v>35223555.876600005</v>
      </c>
      <c r="AC19" s="197">
        <v>36027854.877899997</v>
      </c>
      <c r="AD19" s="197">
        <v>45636218.035400018</v>
      </c>
      <c r="AE19" s="197">
        <v>51090894.678100042</v>
      </c>
      <c r="AF19" s="197">
        <v>49055097.36939998</v>
      </c>
      <c r="AG19" s="197">
        <v>47451918.546800002</v>
      </c>
      <c r="AH19" s="197">
        <v>53444843.57</v>
      </c>
      <c r="AI19" s="197">
        <v>43608162.639999971</v>
      </c>
      <c r="AJ19" s="197">
        <v>36880264.650000006</v>
      </c>
      <c r="AK19" s="197">
        <v>33702854.149999991</v>
      </c>
      <c r="AL19" s="197">
        <v>42665458.680000007</v>
      </c>
      <c r="AM19" s="197">
        <v>33359007.112199977</v>
      </c>
      <c r="AN19" s="197">
        <v>34387046.171899997</v>
      </c>
      <c r="AO19" s="197">
        <v>34292669.968900003</v>
      </c>
      <c r="AP19" s="197">
        <v>44531766.836600006</v>
      </c>
      <c r="AQ19" s="197">
        <v>48857775.209800005</v>
      </c>
      <c r="AR19" s="197">
        <v>52740460.838199995</v>
      </c>
      <c r="AS19" s="197">
        <v>54400307.4234</v>
      </c>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14"/>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row>
    <row r="20" spans="1:279" s="27" customFormat="1" ht="13.5" outlineLevel="1" thickBot="1" x14ac:dyDescent="0.25">
      <c r="A20" s="33"/>
      <c r="B20" s="58"/>
      <c r="C20" s="51" t="s">
        <v>161</v>
      </c>
      <c r="D20" s="33"/>
      <c r="E20" s="33"/>
      <c r="F20" s="33"/>
      <c r="G20" s="218">
        <f t="shared" si="21"/>
        <v>4065607083.7088504</v>
      </c>
      <c r="H20" s="216">
        <f>+G20/$G$20</f>
        <v>1</v>
      </c>
      <c r="I20" s="201" t="s">
        <v>164</v>
      </c>
      <c r="J20" s="212">
        <f>SUM(J17:J19)</f>
        <v>54560186.28199999</v>
      </c>
      <c r="K20" s="212">
        <f t="shared" ref="K20:AS20" si="22">SUM(K17:K19)</f>
        <v>34553607.872250035</v>
      </c>
      <c r="L20" s="212">
        <f t="shared" si="22"/>
        <v>25697480.672000006</v>
      </c>
      <c r="M20" s="212">
        <f t="shared" si="22"/>
        <v>22895766.720500004</v>
      </c>
      <c r="N20" s="212">
        <f t="shared" si="22"/>
        <v>20849071.295999985</v>
      </c>
      <c r="O20" s="212">
        <f t="shared" si="22"/>
        <v>20489493.256999999</v>
      </c>
      <c r="P20" s="212">
        <f t="shared" si="22"/>
        <v>32534602.707000002</v>
      </c>
      <c r="Q20" s="212">
        <f t="shared" si="22"/>
        <v>27637017.06699999</v>
      </c>
      <c r="R20" s="212">
        <f t="shared" si="22"/>
        <v>38102148.581500009</v>
      </c>
      <c r="S20" s="212">
        <f t="shared" si="22"/>
        <v>48483408.349000007</v>
      </c>
      <c r="T20" s="212">
        <f t="shared" si="22"/>
        <v>70037900.311499998</v>
      </c>
      <c r="U20" s="212">
        <f t="shared" si="22"/>
        <v>119120706.22549999</v>
      </c>
      <c r="V20" s="212">
        <f t="shared" si="22"/>
        <v>133528092.02529973</v>
      </c>
      <c r="W20" s="212">
        <f t="shared" si="22"/>
        <v>97324728.709399909</v>
      </c>
      <c r="X20" s="212">
        <f t="shared" si="22"/>
        <v>86992578.379699931</v>
      </c>
      <c r="Y20" s="212">
        <f t="shared" si="22"/>
        <v>56571476.512699962</v>
      </c>
      <c r="Z20" s="212">
        <f t="shared" si="22"/>
        <v>58501406.498000018</v>
      </c>
      <c r="AA20" s="212">
        <f t="shared" si="22"/>
        <v>77816766.197300017</v>
      </c>
      <c r="AB20" s="212">
        <f t="shared" si="22"/>
        <v>95987874.19659999</v>
      </c>
      <c r="AC20" s="212">
        <f t="shared" si="22"/>
        <v>78591405.907900006</v>
      </c>
      <c r="AD20" s="212">
        <f t="shared" si="22"/>
        <v>103276458.67539999</v>
      </c>
      <c r="AE20" s="212">
        <f t="shared" si="22"/>
        <v>126681489.34810004</v>
      </c>
      <c r="AF20" s="212">
        <f t="shared" si="22"/>
        <v>171894937.56939995</v>
      </c>
      <c r="AG20" s="212">
        <f t="shared" si="22"/>
        <v>261323991.90680003</v>
      </c>
      <c r="AH20" s="212">
        <f t="shared" si="22"/>
        <v>321064556.10000002</v>
      </c>
      <c r="AI20" s="212">
        <f t="shared" si="22"/>
        <v>237128539.56999999</v>
      </c>
      <c r="AJ20" s="212">
        <f t="shared" si="22"/>
        <v>163850441.96000001</v>
      </c>
      <c r="AK20" s="212">
        <f t="shared" si="22"/>
        <v>149495280.06999999</v>
      </c>
      <c r="AL20" s="212">
        <f t="shared" si="22"/>
        <v>121001393.28</v>
      </c>
      <c r="AM20" s="212">
        <f t="shared" si="22"/>
        <v>150000637.81219995</v>
      </c>
      <c r="AN20" s="212">
        <f t="shared" si="22"/>
        <v>178508171.7119</v>
      </c>
      <c r="AO20" s="212">
        <f t="shared" si="22"/>
        <v>150677442.75890002</v>
      </c>
      <c r="AP20" s="212">
        <f t="shared" si="22"/>
        <v>145901185.08660001</v>
      </c>
      <c r="AQ20" s="212">
        <f t="shared" si="22"/>
        <v>147588927.94980001</v>
      </c>
      <c r="AR20" s="212">
        <f t="shared" si="22"/>
        <v>188701953.84819999</v>
      </c>
      <c r="AS20" s="212">
        <f t="shared" si="22"/>
        <v>248235958.29339999</v>
      </c>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14"/>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row>
    <row r="21" spans="1:279" s="27" customFormat="1" ht="13.5" outlineLevel="1" thickTop="1" x14ac:dyDescent="0.2">
      <c r="A21" s="33"/>
      <c r="B21" s="58"/>
      <c r="C21" s="33"/>
      <c r="D21" s="33"/>
      <c r="E21" s="33"/>
      <c r="F21" s="33"/>
      <c r="G21" s="33"/>
      <c r="H21" s="33"/>
      <c r="I21" s="201"/>
      <c r="J21" s="197"/>
      <c r="K21" s="197"/>
      <c r="L21" s="19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14"/>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row>
    <row r="22" spans="1:279" s="27" customFormat="1" ht="12.75" outlineLevel="1" x14ac:dyDescent="0.2">
      <c r="A22" s="33"/>
      <c r="B22" s="58"/>
      <c r="C22" s="33" t="s">
        <v>171</v>
      </c>
      <c r="D22" s="33"/>
      <c r="E22" s="33"/>
      <c r="F22" s="33"/>
      <c r="G22" s="204">
        <f>SUM(J22:AS22)</f>
        <v>898391837.28463542</v>
      </c>
      <c r="H22" s="216">
        <f>G22/G20</f>
        <v>0.22097360093761875</v>
      </c>
      <c r="I22" s="201" t="s">
        <v>164</v>
      </c>
      <c r="J22" s="197">
        <f t="shared" ref="J22:AG22" si="23">J43+J38+J33</f>
        <v>12295216.977751672</v>
      </c>
      <c r="K22" s="203">
        <f t="shared" si="23"/>
        <v>7786705.565072882</v>
      </c>
      <c r="L22" s="203">
        <f t="shared" si="23"/>
        <v>5790964.4774812171</v>
      </c>
      <c r="M22" s="203">
        <f t="shared" si="23"/>
        <v>5159594.1818366945</v>
      </c>
      <c r="N22" s="203">
        <f t="shared" si="23"/>
        <v>4698368.4044624446</v>
      </c>
      <c r="O22" s="203">
        <f t="shared" si="23"/>
        <v>4617336.9727314683</v>
      </c>
      <c r="P22" s="203">
        <f t="shared" si="23"/>
        <v>7331719.8277140586</v>
      </c>
      <c r="Q22" s="203">
        <f t="shared" si="23"/>
        <v>6228041.8123993063</v>
      </c>
      <c r="R22" s="203">
        <f t="shared" si="23"/>
        <v>8586374.3519261125</v>
      </c>
      <c r="S22" s="203">
        <f t="shared" si="23"/>
        <v>10925806.271826398</v>
      </c>
      <c r="T22" s="203">
        <f t="shared" si="23"/>
        <v>15783142.244881421</v>
      </c>
      <c r="U22" s="203">
        <f t="shared" si="23"/>
        <v>26844023.625863783</v>
      </c>
      <c r="V22" s="203">
        <f t="shared" si="23"/>
        <v>25481669.837130297</v>
      </c>
      <c r="W22" s="203">
        <f t="shared" si="23"/>
        <v>20233373.166673996</v>
      </c>
      <c r="X22" s="203">
        <f t="shared" si="23"/>
        <v>19165353.76637093</v>
      </c>
      <c r="Y22" s="203">
        <f t="shared" si="23"/>
        <v>12917956.40188306</v>
      </c>
      <c r="Z22" s="203">
        <f t="shared" si="23"/>
        <v>14230595.825153904</v>
      </c>
      <c r="AA22" s="203">
        <f t="shared" si="23"/>
        <v>18073345.744365685</v>
      </c>
      <c r="AB22" s="203">
        <f t="shared" si="23"/>
        <v>23309118.276404865</v>
      </c>
      <c r="AC22" s="203">
        <f t="shared" si="23"/>
        <v>18099043.913119107</v>
      </c>
      <c r="AD22" s="203">
        <f t="shared" si="23"/>
        <v>22548481.26129365</v>
      </c>
      <c r="AE22" s="203">
        <f t="shared" si="23"/>
        <v>27656545.179099537</v>
      </c>
      <c r="AF22" s="203">
        <f t="shared" si="23"/>
        <v>39926542.937388465</v>
      </c>
      <c r="AG22" s="203">
        <f t="shared" si="23"/>
        <v>62247677.979574203</v>
      </c>
      <c r="AH22" s="197">
        <v>79333352.730000004</v>
      </c>
      <c r="AI22" s="197">
        <v>58585727.380000003</v>
      </c>
      <c r="AJ22" s="197">
        <v>44719358.689999998</v>
      </c>
      <c r="AK22" s="197">
        <v>41324836.950000003</v>
      </c>
      <c r="AL22" s="197">
        <v>33460085.760000002</v>
      </c>
      <c r="AM22" s="203">
        <v>59055935.714367799</v>
      </c>
      <c r="AN22" s="203">
        <v>68275150.394838527</v>
      </c>
      <c r="AO22" s="203">
        <v>53387114.893023714</v>
      </c>
      <c r="AP22" s="203">
        <v>37662893.5</v>
      </c>
      <c r="AQ22" s="203">
        <v>2650382.27</v>
      </c>
      <c r="AR22" s="203">
        <v>0</v>
      </c>
      <c r="AS22" s="203">
        <v>0</v>
      </c>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14"/>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row>
    <row r="23" spans="1:279" s="27" customFormat="1" ht="12.75" outlineLevel="1" x14ac:dyDescent="0.2">
      <c r="A23" s="33"/>
      <c r="B23" s="58"/>
      <c r="C23" s="33"/>
      <c r="D23" s="33"/>
      <c r="E23" s="33"/>
      <c r="F23" s="33"/>
      <c r="G23" s="202"/>
      <c r="H23" s="33"/>
      <c r="I23" s="12"/>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197"/>
      <c r="AI23" s="197"/>
      <c r="AJ23" s="197"/>
      <c r="AK23" s="197"/>
      <c r="AL23" s="197"/>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14"/>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row>
    <row r="24" spans="1:279" s="27" customFormat="1" ht="13.5" outlineLevel="1" thickBot="1" x14ac:dyDescent="0.25">
      <c r="A24" s="33"/>
      <c r="B24" s="58"/>
      <c r="C24" s="51" t="s">
        <v>176</v>
      </c>
      <c r="D24" s="33"/>
      <c r="E24" s="33"/>
      <c r="F24" s="33"/>
      <c r="G24" s="218">
        <f t="shared" ref="G24" si="24">SUM(J24:AS24)</f>
        <v>3167215246.4242139</v>
      </c>
      <c r="H24" s="216">
        <f>+G24/$G$20</f>
        <v>0.77902639906238103</v>
      </c>
      <c r="I24" s="201" t="s">
        <v>164</v>
      </c>
      <c r="J24" s="212">
        <f>+J20-J22</f>
        <v>42264969.304248318</v>
      </c>
      <c r="K24" s="212">
        <f>+K20-K22</f>
        <v>26766902.307177152</v>
      </c>
      <c r="L24" s="212">
        <f t="shared" ref="L24:AS24" si="25">+L20-L22</f>
        <v>19906516.19451879</v>
      </c>
      <c r="M24" s="212">
        <f t="shared" si="25"/>
        <v>17736172.538663309</v>
      </c>
      <c r="N24" s="212">
        <f t="shared" si="25"/>
        <v>16150702.89153754</v>
      </c>
      <c r="O24" s="212">
        <f t="shared" si="25"/>
        <v>15872156.284268532</v>
      </c>
      <c r="P24" s="212">
        <f t="shared" si="25"/>
        <v>25202882.879285943</v>
      </c>
      <c r="Q24" s="212">
        <f t="shared" si="25"/>
        <v>21408975.254600685</v>
      </c>
      <c r="R24" s="212">
        <f t="shared" si="25"/>
        <v>29515774.229573898</v>
      </c>
      <c r="S24" s="212">
        <f t="shared" si="25"/>
        <v>37557602.077173606</v>
      </c>
      <c r="T24" s="212">
        <f t="shared" si="25"/>
        <v>54254758.066618577</v>
      </c>
      <c r="U24" s="212">
        <f t="shared" si="25"/>
        <v>92276682.599636197</v>
      </c>
      <c r="V24" s="212">
        <f t="shared" si="25"/>
        <v>108046422.18816943</v>
      </c>
      <c r="W24" s="212">
        <f t="shared" si="25"/>
        <v>77091355.542725921</v>
      </c>
      <c r="X24" s="212">
        <f t="shared" si="25"/>
        <v>67827224.613328993</v>
      </c>
      <c r="Y24" s="212">
        <f t="shared" si="25"/>
        <v>43653520.110816903</v>
      </c>
      <c r="Z24" s="212">
        <f t="shared" si="25"/>
        <v>44270810.672846116</v>
      </c>
      <c r="AA24" s="212">
        <f t="shared" si="25"/>
        <v>59743420.452934332</v>
      </c>
      <c r="AB24" s="212">
        <f t="shared" si="25"/>
        <v>72678755.920195132</v>
      </c>
      <c r="AC24" s="212">
        <f t="shared" si="25"/>
        <v>60492361.994780898</v>
      </c>
      <c r="AD24" s="212">
        <f t="shared" si="25"/>
        <v>80727977.414106339</v>
      </c>
      <c r="AE24" s="212">
        <f t="shared" si="25"/>
        <v>99024944.169000506</v>
      </c>
      <c r="AF24" s="212">
        <f t="shared" si="25"/>
        <v>131968394.63201149</v>
      </c>
      <c r="AG24" s="212">
        <f t="shared" si="25"/>
        <v>199076313.92722583</v>
      </c>
      <c r="AH24" s="212">
        <f t="shared" si="25"/>
        <v>241731203.37</v>
      </c>
      <c r="AI24" s="212">
        <f t="shared" si="25"/>
        <v>178542812.19</v>
      </c>
      <c r="AJ24" s="212">
        <f t="shared" si="25"/>
        <v>119131083.27000001</v>
      </c>
      <c r="AK24" s="212">
        <f t="shared" si="25"/>
        <v>108170443.11999999</v>
      </c>
      <c r="AL24" s="212">
        <f t="shared" si="25"/>
        <v>87541307.519999996</v>
      </c>
      <c r="AM24" s="212">
        <f t="shared" si="25"/>
        <v>90944702.097832143</v>
      </c>
      <c r="AN24" s="212">
        <f t="shared" si="25"/>
        <v>110233021.31706147</v>
      </c>
      <c r="AO24" s="212">
        <f t="shared" si="25"/>
        <v>97290327.865876302</v>
      </c>
      <c r="AP24" s="212">
        <f t="shared" si="25"/>
        <v>108238291.58660001</v>
      </c>
      <c r="AQ24" s="212">
        <f t="shared" si="25"/>
        <v>144938545.6798</v>
      </c>
      <c r="AR24" s="212">
        <f t="shared" si="25"/>
        <v>188701953.84819999</v>
      </c>
      <c r="AS24" s="212">
        <f t="shared" si="25"/>
        <v>248235958.29339999</v>
      </c>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14"/>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row>
    <row r="25" spans="1:279" s="27" customFormat="1" ht="13.5" outlineLevel="1" thickTop="1" x14ac:dyDescent="0.2">
      <c r="A25" s="33"/>
      <c r="B25" s="58"/>
      <c r="C25" s="33"/>
      <c r="D25" s="33"/>
      <c r="E25" s="33"/>
      <c r="F25" s="33"/>
      <c r="G25" s="202"/>
      <c r="H25" s="33"/>
      <c r="I25" s="12"/>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197"/>
      <c r="AI25" s="197"/>
      <c r="AJ25" s="197"/>
      <c r="AK25" s="197"/>
      <c r="AL25" s="197"/>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14"/>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row>
    <row r="26" spans="1:279" s="27" customFormat="1" ht="12.75" outlineLevel="1" x14ac:dyDescent="0.2">
      <c r="A26" s="33"/>
      <c r="B26" s="58"/>
      <c r="C26" s="33" t="s">
        <v>174</v>
      </c>
      <c r="D26" s="33"/>
      <c r="E26" s="33"/>
      <c r="F26" s="33"/>
      <c r="G26" s="219">
        <f>+G22/G20</f>
        <v>0.22097360093761875</v>
      </c>
      <c r="H26" s="33"/>
      <c r="I26" s="12" t="s">
        <v>114</v>
      </c>
      <c r="J26" s="219">
        <f>+J22/J20</f>
        <v>0.2253514479258294</v>
      </c>
      <c r="K26" s="219">
        <f t="shared" ref="K26" si="26">+K22/K20</f>
        <v>0.22535144792582937</v>
      </c>
      <c r="L26" s="219">
        <f t="shared" ref="L26:AS26" si="27">+L22/L20</f>
        <v>0.22535144792582942</v>
      </c>
      <c r="M26" s="219">
        <f t="shared" si="27"/>
        <v>0.2253514479258294</v>
      </c>
      <c r="N26" s="219">
        <f t="shared" si="27"/>
        <v>0.22535144792582937</v>
      </c>
      <c r="O26" s="219">
        <f t="shared" si="27"/>
        <v>0.22535144792582942</v>
      </c>
      <c r="P26" s="219">
        <f t="shared" si="27"/>
        <v>0.22535144792582937</v>
      </c>
      <c r="Q26" s="219">
        <f t="shared" si="27"/>
        <v>0.2253514479258294</v>
      </c>
      <c r="R26" s="219">
        <f t="shared" si="27"/>
        <v>0.22535144792582937</v>
      </c>
      <c r="S26" s="219">
        <f t="shared" si="27"/>
        <v>0.2253514479258294</v>
      </c>
      <c r="T26" s="219">
        <f t="shared" si="27"/>
        <v>0.2253514479258294</v>
      </c>
      <c r="U26" s="219">
        <f t="shared" si="27"/>
        <v>0.2253514479258294</v>
      </c>
      <c r="V26" s="219">
        <f t="shared" si="27"/>
        <v>0.19083377475581884</v>
      </c>
      <c r="W26" s="219">
        <f t="shared" si="27"/>
        <v>0.20789550030073495</v>
      </c>
      <c r="X26" s="219">
        <f t="shared" si="27"/>
        <v>0.22031021638097856</v>
      </c>
      <c r="Y26" s="219">
        <f t="shared" si="27"/>
        <v>0.22834752066234396</v>
      </c>
      <c r="Z26" s="219">
        <f t="shared" si="27"/>
        <v>0.24325219985335572</v>
      </c>
      <c r="AA26" s="219">
        <f t="shared" si="27"/>
        <v>0.23225516334798257</v>
      </c>
      <c r="AB26" s="219">
        <f t="shared" si="27"/>
        <v>0.2428339878500039</v>
      </c>
      <c r="AC26" s="219">
        <f t="shared" si="27"/>
        <v>0.23029291439739713</v>
      </c>
      <c r="AD26" s="219">
        <f t="shared" si="27"/>
        <v>0.21833127849749365</v>
      </c>
      <c r="AE26" s="219">
        <f t="shared" si="27"/>
        <v>0.21831559860418021</v>
      </c>
      <c r="AF26" s="219">
        <f t="shared" si="27"/>
        <v>0.23227294242606031</v>
      </c>
      <c r="AG26" s="219">
        <f t="shared" si="27"/>
        <v>0.23820115989110768</v>
      </c>
      <c r="AH26" s="425">
        <f t="shared" si="27"/>
        <v>0.24709470797296768</v>
      </c>
      <c r="AI26" s="425">
        <f t="shared" si="27"/>
        <v>0.24706316450241361</v>
      </c>
      <c r="AJ26" s="425">
        <f t="shared" si="27"/>
        <v>0.27292791008105499</v>
      </c>
      <c r="AK26" s="425">
        <f t="shared" si="27"/>
        <v>0.27642904130919699</v>
      </c>
      <c r="AL26" s="219">
        <f t="shared" si="27"/>
        <v>0.27652645025807759</v>
      </c>
      <c r="AM26" s="219">
        <f t="shared" si="27"/>
        <v>0.39370456403195792</v>
      </c>
      <c r="AN26" s="219">
        <f t="shared" si="27"/>
        <v>0.38247633001938958</v>
      </c>
      <c r="AO26" s="219">
        <f t="shared" si="27"/>
        <v>0.35431391663879508</v>
      </c>
      <c r="AP26" s="219">
        <f t="shared" si="27"/>
        <v>0.2581397366830509</v>
      </c>
      <c r="AQ26" s="219">
        <f t="shared" si="27"/>
        <v>1.7957866533873629E-2</v>
      </c>
      <c r="AR26" s="219">
        <f t="shared" si="27"/>
        <v>0</v>
      </c>
      <c r="AS26" s="219">
        <f t="shared" si="27"/>
        <v>0</v>
      </c>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14"/>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row>
    <row r="27" spans="1:279" s="27" customFormat="1" ht="12.75" outlineLevel="1" x14ac:dyDescent="0.2">
      <c r="A27" s="33"/>
      <c r="B27" s="58"/>
      <c r="C27" s="33"/>
      <c r="D27" s="33"/>
      <c r="E27" s="33"/>
      <c r="F27" s="33"/>
      <c r="G27" s="202"/>
      <c r="H27" s="33"/>
      <c r="I27" s="12"/>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197"/>
      <c r="AI27" s="197"/>
      <c r="AJ27" s="197"/>
      <c r="AK27" s="197"/>
      <c r="AL27" s="197"/>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14"/>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row>
    <row r="28" spans="1:279" s="27" customFormat="1" ht="12.75" outlineLevel="1" x14ac:dyDescent="0.2">
      <c r="A28" s="33"/>
      <c r="B28" s="58"/>
      <c r="C28" s="33"/>
      <c r="D28" s="33"/>
      <c r="E28" s="33"/>
      <c r="F28" s="33"/>
      <c r="G28" s="202"/>
      <c r="H28" s="33"/>
      <c r="I28" s="12"/>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197"/>
      <c r="AI28" s="197"/>
      <c r="AJ28" s="197"/>
      <c r="AK28" s="197"/>
      <c r="AL28" s="197"/>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14"/>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row>
    <row r="29" spans="1:279" s="27" customFormat="1" ht="12.75" outlineLevel="1" x14ac:dyDescent="0.2">
      <c r="A29" s="33"/>
      <c r="B29" s="58"/>
      <c r="C29" s="33"/>
      <c r="D29" s="33"/>
      <c r="E29" s="33"/>
      <c r="F29" s="33"/>
      <c r="G29" s="202"/>
      <c r="H29" s="33"/>
      <c r="I29" s="12"/>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197"/>
      <c r="AI29" s="197"/>
      <c r="AJ29" s="197"/>
      <c r="AK29" s="197"/>
      <c r="AL29" s="197"/>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14"/>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row>
    <row r="30" spans="1:279" s="27" customFormat="1" ht="12.75" outlineLevel="1" x14ac:dyDescent="0.2">
      <c r="A30" s="33"/>
      <c r="B30" s="58"/>
      <c r="C30" s="211" t="s">
        <v>177</v>
      </c>
      <c r="D30" s="220" t="s">
        <v>179</v>
      </c>
      <c r="E30" s="33"/>
      <c r="F30" s="33"/>
      <c r="G30" s="202"/>
      <c r="H30" s="33"/>
      <c r="I30" s="12"/>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197"/>
      <c r="AI30" s="197"/>
      <c r="AJ30" s="197"/>
      <c r="AK30" s="197"/>
      <c r="AL30" s="197"/>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14"/>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row>
    <row r="31" spans="1:279" s="27" customFormat="1" ht="12.75" outlineLevel="1" x14ac:dyDescent="0.2">
      <c r="A31" s="33"/>
      <c r="B31" s="58"/>
      <c r="C31" s="33"/>
      <c r="D31" s="33"/>
      <c r="E31" s="33"/>
      <c r="F31" s="33"/>
      <c r="G31" s="202"/>
      <c r="H31" s="33"/>
      <c r="I31" s="12"/>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197"/>
      <c r="AI31" s="197"/>
      <c r="AJ31" s="197"/>
      <c r="AK31" s="197"/>
      <c r="AL31" s="197"/>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14"/>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row>
    <row r="32" spans="1:279" s="27" customFormat="1" ht="12.75" outlineLevel="1" x14ac:dyDescent="0.2">
      <c r="A32" s="33"/>
      <c r="B32" s="58">
        <v>1</v>
      </c>
      <c r="C32" s="220" t="s">
        <v>111</v>
      </c>
      <c r="D32" s="33"/>
      <c r="E32" s="273">
        <f>+H17</f>
        <v>0.65491543485076598</v>
      </c>
      <c r="F32" s="33"/>
      <c r="G32" s="204">
        <f>SUM(J32:AS32)</f>
        <v>2662628831.1595364</v>
      </c>
      <c r="H32" s="216">
        <v>1</v>
      </c>
      <c r="I32" s="201" t="s">
        <v>164</v>
      </c>
      <c r="J32" s="197">
        <f t="shared" ref="J32:AS32" si="28">J17</f>
        <v>30394934.543636534</v>
      </c>
      <c r="K32" s="203">
        <f t="shared" si="28"/>
        <v>19249469.642482039</v>
      </c>
      <c r="L32" s="203">
        <f t="shared" si="28"/>
        <v>14315809.68079447</v>
      </c>
      <c r="M32" s="203">
        <f t="shared" si="28"/>
        <v>12755002.836666623</v>
      </c>
      <c r="N32" s="203">
        <f t="shared" si="28"/>
        <v>11614809.268834872</v>
      </c>
      <c r="O32" s="203">
        <f t="shared" si="28"/>
        <v>11414491.93666441</v>
      </c>
      <c r="P32" s="203">
        <f t="shared" si="28"/>
        <v>18124702.041362524</v>
      </c>
      <c r="Q32" s="203">
        <f t="shared" si="28"/>
        <v>15396306.024159672</v>
      </c>
      <c r="R32" s="203">
        <f t="shared" si="28"/>
        <v>21226326.21011927</v>
      </c>
      <c r="S32" s="203">
        <f t="shared" si="28"/>
        <v>27009622.283977237</v>
      </c>
      <c r="T32" s="203">
        <f t="shared" si="28"/>
        <v>39017414.356667928</v>
      </c>
      <c r="U32" s="203">
        <f t="shared" si="28"/>
        <v>66360955.034171626</v>
      </c>
      <c r="V32" s="203">
        <f t="shared" si="28"/>
        <v>54349482.749999993</v>
      </c>
      <c r="W32" s="203">
        <f t="shared" si="28"/>
        <v>44146828.450000003</v>
      </c>
      <c r="X32" s="203">
        <f t="shared" si="28"/>
        <v>41638298.189999998</v>
      </c>
      <c r="Y32" s="203">
        <f t="shared" si="28"/>
        <v>23415887.900000002</v>
      </c>
      <c r="Z32" s="203">
        <f t="shared" si="28"/>
        <v>26737565.780000001</v>
      </c>
      <c r="AA32" s="203">
        <f t="shared" si="28"/>
        <v>37916151.590000004</v>
      </c>
      <c r="AB32" s="203">
        <f t="shared" si="28"/>
        <v>52642706.909999996</v>
      </c>
      <c r="AC32" s="203">
        <f t="shared" si="28"/>
        <v>35840534.68</v>
      </c>
      <c r="AD32" s="203">
        <f t="shared" si="28"/>
        <v>50733843.989999972</v>
      </c>
      <c r="AE32" s="203">
        <f t="shared" si="28"/>
        <v>68042942.420000002</v>
      </c>
      <c r="AF32" s="203">
        <f t="shared" si="28"/>
        <v>113299653.06999999</v>
      </c>
      <c r="AG32" s="203">
        <f t="shared" si="28"/>
        <v>202467079.27000001</v>
      </c>
      <c r="AH32" s="197">
        <f t="shared" si="28"/>
        <v>255479751.40000001</v>
      </c>
      <c r="AI32" s="197">
        <f t="shared" si="28"/>
        <v>182777545.81999999</v>
      </c>
      <c r="AJ32" s="197">
        <f t="shared" si="28"/>
        <v>117818519.43000001</v>
      </c>
      <c r="AK32" s="197">
        <f t="shared" si="28"/>
        <v>106309737.7</v>
      </c>
      <c r="AL32" s="197">
        <f t="shared" si="28"/>
        <v>70247179.329999998</v>
      </c>
      <c r="AM32" s="197">
        <f t="shared" si="28"/>
        <v>104401997.55999999</v>
      </c>
      <c r="AN32" s="197">
        <f t="shared" si="28"/>
        <v>142828221.56999999</v>
      </c>
      <c r="AO32" s="197">
        <f t="shared" si="28"/>
        <v>115520430.2</v>
      </c>
      <c r="AP32" s="197">
        <f t="shared" si="28"/>
        <v>100606332.67</v>
      </c>
      <c r="AQ32" s="197">
        <f t="shared" si="28"/>
        <v>98731152.739999995</v>
      </c>
      <c r="AR32" s="197">
        <f t="shared" si="28"/>
        <v>135961493.00999999</v>
      </c>
      <c r="AS32" s="197">
        <f t="shared" si="28"/>
        <v>193835650.87</v>
      </c>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14"/>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row>
    <row r="33" spans="1:279" s="27" customFormat="1" ht="12.75" outlineLevel="1" x14ac:dyDescent="0.2">
      <c r="A33" s="33"/>
      <c r="B33" s="58"/>
      <c r="C33" s="33" t="s">
        <v>165</v>
      </c>
      <c r="D33" s="33"/>
      <c r="E33" s="273"/>
      <c r="F33" s="33"/>
      <c r="G33" s="204">
        <f t="shared" ref="G33:G34" si="29">SUM(J33:AS33)</f>
        <v>640841605.69431889</v>
      </c>
      <c r="H33" s="216">
        <f>G33/$G$32</f>
        <v>0.24068003703514382</v>
      </c>
      <c r="I33" s="201" t="s">
        <v>164</v>
      </c>
      <c r="J33" s="197">
        <f t="shared" ref="J33:AG33" si="30">J281</f>
        <v>7020043.66989973</v>
      </c>
      <c r="K33" s="203">
        <f t="shared" si="30"/>
        <v>4445876.24686707</v>
      </c>
      <c r="L33" s="203">
        <f t="shared" si="30"/>
        <v>3306393.3394846087</v>
      </c>
      <c r="M33" s="203">
        <f t="shared" si="30"/>
        <v>2945907.8714101333</v>
      </c>
      <c r="N33" s="203">
        <f t="shared" si="30"/>
        <v>2682567.6550715715</v>
      </c>
      <c r="O33" s="203">
        <f t="shared" si="30"/>
        <v>2636302.1690362063</v>
      </c>
      <c r="P33" s="203">
        <f t="shared" si="30"/>
        <v>4186098.8268166482</v>
      </c>
      <c r="Q33" s="203">
        <f t="shared" si="30"/>
        <v>3555945.8267485998</v>
      </c>
      <c r="R33" s="203">
        <f t="shared" si="30"/>
        <v>4902452.9640834872</v>
      </c>
      <c r="S33" s="203">
        <f t="shared" si="30"/>
        <v>6238168.6550041763</v>
      </c>
      <c r="T33" s="203">
        <f t="shared" si="30"/>
        <v>9011500.0010001976</v>
      </c>
      <c r="U33" s="203">
        <f t="shared" si="30"/>
        <v>15326790.773223385</v>
      </c>
      <c r="V33" s="203">
        <f t="shared" si="30"/>
        <v>12552609.442001253</v>
      </c>
      <c r="W33" s="203">
        <f t="shared" si="30"/>
        <v>10196194.473182539</v>
      </c>
      <c r="X33" s="203">
        <f t="shared" si="30"/>
        <v>9616821.8824245892</v>
      </c>
      <c r="Y33" s="203">
        <f t="shared" si="30"/>
        <v>5408156.2633893322</v>
      </c>
      <c r="Z33" s="203">
        <f t="shared" si="30"/>
        <v>6175334.2200144064</v>
      </c>
      <c r="AA33" s="203">
        <f t="shared" si="30"/>
        <v>8757151.2803953029</v>
      </c>
      <c r="AB33" s="203">
        <f t="shared" si="30"/>
        <v>12158410.832547817</v>
      </c>
      <c r="AC33" s="203">
        <f t="shared" si="30"/>
        <v>8277764.7783693299</v>
      </c>
      <c r="AD33" s="203">
        <f t="shared" si="30"/>
        <v>11717537.994377552</v>
      </c>
      <c r="AE33" s="203">
        <f t="shared" si="30"/>
        <v>15715264.217171226</v>
      </c>
      <c r="AF33" s="203">
        <f t="shared" si="30"/>
        <v>26167798.163671549</v>
      </c>
      <c r="AG33" s="203">
        <f t="shared" si="30"/>
        <v>46761993.718128234</v>
      </c>
      <c r="AH33" s="197">
        <v>67193391.599999994</v>
      </c>
      <c r="AI33" s="197">
        <v>47842896.270000003</v>
      </c>
      <c r="AJ33" s="197">
        <v>35567700.809999987</v>
      </c>
      <c r="AK33" s="197">
        <v>31842148.73</v>
      </c>
      <c r="AL33" s="197">
        <v>25371330.489999998</v>
      </c>
      <c r="AM33" s="203">
        <v>45385389.82</v>
      </c>
      <c r="AN33" s="203">
        <v>60970617.539999999</v>
      </c>
      <c r="AO33" s="203">
        <v>47354854.979999997</v>
      </c>
      <c r="AP33" s="203">
        <v>36899807.920000002</v>
      </c>
      <c r="AQ33" s="203">
        <v>2650382.27</v>
      </c>
      <c r="AR33" s="203"/>
      <c r="AS33" s="203"/>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14"/>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row>
    <row r="34" spans="1:279" s="27" customFormat="1" ht="13.5" outlineLevel="1" thickBot="1" x14ac:dyDescent="0.25">
      <c r="A34" s="33"/>
      <c r="B34" s="58"/>
      <c r="C34" s="51" t="s">
        <v>169</v>
      </c>
      <c r="D34" s="33"/>
      <c r="E34" s="273"/>
      <c r="F34" s="33"/>
      <c r="G34" s="218">
        <f t="shared" si="29"/>
        <v>2021787225.4652181</v>
      </c>
      <c r="H34" s="216">
        <f>H32-H33</f>
        <v>0.75931996296485615</v>
      </c>
      <c r="I34" s="201" t="s">
        <v>164</v>
      </c>
      <c r="J34" s="212">
        <f>J32-J33</f>
        <v>23374890.873736806</v>
      </c>
      <c r="K34" s="212">
        <f t="shared" ref="K34:AL34" si="31">K32-K33</f>
        <v>14803593.395614969</v>
      </c>
      <c r="L34" s="212">
        <f t="shared" si="31"/>
        <v>11009416.34130986</v>
      </c>
      <c r="M34" s="212">
        <f t="shared" si="31"/>
        <v>9809094.9652564898</v>
      </c>
      <c r="N34" s="212">
        <f t="shared" si="31"/>
        <v>8932241.6137633007</v>
      </c>
      <c r="O34" s="212">
        <f t="shared" si="31"/>
        <v>8778189.7676282041</v>
      </c>
      <c r="P34" s="212">
        <f t="shared" si="31"/>
        <v>13938603.214545876</v>
      </c>
      <c r="Q34" s="212">
        <f t="shared" si="31"/>
        <v>11840360.197411072</v>
      </c>
      <c r="R34" s="212">
        <f t="shared" si="31"/>
        <v>16323873.246035783</v>
      </c>
      <c r="S34" s="212">
        <f t="shared" si="31"/>
        <v>20771453.628973059</v>
      </c>
      <c r="T34" s="212">
        <f t="shared" si="31"/>
        <v>30005914.355667733</v>
      </c>
      <c r="U34" s="212">
        <f t="shared" si="31"/>
        <v>51034164.260948241</v>
      </c>
      <c r="V34" s="212">
        <f t="shared" si="31"/>
        <v>41796873.307998739</v>
      </c>
      <c r="W34" s="212">
        <f t="shared" si="31"/>
        <v>33950633.976817466</v>
      </c>
      <c r="X34" s="212">
        <f t="shared" si="31"/>
        <v>32021476.307575408</v>
      </c>
      <c r="Y34" s="212">
        <f t="shared" si="31"/>
        <v>18007731.636610672</v>
      </c>
      <c r="Z34" s="212">
        <f t="shared" si="31"/>
        <v>20562231.559985593</v>
      </c>
      <c r="AA34" s="212">
        <f t="shared" si="31"/>
        <v>29159000.309604701</v>
      </c>
      <c r="AB34" s="212">
        <f t="shared" si="31"/>
        <v>40484296.077452183</v>
      </c>
      <c r="AC34" s="212">
        <f t="shared" si="31"/>
        <v>27562769.90163067</v>
      </c>
      <c r="AD34" s="212">
        <f t="shared" si="31"/>
        <v>39016305.995622419</v>
      </c>
      <c r="AE34" s="212">
        <f t="shared" si="31"/>
        <v>52327678.20282878</v>
      </c>
      <c r="AF34" s="212">
        <f t="shared" si="31"/>
        <v>87131854.90632844</v>
      </c>
      <c r="AG34" s="212">
        <f t="shared" si="31"/>
        <v>155705085.55187178</v>
      </c>
      <c r="AH34" s="212">
        <f t="shared" si="31"/>
        <v>188286359.80000001</v>
      </c>
      <c r="AI34" s="212">
        <f t="shared" si="31"/>
        <v>134934649.54999998</v>
      </c>
      <c r="AJ34" s="212">
        <f t="shared" si="31"/>
        <v>82250818.62000002</v>
      </c>
      <c r="AK34" s="212">
        <f t="shared" si="31"/>
        <v>74467588.969999999</v>
      </c>
      <c r="AL34" s="212">
        <f t="shared" si="31"/>
        <v>44875848.840000004</v>
      </c>
      <c r="AM34" s="212">
        <f t="shared" ref="AM34:AS34" si="32">AM32-AM33</f>
        <v>59016607.739999987</v>
      </c>
      <c r="AN34" s="212">
        <f t="shared" si="32"/>
        <v>81857604.030000001</v>
      </c>
      <c r="AO34" s="212">
        <f t="shared" si="32"/>
        <v>68165575.219999999</v>
      </c>
      <c r="AP34" s="212">
        <f t="shared" si="32"/>
        <v>63706524.75</v>
      </c>
      <c r="AQ34" s="212">
        <f t="shared" si="32"/>
        <v>96080770.469999999</v>
      </c>
      <c r="AR34" s="212">
        <f t="shared" si="32"/>
        <v>135961493.00999999</v>
      </c>
      <c r="AS34" s="212">
        <f t="shared" si="32"/>
        <v>193835650.87</v>
      </c>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14"/>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row>
    <row r="35" spans="1:279" s="27" customFormat="1" ht="13.5" outlineLevel="1" thickTop="1" x14ac:dyDescent="0.2">
      <c r="A35" s="33"/>
      <c r="B35" s="58"/>
      <c r="C35" s="33" t="s">
        <v>174</v>
      </c>
      <c r="D35" s="33"/>
      <c r="E35" s="273"/>
      <c r="F35" s="33"/>
      <c r="G35" s="219">
        <f>+G33/G32</f>
        <v>0.24068003703514382</v>
      </c>
      <c r="H35" s="33"/>
      <c r="I35" s="12" t="s">
        <v>114</v>
      </c>
      <c r="J35" s="219">
        <f>+J33/J32</f>
        <v>0.23096097344185407</v>
      </c>
      <c r="K35" s="219">
        <f t="shared" ref="K35:AL35" si="33">+K33/K32</f>
        <v>0.23096097344185407</v>
      </c>
      <c r="L35" s="219">
        <f t="shared" si="33"/>
        <v>0.23096097344185404</v>
      </c>
      <c r="M35" s="219">
        <f t="shared" si="33"/>
        <v>0.23096097344185407</v>
      </c>
      <c r="N35" s="219">
        <f t="shared" si="33"/>
        <v>0.23096097344185407</v>
      </c>
      <c r="O35" s="219">
        <f t="shared" si="33"/>
        <v>0.23096097344185407</v>
      </c>
      <c r="P35" s="219">
        <f t="shared" si="33"/>
        <v>0.23096097344185407</v>
      </c>
      <c r="Q35" s="219">
        <f t="shared" si="33"/>
        <v>0.23096097344185407</v>
      </c>
      <c r="R35" s="219">
        <f t="shared" si="33"/>
        <v>0.23096097344185404</v>
      </c>
      <c r="S35" s="219">
        <f t="shared" si="33"/>
        <v>0.23096097344185407</v>
      </c>
      <c r="T35" s="219">
        <f t="shared" si="33"/>
        <v>0.23096097344185409</v>
      </c>
      <c r="U35" s="219">
        <f t="shared" si="33"/>
        <v>0.23096097344185407</v>
      </c>
      <c r="V35" s="219">
        <f t="shared" si="33"/>
        <v>0.23096097344185407</v>
      </c>
      <c r="W35" s="219">
        <f t="shared" si="33"/>
        <v>0.23096097344185407</v>
      </c>
      <c r="X35" s="219">
        <f t="shared" si="33"/>
        <v>0.23096097344185407</v>
      </c>
      <c r="Y35" s="219">
        <f t="shared" si="33"/>
        <v>0.23096097344185407</v>
      </c>
      <c r="Z35" s="219">
        <f t="shared" si="33"/>
        <v>0.23096097344185407</v>
      </c>
      <c r="AA35" s="219">
        <f t="shared" si="33"/>
        <v>0.23096097344185404</v>
      </c>
      <c r="AB35" s="219">
        <f t="shared" si="33"/>
        <v>0.23096097344185407</v>
      </c>
      <c r="AC35" s="219">
        <f t="shared" si="33"/>
        <v>0.23096097344185407</v>
      </c>
      <c r="AD35" s="219">
        <f t="shared" si="33"/>
        <v>0.23096097344185407</v>
      </c>
      <c r="AE35" s="219">
        <f t="shared" si="33"/>
        <v>0.23096097344185407</v>
      </c>
      <c r="AF35" s="219">
        <f t="shared" si="33"/>
        <v>0.23096097344185407</v>
      </c>
      <c r="AG35" s="219">
        <f t="shared" si="33"/>
        <v>0.23096097344185407</v>
      </c>
      <c r="AH35" s="425">
        <f t="shared" si="33"/>
        <v>0.26300867772020226</v>
      </c>
      <c r="AI35" s="425">
        <f t="shared" si="33"/>
        <v>0.26175477986292617</v>
      </c>
      <c r="AJ35" s="425">
        <f t="shared" si="33"/>
        <v>0.30188548440495355</v>
      </c>
      <c r="AK35" s="425">
        <f t="shared" si="33"/>
        <v>0.29952240894297683</v>
      </c>
      <c r="AL35" s="425">
        <f t="shared" si="33"/>
        <v>0.36117223114131264</v>
      </c>
      <c r="AM35" s="425">
        <f t="shared" ref="AM35:AS35" si="34">+AM33/AM32</f>
        <v>0.43471763836622901</v>
      </c>
      <c r="AN35" s="425">
        <f t="shared" si="34"/>
        <v>0.42688074436408457</v>
      </c>
      <c r="AO35" s="425">
        <f t="shared" si="34"/>
        <v>0.4099262346756738</v>
      </c>
      <c r="AP35" s="425">
        <f t="shared" si="34"/>
        <v>0.36677420735566907</v>
      </c>
      <c r="AQ35" s="425">
        <f t="shared" si="34"/>
        <v>2.6844437611090736E-2</v>
      </c>
      <c r="AR35" s="425">
        <f t="shared" si="34"/>
        <v>0</v>
      </c>
      <c r="AS35" s="425">
        <f t="shared" si="34"/>
        <v>0</v>
      </c>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14"/>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row>
    <row r="36" spans="1:279" s="27" customFormat="1" ht="12.75" outlineLevel="1" x14ac:dyDescent="0.2">
      <c r="A36" s="33"/>
      <c r="B36" s="58"/>
      <c r="C36" s="33"/>
      <c r="D36" s="33"/>
      <c r="E36" s="273"/>
      <c r="F36" s="33"/>
      <c r="G36" s="33"/>
      <c r="H36" s="33"/>
      <c r="I36" s="12"/>
      <c r="J36" s="197"/>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197"/>
      <c r="AI36" s="197"/>
      <c r="AJ36" s="197"/>
      <c r="AK36" s="197"/>
      <c r="AL36" s="197"/>
      <c r="AM36" s="203"/>
      <c r="AN36" s="203"/>
      <c r="AO36" s="203"/>
      <c r="AP36" s="203"/>
      <c r="AQ36" s="203"/>
      <c r="AR36" s="203"/>
      <c r="AS36" s="203"/>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14"/>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28"/>
      <c r="IW36" s="28"/>
      <c r="IX36" s="28"/>
      <c r="IY36" s="28"/>
      <c r="IZ36" s="28"/>
      <c r="JA36" s="28"/>
      <c r="JB36" s="28"/>
      <c r="JC36" s="28"/>
      <c r="JD36" s="28"/>
      <c r="JE36" s="28"/>
      <c r="JF36" s="28"/>
      <c r="JG36" s="28"/>
      <c r="JH36" s="28"/>
      <c r="JI36" s="28"/>
      <c r="JJ36" s="28"/>
      <c r="JK36" s="28"/>
      <c r="JL36" s="28"/>
      <c r="JM36" s="28"/>
      <c r="JN36" s="28"/>
      <c r="JO36" s="28"/>
      <c r="JP36" s="28"/>
      <c r="JQ36" s="28"/>
      <c r="JR36" s="28"/>
      <c r="JS36" s="28"/>
    </row>
    <row r="37" spans="1:279" s="27" customFormat="1" ht="12.75" outlineLevel="1" x14ac:dyDescent="0.2">
      <c r="A37" s="33"/>
      <c r="B37" s="58">
        <v>2</v>
      </c>
      <c r="C37" s="221" t="s">
        <v>112</v>
      </c>
      <c r="D37" s="33"/>
      <c r="E37" s="273">
        <f>+H18</f>
        <v>4.5316121724477264E-2</v>
      </c>
      <c r="F37" s="33"/>
      <c r="G37" s="204">
        <f>SUM(J37:AS37)</f>
        <v>184237545.48924729</v>
      </c>
      <c r="H37" s="216">
        <v>1</v>
      </c>
      <c r="I37" s="201" t="s">
        <v>164</v>
      </c>
      <c r="J37" s="197">
        <f t="shared" ref="J37:AS37" si="35">J18</f>
        <v>3497853.1747418633</v>
      </c>
      <c r="K37" s="203">
        <f t="shared" si="35"/>
        <v>2215231.5677596834</v>
      </c>
      <c r="L37" s="203">
        <f t="shared" si="35"/>
        <v>1647465.3126519343</v>
      </c>
      <c r="M37" s="203">
        <f t="shared" si="35"/>
        <v>1467847.4501079791</v>
      </c>
      <c r="N37" s="203">
        <f t="shared" si="35"/>
        <v>1336633.8202403171</v>
      </c>
      <c r="O37" s="203">
        <f t="shared" si="35"/>
        <v>1313581.2745839895</v>
      </c>
      <c r="P37" s="203">
        <f t="shared" si="35"/>
        <v>2085793.1602258743</v>
      </c>
      <c r="Q37" s="203">
        <f t="shared" si="35"/>
        <v>1771808.9778607215</v>
      </c>
      <c r="R37" s="203">
        <f t="shared" si="35"/>
        <v>2442728.4887085347</v>
      </c>
      <c r="S37" s="203">
        <f t="shared" si="35"/>
        <v>3108270.9824215672</v>
      </c>
      <c r="T37" s="203">
        <f t="shared" si="35"/>
        <v>4490129.3168358691</v>
      </c>
      <c r="U37" s="203">
        <f t="shared" si="35"/>
        <v>7636827.6731089707</v>
      </c>
      <c r="V37" s="203">
        <f t="shared" si="35"/>
        <v>6695806.3899999997</v>
      </c>
      <c r="W37" s="203">
        <f t="shared" si="35"/>
        <v>5978176.3300000001</v>
      </c>
      <c r="X37" s="203">
        <f t="shared" si="35"/>
        <v>6179658.7699999996</v>
      </c>
      <c r="Y37" s="203">
        <f t="shared" si="35"/>
        <v>5096852.18</v>
      </c>
      <c r="Z37" s="203">
        <f t="shared" si="35"/>
        <v>5824580.8200000003</v>
      </c>
      <c r="AA37" s="203">
        <f t="shared" si="35"/>
        <v>6438583.0300000003</v>
      </c>
      <c r="AB37" s="203">
        <f t="shared" si="35"/>
        <v>8121611.4100000001</v>
      </c>
      <c r="AC37" s="203">
        <f t="shared" si="35"/>
        <v>6723016.3499999996</v>
      </c>
      <c r="AD37" s="203">
        <f t="shared" si="35"/>
        <v>6906396.6500000004</v>
      </c>
      <c r="AE37" s="203">
        <f t="shared" si="35"/>
        <v>7547652.25</v>
      </c>
      <c r="AF37" s="203">
        <f t="shared" si="35"/>
        <v>9540187.1300000008</v>
      </c>
      <c r="AG37" s="203">
        <f t="shared" si="35"/>
        <v>11404994.09</v>
      </c>
      <c r="AH37" s="197">
        <f t="shared" si="35"/>
        <v>12139961.130000001</v>
      </c>
      <c r="AI37" s="197">
        <f t="shared" si="35"/>
        <v>10742831.109999999</v>
      </c>
      <c r="AJ37" s="197">
        <f t="shared" si="35"/>
        <v>9151657.879999999</v>
      </c>
      <c r="AK37" s="197">
        <f t="shared" si="35"/>
        <v>9482688.2200000007</v>
      </c>
      <c r="AL37" s="197">
        <f t="shared" si="35"/>
        <v>8088755.2699999996</v>
      </c>
      <c r="AM37" s="197">
        <f t="shared" si="35"/>
        <v>12239633.140000001</v>
      </c>
      <c r="AN37" s="197">
        <f t="shared" si="35"/>
        <v>1292903.97</v>
      </c>
      <c r="AO37" s="197">
        <f t="shared" si="35"/>
        <v>864342.59</v>
      </c>
      <c r="AP37" s="197">
        <f t="shared" si="35"/>
        <v>763085.58</v>
      </c>
      <c r="AQ37" s="197">
        <f t="shared" si="35"/>
        <v>0</v>
      </c>
      <c r="AR37" s="197">
        <f t="shared" si="35"/>
        <v>0</v>
      </c>
      <c r="AS37" s="197">
        <f t="shared" si="35"/>
        <v>0</v>
      </c>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14"/>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28"/>
      <c r="IW37" s="28"/>
      <c r="IX37" s="28"/>
      <c r="IY37" s="28"/>
      <c r="IZ37" s="28"/>
      <c r="JA37" s="28"/>
      <c r="JB37" s="28"/>
      <c r="JC37" s="28"/>
      <c r="JD37" s="28"/>
      <c r="JE37" s="28"/>
      <c r="JF37" s="28"/>
      <c r="JG37" s="28"/>
      <c r="JH37" s="28"/>
      <c r="JI37" s="28"/>
      <c r="JJ37" s="28"/>
      <c r="JK37" s="28"/>
      <c r="JL37" s="28"/>
      <c r="JM37" s="28"/>
      <c r="JN37" s="28"/>
      <c r="JO37" s="28"/>
      <c r="JP37" s="28"/>
      <c r="JQ37" s="28"/>
      <c r="JR37" s="28"/>
      <c r="JS37" s="28"/>
    </row>
    <row r="38" spans="1:279" s="27" customFormat="1" ht="12.75" outlineLevel="1" x14ac:dyDescent="0.2">
      <c r="A38" s="33"/>
      <c r="B38" s="58"/>
      <c r="C38" s="193" t="s">
        <v>166</v>
      </c>
      <c r="D38" s="33"/>
      <c r="E38" s="273"/>
      <c r="F38" s="33"/>
      <c r="G38" s="204">
        <f t="shared" ref="G38:G39" si="36">SUM(J38:AS38)</f>
        <v>184237545.48924729</v>
      </c>
      <c r="H38" s="216">
        <f>G38/G37</f>
        <v>1</v>
      </c>
      <c r="I38" s="201" t="s">
        <v>164</v>
      </c>
      <c r="J38" s="197">
        <f>J403</f>
        <v>3497853.1747418633</v>
      </c>
      <c r="K38" s="203">
        <f t="shared" ref="K38:AG38" si="37">K403</f>
        <v>2215231.5677596834</v>
      </c>
      <c r="L38" s="203">
        <f t="shared" si="37"/>
        <v>1647465.3126519343</v>
      </c>
      <c r="M38" s="203">
        <f t="shared" si="37"/>
        <v>1467847.4501079791</v>
      </c>
      <c r="N38" s="203">
        <f t="shared" si="37"/>
        <v>1336633.8202403171</v>
      </c>
      <c r="O38" s="203">
        <f t="shared" si="37"/>
        <v>1313581.2745839895</v>
      </c>
      <c r="P38" s="203">
        <f t="shared" si="37"/>
        <v>2085793.1602258743</v>
      </c>
      <c r="Q38" s="203">
        <f t="shared" si="37"/>
        <v>1771808.9778607215</v>
      </c>
      <c r="R38" s="203">
        <f t="shared" si="37"/>
        <v>2442728.4887085347</v>
      </c>
      <c r="S38" s="203">
        <f t="shared" si="37"/>
        <v>3108270.9824215672</v>
      </c>
      <c r="T38" s="203">
        <f t="shared" si="37"/>
        <v>4490129.3168358691</v>
      </c>
      <c r="U38" s="203">
        <f t="shared" si="37"/>
        <v>7636827.6731089707</v>
      </c>
      <c r="V38" s="203">
        <f t="shared" si="37"/>
        <v>6695806.3899999997</v>
      </c>
      <c r="W38" s="203">
        <f t="shared" si="37"/>
        <v>5978176.3300000001</v>
      </c>
      <c r="X38" s="203">
        <f t="shared" si="37"/>
        <v>6179658.7699999996</v>
      </c>
      <c r="Y38" s="203">
        <f t="shared" si="37"/>
        <v>5096852.18</v>
      </c>
      <c r="Z38" s="203">
        <f t="shared" si="37"/>
        <v>5824580.8200000003</v>
      </c>
      <c r="AA38" s="203">
        <f t="shared" si="37"/>
        <v>6438583.0300000003</v>
      </c>
      <c r="AB38" s="203">
        <f t="shared" si="37"/>
        <v>8121611.4100000001</v>
      </c>
      <c r="AC38" s="203">
        <f t="shared" si="37"/>
        <v>6723016.3499999996</v>
      </c>
      <c r="AD38" s="203">
        <f t="shared" si="37"/>
        <v>6906396.6500000004</v>
      </c>
      <c r="AE38" s="203">
        <f t="shared" si="37"/>
        <v>7547652.25</v>
      </c>
      <c r="AF38" s="203">
        <f t="shared" si="37"/>
        <v>9540187.1300000008</v>
      </c>
      <c r="AG38" s="203">
        <f t="shared" si="37"/>
        <v>11404994.09</v>
      </c>
      <c r="AH38" s="197">
        <v>12139961.130000001</v>
      </c>
      <c r="AI38" s="197">
        <v>10742831.109999999</v>
      </c>
      <c r="AJ38" s="197">
        <v>9151657.879999999</v>
      </c>
      <c r="AK38" s="197">
        <v>9482688.2200000007</v>
      </c>
      <c r="AL38" s="197">
        <v>8088755.2699999996</v>
      </c>
      <c r="AM38" s="203">
        <v>12239633.140000001</v>
      </c>
      <c r="AN38" s="203">
        <v>1292903.97</v>
      </c>
      <c r="AO38" s="203">
        <v>864342.59</v>
      </c>
      <c r="AP38" s="447">
        <v>763085.58</v>
      </c>
      <c r="AQ38" s="203"/>
      <c r="AR38" s="203"/>
      <c r="AS38" s="203"/>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14"/>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28"/>
      <c r="IW38" s="28"/>
      <c r="IX38" s="28"/>
      <c r="IY38" s="28"/>
      <c r="IZ38" s="28"/>
      <c r="JA38" s="28"/>
      <c r="JB38" s="28"/>
      <c r="JC38" s="28"/>
      <c r="JD38" s="28"/>
      <c r="JE38" s="28"/>
      <c r="JF38" s="28"/>
      <c r="JG38" s="28"/>
      <c r="JH38" s="28"/>
      <c r="JI38" s="28"/>
      <c r="JJ38" s="28"/>
      <c r="JK38" s="28"/>
      <c r="JL38" s="28"/>
      <c r="JM38" s="28"/>
      <c r="JN38" s="28"/>
      <c r="JO38" s="28"/>
      <c r="JP38" s="28"/>
      <c r="JQ38" s="28"/>
      <c r="JR38" s="28"/>
      <c r="JS38" s="28"/>
    </row>
    <row r="39" spans="1:279" s="27" customFormat="1" ht="13.5" outlineLevel="1" thickBot="1" x14ac:dyDescent="0.25">
      <c r="A39" s="33"/>
      <c r="B39" s="58"/>
      <c r="C39" s="51" t="s">
        <v>168</v>
      </c>
      <c r="D39" s="33"/>
      <c r="E39" s="273"/>
      <c r="F39" s="33"/>
      <c r="G39" s="218">
        <f t="shared" si="36"/>
        <v>0</v>
      </c>
      <c r="H39" s="216">
        <f>H37-H38</f>
        <v>0</v>
      </c>
      <c r="I39" s="201" t="s">
        <v>164</v>
      </c>
      <c r="J39" s="212">
        <f>J37-J38</f>
        <v>0</v>
      </c>
      <c r="K39" s="212">
        <f t="shared" ref="K39:AL39" si="38">K37-K38</f>
        <v>0</v>
      </c>
      <c r="L39" s="212">
        <f t="shared" si="38"/>
        <v>0</v>
      </c>
      <c r="M39" s="212">
        <f t="shared" si="38"/>
        <v>0</v>
      </c>
      <c r="N39" s="212">
        <f t="shared" si="38"/>
        <v>0</v>
      </c>
      <c r="O39" s="212">
        <f t="shared" si="38"/>
        <v>0</v>
      </c>
      <c r="P39" s="212">
        <f t="shared" si="38"/>
        <v>0</v>
      </c>
      <c r="Q39" s="212">
        <f t="shared" si="38"/>
        <v>0</v>
      </c>
      <c r="R39" s="212">
        <f t="shared" si="38"/>
        <v>0</v>
      </c>
      <c r="S39" s="212">
        <f t="shared" si="38"/>
        <v>0</v>
      </c>
      <c r="T39" s="212">
        <f t="shared" si="38"/>
        <v>0</v>
      </c>
      <c r="U39" s="212">
        <f t="shared" si="38"/>
        <v>0</v>
      </c>
      <c r="V39" s="212">
        <f t="shared" si="38"/>
        <v>0</v>
      </c>
      <c r="W39" s="212">
        <f t="shared" si="38"/>
        <v>0</v>
      </c>
      <c r="X39" s="212">
        <f t="shared" si="38"/>
        <v>0</v>
      </c>
      <c r="Y39" s="212">
        <f t="shared" si="38"/>
        <v>0</v>
      </c>
      <c r="Z39" s="212">
        <f t="shared" si="38"/>
        <v>0</v>
      </c>
      <c r="AA39" s="212">
        <f t="shared" si="38"/>
        <v>0</v>
      </c>
      <c r="AB39" s="212">
        <f t="shared" si="38"/>
        <v>0</v>
      </c>
      <c r="AC39" s="212">
        <f t="shared" si="38"/>
        <v>0</v>
      </c>
      <c r="AD39" s="212">
        <f t="shared" si="38"/>
        <v>0</v>
      </c>
      <c r="AE39" s="212">
        <f t="shared" si="38"/>
        <v>0</v>
      </c>
      <c r="AF39" s="212">
        <f t="shared" si="38"/>
        <v>0</v>
      </c>
      <c r="AG39" s="212">
        <f t="shared" si="38"/>
        <v>0</v>
      </c>
      <c r="AH39" s="212">
        <f t="shared" si="38"/>
        <v>0</v>
      </c>
      <c r="AI39" s="212">
        <f t="shared" si="38"/>
        <v>0</v>
      </c>
      <c r="AJ39" s="212">
        <f t="shared" si="38"/>
        <v>0</v>
      </c>
      <c r="AK39" s="212">
        <f t="shared" si="38"/>
        <v>0</v>
      </c>
      <c r="AL39" s="212">
        <f t="shared" si="38"/>
        <v>0</v>
      </c>
      <c r="AM39" s="212">
        <f t="shared" ref="AM39:AS39" si="39">AM37-AM38</f>
        <v>0</v>
      </c>
      <c r="AN39" s="212">
        <f t="shared" si="39"/>
        <v>0</v>
      </c>
      <c r="AO39" s="212">
        <f t="shared" si="39"/>
        <v>0</v>
      </c>
      <c r="AP39" s="212">
        <f t="shared" si="39"/>
        <v>0</v>
      </c>
      <c r="AQ39" s="212">
        <f t="shared" si="39"/>
        <v>0</v>
      </c>
      <c r="AR39" s="212">
        <f t="shared" si="39"/>
        <v>0</v>
      </c>
      <c r="AS39" s="212">
        <f t="shared" si="39"/>
        <v>0</v>
      </c>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14"/>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28"/>
      <c r="IW39" s="28"/>
      <c r="IX39" s="28"/>
      <c r="IY39" s="28"/>
      <c r="IZ39" s="28"/>
      <c r="JA39" s="28"/>
      <c r="JB39" s="28"/>
      <c r="JC39" s="28"/>
      <c r="JD39" s="28"/>
      <c r="JE39" s="28"/>
      <c r="JF39" s="28"/>
      <c r="JG39" s="28"/>
      <c r="JH39" s="28"/>
      <c r="JI39" s="28"/>
      <c r="JJ39" s="28"/>
      <c r="JK39" s="28"/>
      <c r="JL39" s="28"/>
      <c r="JM39" s="28"/>
      <c r="JN39" s="28"/>
      <c r="JO39" s="28"/>
      <c r="JP39" s="28"/>
      <c r="JQ39" s="28"/>
      <c r="JR39" s="28"/>
      <c r="JS39" s="28"/>
    </row>
    <row r="40" spans="1:279" s="27" customFormat="1" ht="13.5" outlineLevel="1" thickTop="1" x14ac:dyDescent="0.2">
      <c r="A40" s="33"/>
      <c r="B40" s="58"/>
      <c r="C40" s="33" t="s">
        <v>174</v>
      </c>
      <c r="D40" s="33"/>
      <c r="E40" s="273"/>
      <c r="F40" s="33"/>
      <c r="G40" s="219">
        <f>+G38/G37</f>
        <v>1</v>
      </c>
      <c r="H40" s="33"/>
      <c r="I40" s="12" t="s">
        <v>114</v>
      </c>
      <c r="J40" s="219">
        <f>+J38/J37</f>
        <v>1</v>
      </c>
      <c r="K40" s="219">
        <f t="shared" ref="K40:AL40" si="40">+K38/K37</f>
        <v>1</v>
      </c>
      <c r="L40" s="219">
        <f t="shared" si="40"/>
        <v>1</v>
      </c>
      <c r="M40" s="219">
        <f t="shared" si="40"/>
        <v>1</v>
      </c>
      <c r="N40" s="219">
        <f t="shared" si="40"/>
        <v>1</v>
      </c>
      <c r="O40" s="219">
        <f t="shared" si="40"/>
        <v>1</v>
      </c>
      <c r="P40" s="219">
        <f t="shared" si="40"/>
        <v>1</v>
      </c>
      <c r="Q40" s="219">
        <f t="shared" si="40"/>
        <v>1</v>
      </c>
      <c r="R40" s="219">
        <f t="shared" si="40"/>
        <v>1</v>
      </c>
      <c r="S40" s="219">
        <f t="shared" si="40"/>
        <v>1</v>
      </c>
      <c r="T40" s="219">
        <f t="shared" si="40"/>
        <v>1</v>
      </c>
      <c r="U40" s="219">
        <f t="shared" si="40"/>
        <v>1</v>
      </c>
      <c r="V40" s="219">
        <f t="shared" si="40"/>
        <v>1</v>
      </c>
      <c r="W40" s="219">
        <f t="shared" si="40"/>
        <v>1</v>
      </c>
      <c r="X40" s="219">
        <f t="shared" si="40"/>
        <v>1</v>
      </c>
      <c r="Y40" s="219">
        <f t="shared" si="40"/>
        <v>1</v>
      </c>
      <c r="Z40" s="219">
        <f t="shared" si="40"/>
        <v>1</v>
      </c>
      <c r="AA40" s="219">
        <f t="shared" si="40"/>
        <v>1</v>
      </c>
      <c r="AB40" s="219">
        <f t="shared" si="40"/>
        <v>1</v>
      </c>
      <c r="AC40" s="219">
        <f t="shared" si="40"/>
        <v>1</v>
      </c>
      <c r="AD40" s="219">
        <f t="shared" si="40"/>
        <v>1</v>
      </c>
      <c r="AE40" s="219">
        <f t="shared" si="40"/>
        <v>1</v>
      </c>
      <c r="AF40" s="219">
        <f t="shared" si="40"/>
        <v>1</v>
      </c>
      <c r="AG40" s="219">
        <f t="shared" si="40"/>
        <v>1</v>
      </c>
      <c r="AH40" s="425">
        <f t="shared" si="40"/>
        <v>1</v>
      </c>
      <c r="AI40" s="425">
        <f t="shared" si="40"/>
        <v>1</v>
      </c>
      <c r="AJ40" s="425">
        <f t="shared" si="40"/>
        <v>1</v>
      </c>
      <c r="AK40" s="425">
        <f t="shared" si="40"/>
        <v>1</v>
      </c>
      <c r="AL40" s="425">
        <f t="shared" si="40"/>
        <v>1</v>
      </c>
      <c r="AM40" s="425">
        <f t="shared" ref="AM40:AP40" si="41">+AM38/AM37</f>
        <v>1</v>
      </c>
      <c r="AN40" s="425">
        <f t="shared" si="41"/>
        <v>1</v>
      </c>
      <c r="AO40" s="425">
        <f t="shared" si="41"/>
        <v>1</v>
      </c>
      <c r="AP40" s="425">
        <f t="shared" si="41"/>
        <v>1</v>
      </c>
      <c r="AQ40" s="425"/>
      <c r="AR40" s="425"/>
      <c r="AS40" s="425"/>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14"/>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28"/>
      <c r="IW40" s="28"/>
      <c r="IX40" s="28"/>
      <c r="IY40" s="28"/>
      <c r="IZ40" s="28"/>
      <c r="JA40" s="28"/>
      <c r="JB40" s="28"/>
      <c r="JC40" s="28"/>
      <c r="JD40" s="28"/>
      <c r="JE40" s="28"/>
      <c r="JF40" s="28"/>
      <c r="JG40" s="28"/>
      <c r="JH40" s="28"/>
      <c r="JI40" s="28"/>
      <c r="JJ40" s="28"/>
      <c r="JK40" s="28"/>
      <c r="JL40" s="28"/>
      <c r="JM40" s="28"/>
      <c r="JN40" s="28"/>
      <c r="JO40" s="28"/>
      <c r="JP40" s="28"/>
      <c r="JQ40" s="28"/>
      <c r="JR40" s="28"/>
      <c r="JS40" s="28"/>
    </row>
    <row r="41" spans="1:279" s="27" customFormat="1" ht="12.75" outlineLevel="1" x14ac:dyDescent="0.2">
      <c r="A41" s="33"/>
      <c r="B41" s="58"/>
      <c r="C41" s="193"/>
      <c r="D41" s="33"/>
      <c r="E41" s="273"/>
      <c r="F41" s="33"/>
      <c r="G41" s="33"/>
      <c r="H41" s="33"/>
      <c r="I41" s="12"/>
      <c r="J41" s="197"/>
      <c r="K41" s="203"/>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197"/>
      <c r="AI41" s="197"/>
      <c r="AJ41" s="197"/>
      <c r="AK41" s="197"/>
      <c r="AL41" s="197"/>
      <c r="AM41" s="203"/>
      <c r="AN41" s="203"/>
      <c r="AO41" s="203"/>
      <c r="AP41" s="203"/>
      <c r="AQ41" s="203"/>
      <c r="AR41" s="203"/>
      <c r="AS41" s="203"/>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14"/>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c r="IV41" s="28"/>
      <c r="IW41" s="28"/>
      <c r="IX41" s="28"/>
      <c r="IY41" s="28"/>
      <c r="IZ41" s="28"/>
      <c r="JA41" s="28"/>
      <c r="JB41" s="28"/>
      <c r="JC41" s="28"/>
      <c r="JD41" s="28"/>
      <c r="JE41" s="28"/>
      <c r="JF41" s="28"/>
      <c r="JG41" s="28"/>
      <c r="JH41" s="28"/>
      <c r="JI41" s="28"/>
      <c r="JJ41" s="28"/>
      <c r="JK41" s="28"/>
      <c r="JL41" s="28"/>
      <c r="JM41" s="28"/>
      <c r="JN41" s="28"/>
      <c r="JO41" s="28"/>
      <c r="JP41" s="28"/>
      <c r="JQ41" s="28"/>
      <c r="JR41" s="28"/>
      <c r="JS41" s="28"/>
    </row>
    <row r="42" spans="1:279" s="27" customFormat="1" ht="12.75" outlineLevel="1" x14ac:dyDescent="0.2">
      <c r="A42" s="33"/>
      <c r="B42" s="58">
        <v>3</v>
      </c>
      <c r="C42" s="220" t="s">
        <v>113</v>
      </c>
      <c r="D42" s="33"/>
      <c r="E42" s="273">
        <f>+H19</f>
        <v>0.29976844342475639</v>
      </c>
      <c r="F42" s="33"/>
      <c r="G42" s="204">
        <f>SUM(J42:AS42)</f>
        <v>1218740707.0600653</v>
      </c>
      <c r="H42" s="216">
        <v>1</v>
      </c>
      <c r="I42" s="201" t="s">
        <v>164</v>
      </c>
      <c r="J42" s="197">
        <f t="shared" ref="J42:AS42" si="42">J19</f>
        <v>20667398.563621599</v>
      </c>
      <c r="K42" s="203">
        <f t="shared" si="42"/>
        <v>13088906.662008313</v>
      </c>
      <c r="L42" s="203">
        <f t="shared" si="42"/>
        <v>9734205.6785536036</v>
      </c>
      <c r="M42" s="203">
        <f t="shared" si="42"/>
        <v>8672916.4337254018</v>
      </c>
      <c r="N42" s="203">
        <f t="shared" si="42"/>
        <v>7897628.2069247952</v>
      </c>
      <c r="O42" s="203">
        <f t="shared" si="42"/>
        <v>7761420.0457516005</v>
      </c>
      <c r="P42" s="203">
        <f t="shared" si="42"/>
        <v>12324107.505411601</v>
      </c>
      <c r="Q42" s="203">
        <f t="shared" si="42"/>
        <v>10468902.064979598</v>
      </c>
      <c r="R42" s="203">
        <f t="shared" si="42"/>
        <v>14433093.882672204</v>
      </c>
      <c r="S42" s="203">
        <f t="shared" si="42"/>
        <v>18365515.082601205</v>
      </c>
      <c r="T42" s="203">
        <f t="shared" si="42"/>
        <v>26530356.6379962</v>
      </c>
      <c r="U42" s="203">
        <f t="shared" si="42"/>
        <v>45122923.518219404</v>
      </c>
      <c r="V42" s="203">
        <f t="shared" si="42"/>
        <v>72482802.885299742</v>
      </c>
      <c r="W42" s="203">
        <f t="shared" si="42"/>
        <v>47199723.929399908</v>
      </c>
      <c r="X42" s="203">
        <f t="shared" si="42"/>
        <v>39174621.419699937</v>
      </c>
      <c r="Y42" s="203">
        <f t="shared" si="42"/>
        <v>28058736.43269996</v>
      </c>
      <c r="Z42" s="203">
        <f t="shared" si="42"/>
        <v>25939259.898000017</v>
      </c>
      <c r="AA42" s="203">
        <f t="shared" si="42"/>
        <v>33462031.577300005</v>
      </c>
      <c r="AB42" s="203">
        <f t="shared" si="42"/>
        <v>35223555.876600005</v>
      </c>
      <c r="AC42" s="203">
        <f t="shared" si="42"/>
        <v>36027854.877899997</v>
      </c>
      <c r="AD42" s="203">
        <f t="shared" si="42"/>
        <v>45636218.035400018</v>
      </c>
      <c r="AE42" s="203">
        <f t="shared" si="42"/>
        <v>51090894.678100042</v>
      </c>
      <c r="AF42" s="203">
        <f t="shared" si="42"/>
        <v>49055097.36939998</v>
      </c>
      <c r="AG42" s="203">
        <f t="shared" si="42"/>
        <v>47451918.546800002</v>
      </c>
      <c r="AH42" s="197">
        <f t="shared" si="42"/>
        <v>53444843.57</v>
      </c>
      <c r="AI42" s="197">
        <f t="shared" si="42"/>
        <v>43608162.639999971</v>
      </c>
      <c r="AJ42" s="197">
        <f t="shared" si="42"/>
        <v>36880264.650000006</v>
      </c>
      <c r="AK42" s="197">
        <f t="shared" si="42"/>
        <v>33702854.149999991</v>
      </c>
      <c r="AL42" s="197">
        <f t="shared" si="42"/>
        <v>42665458.680000007</v>
      </c>
      <c r="AM42" s="197">
        <f t="shared" si="42"/>
        <v>33359007.112199977</v>
      </c>
      <c r="AN42" s="197">
        <f t="shared" si="42"/>
        <v>34387046.171899997</v>
      </c>
      <c r="AO42" s="197">
        <f t="shared" si="42"/>
        <v>34292669.968900003</v>
      </c>
      <c r="AP42" s="197">
        <f t="shared" si="42"/>
        <v>44531766.836600006</v>
      </c>
      <c r="AQ42" s="197">
        <f t="shared" si="42"/>
        <v>48857775.209800005</v>
      </c>
      <c r="AR42" s="197">
        <f t="shared" si="42"/>
        <v>52740460.838199995</v>
      </c>
      <c r="AS42" s="197">
        <f t="shared" si="42"/>
        <v>54400307.4234</v>
      </c>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14"/>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c r="HV42" s="28"/>
      <c r="HW42" s="28"/>
      <c r="HX42" s="28"/>
      <c r="HY42" s="28"/>
      <c r="HZ42" s="28"/>
      <c r="IA42" s="28"/>
      <c r="IB42" s="28"/>
      <c r="IC42" s="28"/>
      <c r="ID42" s="28"/>
      <c r="IE42" s="28"/>
      <c r="IF42" s="28"/>
      <c r="IG42" s="28"/>
      <c r="IH42" s="28"/>
      <c r="II42" s="28"/>
      <c r="IJ42" s="28"/>
      <c r="IK42" s="28"/>
      <c r="IL42" s="28"/>
      <c r="IM42" s="28"/>
      <c r="IN42" s="28"/>
      <c r="IO42" s="28"/>
      <c r="IP42" s="28"/>
      <c r="IQ42" s="28"/>
      <c r="IR42" s="28"/>
      <c r="IS42" s="28"/>
      <c r="IT42" s="28"/>
      <c r="IU42" s="28"/>
      <c r="IV42" s="28"/>
      <c r="IW42" s="28"/>
      <c r="IX42" s="28"/>
      <c r="IY42" s="28"/>
      <c r="IZ42" s="28"/>
      <c r="JA42" s="28"/>
      <c r="JB42" s="28"/>
      <c r="JC42" s="28"/>
      <c r="JD42" s="28"/>
      <c r="JE42" s="28"/>
      <c r="JF42" s="28"/>
      <c r="JG42" s="28"/>
      <c r="JH42" s="28"/>
      <c r="JI42" s="28"/>
      <c r="JJ42" s="28"/>
      <c r="JK42" s="28"/>
      <c r="JL42" s="28"/>
      <c r="JM42" s="28"/>
      <c r="JN42" s="28"/>
      <c r="JO42" s="28"/>
      <c r="JP42" s="28"/>
      <c r="JQ42" s="28"/>
      <c r="JR42" s="28"/>
      <c r="JS42" s="28"/>
    </row>
    <row r="43" spans="1:279" s="27" customFormat="1" ht="12.75" outlineLevel="1" x14ac:dyDescent="0.2">
      <c r="A43" s="33"/>
      <c r="B43" s="58"/>
      <c r="C43" s="33" t="s">
        <v>167</v>
      </c>
      <c r="D43" s="33"/>
      <c r="E43" s="273"/>
      <c r="F43" s="33"/>
      <c r="G43" s="204">
        <f t="shared" ref="G43:G44" si="43">SUM(J43:AS43)</f>
        <v>181786944.16307622</v>
      </c>
      <c r="H43" s="216">
        <f>G43/G42</f>
        <v>0.1491596556264998</v>
      </c>
      <c r="I43" s="201" t="s">
        <v>164</v>
      </c>
      <c r="J43" s="197">
        <f>J149</f>
        <v>1777320.1331100797</v>
      </c>
      <c r="K43" s="203">
        <f t="shared" ref="K43:AG43" si="44">K149</f>
        <v>1125597.7504461287</v>
      </c>
      <c r="L43" s="203">
        <f t="shared" si="44"/>
        <v>837105.82534467382</v>
      </c>
      <c r="M43" s="203">
        <f t="shared" si="44"/>
        <v>745838.86031858181</v>
      </c>
      <c r="N43" s="203">
        <f t="shared" si="44"/>
        <v>679166.92915055621</v>
      </c>
      <c r="O43" s="203">
        <f t="shared" si="44"/>
        <v>667453.52911127219</v>
      </c>
      <c r="P43" s="203">
        <f t="shared" si="44"/>
        <v>1059827.8406715358</v>
      </c>
      <c r="Q43" s="203">
        <f t="shared" si="44"/>
        <v>900287.00778998516</v>
      </c>
      <c r="R43" s="203">
        <f t="shared" si="44"/>
        <v>1241192.8991340909</v>
      </c>
      <c r="S43" s="203">
        <f t="shared" si="44"/>
        <v>1579366.6344006537</v>
      </c>
      <c r="T43" s="203">
        <f t="shared" si="44"/>
        <v>2281512.9270453556</v>
      </c>
      <c r="U43" s="203">
        <f t="shared" si="44"/>
        <v>3880405.1795314285</v>
      </c>
      <c r="V43" s="203">
        <f t="shared" si="44"/>
        <v>6233254.0051290449</v>
      </c>
      <c r="W43" s="203">
        <f t="shared" si="44"/>
        <v>4059002.3634914588</v>
      </c>
      <c r="X43" s="203">
        <f t="shared" si="44"/>
        <v>3368873.1139463428</v>
      </c>
      <c r="Y43" s="203">
        <f t="shared" si="44"/>
        <v>2412947.9584937277</v>
      </c>
      <c r="Z43" s="203">
        <f t="shared" si="44"/>
        <v>2230680.7851394969</v>
      </c>
      <c r="AA43" s="203">
        <f t="shared" si="44"/>
        <v>2877611.4339703806</v>
      </c>
      <c r="AB43" s="203">
        <f t="shared" si="44"/>
        <v>3029096.0338570485</v>
      </c>
      <c r="AC43" s="203">
        <f t="shared" si="44"/>
        <v>3098262.7847497799</v>
      </c>
      <c r="AD43" s="203">
        <f t="shared" si="44"/>
        <v>3924546.6169160986</v>
      </c>
      <c r="AE43" s="203">
        <f t="shared" si="44"/>
        <v>4393628.7119283127</v>
      </c>
      <c r="AF43" s="203">
        <f t="shared" si="44"/>
        <v>4218557.6437169155</v>
      </c>
      <c r="AG43" s="203">
        <f t="shared" si="44"/>
        <v>4080690.1714459709</v>
      </c>
      <c r="AH43" s="197">
        <v>18283189.872475874</v>
      </c>
      <c r="AI43" s="197">
        <v>16620067.237545008</v>
      </c>
      <c r="AJ43" s="197">
        <v>14397423.013153814</v>
      </c>
      <c r="AK43" s="197">
        <v>14206989.652566081</v>
      </c>
      <c r="AL43" s="197">
        <v>7070575.060221903</v>
      </c>
      <c r="AM43" s="203">
        <v>1430912.7543678</v>
      </c>
      <c r="AN43" s="203">
        <v>6011628.8848385355</v>
      </c>
      <c r="AO43" s="203">
        <v>5167917.323023716</v>
      </c>
      <c r="AP43" s="203">
        <v>6051290.7509999992</v>
      </c>
      <c r="AQ43" s="203">
        <v>9774406.5716522373</v>
      </c>
      <c r="AR43" s="203">
        <v>9031788.8661879897</v>
      </c>
      <c r="AS43" s="203">
        <v>13038527.0372044</v>
      </c>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14"/>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c r="HL43" s="28"/>
      <c r="HM43" s="28"/>
      <c r="HN43" s="28"/>
      <c r="HO43" s="28"/>
      <c r="HP43" s="28"/>
      <c r="HQ43" s="28"/>
      <c r="HR43" s="28"/>
      <c r="HS43" s="28"/>
      <c r="HT43" s="28"/>
      <c r="HU43" s="28"/>
      <c r="HV43" s="28"/>
      <c r="HW43" s="28"/>
      <c r="HX43" s="28"/>
      <c r="HY43" s="28"/>
      <c r="HZ43" s="28"/>
      <c r="IA43" s="28"/>
      <c r="IB43" s="28"/>
      <c r="IC43" s="28"/>
      <c r="ID43" s="28"/>
      <c r="IE43" s="28"/>
      <c r="IF43" s="28"/>
      <c r="IG43" s="28"/>
      <c r="IH43" s="28"/>
      <c r="II43" s="28"/>
      <c r="IJ43" s="28"/>
      <c r="IK43" s="28"/>
      <c r="IL43" s="28"/>
      <c r="IM43" s="28"/>
      <c r="IN43" s="28"/>
      <c r="IO43" s="28"/>
      <c r="IP43" s="28"/>
      <c r="IQ43" s="28"/>
      <c r="IR43" s="28"/>
      <c r="IS43" s="28"/>
      <c r="IT43" s="28"/>
      <c r="IU43" s="28"/>
      <c r="IV43" s="28"/>
      <c r="IW43" s="28"/>
      <c r="IX43" s="28"/>
      <c r="IY43" s="28"/>
      <c r="IZ43" s="28"/>
      <c r="JA43" s="28"/>
      <c r="JB43" s="28"/>
      <c r="JC43" s="28"/>
      <c r="JD43" s="28"/>
      <c r="JE43" s="28"/>
      <c r="JF43" s="28"/>
      <c r="JG43" s="28"/>
      <c r="JH43" s="28"/>
      <c r="JI43" s="28"/>
      <c r="JJ43" s="28"/>
      <c r="JK43" s="28"/>
      <c r="JL43" s="28"/>
      <c r="JM43" s="28"/>
      <c r="JN43" s="28"/>
      <c r="JO43" s="28"/>
      <c r="JP43" s="28"/>
      <c r="JQ43" s="28"/>
      <c r="JR43" s="28"/>
      <c r="JS43" s="28"/>
    </row>
    <row r="44" spans="1:279" s="27" customFormat="1" ht="13.5" outlineLevel="1" thickBot="1" x14ac:dyDescent="0.25">
      <c r="A44" s="33"/>
      <c r="B44" s="58"/>
      <c r="C44" s="51" t="s">
        <v>170</v>
      </c>
      <c r="D44" s="33"/>
      <c r="E44" s="33"/>
      <c r="F44" s="33"/>
      <c r="G44" s="218">
        <f t="shared" si="43"/>
        <v>1036953762.8969891</v>
      </c>
      <c r="H44" s="216">
        <f>H42-H43</f>
        <v>0.8508403443735002</v>
      </c>
      <c r="I44" s="201" t="s">
        <v>164</v>
      </c>
      <c r="J44" s="212">
        <f>J42-J43</f>
        <v>18890078.430511519</v>
      </c>
      <c r="K44" s="212">
        <f t="shared" ref="K44:AL44" si="45">K42-K43</f>
        <v>11963308.911562186</v>
      </c>
      <c r="L44" s="212">
        <f t="shared" si="45"/>
        <v>8897099.8532089293</v>
      </c>
      <c r="M44" s="212">
        <f t="shared" si="45"/>
        <v>7927077.5734068202</v>
      </c>
      <c r="N44" s="212">
        <f t="shared" si="45"/>
        <v>7218461.277774239</v>
      </c>
      <c r="O44" s="212">
        <f t="shared" si="45"/>
        <v>7093966.5166403279</v>
      </c>
      <c r="P44" s="212">
        <f t="shared" si="45"/>
        <v>11264279.664740065</v>
      </c>
      <c r="Q44" s="212">
        <f t="shared" si="45"/>
        <v>9568615.0571896136</v>
      </c>
      <c r="R44" s="212">
        <f t="shared" si="45"/>
        <v>13191900.983538114</v>
      </c>
      <c r="S44" s="212">
        <f t="shared" si="45"/>
        <v>16786148.44820055</v>
      </c>
      <c r="T44" s="212">
        <f t="shared" si="45"/>
        <v>24248843.710950844</v>
      </c>
      <c r="U44" s="212">
        <f t="shared" si="45"/>
        <v>41242518.338687979</v>
      </c>
      <c r="V44" s="212">
        <f t="shared" si="45"/>
        <v>66249548.880170695</v>
      </c>
      <c r="W44" s="212">
        <f t="shared" si="45"/>
        <v>43140721.565908447</v>
      </c>
      <c r="X44" s="212">
        <f t="shared" si="45"/>
        <v>35805748.305753596</v>
      </c>
      <c r="Y44" s="212">
        <f t="shared" si="45"/>
        <v>25645788.474206232</v>
      </c>
      <c r="Z44" s="212">
        <f t="shared" si="45"/>
        <v>23708579.112860519</v>
      </c>
      <c r="AA44" s="212">
        <f t="shared" si="45"/>
        <v>30584420.143329624</v>
      </c>
      <c r="AB44" s="212">
        <f t="shared" si="45"/>
        <v>32194459.842742957</v>
      </c>
      <c r="AC44" s="212">
        <f t="shared" si="45"/>
        <v>32929592.093150217</v>
      </c>
      <c r="AD44" s="212">
        <f t="shared" si="45"/>
        <v>41711671.41848392</v>
      </c>
      <c r="AE44" s="212">
        <f t="shared" si="45"/>
        <v>46697265.966171727</v>
      </c>
      <c r="AF44" s="212">
        <f t="shared" si="45"/>
        <v>44836539.725683063</v>
      </c>
      <c r="AG44" s="212">
        <f t="shared" si="45"/>
        <v>43371228.375354029</v>
      </c>
      <c r="AH44" s="212">
        <f t="shared" si="45"/>
        <v>35161653.69752413</v>
      </c>
      <c r="AI44" s="212">
        <f t="shared" si="45"/>
        <v>26988095.402454965</v>
      </c>
      <c r="AJ44" s="212">
        <f t="shared" si="45"/>
        <v>22482841.636846192</v>
      </c>
      <c r="AK44" s="212">
        <f t="shared" si="45"/>
        <v>19495864.497433908</v>
      </c>
      <c r="AL44" s="212">
        <f t="shared" si="45"/>
        <v>35594883.619778104</v>
      </c>
      <c r="AM44" s="212">
        <f t="shared" ref="AM44:AO44" si="46">AM42-AM43</f>
        <v>31928094.357832178</v>
      </c>
      <c r="AN44" s="212">
        <f t="shared" si="46"/>
        <v>28375417.28706146</v>
      </c>
      <c r="AO44" s="212">
        <f t="shared" si="46"/>
        <v>29124752.645876288</v>
      </c>
      <c r="AP44" s="212">
        <f t="shared" ref="AP44:AS44" si="47">AP42-AP43</f>
        <v>38480476.085600004</v>
      </c>
      <c r="AQ44" s="212">
        <f t="shared" si="47"/>
        <v>39083368.638147771</v>
      </c>
      <c r="AR44" s="212">
        <f t="shared" si="47"/>
        <v>43708671.972012006</v>
      </c>
      <c r="AS44" s="212">
        <f t="shared" si="47"/>
        <v>41361780.3861956</v>
      </c>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14"/>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row>
    <row r="45" spans="1:279" s="27" customFormat="1" ht="13.5" outlineLevel="1" thickTop="1" x14ac:dyDescent="0.2">
      <c r="A45" s="33"/>
      <c r="B45" s="58"/>
      <c r="C45" s="33" t="s">
        <v>174</v>
      </c>
      <c r="D45" s="33"/>
      <c r="E45" s="33"/>
      <c r="F45" s="33"/>
      <c r="G45" s="219">
        <f>+G43/G42</f>
        <v>0.1491596556264998</v>
      </c>
      <c r="H45" s="33"/>
      <c r="I45" s="12" t="s">
        <v>114</v>
      </c>
      <c r="J45" s="219">
        <f>+J43/J42</f>
        <v>8.5996315774278825E-2</v>
      </c>
      <c r="K45" s="219">
        <f t="shared" ref="K45:AL45" si="48">+K43/K42</f>
        <v>8.5996315774278825E-2</v>
      </c>
      <c r="L45" s="219">
        <f t="shared" si="48"/>
        <v>8.5996315774278825E-2</v>
      </c>
      <c r="M45" s="219">
        <f t="shared" si="48"/>
        <v>8.5996315774278825E-2</v>
      </c>
      <c r="N45" s="219">
        <f t="shared" si="48"/>
        <v>8.5996315774278839E-2</v>
      </c>
      <c r="O45" s="219">
        <f t="shared" si="48"/>
        <v>8.5996315774278811E-2</v>
      </c>
      <c r="P45" s="219">
        <f t="shared" si="48"/>
        <v>8.5996315774278839E-2</v>
      </c>
      <c r="Q45" s="219">
        <f t="shared" si="48"/>
        <v>8.5996315774278825E-2</v>
      </c>
      <c r="R45" s="219">
        <f t="shared" si="48"/>
        <v>8.5996315774278825E-2</v>
      </c>
      <c r="S45" s="219">
        <f t="shared" si="48"/>
        <v>8.5996315774278825E-2</v>
      </c>
      <c r="T45" s="219">
        <f t="shared" si="48"/>
        <v>8.5996315774278825E-2</v>
      </c>
      <c r="U45" s="219">
        <f t="shared" si="48"/>
        <v>8.5996315774278825E-2</v>
      </c>
      <c r="V45" s="219">
        <f t="shared" si="48"/>
        <v>8.5996315774278825E-2</v>
      </c>
      <c r="W45" s="219">
        <f t="shared" si="48"/>
        <v>8.5996315774278825E-2</v>
      </c>
      <c r="X45" s="219">
        <f t="shared" si="48"/>
        <v>8.5996315774278825E-2</v>
      </c>
      <c r="Y45" s="219">
        <f t="shared" si="48"/>
        <v>8.5996315774278839E-2</v>
      </c>
      <c r="Z45" s="219">
        <f t="shared" si="48"/>
        <v>8.5996315774278825E-2</v>
      </c>
      <c r="AA45" s="219">
        <f t="shared" si="48"/>
        <v>8.5996315774278825E-2</v>
      </c>
      <c r="AB45" s="219">
        <f t="shared" si="48"/>
        <v>8.5996315774278825E-2</v>
      </c>
      <c r="AC45" s="219">
        <f t="shared" si="48"/>
        <v>8.5996315774278825E-2</v>
      </c>
      <c r="AD45" s="219">
        <f t="shared" si="48"/>
        <v>8.5996315774278825E-2</v>
      </c>
      <c r="AE45" s="219">
        <f t="shared" si="48"/>
        <v>8.5996315774278825E-2</v>
      </c>
      <c r="AF45" s="219">
        <f t="shared" si="48"/>
        <v>8.5996315774278825E-2</v>
      </c>
      <c r="AG45" s="219">
        <f t="shared" si="48"/>
        <v>8.5996315774278825E-2</v>
      </c>
      <c r="AH45" s="219">
        <f t="shared" si="48"/>
        <v>0.34209455302323516</v>
      </c>
      <c r="AI45" s="219">
        <f t="shared" si="48"/>
        <v>0.38112285020465653</v>
      </c>
      <c r="AJ45" s="219">
        <f t="shared" si="48"/>
        <v>0.3903828551608241</v>
      </c>
      <c r="AK45" s="219">
        <f t="shared" si="48"/>
        <v>0.42153669209544037</v>
      </c>
      <c r="AL45" s="219">
        <f t="shared" si="48"/>
        <v>0.16572129490632495</v>
      </c>
      <c r="AM45" s="219">
        <f t="shared" ref="AM45:AO45" si="49">+AM43/AM42</f>
        <v>4.2894344833317596E-2</v>
      </c>
      <c r="AN45" s="219">
        <f t="shared" si="49"/>
        <v>0.17482248561817584</v>
      </c>
      <c r="AO45" s="219">
        <f t="shared" si="49"/>
        <v>0.15070034872497523</v>
      </c>
      <c r="AP45" s="219">
        <f t="shared" ref="AP45:AS45" si="50">+AP43/AP42</f>
        <v>0.13588705728214071</v>
      </c>
      <c r="AQ45" s="219">
        <f t="shared" si="50"/>
        <v>0.20005836388742615</v>
      </c>
      <c r="AR45" s="219">
        <f t="shared" si="50"/>
        <v>0.1712497145957104</v>
      </c>
      <c r="AS45" s="219">
        <f t="shared" si="50"/>
        <v>0.23967745137403298</v>
      </c>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14"/>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row>
    <row r="46" spans="1:279" s="27" customFormat="1" ht="12.75" outlineLevel="1" x14ac:dyDescent="0.2">
      <c r="A46" s="33"/>
      <c r="B46" s="58"/>
      <c r="C46" s="33"/>
      <c r="D46" s="33"/>
      <c r="E46" s="33"/>
      <c r="F46" s="33"/>
      <c r="G46" s="33"/>
      <c r="H46" s="33"/>
      <c r="I46" s="12"/>
      <c r="J46" s="197"/>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14"/>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row>
    <row r="47" spans="1:279" s="27" customFormat="1" ht="12.75" outlineLevel="1" x14ac:dyDescent="0.2">
      <c r="A47" s="33"/>
      <c r="B47" s="58"/>
      <c r="C47" s="33"/>
      <c r="D47" s="33"/>
      <c r="E47" s="33"/>
      <c r="F47" s="33"/>
      <c r="G47" s="202"/>
      <c r="H47" s="33"/>
      <c r="I47" s="12"/>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14"/>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row>
    <row r="48" spans="1:279" s="27" customFormat="1" ht="12.75" outlineLevel="1" x14ac:dyDescent="0.2">
      <c r="A48" s="33"/>
      <c r="B48" s="58"/>
      <c r="C48" s="33"/>
      <c r="D48" s="33"/>
      <c r="E48" s="33"/>
      <c r="F48" s="33"/>
      <c r="G48" s="202"/>
      <c r="H48" s="33"/>
      <c r="I48" s="12"/>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14"/>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row>
    <row r="49" spans="1:279" s="27" customFormat="1" ht="12.75" outlineLevel="1" x14ac:dyDescent="0.2">
      <c r="A49" s="33"/>
      <c r="B49" s="58"/>
      <c r="C49" s="211" t="s">
        <v>180</v>
      </c>
      <c r="D49" s="33"/>
      <c r="E49" s="33"/>
      <c r="F49" s="33"/>
      <c r="G49" s="202"/>
      <c r="H49" s="33"/>
      <c r="I49" s="12"/>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14"/>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row>
    <row r="50" spans="1:279" s="27" customFormat="1" ht="12.75" outlineLevel="1" x14ac:dyDescent="0.2">
      <c r="A50" s="33"/>
      <c r="B50" s="58"/>
      <c r="C50" s="33"/>
      <c r="D50" s="33"/>
      <c r="E50" s="33"/>
      <c r="F50" s="33"/>
      <c r="G50" s="202"/>
      <c r="H50" s="33"/>
      <c r="I50" s="12"/>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14"/>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row>
    <row r="51" spans="1:279" s="27" customFormat="1" ht="12.75" outlineLevel="1" x14ac:dyDescent="0.2">
      <c r="A51" s="33"/>
      <c r="B51" s="58">
        <v>1</v>
      </c>
      <c r="C51" s="33" t="str">
        <f>+C17</f>
        <v>TOLWEB SaaS</v>
      </c>
      <c r="D51" s="33" t="s">
        <v>181</v>
      </c>
      <c r="E51" s="33"/>
      <c r="F51" s="33"/>
      <c r="G51" s="202"/>
      <c r="H51" s="33"/>
      <c r="I51" s="12" t="s">
        <v>183</v>
      </c>
      <c r="J51" s="229">
        <v>0</v>
      </c>
      <c r="K51" s="229">
        <f>+K17/J17-1</f>
        <v>-0.36668823501341952</v>
      </c>
      <c r="L51" s="229">
        <f t="shared" ref="L51:O51" si="51">+L17/K17-1</f>
        <v>-0.25630108534519702</v>
      </c>
      <c r="M51" s="229">
        <f t="shared" si="51"/>
        <v>-0.10902679477653043</v>
      </c>
      <c r="N51" s="229">
        <f t="shared" si="51"/>
        <v>-8.9391870972701959E-2</v>
      </c>
      <c r="O51" s="229">
        <f t="shared" si="51"/>
        <v>-1.7246717318721627E-2</v>
      </c>
      <c r="P51" s="229">
        <f>+P17/O17-1</f>
        <v>0.58786761092224316</v>
      </c>
      <c r="Q51" s="229">
        <f t="shared" ref="Q51:R51" si="52">+Q17/P17-1</f>
        <v>-0.15053466870662802</v>
      </c>
      <c r="R51" s="229">
        <f t="shared" si="52"/>
        <v>0.3786635688334079</v>
      </c>
      <c r="S51" s="229">
        <f>+S17/R17-1</f>
        <v>0.27245864482667215</v>
      </c>
      <c r="T51" s="229">
        <f t="shared" ref="T51:U51" si="53">+T17/S17-1</f>
        <v>0.44457460183787934</v>
      </c>
      <c r="U51" s="229">
        <f t="shared" si="53"/>
        <v>0.70080350347025977</v>
      </c>
      <c r="V51" s="229">
        <f>+V17/U17-1</f>
        <v>-0.18100210097920533</v>
      </c>
      <c r="W51" s="229">
        <f t="shared" ref="W51:AS51" si="54">+W17/V17-1</f>
        <v>-0.1877231168313187</v>
      </c>
      <c r="X51" s="229">
        <f t="shared" si="54"/>
        <v>-5.6822434319174886E-2</v>
      </c>
      <c r="Y51" s="229">
        <f t="shared" si="54"/>
        <v>-0.43763580842927807</v>
      </c>
      <c r="Z51" s="229">
        <f t="shared" si="54"/>
        <v>0.14185573035648158</v>
      </c>
      <c r="AA51" s="229">
        <f t="shared" si="54"/>
        <v>0.41808539722646376</v>
      </c>
      <c r="AB51" s="229">
        <f t="shared" si="54"/>
        <v>0.38839794394861449</v>
      </c>
      <c r="AC51" s="229">
        <f t="shared" si="54"/>
        <v>-0.31917378904404814</v>
      </c>
      <c r="AD51" s="229">
        <f t="shared" si="54"/>
        <v>0.415543725643994</v>
      </c>
      <c r="AE51" s="229">
        <f t="shared" si="54"/>
        <v>0.34117459014956131</v>
      </c>
      <c r="AF51" s="229">
        <f t="shared" si="54"/>
        <v>0.66511983521596796</v>
      </c>
      <c r="AG51" s="229">
        <f t="shared" si="54"/>
        <v>0.78700528892978738</v>
      </c>
      <c r="AH51" s="229">
        <f t="shared" si="54"/>
        <v>0.26183354015447091</v>
      </c>
      <c r="AI51" s="229">
        <f t="shared" si="54"/>
        <v>-0.28457130235018702</v>
      </c>
      <c r="AJ51" s="229">
        <f t="shared" si="54"/>
        <v>-0.35539937960416579</v>
      </c>
      <c r="AK51" s="229">
        <f t="shared" si="54"/>
        <v>-9.7682281068196319E-2</v>
      </c>
      <c r="AL51" s="229">
        <f t="shared" si="54"/>
        <v>-0.33922159108102101</v>
      </c>
      <c r="AM51" s="229">
        <f t="shared" si="54"/>
        <v>0.48620910555783303</v>
      </c>
      <c r="AN51" s="229">
        <f t="shared" si="54"/>
        <v>0.36806023742904337</v>
      </c>
      <c r="AO51" s="229">
        <f t="shared" si="54"/>
        <v>-0.19119324647346714</v>
      </c>
      <c r="AP51" s="229">
        <f t="shared" si="54"/>
        <v>-0.1291035490794078</v>
      </c>
      <c r="AQ51" s="229">
        <f t="shared" si="54"/>
        <v>-1.8638786249676853E-2</v>
      </c>
      <c r="AR51" s="229">
        <f t="shared" si="54"/>
        <v>0.37708807439980863</v>
      </c>
      <c r="AS51" s="229">
        <f t="shared" si="54"/>
        <v>0.42566580124082165</v>
      </c>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14"/>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row>
    <row r="52" spans="1:279" s="27" customFormat="1" ht="12.75" outlineLevel="1" x14ac:dyDescent="0.2">
      <c r="A52" s="33"/>
      <c r="B52" s="58"/>
      <c r="C52" s="33"/>
      <c r="D52" s="33" t="s">
        <v>182</v>
      </c>
      <c r="E52" s="33"/>
      <c r="F52" s="33"/>
      <c r="G52" s="202"/>
      <c r="H52" s="33"/>
      <c r="I52" s="12" t="s">
        <v>184</v>
      </c>
      <c r="J52" s="230">
        <v>0</v>
      </c>
      <c r="K52" s="230">
        <f>+J52</f>
        <v>0</v>
      </c>
      <c r="L52" s="230">
        <f t="shared" ref="L52:U52" si="55">+K52</f>
        <v>0</v>
      </c>
      <c r="M52" s="230">
        <f t="shared" si="55"/>
        <v>0</v>
      </c>
      <c r="N52" s="230">
        <f t="shared" si="55"/>
        <v>0</v>
      </c>
      <c r="O52" s="230">
        <f t="shared" si="55"/>
        <v>0</v>
      </c>
      <c r="P52" s="230">
        <f t="shared" si="55"/>
        <v>0</v>
      </c>
      <c r="Q52" s="230">
        <f t="shared" si="55"/>
        <v>0</v>
      </c>
      <c r="R52" s="230">
        <f t="shared" si="55"/>
        <v>0</v>
      </c>
      <c r="S52" s="230">
        <f t="shared" si="55"/>
        <v>0</v>
      </c>
      <c r="T52" s="230">
        <f t="shared" si="55"/>
        <v>0</v>
      </c>
      <c r="U52" s="230">
        <f t="shared" si="55"/>
        <v>0</v>
      </c>
      <c r="V52" s="230">
        <f>SUM(V17:AG17)/SUM(J17:U17)</f>
        <v>2.6186258500887201</v>
      </c>
      <c r="W52" s="230">
        <f t="shared" ref="W52:AS52" si="56">SUM(W17:AH17)/SUM(K17:V17)</f>
        <v>3.0638863264785958</v>
      </c>
      <c r="X52" s="230">
        <f t="shared" si="56"/>
        <v>3.2495942316499522</v>
      </c>
      <c r="Y52" s="230">
        <f t="shared" si="56"/>
        <v>3.2148699991626128</v>
      </c>
      <c r="Z52" s="230">
        <f t="shared" si="56"/>
        <v>3.3449704073744835</v>
      </c>
      <c r="AA52" s="230">
        <f t="shared" si="56"/>
        <v>3.3267737248898417</v>
      </c>
      <c r="AB52" s="230">
        <f t="shared" si="56"/>
        <v>3.2745774447118787</v>
      </c>
      <c r="AC52" s="230">
        <f t="shared" si="56"/>
        <v>3.2237916665274451</v>
      </c>
      <c r="AD52" s="230">
        <f t="shared" si="56"/>
        <v>3.2530749104106995</v>
      </c>
      <c r="AE52" s="230">
        <f t="shared" si="56"/>
        <v>3.1608043627753277</v>
      </c>
      <c r="AF52" s="230">
        <f t="shared" si="56"/>
        <v>2.9777380052454405</v>
      </c>
      <c r="AG52" s="230">
        <f t="shared" si="56"/>
        <v>2.6549885582920822</v>
      </c>
      <c r="AH52" s="230">
        <f t="shared" si="56"/>
        <v>2.1624747465984084</v>
      </c>
      <c r="AI52" s="230">
        <f t="shared" si="56"/>
        <v>1.4375199222230548</v>
      </c>
      <c r="AJ52" s="230">
        <f t="shared" si="56"/>
        <v>1.087323057789473</v>
      </c>
      <c r="AK52" s="230">
        <f t="shared" si="56"/>
        <v>0.91541094954916702</v>
      </c>
      <c r="AL52" s="230">
        <f t="shared" si="56"/>
        <v>0.76966530829134627</v>
      </c>
      <c r="AM52" s="230">
        <f t="shared" si="56"/>
        <v>0.689472843468247</v>
      </c>
      <c r="AN52" s="230">
        <f t="shared" si="56"/>
        <v>0.57900564491769502</v>
      </c>
      <c r="AO52" s="230">
        <f t="shared" si="56"/>
        <v>0.44451397363085937</v>
      </c>
      <c r="AP52" s="230">
        <f t="shared" si="56"/>
        <v>0.34585615082739779</v>
      </c>
      <c r="AQ52" s="230">
        <f t="shared" si="56"/>
        <v>0.27125488160914396</v>
      </c>
      <c r="AR52" s="230">
        <f t="shared" si="56"/>
        <v>0.20478092704617312</v>
      </c>
      <c r="AS52" s="230">
        <f t="shared" si="56"/>
        <v>0.11868825108063484</v>
      </c>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14"/>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row>
    <row r="53" spans="1:279" s="27" customFormat="1" ht="12.75" outlineLevel="1" x14ac:dyDescent="0.2">
      <c r="A53" s="33"/>
      <c r="B53" s="58"/>
      <c r="C53" s="33"/>
      <c r="D53" s="33"/>
      <c r="E53" s="33"/>
      <c r="F53" s="33"/>
      <c r="G53" s="202"/>
      <c r="H53" s="33"/>
      <c r="I53" s="12"/>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14"/>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row>
    <row r="54" spans="1:279" s="27" customFormat="1" ht="12.75" outlineLevel="1" x14ac:dyDescent="0.2">
      <c r="A54" s="33"/>
      <c r="B54" s="58"/>
      <c r="C54" s="33"/>
      <c r="D54" s="33"/>
      <c r="E54" s="33"/>
      <c r="F54" s="33"/>
      <c r="G54" s="202"/>
      <c r="H54" s="33"/>
      <c r="I54" s="12"/>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14"/>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row>
    <row r="55" spans="1:279" s="27" customFormat="1" ht="12.75" outlineLevel="1" x14ac:dyDescent="0.2">
      <c r="A55" s="33"/>
      <c r="B55" s="58">
        <v>2</v>
      </c>
      <c r="C55" s="33" t="str">
        <f>+C37</f>
        <v>TOLPOS SaaS</v>
      </c>
      <c r="D55" s="33" t="s">
        <v>181</v>
      </c>
      <c r="E55" s="33"/>
      <c r="F55" s="33"/>
      <c r="G55" s="202"/>
      <c r="H55" s="33"/>
      <c r="I55" s="12" t="s">
        <v>183</v>
      </c>
      <c r="J55" s="229">
        <v>0</v>
      </c>
      <c r="K55" s="229">
        <f>+K18/J18-1</f>
        <v>-0.36668823501341952</v>
      </c>
      <c r="L55" s="229">
        <f t="shared" ref="L55:V55" si="57">+L18/K18-1</f>
        <v>-0.25630108534519691</v>
      </c>
      <c r="M55" s="229">
        <f t="shared" si="57"/>
        <v>-0.10902679477653054</v>
      </c>
      <c r="N55" s="229">
        <f t="shared" si="57"/>
        <v>-8.9391870972701959E-2</v>
      </c>
      <c r="O55" s="229">
        <f t="shared" si="57"/>
        <v>-1.7246717318721516E-2</v>
      </c>
      <c r="P55" s="229">
        <f t="shared" si="57"/>
        <v>0.58786761092224293</v>
      </c>
      <c r="Q55" s="229">
        <f t="shared" si="57"/>
        <v>-0.15053466870662802</v>
      </c>
      <c r="R55" s="229">
        <f t="shared" si="57"/>
        <v>0.37866356883340768</v>
      </c>
      <c r="S55" s="229">
        <f t="shared" si="57"/>
        <v>0.27245864482667215</v>
      </c>
      <c r="T55" s="229">
        <f t="shared" si="57"/>
        <v>0.44457460183787911</v>
      </c>
      <c r="U55" s="229">
        <f t="shared" si="57"/>
        <v>0.70080350347025999</v>
      </c>
      <c r="V55" s="229">
        <f t="shared" si="57"/>
        <v>-0.12322148978462921</v>
      </c>
      <c r="W55" s="229">
        <f t="shared" ref="W55" si="58">+W18/V18-1</f>
        <v>-0.10717604694660232</v>
      </c>
      <c r="X55" s="229">
        <f t="shared" ref="X55" si="59">+X18/W18-1</f>
        <v>3.3702993835914352E-2</v>
      </c>
      <c r="Y55" s="229">
        <f t="shared" ref="Y55" si="60">+Y18/X18-1</f>
        <v>-0.17522109719983781</v>
      </c>
      <c r="Z55" s="229">
        <f t="shared" ref="Z55" si="61">+Z18/Y18-1</f>
        <v>0.1427800168220692</v>
      </c>
      <c r="AA55" s="229">
        <f t="shared" ref="AA55" si="62">+AA18/Z18-1</f>
        <v>0.10541569066939305</v>
      </c>
      <c r="AB55" s="229">
        <f t="shared" ref="AB55" si="63">+AB18/AA18-1</f>
        <v>0.26139732487071776</v>
      </c>
      <c r="AC55" s="229">
        <f t="shared" ref="AC55" si="64">+AC18/AB18-1</f>
        <v>-0.17220659662169191</v>
      </c>
      <c r="AD55" s="229">
        <f t="shared" ref="AD55" si="65">+AD18/AC18-1</f>
        <v>2.7276491749123943E-2</v>
      </c>
      <c r="AE55" s="229">
        <f t="shared" ref="AE55" si="66">+AE18/AD18-1</f>
        <v>9.2849517989963548E-2</v>
      </c>
      <c r="AF55" s="229">
        <f t="shared" ref="AF55" si="67">+AF18/AE18-1</f>
        <v>0.26399399627877673</v>
      </c>
      <c r="AG55" s="229">
        <f t="shared" ref="AG55" si="68">+AG18/AF18-1</f>
        <v>0.19546859349707524</v>
      </c>
      <c r="AH55" s="229">
        <f t="shared" ref="AH55" si="69">+AH18/AG18-1</f>
        <v>6.4442562109210177E-2</v>
      </c>
      <c r="AI55" s="229">
        <f t="shared" ref="AI55" si="70">+AI18/AH18-1</f>
        <v>-0.115085213621273</v>
      </c>
      <c r="AJ55" s="229">
        <f t="shared" ref="AJ55" si="71">+AJ18/AI18-1</f>
        <v>-0.1481148883108524</v>
      </c>
      <c r="AK55" s="229">
        <f t="shared" ref="AK55" si="72">+AK18/AJ18-1</f>
        <v>3.6171625331780977E-2</v>
      </c>
      <c r="AL55" s="229">
        <f t="shared" ref="AL55" si="73">+AL18/AK18-1</f>
        <v>-0.14699765695765976</v>
      </c>
      <c r="AM55" s="229">
        <f t="shared" ref="AM55" si="74">+AM18/AL18-1</f>
        <v>0.51316645533769512</v>
      </c>
      <c r="AN55" s="229">
        <f t="shared" ref="AN55" si="75">+AN18/AM18-1</f>
        <v>-0.89436742464325203</v>
      </c>
      <c r="AO55" s="229">
        <f t="shared" ref="AO55" si="76">+AO18/AN18-1</f>
        <v>-0.33147193445465251</v>
      </c>
      <c r="AP55" s="229">
        <f t="shared" ref="AP55" si="77">+AP18/AO18-1</f>
        <v>-0.11714916188498825</v>
      </c>
      <c r="AQ55" s="229">
        <f t="shared" ref="AQ55" si="78">+AQ18/AP18-1</f>
        <v>-1</v>
      </c>
      <c r="AR55" s="229"/>
      <c r="AS55" s="229"/>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14"/>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row>
    <row r="56" spans="1:279" s="27" customFormat="1" ht="12.75" outlineLevel="1" x14ac:dyDescent="0.2">
      <c r="A56" s="33"/>
      <c r="B56" s="58"/>
      <c r="C56" s="33"/>
      <c r="D56" s="33" t="s">
        <v>182</v>
      </c>
      <c r="E56" s="33"/>
      <c r="F56" s="33"/>
      <c r="G56" s="202"/>
      <c r="H56" s="33"/>
      <c r="I56" s="12" t="s">
        <v>184</v>
      </c>
      <c r="J56" s="230">
        <v>0</v>
      </c>
      <c r="K56" s="230">
        <f>+J56</f>
        <v>0</v>
      </c>
      <c r="L56" s="230">
        <f t="shared" ref="L56:U56" si="79">+K56</f>
        <v>0</v>
      </c>
      <c r="M56" s="230">
        <f t="shared" si="79"/>
        <v>0</v>
      </c>
      <c r="N56" s="230">
        <f t="shared" si="79"/>
        <v>0</v>
      </c>
      <c r="O56" s="230">
        <f t="shared" si="79"/>
        <v>0</v>
      </c>
      <c r="P56" s="230">
        <f t="shared" si="79"/>
        <v>0</v>
      </c>
      <c r="Q56" s="230">
        <f t="shared" si="79"/>
        <v>0</v>
      </c>
      <c r="R56" s="230">
        <f t="shared" si="79"/>
        <v>0</v>
      </c>
      <c r="S56" s="230">
        <f t="shared" si="79"/>
        <v>0</v>
      </c>
      <c r="T56" s="230">
        <f t="shared" si="79"/>
        <v>0</v>
      </c>
      <c r="U56" s="230">
        <f t="shared" si="79"/>
        <v>0</v>
      </c>
      <c r="V56" s="230">
        <f>SUM(V18:AG18)/SUM(J18:U18)</f>
        <v>2.6188001170228121</v>
      </c>
      <c r="W56" s="230">
        <f t="shared" ref="W56:AS56" si="80">SUM(W18:AH18)/SUM(K18:V18)</f>
        <v>2.5378701643692323</v>
      </c>
      <c r="X56" s="230">
        <f t="shared" si="80"/>
        <v>2.4181652942887863</v>
      </c>
      <c r="Y56" s="230">
        <f t="shared" si="80"/>
        <v>2.2386980940426162</v>
      </c>
      <c r="Z56" s="230">
        <f t="shared" si="80"/>
        <v>2.1610350317238733</v>
      </c>
      <c r="AA56" s="230">
        <f t="shared" si="80"/>
        <v>2.0197609751533956</v>
      </c>
      <c r="AB56" s="230">
        <f t="shared" si="80"/>
        <v>1.9409680713018038</v>
      </c>
      <c r="AC56" s="230">
        <f t="shared" si="80"/>
        <v>1.6502409731594287</v>
      </c>
      <c r="AD56" s="230">
        <f t="shared" si="80"/>
        <v>1.4461367236870624</v>
      </c>
      <c r="AE56" s="230">
        <f t="shared" si="80"/>
        <v>1.274027420039012</v>
      </c>
      <c r="AF56" s="230">
        <f t="shared" si="80"/>
        <v>1.1039647428308805</v>
      </c>
      <c r="AG56" s="230">
        <f t="shared" si="80"/>
        <v>0.92116885568369244</v>
      </c>
      <c r="AH56" s="230">
        <f t="shared" si="80"/>
        <v>0.74910617764525778</v>
      </c>
      <c r="AI56" s="230">
        <f t="shared" si="80"/>
        <v>0.57263265923058237</v>
      </c>
      <c r="AJ56" s="230">
        <f t="shared" si="80"/>
        <v>0.43327463503616154</v>
      </c>
      <c r="AK56" s="230">
        <f t="shared" si="80"/>
        <v>0.32850220122274376</v>
      </c>
      <c r="AL56" s="230">
        <f t="shared" si="80"/>
        <v>0.2234934705010399</v>
      </c>
      <c r="AM56" s="230">
        <f t="shared" si="80"/>
        <v>0.14263056570095556</v>
      </c>
      <c r="AN56" s="230">
        <f t="shared" si="80"/>
        <v>2.6053601325761871E-2</v>
      </c>
      <c r="AO56" s="230">
        <f t="shared" si="80"/>
        <v>1.5460931978068342E-2</v>
      </c>
      <c r="AP56" s="230">
        <f t="shared" si="80"/>
        <v>7.6767625768968863E-3</v>
      </c>
      <c r="AQ56" s="230">
        <f t="shared" si="80"/>
        <v>0</v>
      </c>
      <c r="AR56" s="230">
        <f t="shared" si="80"/>
        <v>0</v>
      </c>
      <c r="AS56" s="230">
        <f t="shared" si="80"/>
        <v>0</v>
      </c>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14"/>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row>
    <row r="57" spans="1:279" s="27" customFormat="1" ht="12.75" outlineLevel="1" x14ac:dyDescent="0.2">
      <c r="A57" s="33"/>
      <c r="B57" s="58"/>
      <c r="C57" s="33"/>
      <c r="D57" s="33"/>
      <c r="E57" s="33"/>
      <c r="F57" s="33"/>
      <c r="G57" s="202"/>
      <c r="H57" s="33"/>
      <c r="I57" s="12"/>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14"/>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row>
    <row r="58" spans="1:279" s="27" customFormat="1" ht="12.75" outlineLevel="1" x14ac:dyDescent="0.2">
      <c r="A58" s="33"/>
      <c r="B58" s="58"/>
      <c r="C58" s="33"/>
      <c r="D58" s="33"/>
      <c r="E58" s="33"/>
      <c r="F58" s="33"/>
      <c r="G58" s="202"/>
      <c r="H58" s="33"/>
      <c r="I58" s="12"/>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14"/>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row>
    <row r="59" spans="1:279" s="27" customFormat="1" ht="12.75" outlineLevel="1" x14ac:dyDescent="0.2">
      <c r="A59" s="33"/>
      <c r="B59" s="58">
        <v>3</v>
      </c>
      <c r="C59" s="33" t="str">
        <f>+C42</f>
        <v>Plataforma UNIBUS</v>
      </c>
      <c r="D59" s="33" t="s">
        <v>181</v>
      </c>
      <c r="E59" s="33"/>
      <c r="F59" s="33"/>
      <c r="G59" s="202"/>
      <c r="H59" s="33"/>
      <c r="I59" s="12" t="s">
        <v>183</v>
      </c>
      <c r="J59" s="229">
        <v>0</v>
      </c>
      <c r="K59" s="229">
        <f>+K19/J19-1</f>
        <v>-0.36668823501341952</v>
      </c>
      <c r="L59" s="229">
        <f t="shared" ref="L59:T59" si="81">+L19/K19-1</f>
        <v>-0.25630108534519691</v>
      </c>
      <c r="M59" s="229">
        <f t="shared" si="81"/>
        <v>-0.10902679477653054</v>
      </c>
      <c r="N59" s="229">
        <f t="shared" si="81"/>
        <v>-8.9391870972701848E-2</v>
      </c>
      <c r="O59" s="229">
        <f t="shared" si="81"/>
        <v>-1.7246717318721627E-2</v>
      </c>
      <c r="P59" s="229">
        <f t="shared" si="81"/>
        <v>0.58786761092224316</v>
      </c>
      <c r="Q59" s="229">
        <f t="shared" si="81"/>
        <v>-0.15053466870662802</v>
      </c>
      <c r="R59" s="229">
        <f t="shared" si="81"/>
        <v>0.37866356883340768</v>
      </c>
      <c r="S59" s="229">
        <f t="shared" si="81"/>
        <v>0.27245864482667215</v>
      </c>
      <c r="T59" s="229">
        <f t="shared" si="81"/>
        <v>0.44457460183787911</v>
      </c>
      <c r="U59" s="229">
        <f>+U19/T19-1</f>
        <v>0.70080350347025999</v>
      </c>
      <c r="V59" s="229">
        <f t="shared" ref="V59" si="82">+V19/U19-1</f>
        <v>0.60634101768767623</v>
      </c>
      <c r="W59" s="229">
        <f t="shared" ref="W59" si="83">+W19/V19-1</f>
        <v>-0.34881486296699904</v>
      </c>
      <c r="X59" s="229">
        <f t="shared" ref="X59" si="84">+X19/W19-1</f>
        <v>-0.1700243527208698</v>
      </c>
      <c r="Y59" s="229">
        <f t="shared" ref="Y59" si="85">+Y19/X19-1</f>
        <v>-0.28375219936165297</v>
      </c>
      <c r="Z59" s="229">
        <f t="shared" ref="Z59" si="86">+Z19/Y19-1</f>
        <v>-7.5537134032517605E-2</v>
      </c>
      <c r="AA59" s="229">
        <f t="shared" ref="AA59" si="87">+AA19/Z19-1</f>
        <v>0.29001489282583637</v>
      </c>
      <c r="AB59" s="229">
        <f t="shared" ref="AB59" si="88">+AB19/AA19-1</f>
        <v>5.2642479140297738E-2</v>
      </c>
      <c r="AC59" s="229">
        <f t="shared" ref="AC59" si="89">+AC19/AB19-1</f>
        <v>2.2834122827284142E-2</v>
      </c>
      <c r="AD59" s="229">
        <f t="shared" ref="AD59" si="90">+AD19/AC19-1</f>
        <v>0.26669262408387051</v>
      </c>
      <c r="AE59" s="229">
        <f t="shared" ref="AE59" si="91">+AE19/AD19-1</f>
        <v>0.11952516833162719</v>
      </c>
      <c r="AF59" s="229">
        <f t="shared" ref="AF59" si="92">+AF19/AE19-1</f>
        <v>-3.9846577781161852E-2</v>
      </c>
      <c r="AG59" s="229">
        <f t="shared" ref="AG59" si="93">+AG19/AF19-1</f>
        <v>-3.2681187248035592E-2</v>
      </c>
      <c r="AH59" s="229">
        <f t="shared" ref="AH59" si="94">+AH19/AG19-1</f>
        <v>0.12629468326532267</v>
      </c>
      <c r="AI59" s="229">
        <f t="shared" ref="AI59" si="95">+AI19/AH19-1</f>
        <v>-0.18405294641972936</v>
      </c>
      <c r="AJ59" s="229">
        <f t="shared" ref="AJ59" si="96">+AJ19/AI19-1</f>
        <v>-0.15428070303124264</v>
      </c>
      <c r="AK59" s="229">
        <f t="shared" ref="AK59" si="97">+AK19/AJ19-1</f>
        <v>-8.6154764076510348E-2</v>
      </c>
      <c r="AL59" s="229">
        <f t="shared" ref="AL59" si="98">+AL19/AK19-1</f>
        <v>0.26593013428804868</v>
      </c>
      <c r="AM59" s="229">
        <f t="shared" ref="AM59" si="99">+AM19/AL19-1</f>
        <v>-0.21812613424832461</v>
      </c>
      <c r="AN59" s="229">
        <f t="shared" ref="AN59" si="100">+AN19/AM19-1</f>
        <v>3.0817435790049252E-2</v>
      </c>
      <c r="AO59" s="229">
        <f t="shared" ref="AO59" si="101">+AO19/AN19-1</f>
        <v>-2.7445277657234257E-3</v>
      </c>
      <c r="AP59" s="229">
        <f t="shared" ref="AP59" si="102">+AP19/AO19-1</f>
        <v>0.29857975121172631</v>
      </c>
      <c r="AQ59" s="229">
        <f t="shared" ref="AQ59" si="103">+AQ19/AP19-1</f>
        <v>9.7144323715548486E-2</v>
      </c>
      <c r="AR59" s="229">
        <f t="shared" ref="AR59" si="104">+AR19/AQ19-1</f>
        <v>7.946914512024672E-2</v>
      </c>
      <c r="AS59" s="229">
        <f t="shared" ref="AS59" si="105">+AS19/AR19-1</f>
        <v>3.147197727930684E-2</v>
      </c>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14"/>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row>
    <row r="60" spans="1:279" s="27" customFormat="1" ht="12.75" outlineLevel="1" x14ac:dyDescent="0.2">
      <c r="A60" s="33"/>
      <c r="B60" s="58"/>
      <c r="C60" s="33"/>
      <c r="D60" s="33" t="s">
        <v>182</v>
      </c>
      <c r="E60" s="33"/>
      <c r="F60" s="33"/>
      <c r="G60" s="202"/>
      <c r="H60" s="33"/>
      <c r="I60" s="12" t="s">
        <v>184</v>
      </c>
      <c r="J60" s="230">
        <v>0</v>
      </c>
      <c r="K60" s="230">
        <f>+J60</f>
        <v>0</v>
      </c>
      <c r="L60" s="230">
        <f t="shared" ref="L60:U60" si="106">+K60</f>
        <v>0</v>
      </c>
      <c r="M60" s="230">
        <f t="shared" si="106"/>
        <v>0</v>
      </c>
      <c r="N60" s="230">
        <f t="shared" si="106"/>
        <v>0</v>
      </c>
      <c r="O60" s="230">
        <f t="shared" si="106"/>
        <v>0</v>
      </c>
      <c r="P60" s="230">
        <f t="shared" si="106"/>
        <v>0</v>
      </c>
      <c r="Q60" s="230">
        <f t="shared" si="106"/>
        <v>0</v>
      </c>
      <c r="R60" s="230">
        <f t="shared" si="106"/>
        <v>0</v>
      </c>
      <c r="S60" s="230">
        <f t="shared" si="106"/>
        <v>0</v>
      </c>
      <c r="T60" s="230">
        <f t="shared" si="106"/>
        <v>0</v>
      </c>
      <c r="U60" s="230">
        <f t="shared" si="106"/>
        <v>0</v>
      </c>
      <c r="V60" s="230">
        <f>SUM(V19:AG19)/SUM(J19:U19)</f>
        <v>2.6185963562873229</v>
      </c>
      <c r="W60" s="230">
        <f t="shared" ref="W60:AS60" si="107">SUM(W19:AH19)/SUM(K19:V19)</f>
        <v>1.9918957449835106</v>
      </c>
      <c r="X60" s="230">
        <f t="shared" si="107"/>
        <v>1.737310750473769</v>
      </c>
      <c r="Y60" s="230">
        <f t="shared" si="107"/>
        <v>1.5651598084504192</v>
      </c>
      <c r="Z60" s="230">
        <f t="shared" si="107"/>
        <v>1.4902771415159779</v>
      </c>
      <c r="AA60" s="230">
        <f t="shared" si="107"/>
        <v>1.4610677188153753</v>
      </c>
      <c r="AB60" s="230">
        <f t="shared" si="107"/>
        <v>1.3602722664280751</v>
      </c>
      <c r="AC60" s="230">
        <f t="shared" si="107"/>
        <v>1.2795935816923758</v>
      </c>
      <c r="AD60" s="230">
        <f t="shared" si="107"/>
        <v>1.1979855582899981</v>
      </c>
      <c r="AE60" s="230">
        <f t="shared" si="107"/>
        <v>1.1130708643226772</v>
      </c>
      <c r="AF60" s="230">
        <f t="shared" si="107"/>
        <v>1.0335176856360666</v>
      </c>
      <c r="AG60" s="230">
        <f t="shared" si="107"/>
        <v>0.9949820570449146</v>
      </c>
      <c r="AH60" s="230">
        <f t="shared" si="107"/>
        <v>1.00404833737477</v>
      </c>
      <c r="AI60" s="230">
        <f t="shared" si="107"/>
        <v>0.93423891785281854</v>
      </c>
      <c r="AJ60" s="230">
        <f t="shared" si="107"/>
        <v>0.8517829642562087</v>
      </c>
      <c r="AK60" s="230">
        <f t="shared" si="107"/>
        <v>0.77990090663775535</v>
      </c>
      <c r="AL60" s="230">
        <f t="shared" si="107"/>
        <v>0.70237714865276835</v>
      </c>
      <c r="AM60" s="230">
        <f t="shared" si="107"/>
        <v>0.59531635378413505</v>
      </c>
      <c r="AN60" s="230">
        <f t="shared" si="107"/>
        <v>0.5297885990985457</v>
      </c>
      <c r="AO60" s="230">
        <f t="shared" si="107"/>
        <v>0.46287902061453351</v>
      </c>
      <c r="AP60" s="230">
        <f t="shared" si="107"/>
        <v>0.39663854854695157</v>
      </c>
      <c r="AQ60" s="230">
        <f t="shared" si="107"/>
        <v>0.30923255754256723</v>
      </c>
      <c r="AR60" s="230">
        <f t="shared" si="107"/>
        <v>0.21332716841034377</v>
      </c>
      <c r="AS60" s="230">
        <f t="shared" si="107"/>
        <v>0.10752701575931131</v>
      </c>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14"/>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row>
    <row r="61" spans="1:279" s="27" customFormat="1" ht="12.75" outlineLevel="1" x14ac:dyDescent="0.2">
      <c r="A61" s="33"/>
      <c r="B61" s="58"/>
      <c r="C61" s="33"/>
      <c r="D61" s="33"/>
      <c r="E61" s="33"/>
      <c r="F61" s="33"/>
      <c r="G61" s="202"/>
      <c r="H61" s="33"/>
      <c r="I61" s="12"/>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14"/>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8"/>
      <c r="HX61" s="28"/>
      <c r="HY61" s="28"/>
      <c r="HZ61" s="28"/>
      <c r="IA61" s="28"/>
      <c r="IB61" s="28"/>
      <c r="IC61" s="28"/>
      <c r="ID61" s="28"/>
      <c r="IE61" s="28"/>
      <c r="IF61" s="28"/>
      <c r="IG61" s="28"/>
      <c r="IH61" s="28"/>
      <c r="II61" s="28"/>
      <c r="IJ61" s="28"/>
      <c r="IK61" s="28"/>
      <c r="IL61" s="28"/>
      <c r="IM61" s="28"/>
      <c r="IN61" s="28"/>
      <c r="IO61" s="28"/>
      <c r="IP61" s="28"/>
      <c r="IQ61" s="28"/>
      <c r="IR61" s="28"/>
      <c r="IS61" s="28"/>
      <c r="IT61" s="28"/>
      <c r="IU61" s="28"/>
      <c r="IV61" s="28"/>
      <c r="IW61" s="28"/>
      <c r="IX61" s="28"/>
      <c r="IY61" s="28"/>
      <c r="IZ61" s="28"/>
      <c r="JA61" s="28"/>
      <c r="JB61" s="28"/>
      <c r="JC61" s="28"/>
      <c r="JD61" s="28"/>
      <c r="JE61" s="28"/>
      <c r="JF61" s="28"/>
      <c r="JG61" s="28"/>
      <c r="JH61" s="28"/>
      <c r="JI61" s="28"/>
      <c r="JJ61" s="28"/>
      <c r="JK61" s="28"/>
      <c r="JL61" s="28"/>
      <c r="JM61" s="28"/>
      <c r="JN61" s="28"/>
      <c r="JO61" s="28"/>
      <c r="JP61" s="28"/>
      <c r="JQ61" s="28"/>
      <c r="JR61" s="28"/>
      <c r="JS61" s="28"/>
    </row>
    <row r="62" spans="1:279" s="27" customFormat="1" ht="12.75" outlineLevel="1" x14ac:dyDescent="0.2">
      <c r="A62" s="33"/>
      <c r="B62" s="58"/>
      <c r="C62" s="33"/>
      <c r="D62" s="33"/>
      <c r="E62" s="33"/>
      <c r="F62" s="33"/>
      <c r="G62" s="202"/>
      <c r="H62" s="33"/>
      <c r="I62" s="12"/>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14"/>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8"/>
      <c r="HX62" s="28"/>
      <c r="HY62" s="28"/>
      <c r="HZ62" s="28"/>
      <c r="IA62" s="28"/>
      <c r="IB62" s="28"/>
      <c r="IC62" s="28"/>
      <c r="ID62" s="28"/>
      <c r="IE62" s="28"/>
      <c r="IF62" s="28"/>
      <c r="IG62" s="28"/>
      <c r="IH62" s="28"/>
      <c r="II62" s="28"/>
      <c r="IJ62" s="28"/>
      <c r="IK62" s="28"/>
      <c r="IL62" s="28"/>
      <c r="IM62" s="28"/>
      <c r="IN62" s="28"/>
      <c r="IO62" s="28"/>
      <c r="IP62" s="28"/>
      <c r="IQ62" s="28"/>
      <c r="IR62" s="28"/>
      <c r="IS62" s="28"/>
      <c r="IT62" s="28"/>
      <c r="IU62" s="28"/>
      <c r="IV62" s="28"/>
      <c r="IW62" s="28"/>
      <c r="IX62" s="28"/>
      <c r="IY62" s="28"/>
      <c r="IZ62" s="28"/>
      <c r="JA62" s="28"/>
      <c r="JB62" s="28"/>
      <c r="JC62" s="28"/>
      <c r="JD62" s="28"/>
      <c r="JE62" s="28"/>
      <c r="JF62" s="28"/>
      <c r="JG62" s="28"/>
      <c r="JH62" s="28"/>
      <c r="JI62" s="28"/>
      <c r="JJ62" s="28"/>
      <c r="JK62" s="28"/>
      <c r="JL62" s="28"/>
      <c r="JM62" s="28"/>
      <c r="JN62" s="28"/>
      <c r="JO62" s="28"/>
      <c r="JP62" s="28"/>
      <c r="JQ62" s="28"/>
      <c r="JR62" s="28"/>
      <c r="JS62" s="28"/>
    </row>
    <row r="63" spans="1:279" s="27" customFormat="1" ht="12.75" outlineLevel="1" x14ac:dyDescent="0.2">
      <c r="A63" s="33"/>
      <c r="B63" s="58" t="s">
        <v>185</v>
      </c>
      <c r="C63" s="33" t="s">
        <v>10</v>
      </c>
      <c r="D63" s="33" t="s">
        <v>181</v>
      </c>
      <c r="E63" s="33"/>
      <c r="F63" s="33"/>
      <c r="G63" s="202"/>
      <c r="H63" s="33"/>
      <c r="I63" s="12" t="s">
        <v>183</v>
      </c>
      <c r="J63" s="229">
        <v>0</v>
      </c>
      <c r="K63" s="229">
        <f>+K20/J20-1</f>
        <v>-0.36668823501341941</v>
      </c>
      <c r="L63" s="229">
        <f t="shared" ref="L63:V63" si="108">+L20/K20-1</f>
        <v>-0.25630108534519702</v>
      </c>
      <c r="M63" s="229">
        <f t="shared" si="108"/>
        <v>-0.10902679477653043</v>
      </c>
      <c r="N63" s="229">
        <f t="shared" si="108"/>
        <v>-8.9391870972701848E-2</v>
      </c>
      <c r="O63" s="229">
        <f t="shared" si="108"/>
        <v>-1.7246717318721627E-2</v>
      </c>
      <c r="P63" s="229">
        <f t="shared" si="108"/>
        <v>0.58786761092224338</v>
      </c>
      <c r="Q63" s="229">
        <f t="shared" si="108"/>
        <v>-0.15053466870662813</v>
      </c>
      <c r="R63" s="229">
        <f t="shared" si="108"/>
        <v>0.3786635688334079</v>
      </c>
      <c r="S63" s="229">
        <f t="shared" si="108"/>
        <v>0.27245864482667215</v>
      </c>
      <c r="T63" s="229">
        <f t="shared" si="108"/>
        <v>0.44457460183787934</v>
      </c>
      <c r="U63" s="229">
        <f t="shared" si="108"/>
        <v>0.70080350347025977</v>
      </c>
      <c r="V63" s="229">
        <f t="shared" si="108"/>
        <v>0.1209477869659874</v>
      </c>
      <c r="W63" s="229">
        <f t="shared" ref="W63" si="109">+W20/V20-1</f>
        <v>-0.27112918912254302</v>
      </c>
      <c r="X63" s="229">
        <f t="shared" ref="X63" si="110">+X20/W20-1</f>
        <v>-0.10616161449111816</v>
      </c>
      <c r="Y63" s="229">
        <f t="shared" ref="Y63" si="111">+Y20/X20-1</f>
        <v>-0.34969766885423015</v>
      </c>
      <c r="Z63" s="229">
        <f t="shared" ref="Z63" si="112">+Z20/Y20-1</f>
        <v>3.4114895072020923E-2</v>
      </c>
      <c r="AA63" s="229">
        <f t="shared" ref="AA63" si="113">+AA20/Z20-1</f>
        <v>0.33016915071880071</v>
      </c>
      <c r="AB63" s="229">
        <f t="shared" ref="AB63" si="114">+AB20/AA20-1</f>
        <v>0.23351147686127383</v>
      </c>
      <c r="AC63" s="229">
        <f t="shared" ref="AC63" si="115">+AC20/AB20-1</f>
        <v>-0.18123610335477347</v>
      </c>
      <c r="AD63" s="229">
        <f t="shared" ref="AD63" si="116">+AD20/AC20-1</f>
        <v>0.3140935383752772</v>
      </c>
      <c r="AE63" s="229">
        <f t="shared" ref="AE63" si="117">+AE20/AD20-1</f>
        <v>0.22662503123061706</v>
      </c>
      <c r="AF63" s="229">
        <f t="shared" ref="AF63" si="118">+AF20/AE20-1</f>
        <v>0.35690650981423766</v>
      </c>
      <c r="AG63" s="229">
        <f t="shared" ref="AG63" si="119">+AG20/AF20-1</f>
        <v>0.5202541482717864</v>
      </c>
      <c r="AH63" s="229">
        <f t="shared" ref="AH63" si="120">+AH20/AG20-1</f>
        <v>0.22860726930310404</v>
      </c>
      <c r="AI63" s="229">
        <f t="shared" ref="AI63" si="121">+AI20/AH20-1</f>
        <v>-0.26143034145400024</v>
      </c>
      <c r="AJ63" s="229">
        <f t="shared" ref="AJ63" si="122">+AJ20/AI20-1</f>
        <v>-0.30902268340571637</v>
      </c>
      <c r="AK63" s="229">
        <f t="shared" ref="AK63" si="123">+AK20/AJ20-1</f>
        <v>-8.7611371188760501E-2</v>
      </c>
      <c r="AL63" s="229">
        <f t="shared" ref="AL63" si="124">+AL20/AK20-1</f>
        <v>-0.19060057800258279</v>
      </c>
      <c r="AM63" s="229">
        <f t="shared" ref="AM63" si="125">+AM20/AL20-1</f>
        <v>0.23966041833167195</v>
      </c>
      <c r="AN63" s="229">
        <f t="shared" ref="AN63" si="126">+AN20/AM20-1</f>
        <v>0.19004941789241814</v>
      </c>
      <c r="AO63" s="229">
        <f t="shared" ref="AO63" si="127">+AO20/AN20-1</f>
        <v>-0.15590731049510087</v>
      </c>
      <c r="AP63" s="229">
        <f t="shared" ref="AP63" si="128">+AP20/AO20-1</f>
        <v>-3.1698558091024509E-2</v>
      </c>
      <c r="AQ63" s="229">
        <f t="shared" ref="AQ63" si="129">+AQ20/AP20-1</f>
        <v>1.15677118194637E-2</v>
      </c>
      <c r="AR63" s="229">
        <f t="shared" ref="AR63" si="130">+AR20/AQ20-1</f>
        <v>0.27856443209875414</v>
      </c>
      <c r="AS63" s="229">
        <f t="shared" ref="AS63" si="131">+AS20/AR20-1</f>
        <v>0.31549225236476208</v>
      </c>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14"/>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8"/>
      <c r="HX63" s="28"/>
      <c r="HY63" s="28"/>
      <c r="HZ63" s="28"/>
      <c r="IA63" s="28"/>
      <c r="IB63" s="28"/>
      <c r="IC63" s="28"/>
      <c r="ID63" s="28"/>
      <c r="IE63" s="28"/>
      <c r="IF63" s="28"/>
      <c r="IG63" s="28"/>
      <c r="IH63" s="28"/>
      <c r="II63" s="28"/>
      <c r="IJ63" s="28"/>
      <c r="IK63" s="28"/>
      <c r="IL63" s="28"/>
      <c r="IM63" s="28"/>
      <c r="IN63" s="28"/>
      <c r="IO63" s="28"/>
      <c r="IP63" s="28"/>
      <c r="IQ63" s="28"/>
      <c r="IR63" s="28"/>
      <c r="IS63" s="28"/>
      <c r="IT63" s="28"/>
      <c r="IU63" s="28"/>
      <c r="IV63" s="28"/>
      <c r="IW63" s="28"/>
      <c r="IX63" s="28"/>
      <c r="IY63" s="28"/>
      <c r="IZ63" s="28"/>
      <c r="JA63" s="28"/>
      <c r="JB63" s="28"/>
      <c r="JC63" s="28"/>
      <c r="JD63" s="28"/>
      <c r="JE63" s="28"/>
      <c r="JF63" s="28"/>
      <c r="JG63" s="28"/>
      <c r="JH63" s="28"/>
      <c r="JI63" s="28"/>
      <c r="JJ63" s="28"/>
      <c r="JK63" s="28"/>
      <c r="JL63" s="28"/>
      <c r="JM63" s="28"/>
      <c r="JN63" s="28"/>
      <c r="JO63" s="28"/>
      <c r="JP63" s="28"/>
      <c r="JQ63" s="28"/>
      <c r="JR63" s="28"/>
      <c r="JS63" s="28"/>
    </row>
    <row r="64" spans="1:279" s="27" customFormat="1" ht="12.75" outlineLevel="1" x14ac:dyDescent="0.2">
      <c r="A64" s="33"/>
      <c r="B64" s="58"/>
      <c r="C64" s="33"/>
      <c r="D64" s="33" t="s">
        <v>182</v>
      </c>
      <c r="E64" s="33"/>
      <c r="F64" s="33"/>
      <c r="G64" s="202"/>
      <c r="H64" s="33"/>
      <c r="I64" s="12" t="s">
        <v>184</v>
      </c>
      <c r="J64" s="230">
        <v>0</v>
      </c>
      <c r="K64" s="230">
        <f>+J64</f>
        <v>0</v>
      </c>
      <c r="L64" s="230">
        <f t="shared" ref="L64:U64" si="132">+K64</f>
        <v>0</v>
      </c>
      <c r="M64" s="230">
        <f t="shared" si="132"/>
        <v>0</v>
      </c>
      <c r="N64" s="230">
        <f t="shared" si="132"/>
        <v>0</v>
      </c>
      <c r="O64" s="230">
        <f t="shared" si="132"/>
        <v>0</v>
      </c>
      <c r="P64" s="230">
        <f t="shared" si="132"/>
        <v>0</v>
      </c>
      <c r="Q64" s="230">
        <f t="shared" si="132"/>
        <v>0</v>
      </c>
      <c r="R64" s="230">
        <f t="shared" si="132"/>
        <v>0</v>
      </c>
      <c r="S64" s="230">
        <f t="shared" si="132"/>
        <v>0</v>
      </c>
      <c r="T64" s="230">
        <f t="shared" si="132"/>
        <v>0</v>
      </c>
      <c r="U64" s="230">
        <f t="shared" si="132"/>
        <v>0</v>
      </c>
      <c r="V64" s="230">
        <f>SUM(V20:AG20)/SUM(J20:U20)</f>
        <v>2.6186258500887214</v>
      </c>
      <c r="W64" s="230">
        <f t="shared" ref="W64:AS64" si="133">SUM(W20:AH20)/SUM(K20:V20)</f>
        <v>2.5862130100564178</v>
      </c>
      <c r="X64" s="230">
        <f t="shared" si="133"/>
        <v>2.5518964816092251</v>
      </c>
      <c r="Y64" s="230">
        <f t="shared" si="133"/>
        <v>2.4410867633176716</v>
      </c>
      <c r="Z64" s="230">
        <f t="shared" si="133"/>
        <v>2.4553462877004768</v>
      </c>
      <c r="AA64" s="230">
        <f t="shared" si="133"/>
        <v>2.4174029951783202</v>
      </c>
      <c r="AB64" s="230">
        <f t="shared" si="133"/>
        <v>2.3389772177256054</v>
      </c>
      <c r="AC64" s="230">
        <f t="shared" si="133"/>
        <v>2.2665729085175212</v>
      </c>
      <c r="AD64" s="230">
        <f t="shared" si="133"/>
        <v>2.221408331301943</v>
      </c>
      <c r="AE64" s="230">
        <f t="shared" si="133"/>
        <v>2.1218655873745171</v>
      </c>
      <c r="AF64" s="230">
        <f t="shared" si="133"/>
        <v>1.9905596082472834</v>
      </c>
      <c r="AG64" s="230">
        <f t="shared" si="133"/>
        <v>1.8364127542651087</v>
      </c>
      <c r="AH64" s="230">
        <f t="shared" si="133"/>
        <v>1.6330506856570974</v>
      </c>
      <c r="AI64" s="230">
        <f t="shared" si="133"/>
        <v>1.2246458635340913</v>
      </c>
      <c r="AJ64" s="230">
        <f t="shared" si="133"/>
        <v>0.9809825221361107</v>
      </c>
      <c r="AK64" s="230">
        <f t="shared" si="133"/>
        <v>0.84447991625238705</v>
      </c>
      <c r="AL64" s="230">
        <f t="shared" si="133"/>
        <v>0.72096130881126597</v>
      </c>
      <c r="AM64" s="230">
        <f t="shared" si="133"/>
        <v>0.63393215811572623</v>
      </c>
      <c r="AN64" s="230">
        <f t="shared" si="133"/>
        <v>0.53507814041339563</v>
      </c>
      <c r="AO64" s="230">
        <f t="shared" si="133"/>
        <v>0.42713693852871426</v>
      </c>
      <c r="AP64" s="230">
        <f t="shared" si="133"/>
        <v>0.34213634464455545</v>
      </c>
      <c r="AQ64" s="230">
        <f t="shared" si="133"/>
        <v>0.26843596135595482</v>
      </c>
      <c r="AR64" s="230">
        <f t="shared" si="133"/>
        <v>0.19874947934278836</v>
      </c>
      <c r="AS64" s="230">
        <f t="shared" si="133"/>
        <v>0.112058140732685</v>
      </c>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14"/>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8"/>
      <c r="HX64" s="28"/>
      <c r="HY64" s="28"/>
      <c r="HZ64" s="28"/>
      <c r="IA64" s="28"/>
      <c r="IB64" s="28"/>
      <c r="IC64" s="28"/>
      <c r="ID64" s="28"/>
      <c r="IE64" s="28"/>
      <c r="IF64" s="28"/>
      <c r="IG64" s="28"/>
      <c r="IH64" s="28"/>
      <c r="II64" s="28"/>
      <c r="IJ64" s="28"/>
      <c r="IK64" s="28"/>
      <c r="IL64" s="28"/>
      <c r="IM64" s="28"/>
      <c r="IN64" s="28"/>
      <c r="IO64" s="28"/>
      <c r="IP64" s="28"/>
      <c r="IQ64" s="28"/>
      <c r="IR64" s="28"/>
      <c r="IS64" s="28"/>
      <c r="IT64" s="28"/>
      <c r="IU64" s="28"/>
      <c r="IV64" s="28"/>
      <c r="IW64" s="28"/>
      <c r="IX64" s="28"/>
      <c r="IY64" s="28"/>
      <c r="IZ64" s="28"/>
      <c r="JA64" s="28"/>
      <c r="JB64" s="28"/>
      <c r="JC64" s="28"/>
      <c r="JD64" s="28"/>
      <c r="JE64" s="28"/>
      <c r="JF64" s="28"/>
      <c r="JG64" s="28"/>
      <c r="JH64" s="28"/>
      <c r="JI64" s="28"/>
      <c r="JJ64" s="28"/>
      <c r="JK64" s="28"/>
      <c r="JL64" s="28"/>
      <c r="JM64" s="28"/>
      <c r="JN64" s="28"/>
      <c r="JO64" s="28"/>
      <c r="JP64" s="28"/>
      <c r="JQ64" s="28"/>
      <c r="JR64" s="28"/>
      <c r="JS64" s="28"/>
    </row>
    <row r="65" spans="1:279" s="27" customFormat="1" ht="12.75" outlineLevel="1" x14ac:dyDescent="0.2">
      <c r="A65" s="33"/>
      <c r="B65" s="58"/>
      <c r="C65" s="33"/>
      <c r="D65" s="33"/>
      <c r="E65" s="33"/>
      <c r="F65" s="33"/>
      <c r="G65" s="202"/>
      <c r="H65" s="33"/>
      <c r="I65" s="12"/>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14"/>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c r="GV65" s="28"/>
      <c r="GW65" s="28"/>
      <c r="GX65" s="28"/>
      <c r="GY65" s="28"/>
      <c r="GZ65" s="28"/>
      <c r="HA65" s="28"/>
      <c r="HB65" s="28"/>
      <c r="HC65" s="28"/>
      <c r="HD65" s="28"/>
      <c r="HE65" s="28"/>
      <c r="HF65" s="28"/>
      <c r="HG65" s="28"/>
      <c r="HH65" s="28"/>
      <c r="HI65" s="28"/>
      <c r="HJ65" s="28"/>
      <c r="HK65" s="28"/>
      <c r="HL65" s="28"/>
      <c r="HM65" s="28"/>
      <c r="HN65" s="28"/>
      <c r="HO65" s="28"/>
      <c r="HP65" s="28"/>
      <c r="HQ65" s="28"/>
      <c r="HR65" s="28"/>
      <c r="HS65" s="28"/>
      <c r="HT65" s="28"/>
      <c r="HU65" s="28"/>
      <c r="HV65" s="28"/>
      <c r="HW65" s="28"/>
      <c r="HX65" s="28"/>
      <c r="HY65" s="28"/>
      <c r="HZ65" s="28"/>
      <c r="IA65" s="28"/>
      <c r="IB65" s="28"/>
      <c r="IC65" s="28"/>
      <c r="ID65" s="28"/>
      <c r="IE65" s="28"/>
      <c r="IF65" s="28"/>
      <c r="IG65" s="28"/>
      <c r="IH65" s="28"/>
      <c r="II65" s="28"/>
      <c r="IJ65" s="28"/>
      <c r="IK65" s="28"/>
      <c r="IL65" s="28"/>
      <c r="IM65" s="28"/>
      <c r="IN65" s="28"/>
      <c r="IO65" s="28"/>
      <c r="IP65" s="28"/>
      <c r="IQ65" s="28"/>
      <c r="IR65" s="28"/>
      <c r="IS65" s="28"/>
      <c r="IT65" s="28"/>
      <c r="IU65" s="28"/>
      <c r="IV65" s="28"/>
      <c r="IW65" s="28"/>
      <c r="IX65" s="28"/>
      <c r="IY65" s="28"/>
      <c r="IZ65" s="28"/>
      <c r="JA65" s="28"/>
      <c r="JB65" s="28"/>
      <c r="JC65" s="28"/>
      <c r="JD65" s="28"/>
      <c r="JE65" s="28"/>
      <c r="JF65" s="28"/>
      <c r="JG65" s="28"/>
      <c r="JH65" s="28"/>
      <c r="JI65" s="28"/>
      <c r="JJ65" s="28"/>
      <c r="JK65" s="28"/>
      <c r="JL65" s="28"/>
      <c r="JM65" s="28"/>
      <c r="JN65" s="28"/>
      <c r="JO65" s="28"/>
      <c r="JP65" s="28"/>
      <c r="JQ65" s="28"/>
      <c r="JR65" s="28"/>
      <c r="JS65" s="28"/>
    </row>
    <row r="66" spans="1:279" s="27" customFormat="1" ht="12.75" outlineLevel="1" x14ac:dyDescent="0.2">
      <c r="A66" s="33"/>
      <c r="B66" s="58"/>
      <c r="C66" s="33"/>
      <c r="D66" s="33"/>
      <c r="E66" s="33"/>
      <c r="F66" s="33"/>
      <c r="G66" s="202"/>
      <c r="H66" s="33"/>
      <c r="I66" s="12"/>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14"/>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28"/>
      <c r="IW66" s="28"/>
      <c r="IX66" s="28"/>
      <c r="IY66" s="28"/>
      <c r="IZ66" s="28"/>
      <c r="JA66" s="28"/>
      <c r="JB66" s="28"/>
      <c r="JC66" s="28"/>
      <c r="JD66" s="28"/>
      <c r="JE66" s="28"/>
      <c r="JF66" s="28"/>
      <c r="JG66" s="28"/>
      <c r="JH66" s="28"/>
      <c r="JI66" s="28"/>
      <c r="JJ66" s="28"/>
      <c r="JK66" s="28"/>
      <c r="JL66" s="28"/>
      <c r="JM66" s="28"/>
      <c r="JN66" s="28"/>
      <c r="JO66" s="28"/>
      <c r="JP66" s="28"/>
      <c r="JQ66" s="28"/>
      <c r="JR66" s="28"/>
      <c r="JS66" s="28"/>
    </row>
    <row r="67" spans="1:279" s="27" customFormat="1" ht="12.75" x14ac:dyDescent="0.2">
      <c r="A67" s="222"/>
      <c r="B67" s="223"/>
      <c r="C67" s="224"/>
      <c r="D67" s="224"/>
      <c r="E67" s="224"/>
      <c r="F67" s="224"/>
      <c r="G67" s="224"/>
      <c r="H67" s="224"/>
      <c r="I67" s="225"/>
      <c r="J67" s="226"/>
      <c r="K67" s="227"/>
      <c r="L67" s="227"/>
      <c r="M67" s="227"/>
      <c r="N67" s="227"/>
      <c r="O67" s="227"/>
      <c r="P67" s="227"/>
      <c r="Q67" s="227"/>
      <c r="R67" s="227"/>
      <c r="S67" s="227"/>
      <c r="T67" s="227"/>
      <c r="U67" s="227"/>
      <c r="V67" s="227"/>
      <c r="W67" s="227"/>
      <c r="X67" s="227"/>
      <c r="Y67" s="227"/>
      <c r="Z67" s="227"/>
      <c r="AA67" s="227"/>
      <c r="AB67" s="227"/>
      <c r="AC67" s="227"/>
      <c r="AD67" s="227"/>
      <c r="AE67" s="227"/>
      <c r="AF67" s="227"/>
      <c r="AG67" s="227"/>
      <c r="AH67" s="227"/>
      <c r="AI67" s="227"/>
      <c r="AJ67" s="227"/>
      <c r="AK67" s="227"/>
      <c r="AL67" s="227"/>
      <c r="AM67" s="227"/>
      <c r="AN67" s="227"/>
      <c r="AO67" s="227"/>
      <c r="AP67" s="227"/>
      <c r="AQ67" s="227"/>
      <c r="AR67" s="227"/>
      <c r="AS67" s="227"/>
      <c r="AT67" s="227"/>
      <c r="AU67" s="227"/>
      <c r="AV67" s="227"/>
      <c r="AW67" s="227"/>
      <c r="AX67" s="227"/>
      <c r="AY67" s="227"/>
      <c r="AZ67" s="227"/>
      <c r="BA67" s="227"/>
      <c r="BB67" s="227"/>
      <c r="BC67" s="227"/>
      <c r="BD67" s="227"/>
      <c r="BE67" s="227"/>
      <c r="BF67" s="227"/>
      <c r="BG67" s="227"/>
      <c r="BH67" s="227"/>
      <c r="BI67" s="227"/>
      <c r="BJ67" s="227"/>
      <c r="BK67" s="227"/>
      <c r="BL67" s="227"/>
      <c r="BM67" s="227"/>
      <c r="BN67" s="227"/>
      <c r="BO67" s="227"/>
      <c r="BP67" s="227"/>
      <c r="BQ67" s="227"/>
      <c r="BR67" s="227"/>
      <c r="BS67" s="227"/>
      <c r="BT67" s="227"/>
      <c r="BU67" s="227"/>
      <c r="BV67" s="227"/>
      <c r="BW67" s="227"/>
      <c r="BX67" s="227"/>
      <c r="BY67" s="227"/>
      <c r="BZ67" s="227"/>
      <c r="CA67" s="227"/>
      <c r="CB67" s="227"/>
      <c r="CC67" s="227"/>
      <c r="CD67" s="227"/>
      <c r="CE67" s="227"/>
      <c r="CF67" s="227"/>
      <c r="CG67" s="227"/>
      <c r="CH67" s="227"/>
      <c r="CI67" s="227"/>
      <c r="CJ67" s="227"/>
      <c r="CK67" s="227"/>
      <c r="CL67" s="227"/>
      <c r="CM67" s="227"/>
      <c r="CN67" s="227"/>
      <c r="CO67" s="227"/>
      <c r="CP67" s="227"/>
      <c r="CQ67" s="227"/>
      <c r="CR67" s="227"/>
      <c r="CS67" s="227"/>
      <c r="CT67" s="227"/>
      <c r="CU67" s="227"/>
      <c r="CV67" s="227"/>
      <c r="CW67" s="227"/>
      <c r="CX67" s="227"/>
      <c r="CY67" s="227"/>
      <c r="CZ67" s="227"/>
      <c r="DA67" s="227"/>
      <c r="DB67" s="2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28"/>
      <c r="IW67" s="28"/>
      <c r="IX67" s="28"/>
      <c r="IY67" s="28"/>
      <c r="IZ67" s="28"/>
      <c r="JA67" s="28"/>
      <c r="JB67" s="28"/>
      <c r="JC67" s="28"/>
      <c r="JD67" s="28"/>
      <c r="JE67" s="28"/>
      <c r="JF67" s="28"/>
      <c r="JG67" s="28"/>
      <c r="JH67" s="28"/>
      <c r="JI67" s="28"/>
      <c r="JJ67" s="28"/>
      <c r="JK67" s="28"/>
      <c r="JL67" s="28"/>
      <c r="JM67" s="28"/>
      <c r="JN67" s="28"/>
      <c r="JO67" s="28"/>
      <c r="JP67" s="28"/>
      <c r="JQ67" s="28"/>
      <c r="JR67" s="28"/>
      <c r="JS67" s="28"/>
    </row>
    <row r="68" spans="1:279" s="27" customFormat="1" ht="12.75" x14ac:dyDescent="0.2">
      <c r="A68" s="33"/>
      <c r="B68" s="58"/>
      <c r="C68" s="33"/>
      <c r="D68" s="33"/>
      <c r="E68" s="33"/>
      <c r="F68" s="33"/>
      <c r="G68" s="33"/>
      <c r="H68" s="33"/>
      <c r="I68" s="12"/>
      <c r="J68" s="197"/>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14"/>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28"/>
      <c r="IW68" s="28"/>
      <c r="IX68" s="28"/>
      <c r="IY68" s="28"/>
      <c r="IZ68" s="28"/>
      <c r="JA68" s="28"/>
      <c r="JB68" s="28"/>
      <c r="JC68" s="28"/>
      <c r="JD68" s="28"/>
      <c r="JE68" s="28"/>
      <c r="JF68" s="28"/>
      <c r="JG68" s="28"/>
      <c r="JH68" s="28"/>
      <c r="JI68" s="28"/>
      <c r="JJ68" s="28"/>
      <c r="JK68" s="28"/>
      <c r="JL68" s="28"/>
      <c r="JM68" s="28"/>
      <c r="JN68" s="28"/>
      <c r="JO68" s="28"/>
      <c r="JP68" s="28"/>
      <c r="JQ68" s="28"/>
      <c r="JR68" s="28"/>
      <c r="JS68" s="28"/>
    </row>
    <row r="69" spans="1:279" s="43" customFormat="1" ht="24.95" customHeight="1" x14ac:dyDescent="0.2">
      <c r="A69" s="35">
        <v>2</v>
      </c>
      <c r="B69" s="208"/>
      <c r="C69" s="36" t="s">
        <v>189</v>
      </c>
      <c r="D69" s="37" t="s">
        <v>191</v>
      </c>
      <c r="E69" s="37" t="s">
        <v>202</v>
      </c>
      <c r="F69" s="37"/>
      <c r="G69" s="37"/>
      <c r="H69" s="38"/>
      <c r="I69" s="39"/>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1"/>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c r="EB69" s="42"/>
      <c r="EC69" s="42"/>
      <c r="ED69" s="42"/>
      <c r="EE69" s="42"/>
      <c r="EF69" s="42"/>
      <c r="EG69" s="42"/>
      <c r="EH69" s="42"/>
      <c r="EI69" s="42"/>
      <c r="EJ69" s="42"/>
      <c r="EK69" s="42"/>
      <c r="EL69" s="42"/>
      <c r="EM69" s="42"/>
      <c r="EN69" s="42"/>
      <c r="EO69" s="42"/>
      <c r="EP69" s="42"/>
      <c r="EQ69" s="42"/>
      <c r="ER69" s="42"/>
      <c r="ES69" s="42"/>
      <c r="ET69" s="42"/>
      <c r="EU69" s="42"/>
      <c r="EV69" s="42"/>
      <c r="EW69" s="42"/>
      <c r="EX69" s="42"/>
      <c r="EY69" s="42"/>
      <c r="EZ69" s="42"/>
      <c r="FA69" s="42"/>
      <c r="FB69" s="42"/>
      <c r="FC69" s="42"/>
      <c r="FD69" s="42"/>
      <c r="FE69" s="42"/>
      <c r="FF69" s="42"/>
      <c r="FG69" s="42"/>
      <c r="FH69" s="42"/>
      <c r="FI69" s="42"/>
      <c r="FJ69" s="42"/>
      <c r="FK69" s="42"/>
      <c r="FL69" s="42"/>
      <c r="FM69" s="42"/>
      <c r="FN69" s="42"/>
      <c r="FO69" s="42"/>
      <c r="FP69" s="42"/>
      <c r="FQ69" s="42"/>
      <c r="FR69" s="42"/>
      <c r="FS69" s="42"/>
      <c r="FT69" s="42"/>
      <c r="FU69" s="42"/>
      <c r="FV69" s="42"/>
      <c r="FW69" s="42"/>
      <c r="FX69" s="42"/>
      <c r="FY69" s="42"/>
      <c r="FZ69" s="42"/>
      <c r="GA69" s="42"/>
      <c r="GB69" s="42"/>
      <c r="GC69" s="42"/>
      <c r="GD69" s="42"/>
      <c r="GE69" s="42"/>
      <c r="GF69" s="42"/>
      <c r="GG69" s="42"/>
      <c r="GH69" s="42"/>
      <c r="GI69" s="42"/>
      <c r="GJ69" s="42"/>
      <c r="GK69" s="42"/>
      <c r="GL69" s="42"/>
      <c r="GM69" s="42"/>
      <c r="GN69" s="42"/>
      <c r="GO69" s="42"/>
      <c r="GP69" s="42"/>
      <c r="GQ69" s="42"/>
      <c r="GR69" s="42"/>
      <c r="GS69" s="42"/>
      <c r="GT69" s="42"/>
      <c r="GU69" s="42"/>
      <c r="GV69" s="42"/>
      <c r="GW69" s="42"/>
      <c r="GX69" s="42"/>
      <c r="GY69" s="42"/>
      <c r="GZ69" s="42"/>
      <c r="HA69" s="42"/>
      <c r="HB69" s="42"/>
      <c r="HC69" s="42"/>
      <c r="HD69" s="42"/>
      <c r="HE69" s="42"/>
      <c r="HF69" s="42"/>
      <c r="HG69" s="42"/>
      <c r="HH69" s="42"/>
      <c r="HI69" s="42"/>
      <c r="HJ69" s="42"/>
      <c r="HK69" s="42"/>
      <c r="HL69" s="42"/>
      <c r="HM69" s="42"/>
      <c r="HN69" s="42"/>
      <c r="HO69" s="42"/>
      <c r="HP69" s="42"/>
      <c r="HQ69" s="42"/>
      <c r="HR69" s="42"/>
      <c r="HS69" s="42"/>
      <c r="HT69" s="42"/>
      <c r="HU69" s="42"/>
      <c r="HV69" s="42"/>
      <c r="HW69" s="42"/>
      <c r="HX69" s="42"/>
      <c r="HY69" s="42"/>
      <c r="HZ69" s="42"/>
      <c r="IA69" s="42"/>
      <c r="IB69" s="42"/>
      <c r="IC69" s="42"/>
      <c r="ID69" s="42"/>
      <c r="IE69" s="42"/>
      <c r="IF69" s="42"/>
      <c r="IG69" s="42"/>
      <c r="IH69" s="42"/>
      <c r="II69" s="42"/>
      <c r="IJ69" s="42"/>
      <c r="IK69" s="42"/>
      <c r="IL69" s="42"/>
      <c r="IM69" s="42"/>
      <c r="IN69" s="42"/>
      <c r="IO69" s="42"/>
      <c r="IP69" s="42"/>
      <c r="IQ69" s="42"/>
      <c r="IR69" s="42"/>
      <c r="IS69" s="42"/>
      <c r="IT69" s="42"/>
      <c r="IU69" s="42"/>
      <c r="IV69" s="42"/>
      <c r="IW69" s="42"/>
      <c r="IX69" s="42"/>
      <c r="IY69" s="42"/>
      <c r="IZ69" s="42"/>
      <c r="JA69" s="42"/>
      <c r="JB69" s="42"/>
      <c r="JC69" s="42"/>
      <c r="JD69" s="42"/>
      <c r="JE69" s="42"/>
      <c r="JF69" s="42"/>
      <c r="JG69" s="42"/>
      <c r="JH69" s="42"/>
      <c r="JI69" s="42"/>
      <c r="JJ69" s="42"/>
      <c r="JK69" s="42"/>
      <c r="JL69" s="42"/>
      <c r="JM69" s="42"/>
      <c r="JN69" s="42"/>
      <c r="JO69" s="42"/>
      <c r="JP69" s="42"/>
      <c r="JQ69" s="42"/>
      <c r="JR69" s="42"/>
      <c r="JS69" s="42"/>
    </row>
    <row r="70" spans="1:279" s="27" customFormat="1" ht="12.75" outlineLevel="1" x14ac:dyDescent="0.2">
      <c r="A70" s="33"/>
      <c r="B70" s="58"/>
      <c r="C70" s="33"/>
      <c r="D70" s="33"/>
      <c r="E70" s="33"/>
      <c r="F70" s="33"/>
      <c r="G70" s="33"/>
      <c r="H70" s="33"/>
      <c r="I70" s="12"/>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14"/>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c r="IA70" s="28"/>
      <c r="IB70" s="28"/>
      <c r="IC70" s="28"/>
      <c r="ID70" s="28"/>
      <c r="IE70" s="28"/>
      <c r="IF70" s="28"/>
      <c r="IG70" s="28"/>
      <c r="IH70" s="28"/>
      <c r="II70" s="28"/>
      <c r="IJ70" s="28"/>
      <c r="IK70" s="28"/>
      <c r="IL70" s="28"/>
      <c r="IM70" s="28"/>
      <c r="IN70" s="28"/>
      <c r="IO70" s="28"/>
      <c r="IP70" s="28"/>
      <c r="IQ70" s="28"/>
      <c r="IR70" s="28"/>
      <c r="IS70" s="28"/>
      <c r="IT70" s="28"/>
      <c r="IU70" s="28"/>
      <c r="IV70" s="28"/>
      <c r="IW70" s="28"/>
      <c r="IX70" s="28"/>
      <c r="IY70" s="28"/>
      <c r="IZ70" s="28"/>
      <c r="JA70" s="28"/>
      <c r="JB70" s="28"/>
      <c r="JC70" s="28"/>
      <c r="JD70" s="28"/>
      <c r="JE70" s="28"/>
      <c r="JF70" s="28"/>
      <c r="JG70" s="28"/>
      <c r="JH70" s="28"/>
      <c r="JI70" s="28"/>
      <c r="JJ70" s="28"/>
      <c r="JK70" s="28"/>
      <c r="JL70" s="28"/>
      <c r="JM70" s="28"/>
      <c r="JN70" s="28"/>
      <c r="JO70" s="28"/>
      <c r="JP70" s="28"/>
      <c r="JQ70" s="28"/>
      <c r="JR70" s="28"/>
      <c r="JS70" s="28"/>
    </row>
    <row r="71" spans="1:279" s="27" customFormat="1" ht="12.75" outlineLevel="1" x14ac:dyDescent="0.2">
      <c r="A71" s="33"/>
      <c r="B71" s="58"/>
      <c r="C71" s="211" t="s">
        <v>177</v>
      </c>
      <c r="D71" s="220" t="s">
        <v>178</v>
      </c>
      <c r="E71" s="33"/>
      <c r="F71" s="33"/>
      <c r="G71" s="217" t="s">
        <v>173</v>
      </c>
      <c r="H71" s="33"/>
      <c r="I71" s="12"/>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14"/>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c r="HL71" s="28"/>
      <c r="HM71" s="28"/>
      <c r="HN71" s="28"/>
      <c r="HO71" s="28"/>
      <c r="HP71" s="28"/>
      <c r="HQ71" s="28"/>
      <c r="HR71" s="28"/>
      <c r="HS71" s="28"/>
      <c r="HT71" s="28"/>
      <c r="HU71" s="28"/>
      <c r="HV71" s="28"/>
      <c r="HW71" s="28"/>
      <c r="HX71" s="28"/>
      <c r="HY71" s="28"/>
      <c r="HZ71" s="28"/>
      <c r="IA71" s="28"/>
      <c r="IB71" s="28"/>
      <c r="IC71" s="28"/>
      <c r="ID71" s="28"/>
      <c r="IE71" s="28"/>
      <c r="IF71" s="28"/>
      <c r="IG71" s="28"/>
      <c r="IH71" s="28"/>
      <c r="II71" s="28"/>
      <c r="IJ71" s="28"/>
      <c r="IK71" s="28"/>
      <c r="IL71" s="28"/>
      <c r="IM71" s="28"/>
      <c r="IN71" s="28"/>
      <c r="IO71" s="28"/>
      <c r="IP71" s="28"/>
      <c r="IQ71" s="28"/>
      <c r="IR71" s="28"/>
      <c r="IS71" s="28"/>
      <c r="IT71" s="28"/>
      <c r="IU71" s="28"/>
      <c r="IV71" s="28"/>
      <c r="IW71" s="28"/>
      <c r="IX71" s="28"/>
      <c r="IY71" s="28"/>
      <c r="IZ71" s="28"/>
      <c r="JA71" s="28"/>
      <c r="JB71" s="28"/>
      <c r="JC71" s="28"/>
      <c r="JD71" s="28"/>
      <c r="JE71" s="28"/>
      <c r="JF71" s="28"/>
      <c r="JG71" s="28"/>
      <c r="JH71" s="28"/>
      <c r="JI71" s="28"/>
      <c r="JJ71" s="28"/>
      <c r="JK71" s="28"/>
      <c r="JL71" s="28"/>
      <c r="JM71" s="28"/>
      <c r="JN71" s="28"/>
      <c r="JO71" s="28"/>
      <c r="JP71" s="28"/>
      <c r="JQ71" s="28"/>
      <c r="JR71" s="28"/>
      <c r="JS71" s="28"/>
    </row>
    <row r="72" spans="1:279" s="27" customFormat="1" ht="12.75" outlineLevel="1" x14ac:dyDescent="0.2">
      <c r="A72" s="33"/>
      <c r="B72" s="58"/>
      <c r="C72" s="33"/>
      <c r="D72" s="33"/>
      <c r="E72" s="33"/>
      <c r="F72" s="33"/>
      <c r="G72" s="33"/>
      <c r="H72" s="33"/>
      <c r="I72" s="12"/>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14"/>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c r="HV72" s="28"/>
      <c r="HW72" s="28"/>
      <c r="HX72" s="28"/>
      <c r="HY72" s="28"/>
      <c r="HZ72" s="28"/>
      <c r="IA72" s="28"/>
      <c r="IB72" s="28"/>
      <c r="IC72" s="28"/>
      <c r="ID72" s="28"/>
      <c r="IE72" s="28"/>
      <c r="IF72" s="28"/>
      <c r="IG72" s="28"/>
      <c r="IH72" s="28"/>
      <c r="II72" s="28"/>
      <c r="IJ72" s="28"/>
      <c r="IK72" s="28"/>
      <c r="IL72" s="28"/>
      <c r="IM72" s="28"/>
      <c r="IN72" s="28"/>
      <c r="IO72" s="28"/>
      <c r="IP72" s="28"/>
      <c r="IQ72" s="28"/>
      <c r="IR72" s="28"/>
      <c r="IS72" s="28"/>
      <c r="IT72" s="28"/>
      <c r="IU72" s="28"/>
      <c r="IV72" s="28"/>
      <c r="IW72" s="28"/>
      <c r="IX72" s="28"/>
      <c r="IY72" s="28"/>
      <c r="IZ72" s="28"/>
      <c r="JA72" s="28"/>
      <c r="JB72" s="28"/>
      <c r="JC72" s="28"/>
      <c r="JD72" s="28"/>
      <c r="JE72" s="28"/>
      <c r="JF72" s="28"/>
      <c r="JG72" s="28"/>
      <c r="JH72" s="28"/>
      <c r="JI72" s="28"/>
      <c r="JJ72" s="28"/>
      <c r="JK72" s="28"/>
      <c r="JL72" s="28"/>
      <c r="JM72" s="28"/>
      <c r="JN72" s="28"/>
      <c r="JO72" s="28"/>
      <c r="JP72" s="28"/>
      <c r="JQ72" s="28"/>
      <c r="JR72" s="28"/>
      <c r="JS72" s="28"/>
    </row>
    <row r="73" spans="1:279" s="27" customFormat="1" ht="12.75" outlineLevel="1" x14ac:dyDescent="0.2">
      <c r="A73" s="33"/>
      <c r="B73" s="58">
        <v>1</v>
      </c>
      <c r="C73" s="193" t="s">
        <v>111</v>
      </c>
      <c r="D73" s="33"/>
      <c r="E73" s="33"/>
      <c r="F73" s="33"/>
      <c r="G73" s="204">
        <f>SUM(J73:AS73)</f>
        <v>2330387.8977186442</v>
      </c>
      <c r="H73" s="216">
        <f>+G73/$G$76</f>
        <v>0.63962268083971052</v>
      </c>
      <c r="I73" s="201" t="s">
        <v>172</v>
      </c>
      <c r="J73" s="197">
        <f>+J17/J$10</f>
        <v>79567.891475488315</v>
      </c>
      <c r="K73" s="197">
        <f t="shared" ref="K73:O73" si="134">+K17/K$10</f>
        <v>51331.919046618772</v>
      </c>
      <c r="L73" s="197">
        <f t="shared" si="134"/>
        <v>36426.996643242928</v>
      </c>
      <c r="M73" s="197">
        <f t="shared" si="134"/>
        <v>27254.279565526973</v>
      </c>
      <c r="N73" s="197">
        <f t="shared" si="134"/>
        <v>23703.69238537729</v>
      </c>
      <c r="O73" s="197">
        <f t="shared" si="134"/>
        <v>23153.127660576898</v>
      </c>
      <c r="P73" s="197">
        <f t="shared" ref="P73:AJ73" si="135">+P17/P$10</f>
        <v>32954.003711568228</v>
      </c>
      <c r="Q73" s="197">
        <f t="shared" si="135"/>
        <v>21090.830170081743</v>
      </c>
      <c r="R73" s="197">
        <f t="shared" si="135"/>
        <v>26368.107093315863</v>
      </c>
      <c r="S73" s="197">
        <f t="shared" si="135"/>
        <v>29358.285091279606</v>
      </c>
      <c r="T73" s="197">
        <f t="shared" si="135"/>
        <v>43594.876376165281</v>
      </c>
      <c r="U73" s="197">
        <f t="shared" si="135"/>
        <v>65380.251265193721</v>
      </c>
      <c r="V73" s="197">
        <f t="shared" si="135"/>
        <v>45480.738702928866</v>
      </c>
      <c r="W73" s="197">
        <f t="shared" si="135"/>
        <v>42860.998495145635</v>
      </c>
      <c r="X73" s="197">
        <f t="shared" si="135"/>
        <v>41226.037811881186</v>
      </c>
      <c r="Y73" s="197">
        <f t="shared" si="135"/>
        <v>22515.27682692308</v>
      </c>
      <c r="Z73" s="197">
        <f t="shared" si="135"/>
        <v>21737.858357723577</v>
      </c>
      <c r="AA73" s="197">
        <f t="shared" si="135"/>
        <v>27777.400432234434</v>
      </c>
      <c r="AB73" s="197">
        <f t="shared" si="135"/>
        <v>38707.872727941176</v>
      </c>
      <c r="AC73" s="197">
        <f t="shared" si="135"/>
        <v>27464.011249042145</v>
      </c>
      <c r="AD73" s="197">
        <f t="shared" si="135"/>
        <v>41080.035619433176</v>
      </c>
      <c r="AE73" s="197">
        <f t="shared" si="135"/>
        <v>57178.943210084035</v>
      </c>
      <c r="AF73" s="197">
        <f t="shared" si="135"/>
        <v>101160.40452678571</v>
      </c>
      <c r="AG73" s="197">
        <f t="shared" si="135"/>
        <v>164607.3815203252</v>
      </c>
      <c r="AH73" s="197">
        <f t="shared" si="135"/>
        <v>209409.63229508197</v>
      </c>
      <c r="AI73" s="197">
        <f t="shared" si="135"/>
        <v>148599.63074796749</v>
      </c>
      <c r="AJ73" s="197">
        <f t="shared" si="135"/>
        <v>88919.637305660377</v>
      </c>
      <c r="AK73" s="197">
        <f t="shared" ref="AK73:AL73" si="136">+AK17/AK$10</f>
        <v>89712.858818565408</v>
      </c>
      <c r="AL73" s="197">
        <f t="shared" si="136"/>
        <v>59531.507906779661</v>
      </c>
      <c r="AM73" s="197">
        <f t="shared" ref="AM73:AO73" si="137">+AM17/AM$10</f>
        <v>85927.570008230439</v>
      </c>
      <c r="AN73" s="197">
        <f t="shared" si="137"/>
        <v>106987.43188764044</v>
      </c>
      <c r="AO73" s="197">
        <f t="shared" si="137"/>
        <v>85888.795687732345</v>
      </c>
      <c r="AP73" s="197">
        <f t="shared" ref="AP73:AS73" si="138">+AP17/AP$10</f>
        <v>68908.447034246579</v>
      </c>
      <c r="AQ73" s="197">
        <f t="shared" si="138"/>
        <v>67856.46236426117</v>
      </c>
      <c r="AR73" s="197">
        <f t="shared" si="138"/>
        <v>93444.325092783503</v>
      </c>
      <c r="AS73" s="197">
        <f t="shared" si="138"/>
        <v>133220.37860481101</v>
      </c>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14"/>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c r="IH73" s="28"/>
      <c r="II73" s="28"/>
      <c r="IJ73" s="28"/>
      <c r="IK73" s="28"/>
      <c r="IL73" s="28"/>
      <c r="IM73" s="28"/>
      <c r="IN73" s="28"/>
      <c r="IO73" s="28"/>
      <c r="IP73" s="28"/>
      <c r="IQ73" s="28"/>
      <c r="IR73" s="28"/>
      <c r="IS73" s="28"/>
      <c r="IT73" s="28"/>
      <c r="IU73" s="28"/>
      <c r="IV73" s="28"/>
      <c r="IW73" s="28"/>
      <c r="IX73" s="28"/>
      <c r="IY73" s="28"/>
      <c r="IZ73" s="28"/>
      <c r="JA73" s="28"/>
      <c r="JB73" s="28"/>
      <c r="JC73" s="28"/>
      <c r="JD73" s="28"/>
      <c r="JE73" s="28"/>
      <c r="JF73" s="28"/>
      <c r="JG73" s="28"/>
      <c r="JH73" s="28"/>
      <c r="JI73" s="28"/>
      <c r="JJ73" s="28"/>
      <c r="JK73" s="28"/>
      <c r="JL73" s="28"/>
      <c r="JM73" s="28"/>
      <c r="JN73" s="28"/>
      <c r="JO73" s="28"/>
      <c r="JP73" s="28"/>
      <c r="JQ73" s="28"/>
      <c r="JR73" s="28"/>
      <c r="JS73" s="28"/>
    </row>
    <row r="74" spans="1:279" s="27" customFormat="1" ht="12.75" outlineLevel="1" x14ac:dyDescent="0.2">
      <c r="A74" s="33"/>
      <c r="B74" s="58">
        <v>2</v>
      </c>
      <c r="C74" s="193" t="s">
        <v>112</v>
      </c>
      <c r="D74" s="33"/>
      <c r="E74" s="33"/>
      <c r="F74" s="33"/>
      <c r="G74" s="204">
        <f t="shared" ref="G74:G76" si="139">SUM(J74:AS74)</f>
        <v>178342.00742063473</v>
      </c>
      <c r="H74" s="216">
        <f t="shared" ref="H74:H75" si="140">+G74/$G$76</f>
        <v>4.894961607223991E-2</v>
      </c>
      <c r="I74" s="201" t="s">
        <v>172</v>
      </c>
      <c r="J74" s="197">
        <f t="shared" ref="J74:O75" si="141">+J18/J$10</f>
        <v>9156.6837035127319</v>
      </c>
      <c r="K74" s="197">
        <f t="shared" si="141"/>
        <v>5907.2841806924889</v>
      </c>
      <c r="L74" s="197">
        <f t="shared" si="141"/>
        <v>4192.0236963153548</v>
      </c>
      <c r="M74" s="197">
        <f t="shared" si="141"/>
        <v>3136.4261754443996</v>
      </c>
      <c r="N74" s="197">
        <f t="shared" si="141"/>
        <v>2727.8241229394225</v>
      </c>
      <c r="O74" s="197">
        <f t="shared" si="141"/>
        <v>2664.4650600080922</v>
      </c>
      <c r="P74" s="197">
        <f t="shared" ref="P74:AJ74" si="142">+P18/P$10</f>
        <v>3792.3512004106806</v>
      </c>
      <c r="Q74" s="197">
        <f t="shared" si="142"/>
        <v>2427.1355861105776</v>
      </c>
      <c r="R74" s="197">
        <f t="shared" si="142"/>
        <v>3034.445327588242</v>
      </c>
      <c r="S74" s="197">
        <f t="shared" si="142"/>
        <v>3378.5554156756166</v>
      </c>
      <c r="T74" s="197">
        <f t="shared" si="142"/>
        <v>5016.9042646210828</v>
      </c>
      <c r="U74" s="197">
        <f t="shared" si="142"/>
        <v>7523.9681508462763</v>
      </c>
      <c r="V74" s="197">
        <f t="shared" si="142"/>
        <v>5603.1852635983259</v>
      </c>
      <c r="W74" s="197">
        <f t="shared" si="142"/>
        <v>5804.0546893203882</v>
      </c>
      <c r="X74" s="197">
        <f t="shared" si="142"/>
        <v>6118.4740297029703</v>
      </c>
      <c r="Y74" s="197">
        <f t="shared" si="142"/>
        <v>4900.8194038461534</v>
      </c>
      <c r="Z74" s="197">
        <f t="shared" si="142"/>
        <v>4735.4315609756104</v>
      </c>
      <c r="AA74" s="197">
        <f t="shared" si="142"/>
        <v>4716.9106446886453</v>
      </c>
      <c r="AB74" s="197">
        <f t="shared" si="142"/>
        <v>5971.7730955882353</v>
      </c>
      <c r="AC74" s="197">
        <f t="shared" si="142"/>
        <v>5151.7366666666667</v>
      </c>
      <c r="AD74" s="197">
        <f t="shared" si="142"/>
        <v>5592.224008097166</v>
      </c>
      <c r="AE74" s="197">
        <f t="shared" si="142"/>
        <v>6342.5649159663863</v>
      </c>
      <c r="AF74" s="197">
        <f t="shared" si="142"/>
        <v>8518.0242232142864</v>
      </c>
      <c r="AG74" s="197">
        <f t="shared" si="142"/>
        <v>9272.3529186991873</v>
      </c>
      <c r="AH74" s="197">
        <f t="shared" si="142"/>
        <v>9950.7878114754112</v>
      </c>
      <c r="AI74" s="197">
        <f t="shared" si="142"/>
        <v>8734.0090325203255</v>
      </c>
      <c r="AJ74" s="197">
        <f t="shared" si="142"/>
        <v>6906.9116075471693</v>
      </c>
      <c r="AK74" s="197">
        <f t="shared" ref="AK74:AL74" si="143">+AK18/AK$10</f>
        <v>8002.2685400843884</v>
      </c>
      <c r="AL74" s="197">
        <f t="shared" si="143"/>
        <v>6854.8773474576265</v>
      </c>
      <c r="AM74" s="197">
        <f t="shared" ref="AM74:AO74" si="144">+AM18/AM$10</f>
        <v>10073.772131687243</v>
      </c>
      <c r="AN74" s="197">
        <f t="shared" si="144"/>
        <v>968.46739325842691</v>
      </c>
      <c r="AO74" s="197">
        <f t="shared" si="144"/>
        <v>642.63389591078067</v>
      </c>
      <c r="AP74" s="197">
        <f t="shared" ref="AP74:AS74" si="145">+AP18/AP$10</f>
        <v>522.66135616438351</v>
      </c>
      <c r="AQ74" s="197">
        <f t="shared" si="145"/>
        <v>0</v>
      </c>
      <c r="AR74" s="197">
        <f t="shared" si="145"/>
        <v>0</v>
      </c>
      <c r="AS74" s="197">
        <f t="shared" si="145"/>
        <v>0</v>
      </c>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14"/>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c r="IH74" s="28"/>
      <c r="II74" s="28"/>
      <c r="IJ74" s="28"/>
      <c r="IK74" s="28"/>
      <c r="IL74" s="28"/>
      <c r="IM74" s="28"/>
      <c r="IN74" s="28"/>
      <c r="IO74" s="28"/>
      <c r="IP74" s="28"/>
      <c r="IQ74" s="28"/>
      <c r="IR74" s="28"/>
      <c r="IS74" s="28"/>
      <c r="IT74" s="28"/>
      <c r="IU74" s="28"/>
      <c r="IV74" s="28"/>
      <c r="IW74" s="28"/>
      <c r="IX74" s="28"/>
      <c r="IY74" s="28"/>
      <c r="IZ74" s="28"/>
      <c r="JA74" s="28"/>
      <c r="JB74" s="28"/>
      <c r="JC74" s="28"/>
      <c r="JD74" s="28"/>
      <c r="JE74" s="28"/>
      <c r="JF74" s="28"/>
      <c r="JG74" s="28"/>
      <c r="JH74" s="28"/>
      <c r="JI74" s="28"/>
      <c r="JJ74" s="28"/>
      <c r="JK74" s="28"/>
      <c r="JL74" s="28"/>
      <c r="JM74" s="28"/>
      <c r="JN74" s="28"/>
      <c r="JO74" s="28"/>
      <c r="JP74" s="28"/>
      <c r="JQ74" s="28"/>
      <c r="JR74" s="28"/>
      <c r="JS74" s="28"/>
    </row>
    <row r="75" spans="1:279" s="27" customFormat="1" ht="12.75" outlineLevel="1" x14ac:dyDescent="0.2">
      <c r="A75" s="33"/>
      <c r="B75" s="58">
        <v>3</v>
      </c>
      <c r="C75" s="33" t="s">
        <v>113</v>
      </c>
      <c r="D75" s="33"/>
      <c r="E75" s="33"/>
      <c r="F75" s="33"/>
      <c r="G75" s="204">
        <f t="shared" si="139"/>
        <v>1134649.1799476692</v>
      </c>
      <c r="H75" s="216">
        <f t="shared" si="140"/>
        <v>0.31142770308805012</v>
      </c>
      <c r="I75" s="201" t="s">
        <v>172</v>
      </c>
      <c r="J75" s="197">
        <f t="shared" si="141"/>
        <v>54103.137601103663</v>
      </c>
      <c r="K75" s="197">
        <f t="shared" si="141"/>
        <v>34903.751098688837</v>
      </c>
      <c r="L75" s="197">
        <f t="shared" si="141"/>
        <v>24768.971192248355</v>
      </c>
      <c r="M75" s="197">
        <f t="shared" si="141"/>
        <v>18531.872721635475</v>
      </c>
      <c r="N75" s="197">
        <f t="shared" si="141"/>
        <v>16117.608585560807</v>
      </c>
      <c r="O75" s="197">
        <f t="shared" si="141"/>
        <v>15743.245528907912</v>
      </c>
      <c r="P75" s="197">
        <f t="shared" ref="P75:AJ75" si="146">+P19/P$10</f>
        <v>22407.468191657455</v>
      </c>
      <c r="Q75" s="197">
        <f t="shared" si="146"/>
        <v>14340.961732848764</v>
      </c>
      <c r="R75" s="197">
        <f t="shared" si="146"/>
        <v>17929.30917102137</v>
      </c>
      <c r="S75" s="197">
        <f t="shared" si="146"/>
        <v>19962.516394131744</v>
      </c>
      <c r="T75" s="197">
        <f t="shared" si="146"/>
        <v>29642.856578766703</v>
      </c>
      <c r="U75" s="197">
        <f t="shared" si="146"/>
        <v>44456.08228396</v>
      </c>
      <c r="V75" s="197">
        <f t="shared" si="146"/>
        <v>60655.065175983051</v>
      </c>
      <c r="W75" s="197">
        <f t="shared" si="146"/>
        <v>45824.974688737777</v>
      </c>
      <c r="X75" s="197">
        <f t="shared" si="146"/>
        <v>38786.753880891025</v>
      </c>
      <c r="Y75" s="197">
        <f t="shared" si="146"/>
        <v>26979.554262211499</v>
      </c>
      <c r="Z75" s="197">
        <f t="shared" si="146"/>
        <v>21088.829185365867</v>
      </c>
      <c r="AA75" s="197">
        <f t="shared" si="146"/>
        <v>24514.308847838831</v>
      </c>
      <c r="AB75" s="197">
        <f t="shared" si="146"/>
        <v>25899.673438676473</v>
      </c>
      <c r="AC75" s="197">
        <f t="shared" si="146"/>
        <v>27607.551630574711</v>
      </c>
      <c r="AD75" s="197">
        <f t="shared" si="146"/>
        <v>36952.403267530382</v>
      </c>
      <c r="AE75" s="197">
        <f t="shared" si="146"/>
        <v>42933.524939579867</v>
      </c>
      <c r="AF75" s="197">
        <f t="shared" si="146"/>
        <v>43799.194079821413</v>
      </c>
      <c r="AG75" s="197">
        <f t="shared" si="146"/>
        <v>38578.795566504064</v>
      </c>
      <c r="AH75" s="197">
        <f t="shared" si="146"/>
        <v>43807.248827868854</v>
      </c>
      <c r="AI75" s="197">
        <f t="shared" si="146"/>
        <v>35453.790764227619</v>
      </c>
      <c r="AJ75" s="197">
        <f t="shared" si="146"/>
        <v>27834.162000000004</v>
      </c>
      <c r="AK75" s="197">
        <f t="shared" ref="AK75:AL75" si="147">+AK19/AK$10</f>
        <v>28441.227130801679</v>
      </c>
      <c r="AL75" s="197">
        <f t="shared" si="147"/>
        <v>36157.168372881359</v>
      </c>
      <c r="AM75" s="197">
        <f t="shared" ref="AM75:AO75" si="148">+AM19/AM$10</f>
        <v>27455.972931851833</v>
      </c>
      <c r="AN75" s="197">
        <f t="shared" si="148"/>
        <v>25758.087020149811</v>
      </c>
      <c r="AO75" s="197">
        <f t="shared" si="148"/>
        <v>25496.408898810412</v>
      </c>
      <c r="AP75" s="197">
        <f t="shared" ref="AP75:AS75" si="149">+AP19/AP$10</f>
        <v>30501.210162054798</v>
      </c>
      <c r="AQ75" s="197">
        <f t="shared" si="149"/>
        <v>33579.226948316158</v>
      </c>
      <c r="AR75" s="197">
        <f t="shared" si="149"/>
        <v>36247.739407697591</v>
      </c>
      <c r="AS75" s="197">
        <f t="shared" si="149"/>
        <v>37388.527438762889</v>
      </c>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14"/>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28"/>
      <c r="IT75" s="28"/>
      <c r="IU75" s="28"/>
      <c r="IV75" s="28"/>
      <c r="IW75" s="28"/>
      <c r="IX75" s="28"/>
      <c r="IY75" s="28"/>
      <c r="IZ75" s="28"/>
      <c r="JA75" s="28"/>
      <c r="JB75" s="28"/>
      <c r="JC75" s="28"/>
      <c r="JD75" s="28"/>
      <c r="JE75" s="28"/>
      <c r="JF75" s="28"/>
      <c r="JG75" s="28"/>
      <c r="JH75" s="28"/>
      <c r="JI75" s="28"/>
      <c r="JJ75" s="28"/>
      <c r="JK75" s="28"/>
      <c r="JL75" s="28"/>
      <c r="JM75" s="28"/>
      <c r="JN75" s="28"/>
      <c r="JO75" s="28"/>
      <c r="JP75" s="28"/>
      <c r="JQ75" s="28"/>
      <c r="JR75" s="28"/>
      <c r="JS75" s="28"/>
    </row>
    <row r="76" spans="1:279" s="27" customFormat="1" ht="13.5" outlineLevel="1" thickBot="1" x14ac:dyDescent="0.25">
      <c r="A76" s="33"/>
      <c r="B76" s="58"/>
      <c r="C76" s="51" t="s">
        <v>161</v>
      </c>
      <c r="D76" s="33"/>
      <c r="E76" s="33"/>
      <c r="F76" s="33"/>
      <c r="G76" s="218">
        <f t="shared" si="139"/>
        <v>3643379.0850869464</v>
      </c>
      <c r="H76" s="216">
        <f>+G76/$G$76</f>
        <v>1</v>
      </c>
      <c r="I76" s="201" t="s">
        <v>172</v>
      </c>
      <c r="J76" s="238">
        <f>SUM(J73:J75)</f>
        <v>142827.71278010472</v>
      </c>
      <c r="K76" s="238">
        <f t="shared" ref="K76:O76" si="150">SUM(K73:K75)</f>
        <v>92142.954326000094</v>
      </c>
      <c r="L76" s="238">
        <f t="shared" si="150"/>
        <v>65387.991531806634</v>
      </c>
      <c r="M76" s="238">
        <f t="shared" si="150"/>
        <v>48922.578462606849</v>
      </c>
      <c r="N76" s="238">
        <f t="shared" si="150"/>
        <v>42549.125093877519</v>
      </c>
      <c r="O76" s="238">
        <f t="shared" si="150"/>
        <v>41560.838249492903</v>
      </c>
      <c r="P76" s="238">
        <f t="shared" ref="P76:AJ76" si="151">SUM(P73:P75)</f>
        <v>59153.823103636365</v>
      </c>
      <c r="Q76" s="238">
        <f t="shared" si="151"/>
        <v>37858.927489041082</v>
      </c>
      <c r="R76" s="238">
        <f t="shared" si="151"/>
        <v>47331.861591925473</v>
      </c>
      <c r="S76" s="238">
        <f t="shared" si="151"/>
        <v>52699.356901086969</v>
      </c>
      <c r="T76" s="238">
        <f t="shared" si="151"/>
        <v>78254.637219553057</v>
      </c>
      <c r="U76" s="238">
        <f t="shared" si="151"/>
        <v>117360.3017</v>
      </c>
      <c r="V76" s="238">
        <f t="shared" si="151"/>
        <v>111738.98914251024</v>
      </c>
      <c r="W76" s="238">
        <f t="shared" si="151"/>
        <v>94490.027873203799</v>
      </c>
      <c r="X76" s="238">
        <f t="shared" si="151"/>
        <v>86131.265722475189</v>
      </c>
      <c r="Y76" s="238">
        <f t="shared" si="151"/>
        <v>54395.650492980727</v>
      </c>
      <c r="Z76" s="238">
        <f t="shared" si="151"/>
        <v>47562.119104065052</v>
      </c>
      <c r="AA76" s="238">
        <f t="shared" si="151"/>
        <v>57008.619924761908</v>
      </c>
      <c r="AB76" s="238">
        <f t="shared" si="151"/>
        <v>70579.319262205885</v>
      </c>
      <c r="AC76" s="238">
        <f t="shared" si="151"/>
        <v>60223.299546283524</v>
      </c>
      <c r="AD76" s="238">
        <f t="shared" si="151"/>
        <v>83624.662895060726</v>
      </c>
      <c r="AE76" s="238">
        <f t="shared" si="151"/>
        <v>106455.0330656303</v>
      </c>
      <c r="AF76" s="238">
        <f t="shared" si="151"/>
        <v>153477.62282982143</v>
      </c>
      <c r="AG76" s="238">
        <f t="shared" si="151"/>
        <v>212458.53000552845</v>
      </c>
      <c r="AH76" s="238">
        <f t="shared" si="151"/>
        <v>263167.66893442621</v>
      </c>
      <c r="AI76" s="238">
        <f t="shared" si="151"/>
        <v>192787.43054471543</v>
      </c>
      <c r="AJ76" s="238">
        <f t="shared" si="151"/>
        <v>123660.71091320756</v>
      </c>
      <c r="AK76" s="238">
        <f t="shared" ref="AK76:AL76" si="152">SUM(AK73:AK75)</f>
        <v>126156.35448945148</v>
      </c>
      <c r="AL76" s="238">
        <f t="shared" si="152"/>
        <v>102543.55362711864</v>
      </c>
      <c r="AM76" s="238">
        <f t="shared" ref="AM76:AO76" si="153">SUM(AM73:AM75)</f>
        <v>123457.31507176952</v>
      </c>
      <c r="AN76" s="238">
        <f t="shared" si="153"/>
        <v>133713.98630104869</v>
      </c>
      <c r="AO76" s="238">
        <f t="shared" si="153"/>
        <v>112027.83848245355</v>
      </c>
      <c r="AP76" s="238">
        <f t="shared" ref="AP76:AS76" si="154">SUM(AP73:AP75)</f>
        <v>99932.31855246576</v>
      </c>
      <c r="AQ76" s="238">
        <f t="shared" si="154"/>
        <v>101435.68931257733</v>
      </c>
      <c r="AR76" s="238">
        <f t="shared" si="154"/>
        <v>129692.06450048109</v>
      </c>
      <c r="AS76" s="238">
        <f t="shared" si="154"/>
        <v>170608.90604357389</v>
      </c>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14"/>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c r="IV76" s="28"/>
      <c r="IW76" s="28"/>
      <c r="IX76" s="28"/>
      <c r="IY76" s="28"/>
      <c r="IZ76" s="28"/>
      <c r="JA76" s="28"/>
      <c r="JB76" s="28"/>
      <c r="JC76" s="28"/>
      <c r="JD76" s="28"/>
      <c r="JE76" s="28"/>
      <c r="JF76" s="28"/>
      <c r="JG76" s="28"/>
      <c r="JH76" s="28"/>
      <c r="JI76" s="28"/>
      <c r="JJ76" s="28"/>
      <c r="JK76" s="28"/>
      <c r="JL76" s="28"/>
      <c r="JM76" s="28"/>
      <c r="JN76" s="28"/>
      <c r="JO76" s="28"/>
      <c r="JP76" s="28"/>
      <c r="JQ76" s="28"/>
      <c r="JR76" s="28"/>
      <c r="JS76" s="28"/>
    </row>
    <row r="77" spans="1:279" s="27" customFormat="1" ht="13.5" outlineLevel="1" thickTop="1" x14ac:dyDescent="0.2">
      <c r="A77" s="33"/>
      <c r="B77" s="58"/>
      <c r="C77" s="33"/>
      <c r="D77" s="33"/>
      <c r="E77" s="33"/>
      <c r="F77" s="33"/>
      <c r="G77" s="33"/>
      <c r="H77" s="33"/>
      <c r="I77" s="201"/>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14"/>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28"/>
      <c r="IW77" s="28"/>
      <c r="IX77" s="28"/>
      <c r="IY77" s="28"/>
      <c r="IZ77" s="28"/>
      <c r="JA77" s="28"/>
      <c r="JB77" s="28"/>
      <c r="JC77" s="28"/>
      <c r="JD77" s="28"/>
      <c r="JE77" s="28"/>
      <c r="JF77" s="28"/>
      <c r="JG77" s="28"/>
      <c r="JH77" s="28"/>
      <c r="JI77" s="28"/>
      <c r="JJ77" s="28"/>
      <c r="JK77" s="28"/>
      <c r="JL77" s="28"/>
      <c r="JM77" s="28"/>
      <c r="JN77" s="28"/>
      <c r="JO77" s="28"/>
      <c r="JP77" s="28"/>
      <c r="JQ77" s="28"/>
      <c r="JR77" s="28"/>
      <c r="JS77" s="28"/>
    </row>
    <row r="78" spans="1:279" s="27" customFormat="1" ht="12.75" outlineLevel="1" x14ac:dyDescent="0.2">
      <c r="A78" s="33"/>
      <c r="B78" s="58"/>
      <c r="C78" s="33" t="s">
        <v>171</v>
      </c>
      <c r="D78" s="33"/>
      <c r="E78" s="33"/>
      <c r="F78" s="33"/>
      <c r="G78" s="204">
        <f>SUM(J78:AS78)</f>
        <v>818786.34845161857</v>
      </c>
      <c r="H78" s="216">
        <f>G78/G76</f>
        <v>0.22473268065984928</v>
      </c>
      <c r="I78" s="201" t="s">
        <v>172</v>
      </c>
      <c r="J78" s="197">
        <f t="shared" ref="J78:AJ78" si="155">+J22/J$10</f>
        <v>32186.431878931078</v>
      </c>
      <c r="K78" s="197">
        <f t="shared" si="155"/>
        <v>20764.548173527684</v>
      </c>
      <c r="L78" s="197">
        <f t="shared" si="155"/>
        <v>14735.278568654496</v>
      </c>
      <c r="M78" s="197">
        <f t="shared" si="155"/>
        <v>11024.773892813449</v>
      </c>
      <c r="N78" s="197">
        <f t="shared" si="155"/>
        <v>9588.5069478825408</v>
      </c>
      <c r="O78" s="197">
        <f t="shared" si="155"/>
        <v>9365.7950765344176</v>
      </c>
      <c r="P78" s="197">
        <f t="shared" si="155"/>
        <v>13330.399686752833</v>
      </c>
      <c r="Q78" s="197">
        <f t="shared" si="155"/>
        <v>8531.5641265743925</v>
      </c>
      <c r="R78" s="197">
        <f t="shared" si="155"/>
        <v>10666.303542765358</v>
      </c>
      <c r="S78" s="197">
        <f t="shared" si="155"/>
        <v>11875.876382419998</v>
      </c>
      <c r="T78" s="197">
        <f t="shared" si="155"/>
        <v>17634.795804336783</v>
      </c>
      <c r="U78" s="197">
        <f t="shared" si="155"/>
        <v>26447.313917107174</v>
      </c>
      <c r="V78" s="197">
        <f t="shared" si="155"/>
        <v>21323.573085464683</v>
      </c>
      <c r="W78" s="197">
        <f t="shared" si="155"/>
        <v>19644.051618130092</v>
      </c>
      <c r="X78" s="197">
        <f t="shared" si="155"/>
        <v>18975.597788486069</v>
      </c>
      <c r="Y78" s="197">
        <f t="shared" si="155"/>
        <v>12421.111924887558</v>
      </c>
      <c r="Z78" s="197">
        <f t="shared" si="155"/>
        <v>11569.590101751142</v>
      </c>
      <c r="AA78" s="197">
        <f t="shared" si="155"/>
        <v>13240.546332868633</v>
      </c>
      <c r="AB78" s="197">
        <f t="shared" si="155"/>
        <v>17139.057556180047</v>
      </c>
      <c r="AC78" s="197">
        <f t="shared" si="155"/>
        <v>13868.999167141079</v>
      </c>
      <c r="AD78" s="197">
        <f t="shared" si="155"/>
        <v>18257.879563800525</v>
      </c>
      <c r="AE78" s="197">
        <f t="shared" si="155"/>
        <v>23240.794268150872</v>
      </c>
      <c r="AF78" s="197">
        <f t="shared" si="155"/>
        <v>35648.699051239702</v>
      </c>
      <c r="AG78" s="197">
        <f t="shared" si="155"/>
        <v>50607.868276076588</v>
      </c>
      <c r="AH78" s="197">
        <f t="shared" si="155"/>
        <v>65027.338303278695</v>
      </c>
      <c r="AI78" s="197">
        <f t="shared" si="155"/>
        <v>47630.672666666665</v>
      </c>
      <c r="AJ78" s="197">
        <f t="shared" si="155"/>
        <v>33750.459388679243</v>
      </c>
      <c r="AK78" s="197">
        <f t="shared" ref="AK78:AL78" si="156">+AK22/AK$10</f>
        <v>34873.280126582278</v>
      </c>
      <c r="AL78" s="197">
        <f t="shared" si="156"/>
        <v>28356.004881355933</v>
      </c>
      <c r="AM78" s="197">
        <f t="shared" ref="AM78:AS78" si="157">+AM22/AM$10</f>
        <v>48605.708406887075</v>
      </c>
      <c r="AN78" s="197">
        <f t="shared" si="157"/>
        <v>51142.434752688037</v>
      </c>
      <c r="AO78" s="197">
        <f t="shared" si="157"/>
        <v>39693.022225296445</v>
      </c>
      <c r="AP78" s="197">
        <f t="shared" si="157"/>
        <v>25796.502397260276</v>
      </c>
      <c r="AQ78" s="197">
        <f t="shared" si="157"/>
        <v>1821.5685704467355</v>
      </c>
      <c r="AR78" s="197">
        <f t="shared" si="157"/>
        <v>0</v>
      </c>
      <c r="AS78" s="197">
        <f t="shared" si="157"/>
        <v>0</v>
      </c>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14"/>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c r="HL78" s="28"/>
      <c r="HM78" s="28"/>
      <c r="HN78" s="28"/>
      <c r="HO78" s="28"/>
      <c r="HP78" s="28"/>
      <c r="HQ78" s="28"/>
      <c r="HR78" s="28"/>
      <c r="HS78" s="28"/>
      <c r="HT78" s="28"/>
      <c r="HU78" s="28"/>
      <c r="HV78" s="28"/>
      <c r="HW78" s="28"/>
      <c r="HX78" s="28"/>
      <c r="HY78" s="28"/>
      <c r="HZ78" s="28"/>
      <c r="IA78" s="28"/>
      <c r="IB78" s="28"/>
      <c r="IC78" s="28"/>
      <c r="ID78" s="28"/>
      <c r="IE78" s="28"/>
      <c r="IF78" s="28"/>
      <c r="IG78" s="28"/>
      <c r="IH78" s="28"/>
      <c r="II78" s="28"/>
      <c r="IJ78" s="28"/>
      <c r="IK78" s="28"/>
      <c r="IL78" s="28"/>
      <c r="IM78" s="28"/>
      <c r="IN78" s="28"/>
      <c r="IO78" s="28"/>
      <c r="IP78" s="28"/>
      <c r="IQ78" s="28"/>
      <c r="IR78" s="28"/>
      <c r="IS78" s="28"/>
      <c r="IT78" s="28"/>
      <c r="IU78" s="28"/>
      <c r="IV78" s="28"/>
      <c r="IW78" s="28"/>
      <c r="IX78" s="28"/>
      <c r="IY78" s="28"/>
      <c r="IZ78" s="28"/>
      <c r="JA78" s="28"/>
      <c r="JB78" s="28"/>
      <c r="JC78" s="28"/>
      <c r="JD78" s="28"/>
      <c r="JE78" s="28"/>
      <c r="JF78" s="28"/>
      <c r="JG78" s="28"/>
      <c r="JH78" s="28"/>
      <c r="JI78" s="28"/>
      <c r="JJ78" s="28"/>
      <c r="JK78" s="28"/>
      <c r="JL78" s="28"/>
      <c r="JM78" s="28"/>
      <c r="JN78" s="28"/>
      <c r="JO78" s="28"/>
      <c r="JP78" s="28"/>
      <c r="JQ78" s="28"/>
      <c r="JR78" s="28"/>
      <c r="JS78" s="28"/>
    </row>
    <row r="79" spans="1:279" s="27" customFormat="1" ht="12.75" outlineLevel="1" x14ac:dyDescent="0.2">
      <c r="A79" s="33"/>
      <c r="B79" s="58"/>
      <c r="C79" s="33"/>
      <c r="D79" s="33"/>
      <c r="E79" s="33"/>
      <c r="F79" s="33"/>
      <c r="G79" s="202"/>
      <c r="H79" s="33"/>
      <c r="I79" s="12"/>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14"/>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c r="HL79" s="28"/>
      <c r="HM79" s="28"/>
      <c r="HN79" s="28"/>
      <c r="HO79" s="28"/>
      <c r="HP79" s="28"/>
      <c r="HQ79" s="28"/>
      <c r="HR79" s="28"/>
      <c r="HS79" s="28"/>
      <c r="HT79" s="28"/>
      <c r="HU79" s="28"/>
      <c r="HV79" s="28"/>
      <c r="HW79" s="28"/>
      <c r="HX79" s="28"/>
      <c r="HY79" s="28"/>
      <c r="HZ79" s="28"/>
      <c r="IA79" s="28"/>
      <c r="IB79" s="28"/>
      <c r="IC79" s="28"/>
      <c r="ID79" s="28"/>
      <c r="IE79" s="28"/>
      <c r="IF79" s="28"/>
      <c r="IG79" s="28"/>
      <c r="IH79" s="28"/>
      <c r="II79" s="28"/>
      <c r="IJ79" s="28"/>
      <c r="IK79" s="28"/>
      <c r="IL79" s="28"/>
      <c r="IM79" s="28"/>
      <c r="IN79" s="28"/>
      <c r="IO79" s="28"/>
      <c r="IP79" s="28"/>
      <c r="IQ79" s="28"/>
      <c r="IR79" s="28"/>
      <c r="IS79" s="28"/>
      <c r="IT79" s="28"/>
      <c r="IU79" s="28"/>
      <c r="IV79" s="28"/>
      <c r="IW79" s="28"/>
      <c r="IX79" s="28"/>
      <c r="IY79" s="28"/>
      <c r="IZ79" s="28"/>
      <c r="JA79" s="28"/>
      <c r="JB79" s="28"/>
      <c r="JC79" s="28"/>
      <c r="JD79" s="28"/>
      <c r="JE79" s="28"/>
      <c r="JF79" s="28"/>
      <c r="JG79" s="28"/>
      <c r="JH79" s="28"/>
      <c r="JI79" s="28"/>
      <c r="JJ79" s="28"/>
      <c r="JK79" s="28"/>
      <c r="JL79" s="28"/>
      <c r="JM79" s="28"/>
      <c r="JN79" s="28"/>
      <c r="JO79" s="28"/>
      <c r="JP79" s="28"/>
      <c r="JQ79" s="28"/>
      <c r="JR79" s="28"/>
      <c r="JS79" s="28"/>
    </row>
    <row r="80" spans="1:279" s="27" customFormat="1" ht="13.5" outlineLevel="1" thickBot="1" x14ac:dyDescent="0.25">
      <c r="A80" s="33"/>
      <c r="B80" s="58"/>
      <c r="C80" s="51" t="s">
        <v>176</v>
      </c>
      <c r="D80" s="33"/>
      <c r="E80" s="33"/>
      <c r="F80" s="33"/>
      <c r="G80" s="218">
        <f t="shared" ref="G80" si="158">SUM(J80:AS80)</f>
        <v>2824592.7366353287</v>
      </c>
      <c r="H80" s="216">
        <f>+G80/$G$20</f>
        <v>6.9475300452757818E-4</v>
      </c>
      <c r="I80" s="201" t="s">
        <v>172</v>
      </c>
      <c r="J80" s="238">
        <f>+J76-J78</f>
        <v>110641.28090117364</v>
      </c>
      <c r="K80" s="238">
        <f t="shared" ref="K80:AJ80" si="159">+K76-K78</f>
        <v>71378.406152472409</v>
      </c>
      <c r="L80" s="238">
        <f t="shared" si="159"/>
        <v>50652.712963152138</v>
      </c>
      <c r="M80" s="238">
        <f t="shared" si="159"/>
        <v>37897.804569793399</v>
      </c>
      <c r="N80" s="238">
        <f t="shared" si="159"/>
        <v>32960.61814599498</v>
      </c>
      <c r="O80" s="238">
        <f t="shared" si="159"/>
        <v>32195.043172958485</v>
      </c>
      <c r="P80" s="238">
        <f t="shared" si="159"/>
        <v>45823.423416883532</v>
      </c>
      <c r="Q80" s="238">
        <f t="shared" si="159"/>
        <v>29327.363362466691</v>
      </c>
      <c r="R80" s="238">
        <f t="shared" si="159"/>
        <v>36665.558049160114</v>
      </c>
      <c r="S80" s="238">
        <f t="shared" si="159"/>
        <v>40823.480518666969</v>
      </c>
      <c r="T80" s="238">
        <f t="shared" si="159"/>
        <v>60619.841415216273</v>
      </c>
      <c r="U80" s="238">
        <f t="shared" si="159"/>
        <v>90912.987782892829</v>
      </c>
      <c r="V80" s="238">
        <f t="shared" si="159"/>
        <v>90415.416057045557</v>
      </c>
      <c r="W80" s="238">
        <f t="shared" si="159"/>
        <v>74845.976255073707</v>
      </c>
      <c r="X80" s="238">
        <f t="shared" si="159"/>
        <v>67155.667933989112</v>
      </c>
      <c r="Y80" s="238">
        <f t="shared" si="159"/>
        <v>41974.538568093165</v>
      </c>
      <c r="Z80" s="238">
        <f t="shared" si="159"/>
        <v>35992.52900231391</v>
      </c>
      <c r="AA80" s="238">
        <f t="shared" si="159"/>
        <v>43768.073591893277</v>
      </c>
      <c r="AB80" s="238">
        <f t="shared" si="159"/>
        <v>53440.261706025834</v>
      </c>
      <c r="AC80" s="238">
        <f t="shared" si="159"/>
        <v>46354.300379142442</v>
      </c>
      <c r="AD80" s="238">
        <f t="shared" si="159"/>
        <v>65366.783331260202</v>
      </c>
      <c r="AE80" s="238">
        <f t="shared" si="159"/>
        <v>83214.238797479426</v>
      </c>
      <c r="AF80" s="238">
        <f t="shared" si="159"/>
        <v>117828.92377858172</v>
      </c>
      <c r="AG80" s="238">
        <f t="shared" si="159"/>
        <v>161850.66172945185</v>
      </c>
      <c r="AH80" s="238">
        <f t="shared" si="159"/>
        <v>198140.33063114752</v>
      </c>
      <c r="AI80" s="238">
        <f t="shared" si="159"/>
        <v>145156.75787804875</v>
      </c>
      <c r="AJ80" s="238">
        <f t="shared" si="159"/>
        <v>89910.251524528314</v>
      </c>
      <c r="AK80" s="238">
        <f t="shared" ref="AK80:AL80" si="160">+AK76-AK78</f>
        <v>91283.0743628692</v>
      </c>
      <c r="AL80" s="238">
        <f t="shared" si="160"/>
        <v>74187.548745762702</v>
      </c>
      <c r="AM80" s="238">
        <f t="shared" ref="AM80:AS80" si="161">+AM76-AM78</f>
        <v>74851.606664882449</v>
      </c>
      <c r="AN80" s="238">
        <f t="shared" si="161"/>
        <v>82571.551548360643</v>
      </c>
      <c r="AO80" s="238">
        <f t="shared" si="161"/>
        <v>72334.816257157101</v>
      </c>
      <c r="AP80" s="238">
        <f t="shared" si="161"/>
        <v>74135.816155205481</v>
      </c>
      <c r="AQ80" s="238">
        <f t="shared" si="161"/>
        <v>99614.120742130603</v>
      </c>
      <c r="AR80" s="238">
        <f t="shared" si="161"/>
        <v>129692.06450048109</v>
      </c>
      <c r="AS80" s="238">
        <f t="shared" si="161"/>
        <v>170608.90604357389</v>
      </c>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14"/>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c r="HL80" s="28"/>
      <c r="HM80" s="28"/>
      <c r="HN80" s="28"/>
      <c r="HO80" s="28"/>
      <c r="HP80" s="28"/>
      <c r="HQ80" s="28"/>
      <c r="HR80" s="28"/>
      <c r="HS80" s="28"/>
      <c r="HT80" s="28"/>
      <c r="HU80" s="28"/>
      <c r="HV80" s="28"/>
      <c r="HW80" s="28"/>
      <c r="HX80" s="28"/>
      <c r="HY80" s="28"/>
      <c r="HZ80" s="28"/>
      <c r="IA80" s="28"/>
      <c r="IB80" s="28"/>
      <c r="IC80" s="28"/>
      <c r="ID80" s="28"/>
      <c r="IE80" s="28"/>
      <c r="IF80" s="28"/>
      <c r="IG80" s="28"/>
      <c r="IH80" s="28"/>
      <c r="II80" s="28"/>
      <c r="IJ80" s="28"/>
      <c r="IK80" s="28"/>
      <c r="IL80" s="28"/>
      <c r="IM80" s="28"/>
      <c r="IN80" s="28"/>
      <c r="IO80" s="28"/>
      <c r="IP80" s="28"/>
      <c r="IQ80" s="28"/>
      <c r="IR80" s="28"/>
      <c r="IS80" s="28"/>
      <c r="IT80" s="28"/>
      <c r="IU80" s="28"/>
      <c r="IV80" s="28"/>
      <c r="IW80" s="28"/>
      <c r="IX80" s="28"/>
      <c r="IY80" s="28"/>
      <c r="IZ80" s="28"/>
      <c r="JA80" s="28"/>
      <c r="JB80" s="28"/>
      <c r="JC80" s="28"/>
      <c r="JD80" s="28"/>
      <c r="JE80" s="28"/>
      <c r="JF80" s="28"/>
      <c r="JG80" s="28"/>
      <c r="JH80" s="28"/>
      <c r="JI80" s="28"/>
      <c r="JJ80" s="28"/>
      <c r="JK80" s="28"/>
      <c r="JL80" s="28"/>
      <c r="JM80" s="28"/>
      <c r="JN80" s="28"/>
      <c r="JO80" s="28"/>
      <c r="JP80" s="28"/>
      <c r="JQ80" s="28"/>
      <c r="JR80" s="28"/>
      <c r="JS80" s="28"/>
    </row>
    <row r="81" spans="1:279" s="27" customFormat="1" ht="13.5" outlineLevel="1" thickTop="1" x14ac:dyDescent="0.2">
      <c r="A81" s="33"/>
      <c r="B81" s="58"/>
      <c r="C81" s="33"/>
      <c r="D81" s="33"/>
      <c r="E81" s="33"/>
      <c r="F81" s="33"/>
      <c r="G81" s="202"/>
      <c r="H81" s="33"/>
      <c r="I81" s="12"/>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14"/>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c r="HL81" s="28"/>
      <c r="HM81" s="28"/>
      <c r="HN81" s="28"/>
      <c r="HO81" s="28"/>
      <c r="HP81" s="28"/>
      <c r="HQ81" s="28"/>
      <c r="HR81" s="28"/>
      <c r="HS81" s="28"/>
      <c r="HT81" s="28"/>
      <c r="HU81" s="28"/>
      <c r="HV81" s="28"/>
      <c r="HW81" s="28"/>
      <c r="HX81" s="28"/>
      <c r="HY81" s="28"/>
      <c r="HZ81" s="28"/>
      <c r="IA81" s="28"/>
      <c r="IB81" s="28"/>
      <c r="IC81" s="28"/>
      <c r="ID81" s="28"/>
      <c r="IE81" s="28"/>
      <c r="IF81" s="28"/>
      <c r="IG81" s="28"/>
      <c r="IH81" s="28"/>
      <c r="II81" s="28"/>
      <c r="IJ81" s="28"/>
      <c r="IK81" s="28"/>
      <c r="IL81" s="28"/>
      <c r="IM81" s="28"/>
      <c r="IN81" s="28"/>
      <c r="IO81" s="28"/>
      <c r="IP81" s="28"/>
      <c r="IQ81" s="28"/>
      <c r="IR81" s="28"/>
      <c r="IS81" s="28"/>
      <c r="IT81" s="28"/>
      <c r="IU81" s="28"/>
      <c r="IV81" s="28"/>
      <c r="IW81" s="28"/>
      <c r="IX81" s="28"/>
      <c r="IY81" s="28"/>
      <c r="IZ81" s="28"/>
      <c r="JA81" s="28"/>
      <c r="JB81" s="28"/>
      <c r="JC81" s="28"/>
      <c r="JD81" s="28"/>
      <c r="JE81" s="28"/>
      <c r="JF81" s="28"/>
      <c r="JG81" s="28"/>
      <c r="JH81" s="28"/>
      <c r="JI81" s="28"/>
      <c r="JJ81" s="28"/>
      <c r="JK81" s="28"/>
      <c r="JL81" s="28"/>
      <c r="JM81" s="28"/>
      <c r="JN81" s="28"/>
      <c r="JO81" s="28"/>
      <c r="JP81" s="28"/>
      <c r="JQ81" s="28"/>
      <c r="JR81" s="28"/>
      <c r="JS81" s="28"/>
    </row>
    <row r="82" spans="1:279" s="27" customFormat="1" ht="12.75" outlineLevel="1" x14ac:dyDescent="0.2">
      <c r="A82" s="33"/>
      <c r="B82" s="58"/>
      <c r="C82" s="33" t="s">
        <v>174</v>
      </c>
      <c r="D82" s="33"/>
      <c r="E82" s="33"/>
      <c r="F82" s="33"/>
      <c r="G82" s="219">
        <f>+G78/G76</f>
        <v>0.22473268065984928</v>
      </c>
      <c r="H82" s="33"/>
      <c r="I82" s="12" t="s">
        <v>114</v>
      </c>
      <c r="J82" s="219">
        <f>+J78/J76</f>
        <v>0.22535144792582934</v>
      </c>
      <c r="K82" s="219">
        <f t="shared" ref="K82:AJ82" si="162">+K78/K76</f>
        <v>0.22535144792582937</v>
      </c>
      <c r="L82" s="219">
        <f t="shared" si="162"/>
        <v>0.2253514479258294</v>
      </c>
      <c r="M82" s="219">
        <f t="shared" si="162"/>
        <v>0.2253514479258294</v>
      </c>
      <c r="N82" s="219">
        <f t="shared" si="162"/>
        <v>0.2253514479258294</v>
      </c>
      <c r="O82" s="219">
        <f t="shared" si="162"/>
        <v>0.22535144792582937</v>
      </c>
      <c r="P82" s="219">
        <f t="shared" si="162"/>
        <v>0.22535144792582937</v>
      </c>
      <c r="Q82" s="219">
        <f t="shared" si="162"/>
        <v>0.2253514479258294</v>
      </c>
      <c r="R82" s="219">
        <f t="shared" si="162"/>
        <v>0.2253514479258294</v>
      </c>
      <c r="S82" s="219">
        <f t="shared" si="162"/>
        <v>0.2253514479258294</v>
      </c>
      <c r="T82" s="219">
        <f t="shared" si="162"/>
        <v>0.22535144792582942</v>
      </c>
      <c r="U82" s="219">
        <f t="shared" si="162"/>
        <v>0.22535144792582937</v>
      </c>
      <c r="V82" s="219">
        <f t="shared" si="162"/>
        <v>0.19083377475581881</v>
      </c>
      <c r="W82" s="219">
        <f t="shared" si="162"/>
        <v>0.20789550030073492</v>
      </c>
      <c r="X82" s="219">
        <f t="shared" si="162"/>
        <v>0.22031021638097856</v>
      </c>
      <c r="Y82" s="219">
        <f t="shared" si="162"/>
        <v>0.22834752066234398</v>
      </c>
      <c r="Z82" s="219">
        <f t="shared" si="162"/>
        <v>0.24325219985335578</v>
      </c>
      <c r="AA82" s="219">
        <f t="shared" si="162"/>
        <v>0.2322551633479826</v>
      </c>
      <c r="AB82" s="219">
        <f t="shared" si="162"/>
        <v>0.24283398785000385</v>
      </c>
      <c r="AC82" s="219">
        <f t="shared" si="162"/>
        <v>0.23029291439739716</v>
      </c>
      <c r="AD82" s="219">
        <f t="shared" si="162"/>
        <v>0.21833127849749362</v>
      </c>
      <c r="AE82" s="219">
        <f t="shared" si="162"/>
        <v>0.21831559860418018</v>
      </c>
      <c r="AF82" s="219">
        <f t="shared" si="162"/>
        <v>0.23227294242606025</v>
      </c>
      <c r="AG82" s="219">
        <f t="shared" si="162"/>
        <v>0.23820115989110771</v>
      </c>
      <c r="AH82" s="219">
        <f t="shared" si="162"/>
        <v>0.24709470797296773</v>
      </c>
      <c r="AI82" s="219">
        <f t="shared" si="162"/>
        <v>0.24706316450241361</v>
      </c>
      <c r="AJ82" s="219">
        <f t="shared" si="162"/>
        <v>0.27292791008105494</v>
      </c>
      <c r="AK82" s="219">
        <f t="shared" ref="AK82:AL82" si="163">+AK78/AK76</f>
        <v>0.27642904130919699</v>
      </c>
      <c r="AL82" s="219">
        <f t="shared" si="163"/>
        <v>0.27652645025807759</v>
      </c>
      <c r="AM82" s="219">
        <f t="shared" ref="AM82:AS82" si="164">+AM78/AM76</f>
        <v>0.3937045640319578</v>
      </c>
      <c r="AN82" s="219">
        <f t="shared" si="164"/>
        <v>0.38247633001938958</v>
      </c>
      <c r="AO82" s="219">
        <f t="shared" si="164"/>
        <v>0.35431391663879508</v>
      </c>
      <c r="AP82" s="219">
        <f t="shared" si="164"/>
        <v>0.2581397366830509</v>
      </c>
      <c r="AQ82" s="219">
        <f t="shared" si="164"/>
        <v>1.7957866533873629E-2</v>
      </c>
      <c r="AR82" s="219">
        <f t="shared" si="164"/>
        <v>0</v>
      </c>
      <c r="AS82" s="219">
        <f t="shared" si="164"/>
        <v>0</v>
      </c>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14"/>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28"/>
      <c r="IW82" s="28"/>
      <c r="IX82" s="28"/>
      <c r="IY82" s="28"/>
      <c r="IZ82" s="28"/>
      <c r="JA82" s="28"/>
      <c r="JB82" s="28"/>
      <c r="JC82" s="28"/>
      <c r="JD82" s="28"/>
      <c r="JE82" s="28"/>
      <c r="JF82" s="28"/>
      <c r="JG82" s="28"/>
      <c r="JH82" s="28"/>
      <c r="JI82" s="28"/>
      <c r="JJ82" s="28"/>
      <c r="JK82" s="28"/>
      <c r="JL82" s="28"/>
      <c r="JM82" s="28"/>
      <c r="JN82" s="28"/>
      <c r="JO82" s="28"/>
      <c r="JP82" s="28"/>
      <c r="JQ82" s="28"/>
      <c r="JR82" s="28"/>
      <c r="JS82" s="28"/>
    </row>
    <row r="83" spans="1:279" s="27" customFormat="1" ht="12.75" outlineLevel="1" x14ac:dyDescent="0.2">
      <c r="A83" s="33"/>
      <c r="B83" s="58"/>
      <c r="C83" s="33"/>
      <c r="D83" s="33"/>
      <c r="E83" s="33"/>
      <c r="F83" s="33"/>
      <c r="G83" s="202"/>
      <c r="H83" s="33"/>
      <c r="I83" s="12"/>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14"/>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c r="HL83" s="28"/>
      <c r="HM83" s="28"/>
      <c r="HN83" s="28"/>
      <c r="HO83" s="28"/>
      <c r="HP83" s="28"/>
      <c r="HQ83" s="28"/>
      <c r="HR83" s="28"/>
      <c r="HS83" s="28"/>
      <c r="HT83" s="28"/>
      <c r="HU83" s="28"/>
      <c r="HV83" s="28"/>
      <c r="HW83" s="28"/>
      <c r="HX83" s="28"/>
      <c r="HY83" s="28"/>
      <c r="HZ83" s="28"/>
      <c r="IA83" s="28"/>
      <c r="IB83" s="28"/>
      <c r="IC83" s="28"/>
      <c r="ID83" s="28"/>
      <c r="IE83" s="28"/>
      <c r="IF83" s="28"/>
      <c r="IG83" s="28"/>
      <c r="IH83" s="28"/>
      <c r="II83" s="28"/>
      <c r="IJ83" s="28"/>
      <c r="IK83" s="28"/>
      <c r="IL83" s="28"/>
      <c r="IM83" s="28"/>
      <c r="IN83" s="28"/>
      <c r="IO83" s="28"/>
      <c r="IP83" s="28"/>
      <c r="IQ83" s="28"/>
      <c r="IR83" s="28"/>
      <c r="IS83" s="28"/>
      <c r="IT83" s="28"/>
      <c r="IU83" s="28"/>
      <c r="IV83" s="28"/>
      <c r="IW83" s="28"/>
      <c r="IX83" s="28"/>
      <c r="IY83" s="28"/>
      <c r="IZ83" s="28"/>
      <c r="JA83" s="28"/>
      <c r="JB83" s="28"/>
      <c r="JC83" s="28"/>
      <c r="JD83" s="28"/>
      <c r="JE83" s="28"/>
      <c r="JF83" s="28"/>
      <c r="JG83" s="28"/>
      <c r="JH83" s="28"/>
      <c r="JI83" s="28"/>
      <c r="JJ83" s="28"/>
      <c r="JK83" s="28"/>
      <c r="JL83" s="28"/>
      <c r="JM83" s="28"/>
      <c r="JN83" s="28"/>
      <c r="JO83" s="28"/>
      <c r="JP83" s="28"/>
      <c r="JQ83" s="28"/>
      <c r="JR83" s="28"/>
      <c r="JS83" s="28"/>
    </row>
    <row r="84" spans="1:279" s="27" customFormat="1" ht="12.75" outlineLevel="1" x14ac:dyDescent="0.2">
      <c r="A84" s="33"/>
      <c r="B84" s="58"/>
      <c r="C84" s="33"/>
      <c r="D84" s="33"/>
      <c r="E84" s="33"/>
      <c r="F84" s="33"/>
      <c r="G84" s="202"/>
      <c r="H84" s="33"/>
      <c r="I84" s="12"/>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14"/>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c r="HL84" s="28"/>
      <c r="HM84" s="28"/>
      <c r="HN84" s="28"/>
      <c r="HO84" s="28"/>
      <c r="HP84" s="28"/>
      <c r="HQ84" s="28"/>
      <c r="HR84" s="28"/>
      <c r="HS84" s="28"/>
      <c r="HT84" s="28"/>
      <c r="HU84" s="28"/>
      <c r="HV84" s="28"/>
      <c r="HW84" s="28"/>
      <c r="HX84" s="28"/>
      <c r="HY84" s="28"/>
      <c r="HZ84" s="28"/>
      <c r="IA84" s="28"/>
      <c r="IB84" s="28"/>
      <c r="IC84" s="28"/>
      <c r="ID84" s="28"/>
      <c r="IE84" s="28"/>
      <c r="IF84" s="28"/>
      <c r="IG84" s="28"/>
      <c r="IH84" s="28"/>
      <c r="II84" s="28"/>
      <c r="IJ84" s="28"/>
      <c r="IK84" s="28"/>
      <c r="IL84" s="28"/>
      <c r="IM84" s="28"/>
      <c r="IN84" s="28"/>
      <c r="IO84" s="28"/>
      <c r="IP84" s="28"/>
      <c r="IQ84" s="28"/>
      <c r="IR84" s="28"/>
      <c r="IS84" s="28"/>
      <c r="IT84" s="28"/>
      <c r="IU84" s="28"/>
      <c r="IV84" s="28"/>
      <c r="IW84" s="28"/>
      <c r="IX84" s="28"/>
      <c r="IY84" s="28"/>
      <c r="IZ84" s="28"/>
      <c r="JA84" s="28"/>
      <c r="JB84" s="28"/>
      <c r="JC84" s="28"/>
      <c r="JD84" s="28"/>
      <c r="JE84" s="28"/>
      <c r="JF84" s="28"/>
      <c r="JG84" s="28"/>
      <c r="JH84" s="28"/>
      <c r="JI84" s="28"/>
      <c r="JJ84" s="28"/>
      <c r="JK84" s="28"/>
      <c r="JL84" s="28"/>
      <c r="JM84" s="28"/>
      <c r="JN84" s="28"/>
      <c r="JO84" s="28"/>
      <c r="JP84" s="28"/>
      <c r="JQ84" s="28"/>
      <c r="JR84" s="28"/>
      <c r="JS84" s="28"/>
    </row>
    <row r="85" spans="1:279" s="27" customFormat="1" ht="12.75" outlineLevel="1" x14ac:dyDescent="0.2">
      <c r="A85" s="33"/>
      <c r="B85" s="58"/>
      <c r="C85" s="33"/>
      <c r="D85" s="33"/>
      <c r="E85" s="33"/>
      <c r="F85" s="33"/>
      <c r="G85" s="202"/>
      <c r="H85" s="33"/>
      <c r="I85" s="12"/>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14"/>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c r="HL85" s="28"/>
      <c r="HM85" s="28"/>
      <c r="HN85" s="28"/>
      <c r="HO85" s="28"/>
      <c r="HP85" s="28"/>
      <c r="HQ85" s="28"/>
      <c r="HR85" s="28"/>
      <c r="HS85" s="28"/>
      <c r="HT85" s="28"/>
      <c r="HU85" s="28"/>
      <c r="HV85" s="28"/>
      <c r="HW85" s="28"/>
      <c r="HX85" s="28"/>
      <c r="HY85" s="28"/>
      <c r="HZ85" s="28"/>
      <c r="IA85" s="28"/>
      <c r="IB85" s="28"/>
      <c r="IC85" s="28"/>
      <c r="ID85" s="28"/>
      <c r="IE85" s="28"/>
      <c r="IF85" s="28"/>
      <c r="IG85" s="28"/>
      <c r="IH85" s="28"/>
      <c r="II85" s="28"/>
      <c r="IJ85" s="28"/>
      <c r="IK85" s="28"/>
      <c r="IL85" s="28"/>
      <c r="IM85" s="28"/>
      <c r="IN85" s="28"/>
      <c r="IO85" s="28"/>
      <c r="IP85" s="28"/>
      <c r="IQ85" s="28"/>
      <c r="IR85" s="28"/>
      <c r="IS85" s="28"/>
      <c r="IT85" s="28"/>
      <c r="IU85" s="28"/>
      <c r="IV85" s="28"/>
      <c r="IW85" s="28"/>
      <c r="IX85" s="28"/>
      <c r="IY85" s="28"/>
      <c r="IZ85" s="28"/>
      <c r="JA85" s="28"/>
      <c r="JB85" s="28"/>
      <c r="JC85" s="28"/>
      <c r="JD85" s="28"/>
      <c r="JE85" s="28"/>
      <c r="JF85" s="28"/>
      <c r="JG85" s="28"/>
      <c r="JH85" s="28"/>
      <c r="JI85" s="28"/>
      <c r="JJ85" s="28"/>
      <c r="JK85" s="28"/>
      <c r="JL85" s="28"/>
      <c r="JM85" s="28"/>
      <c r="JN85" s="28"/>
      <c r="JO85" s="28"/>
      <c r="JP85" s="28"/>
      <c r="JQ85" s="28"/>
      <c r="JR85" s="28"/>
      <c r="JS85" s="28"/>
    </row>
    <row r="86" spans="1:279" s="27" customFormat="1" ht="12.75" outlineLevel="1" x14ac:dyDescent="0.2">
      <c r="A86" s="33"/>
      <c r="B86" s="58"/>
      <c r="C86" s="211" t="s">
        <v>177</v>
      </c>
      <c r="D86" s="220" t="s">
        <v>179</v>
      </c>
      <c r="E86" s="33"/>
      <c r="F86" s="33"/>
      <c r="G86" s="202"/>
      <c r="H86" s="33"/>
      <c r="I86" s="12"/>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14"/>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c r="HL86" s="28"/>
      <c r="HM86" s="28"/>
      <c r="HN86" s="28"/>
      <c r="HO86" s="28"/>
      <c r="HP86" s="28"/>
      <c r="HQ86" s="28"/>
      <c r="HR86" s="28"/>
      <c r="HS86" s="28"/>
      <c r="HT86" s="28"/>
      <c r="HU86" s="28"/>
      <c r="HV86" s="28"/>
      <c r="HW86" s="28"/>
      <c r="HX86" s="28"/>
      <c r="HY86" s="28"/>
      <c r="HZ86" s="28"/>
      <c r="IA86" s="28"/>
      <c r="IB86" s="28"/>
      <c r="IC86" s="28"/>
      <c r="ID86" s="28"/>
      <c r="IE86" s="28"/>
      <c r="IF86" s="28"/>
      <c r="IG86" s="28"/>
      <c r="IH86" s="28"/>
      <c r="II86" s="28"/>
      <c r="IJ86" s="28"/>
      <c r="IK86" s="28"/>
      <c r="IL86" s="28"/>
      <c r="IM86" s="28"/>
      <c r="IN86" s="28"/>
      <c r="IO86" s="28"/>
      <c r="IP86" s="28"/>
      <c r="IQ86" s="28"/>
      <c r="IR86" s="28"/>
      <c r="IS86" s="28"/>
      <c r="IT86" s="28"/>
      <c r="IU86" s="28"/>
      <c r="IV86" s="28"/>
      <c r="IW86" s="28"/>
      <c r="IX86" s="28"/>
      <c r="IY86" s="28"/>
      <c r="IZ86" s="28"/>
      <c r="JA86" s="28"/>
      <c r="JB86" s="28"/>
      <c r="JC86" s="28"/>
      <c r="JD86" s="28"/>
      <c r="JE86" s="28"/>
      <c r="JF86" s="28"/>
      <c r="JG86" s="28"/>
      <c r="JH86" s="28"/>
      <c r="JI86" s="28"/>
      <c r="JJ86" s="28"/>
      <c r="JK86" s="28"/>
      <c r="JL86" s="28"/>
      <c r="JM86" s="28"/>
      <c r="JN86" s="28"/>
      <c r="JO86" s="28"/>
      <c r="JP86" s="28"/>
      <c r="JQ86" s="28"/>
      <c r="JR86" s="28"/>
      <c r="JS86" s="28"/>
    </row>
    <row r="87" spans="1:279" s="27" customFormat="1" ht="12.75" outlineLevel="1" x14ac:dyDescent="0.2">
      <c r="A87" s="33"/>
      <c r="B87" s="58"/>
      <c r="C87" s="33"/>
      <c r="D87" s="33"/>
      <c r="E87" s="33"/>
      <c r="F87" s="33"/>
      <c r="G87" s="202"/>
      <c r="H87" s="33"/>
      <c r="I87" s="12"/>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14"/>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c r="HL87" s="28"/>
      <c r="HM87" s="28"/>
      <c r="HN87" s="28"/>
      <c r="HO87" s="28"/>
      <c r="HP87" s="28"/>
      <c r="HQ87" s="28"/>
      <c r="HR87" s="28"/>
      <c r="HS87" s="28"/>
      <c r="HT87" s="28"/>
      <c r="HU87" s="28"/>
      <c r="HV87" s="28"/>
      <c r="HW87" s="28"/>
      <c r="HX87" s="28"/>
      <c r="HY87" s="28"/>
      <c r="HZ87" s="28"/>
      <c r="IA87" s="28"/>
      <c r="IB87" s="28"/>
      <c r="IC87" s="28"/>
      <c r="ID87" s="28"/>
      <c r="IE87" s="28"/>
      <c r="IF87" s="28"/>
      <c r="IG87" s="28"/>
      <c r="IH87" s="28"/>
      <c r="II87" s="28"/>
      <c r="IJ87" s="28"/>
      <c r="IK87" s="28"/>
      <c r="IL87" s="28"/>
      <c r="IM87" s="28"/>
      <c r="IN87" s="28"/>
      <c r="IO87" s="28"/>
      <c r="IP87" s="28"/>
      <c r="IQ87" s="28"/>
      <c r="IR87" s="28"/>
      <c r="IS87" s="28"/>
      <c r="IT87" s="28"/>
      <c r="IU87" s="28"/>
      <c r="IV87" s="28"/>
      <c r="IW87" s="28"/>
      <c r="IX87" s="28"/>
      <c r="IY87" s="28"/>
      <c r="IZ87" s="28"/>
      <c r="JA87" s="28"/>
      <c r="JB87" s="28"/>
      <c r="JC87" s="28"/>
      <c r="JD87" s="28"/>
      <c r="JE87" s="28"/>
      <c r="JF87" s="28"/>
      <c r="JG87" s="28"/>
      <c r="JH87" s="28"/>
      <c r="JI87" s="28"/>
      <c r="JJ87" s="28"/>
      <c r="JK87" s="28"/>
      <c r="JL87" s="28"/>
      <c r="JM87" s="28"/>
      <c r="JN87" s="28"/>
      <c r="JO87" s="28"/>
      <c r="JP87" s="28"/>
      <c r="JQ87" s="28"/>
      <c r="JR87" s="28"/>
      <c r="JS87" s="28"/>
    </row>
    <row r="88" spans="1:279" s="27" customFormat="1" ht="12.75" outlineLevel="1" x14ac:dyDescent="0.2">
      <c r="A88" s="33"/>
      <c r="B88" s="58">
        <v>1</v>
      </c>
      <c r="C88" s="220" t="s">
        <v>111</v>
      </c>
      <c r="D88" s="33"/>
      <c r="E88" s="33"/>
      <c r="F88" s="33"/>
      <c r="G88" s="204">
        <f>SUM(J88:AS88)</f>
        <v>2330387.8977186442</v>
      </c>
      <c r="H88" s="216">
        <v>1</v>
      </c>
      <c r="I88" s="201" t="s">
        <v>172</v>
      </c>
      <c r="J88" s="197">
        <f t="shared" ref="J88:AJ88" si="165">+J32/J$10</f>
        <v>79567.891475488315</v>
      </c>
      <c r="K88" s="197">
        <f t="shared" si="165"/>
        <v>51331.919046618772</v>
      </c>
      <c r="L88" s="197">
        <f t="shared" si="165"/>
        <v>36426.996643242928</v>
      </c>
      <c r="M88" s="197">
        <f t="shared" si="165"/>
        <v>27254.279565526973</v>
      </c>
      <c r="N88" s="197">
        <f t="shared" si="165"/>
        <v>23703.69238537729</v>
      </c>
      <c r="O88" s="197">
        <f t="shared" si="165"/>
        <v>23153.127660576898</v>
      </c>
      <c r="P88" s="197">
        <f t="shared" si="165"/>
        <v>32954.003711568228</v>
      </c>
      <c r="Q88" s="197">
        <f t="shared" si="165"/>
        <v>21090.830170081743</v>
      </c>
      <c r="R88" s="197">
        <f t="shared" si="165"/>
        <v>26368.107093315863</v>
      </c>
      <c r="S88" s="197">
        <f t="shared" si="165"/>
        <v>29358.285091279606</v>
      </c>
      <c r="T88" s="197">
        <f t="shared" si="165"/>
        <v>43594.876376165281</v>
      </c>
      <c r="U88" s="197">
        <f t="shared" si="165"/>
        <v>65380.251265193721</v>
      </c>
      <c r="V88" s="197">
        <f t="shared" si="165"/>
        <v>45480.738702928866</v>
      </c>
      <c r="W88" s="197">
        <f t="shared" si="165"/>
        <v>42860.998495145635</v>
      </c>
      <c r="X88" s="197">
        <f t="shared" si="165"/>
        <v>41226.037811881186</v>
      </c>
      <c r="Y88" s="197">
        <f t="shared" si="165"/>
        <v>22515.27682692308</v>
      </c>
      <c r="Z88" s="197">
        <f t="shared" si="165"/>
        <v>21737.858357723577</v>
      </c>
      <c r="AA88" s="197">
        <f t="shared" si="165"/>
        <v>27777.400432234434</v>
      </c>
      <c r="AB88" s="197">
        <f t="shared" si="165"/>
        <v>38707.872727941176</v>
      </c>
      <c r="AC88" s="197">
        <f t="shared" si="165"/>
        <v>27464.011249042145</v>
      </c>
      <c r="AD88" s="197">
        <f t="shared" si="165"/>
        <v>41080.035619433176</v>
      </c>
      <c r="AE88" s="197">
        <f t="shared" si="165"/>
        <v>57178.943210084035</v>
      </c>
      <c r="AF88" s="197">
        <f t="shared" si="165"/>
        <v>101160.40452678571</v>
      </c>
      <c r="AG88" s="197">
        <f t="shared" si="165"/>
        <v>164607.3815203252</v>
      </c>
      <c r="AH88" s="197">
        <f t="shared" si="165"/>
        <v>209409.63229508197</v>
      </c>
      <c r="AI88" s="197">
        <f t="shared" si="165"/>
        <v>148599.63074796749</v>
      </c>
      <c r="AJ88" s="197">
        <f t="shared" si="165"/>
        <v>88919.637305660377</v>
      </c>
      <c r="AK88" s="197">
        <f t="shared" ref="AK88:AL88" si="166">+AK32/AK$10</f>
        <v>89712.858818565408</v>
      </c>
      <c r="AL88" s="197">
        <f t="shared" si="166"/>
        <v>59531.507906779661</v>
      </c>
      <c r="AM88" s="197">
        <f t="shared" ref="AM88:AO88" si="167">+AM32/AM$10</f>
        <v>85927.570008230439</v>
      </c>
      <c r="AN88" s="197">
        <f t="shared" si="167"/>
        <v>106987.43188764044</v>
      </c>
      <c r="AO88" s="197">
        <f t="shared" si="167"/>
        <v>85888.795687732345</v>
      </c>
      <c r="AP88" s="197">
        <f t="shared" ref="AP88:AS88" si="168">+AP32/AP$10</f>
        <v>68908.447034246579</v>
      </c>
      <c r="AQ88" s="197">
        <f t="shared" si="168"/>
        <v>67856.46236426117</v>
      </c>
      <c r="AR88" s="197">
        <f t="shared" si="168"/>
        <v>93444.325092783503</v>
      </c>
      <c r="AS88" s="197">
        <f t="shared" si="168"/>
        <v>133220.37860481101</v>
      </c>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14"/>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row>
    <row r="89" spans="1:279" s="27" customFormat="1" ht="12.75" outlineLevel="1" x14ac:dyDescent="0.2">
      <c r="A89" s="33"/>
      <c r="B89" s="58"/>
      <c r="C89" s="33" t="s">
        <v>165</v>
      </c>
      <c r="D89" s="33"/>
      <c r="E89" s="33"/>
      <c r="F89" s="33"/>
      <c r="G89" s="204">
        <f t="shared" ref="G89:G90" si="169">SUM(J89:AS89)</f>
        <v>566722.53166575823</v>
      </c>
      <c r="H89" s="216">
        <f>G89/$G$32</f>
        <v>2.1284323411271662E-4</v>
      </c>
      <c r="I89" s="201" t="s">
        <v>172</v>
      </c>
      <c r="J89" s="197">
        <f t="shared" ref="J89:AJ89" si="170">+J33/J$10</f>
        <v>18377.077669894581</v>
      </c>
      <c r="K89" s="197">
        <f t="shared" si="170"/>
        <v>11855.66999164552</v>
      </c>
      <c r="L89" s="197">
        <f t="shared" si="170"/>
        <v>8413.214604286537</v>
      </c>
      <c r="M89" s="197">
        <f t="shared" si="170"/>
        <v>6294.6749389105416</v>
      </c>
      <c r="N89" s="197">
        <f t="shared" si="170"/>
        <v>5474.6278674930027</v>
      </c>
      <c r="O89" s="197">
        <f t="shared" si="170"/>
        <v>5347.4689027103577</v>
      </c>
      <c r="P89" s="197">
        <f t="shared" si="170"/>
        <v>7611.0887760302694</v>
      </c>
      <c r="Q89" s="197">
        <f t="shared" si="170"/>
        <v>4871.1586667789034</v>
      </c>
      <c r="R89" s="197">
        <f t="shared" si="170"/>
        <v>6090.0036820912883</v>
      </c>
      <c r="S89" s="197">
        <f t="shared" si="170"/>
        <v>6780.6181032654094</v>
      </c>
      <c r="T89" s="197">
        <f t="shared" si="170"/>
        <v>10068.715084916423</v>
      </c>
      <c r="U89" s="197">
        <f t="shared" si="170"/>
        <v>15100.286476082152</v>
      </c>
      <c r="V89" s="197">
        <f t="shared" si="170"/>
        <v>10504.275683683058</v>
      </c>
      <c r="W89" s="197">
        <f t="shared" si="170"/>
        <v>9899.2179351286777</v>
      </c>
      <c r="X89" s="197">
        <f t="shared" si="170"/>
        <v>9521.6058241827614</v>
      </c>
      <c r="Y89" s="197">
        <f t="shared" si="170"/>
        <v>5200.150253258973</v>
      </c>
      <c r="Z89" s="197">
        <f t="shared" si="170"/>
        <v>5020.5969268409808</v>
      </c>
      <c r="AA89" s="197">
        <f t="shared" si="170"/>
        <v>6415.4954435130421</v>
      </c>
      <c r="AB89" s="197">
        <f t="shared" si="170"/>
        <v>8940.0079651086889</v>
      </c>
      <c r="AC89" s="197">
        <f t="shared" si="170"/>
        <v>6343.1147726968047</v>
      </c>
      <c r="AD89" s="197">
        <f t="shared" si="170"/>
        <v>9487.8850156903245</v>
      </c>
      <c r="AE89" s="197">
        <f t="shared" si="170"/>
        <v>13206.104384177501</v>
      </c>
      <c r="AF89" s="197">
        <f t="shared" si="170"/>
        <v>23364.10550327817</v>
      </c>
      <c r="AG89" s="197">
        <f t="shared" si="170"/>
        <v>38017.881071648968</v>
      </c>
      <c r="AH89" s="197">
        <f t="shared" si="170"/>
        <v>55076.550491803275</v>
      </c>
      <c r="AI89" s="197">
        <f t="shared" si="170"/>
        <v>38896.663634146345</v>
      </c>
      <c r="AJ89" s="197">
        <f t="shared" si="170"/>
        <v>26843.547781132067</v>
      </c>
      <c r="AK89" s="197">
        <f t="shared" ref="AK89:AL89" si="171">+AK33/AK$10</f>
        <v>26871.011586497891</v>
      </c>
      <c r="AL89" s="197">
        <f t="shared" si="171"/>
        <v>21501.127533898303</v>
      </c>
      <c r="AM89" s="197">
        <f t="shared" ref="AM89:AO89" si="172">+AM33/AM$10</f>
        <v>37354.230304526747</v>
      </c>
      <c r="AN89" s="197">
        <f t="shared" si="172"/>
        <v>45670.874561797755</v>
      </c>
      <c r="AO89" s="197">
        <f t="shared" si="172"/>
        <v>35208.070617100369</v>
      </c>
      <c r="AP89" s="197">
        <f t="shared" ref="AP89:AS89" si="173">+AP33/AP$10</f>
        <v>25273.841041095893</v>
      </c>
      <c r="AQ89" s="197">
        <f t="shared" si="173"/>
        <v>1821.5685704467355</v>
      </c>
      <c r="AR89" s="197">
        <f t="shared" si="173"/>
        <v>0</v>
      </c>
      <c r="AS89" s="197">
        <f t="shared" si="173"/>
        <v>0</v>
      </c>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14"/>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c r="HL89" s="28"/>
      <c r="HM89" s="28"/>
      <c r="HN89" s="28"/>
      <c r="HO89" s="28"/>
      <c r="HP89" s="28"/>
      <c r="HQ89" s="28"/>
      <c r="HR89" s="28"/>
      <c r="HS89" s="28"/>
      <c r="HT89" s="28"/>
      <c r="HU89" s="28"/>
      <c r="HV89" s="28"/>
      <c r="HW89" s="28"/>
      <c r="HX89" s="28"/>
      <c r="HY89" s="28"/>
      <c r="HZ89" s="28"/>
      <c r="IA89" s="28"/>
      <c r="IB89" s="28"/>
      <c r="IC89" s="28"/>
      <c r="ID89" s="28"/>
      <c r="IE89" s="28"/>
      <c r="IF89" s="28"/>
      <c r="IG89" s="28"/>
      <c r="IH89" s="28"/>
      <c r="II89" s="28"/>
      <c r="IJ89" s="28"/>
      <c r="IK89" s="28"/>
      <c r="IL89" s="28"/>
      <c r="IM89" s="28"/>
      <c r="IN89" s="28"/>
      <c r="IO89" s="28"/>
      <c r="IP89" s="28"/>
      <c r="IQ89" s="28"/>
      <c r="IR89" s="28"/>
      <c r="IS89" s="28"/>
      <c r="IT89" s="28"/>
      <c r="IU89" s="28"/>
      <c r="IV89" s="28"/>
      <c r="IW89" s="28"/>
      <c r="IX89" s="28"/>
      <c r="IY89" s="28"/>
      <c r="IZ89" s="28"/>
      <c r="JA89" s="28"/>
      <c r="JB89" s="28"/>
      <c r="JC89" s="28"/>
      <c r="JD89" s="28"/>
      <c r="JE89" s="28"/>
      <c r="JF89" s="28"/>
      <c r="JG89" s="28"/>
      <c r="JH89" s="28"/>
      <c r="JI89" s="28"/>
      <c r="JJ89" s="28"/>
      <c r="JK89" s="28"/>
      <c r="JL89" s="28"/>
      <c r="JM89" s="28"/>
      <c r="JN89" s="28"/>
      <c r="JO89" s="28"/>
      <c r="JP89" s="28"/>
      <c r="JQ89" s="28"/>
      <c r="JR89" s="28"/>
      <c r="JS89" s="28"/>
    </row>
    <row r="90" spans="1:279" s="27" customFormat="1" ht="13.5" outlineLevel="1" thickBot="1" x14ac:dyDescent="0.25">
      <c r="A90" s="33"/>
      <c r="B90" s="58"/>
      <c r="C90" s="51" t="s">
        <v>169</v>
      </c>
      <c r="D90" s="33"/>
      <c r="E90" s="33"/>
      <c r="F90" s="33"/>
      <c r="G90" s="218">
        <f t="shared" si="169"/>
        <v>1763665.366052886</v>
      </c>
      <c r="H90" s="216">
        <f>H88-H89</f>
        <v>0.99978715676588725</v>
      </c>
      <c r="I90" s="201" t="s">
        <v>172</v>
      </c>
      <c r="J90" s="238">
        <f>J88-J89</f>
        <v>61190.813805593731</v>
      </c>
      <c r="K90" s="238">
        <f t="shared" ref="K90:AJ90" si="174">K88-K89</f>
        <v>39476.249054973254</v>
      </c>
      <c r="L90" s="238">
        <f t="shared" si="174"/>
        <v>28013.782038956393</v>
      </c>
      <c r="M90" s="238">
        <f t="shared" si="174"/>
        <v>20959.60462661643</v>
      </c>
      <c r="N90" s="238">
        <f t="shared" si="174"/>
        <v>18229.064517884286</v>
      </c>
      <c r="O90" s="238">
        <f t="shared" si="174"/>
        <v>17805.658757866542</v>
      </c>
      <c r="P90" s="238">
        <f t="shared" si="174"/>
        <v>25342.91493553796</v>
      </c>
      <c r="Q90" s="238">
        <f t="shared" si="174"/>
        <v>16219.671503302839</v>
      </c>
      <c r="R90" s="238">
        <f t="shared" si="174"/>
        <v>20278.103411224576</v>
      </c>
      <c r="S90" s="238">
        <f t="shared" si="174"/>
        <v>22577.666988014196</v>
      </c>
      <c r="T90" s="238">
        <f t="shared" si="174"/>
        <v>33526.161291248856</v>
      </c>
      <c r="U90" s="238">
        <f t="shared" si="174"/>
        <v>50279.964789111567</v>
      </c>
      <c r="V90" s="238">
        <f t="shared" si="174"/>
        <v>34976.463019245806</v>
      </c>
      <c r="W90" s="238">
        <f t="shared" si="174"/>
        <v>32961.780560016959</v>
      </c>
      <c r="X90" s="238">
        <f t="shared" si="174"/>
        <v>31704.431987698423</v>
      </c>
      <c r="Y90" s="238">
        <f t="shared" si="174"/>
        <v>17315.126573664107</v>
      </c>
      <c r="Z90" s="238">
        <f t="shared" si="174"/>
        <v>16717.261430882594</v>
      </c>
      <c r="AA90" s="238">
        <f t="shared" si="174"/>
        <v>21361.904988721391</v>
      </c>
      <c r="AB90" s="238">
        <f t="shared" si="174"/>
        <v>29767.864762832487</v>
      </c>
      <c r="AC90" s="238">
        <f t="shared" si="174"/>
        <v>21120.89647634534</v>
      </c>
      <c r="AD90" s="238">
        <f t="shared" si="174"/>
        <v>31592.150603742852</v>
      </c>
      <c r="AE90" s="238">
        <f t="shared" si="174"/>
        <v>43972.838825906532</v>
      </c>
      <c r="AF90" s="238">
        <f t="shared" si="174"/>
        <v>77796.299023507541</v>
      </c>
      <c r="AG90" s="238">
        <f t="shared" si="174"/>
        <v>126589.50044867623</v>
      </c>
      <c r="AH90" s="238">
        <f t="shared" si="174"/>
        <v>154333.08180327871</v>
      </c>
      <c r="AI90" s="238">
        <f t="shared" si="174"/>
        <v>109702.96711382114</v>
      </c>
      <c r="AJ90" s="238">
        <f t="shared" si="174"/>
        <v>62076.08952452831</v>
      </c>
      <c r="AK90" s="238">
        <f t="shared" ref="AK90:AL90" si="175">AK88-AK89</f>
        <v>62841.847232067521</v>
      </c>
      <c r="AL90" s="238">
        <f t="shared" si="175"/>
        <v>38030.380372881358</v>
      </c>
      <c r="AM90" s="238">
        <f t="shared" ref="AM90:AO90" si="176">AM88-AM89</f>
        <v>48573.339703703692</v>
      </c>
      <c r="AN90" s="238">
        <f t="shared" si="176"/>
        <v>61316.557325842688</v>
      </c>
      <c r="AO90" s="238">
        <f t="shared" si="176"/>
        <v>50680.725070631976</v>
      </c>
      <c r="AP90" s="238">
        <f t="shared" ref="AP90:AS90" si="177">AP88-AP89</f>
        <v>43634.60599315069</v>
      </c>
      <c r="AQ90" s="238">
        <f t="shared" si="177"/>
        <v>66034.893793814437</v>
      </c>
      <c r="AR90" s="238">
        <f t="shared" si="177"/>
        <v>93444.325092783503</v>
      </c>
      <c r="AS90" s="238">
        <f t="shared" si="177"/>
        <v>133220.37860481101</v>
      </c>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14"/>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c r="HL90" s="28"/>
      <c r="HM90" s="28"/>
      <c r="HN90" s="28"/>
      <c r="HO90" s="28"/>
      <c r="HP90" s="28"/>
      <c r="HQ90" s="28"/>
      <c r="HR90" s="28"/>
      <c r="HS90" s="28"/>
      <c r="HT90" s="28"/>
      <c r="HU90" s="28"/>
      <c r="HV90" s="28"/>
      <c r="HW90" s="28"/>
      <c r="HX90" s="28"/>
      <c r="HY90" s="28"/>
      <c r="HZ90" s="28"/>
      <c r="IA90" s="28"/>
      <c r="IB90" s="28"/>
      <c r="IC90" s="28"/>
      <c r="ID90" s="28"/>
      <c r="IE90" s="28"/>
      <c r="IF90" s="28"/>
      <c r="IG90" s="28"/>
      <c r="IH90" s="28"/>
      <c r="II90" s="28"/>
      <c r="IJ90" s="28"/>
      <c r="IK90" s="28"/>
      <c r="IL90" s="28"/>
      <c r="IM90" s="28"/>
      <c r="IN90" s="28"/>
      <c r="IO90" s="28"/>
      <c r="IP90" s="28"/>
      <c r="IQ90" s="28"/>
      <c r="IR90" s="28"/>
      <c r="IS90" s="28"/>
      <c r="IT90" s="28"/>
      <c r="IU90" s="28"/>
      <c r="IV90" s="28"/>
      <c r="IW90" s="28"/>
      <c r="IX90" s="28"/>
      <c r="IY90" s="28"/>
      <c r="IZ90" s="28"/>
      <c r="JA90" s="28"/>
      <c r="JB90" s="28"/>
      <c r="JC90" s="28"/>
      <c r="JD90" s="28"/>
      <c r="JE90" s="28"/>
      <c r="JF90" s="28"/>
      <c r="JG90" s="28"/>
      <c r="JH90" s="28"/>
      <c r="JI90" s="28"/>
      <c r="JJ90" s="28"/>
      <c r="JK90" s="28"/>
      <c r="JL90" s="28"/>
      <c r="JM90" s="28"/>
      <c r="JN90" s="28"/>
      <c r="JO90" s="28"/>
      <c r="JP90" s="28"/>
      <c r="JQ90" s="28"/>
      <c r="JR90" s="28"/>
      <c r="JS90" s="28"/>
    </row>
    <row r="91" spans="1:279" s="27" customFormat="1" ht="13.5" outlineLevel="1" thickTop="1" x14ac:dyDescent="0.2">
      <c r="A91" s="33"/>
      <c r="B91" s="58"/>
      <c r="C91" s="33" t="s">
        <v>174</v>
      </c>
      <c r="D91" s="33"/>
      <c r="E91" s="33"/>
      <c r="F91" s="33"/>
      <c r="G91" s="219">
        <f>+G89/G88</f>
        <v>0.24318806848445992</v>
      </c>
      <c r="H91" s="33"/>
      <c r="I91" s="12" t="s">
        <v>114</v>
      </c>
      <c r="J91" s="219">
        <f>+J89/J88</f>
        <v>0.23096097344185404</v>
      </c>
      <c r="K91" s="219">
        <f t="shared" ref="K91:AJ91" si="178">+K89/K88</f>
        <v>0.23096097344185404</v>
      </c>
      <c r="L91" s="219">
        <f t="shared" si="178"/>
        <v>0.23096097344185407</v>
      </c>
      <c r="M91" s="219">
        <f t="shared" si="178"/>
        <v>0.23096097344185409</v>
      </c>
      <c r="N91" s="219">
        <f t="shared" si="178"/>
        <v>0.23096097344185407</v>
      </c>
      <c r="O91" s="219">
        <f t="shared" si="178"/>
        <v>0.23096097344185407</v>
      </c>
      <c r="P91" s="219">
        <f t="shared" si="178"/>
        <v>0.23096097344185404</v>
      </c>
      <c r="Q91" s="219">
        <f t="shared" si="178"/>
        <v>0.23096097344185404</v>
      </c>
      <c r="R91" s="219">
        <f t="shared" si="178"/>
        <v>0.23096097344185404</v>
      </c>
      <c r="S91" s="219">
        <f t="shared" si="178"/>
        <v>0.23096097344185407</v>
      </c>
      <c r="T91" s="219">
        <f t="shared" si="178"/>
        <v>0.23096097344185412</v>
      </c>
      <c r="U91" s="219">
        <f t="shared" si="178"/>
        <v>0.23096097344185407</v>
      </c>
      <c r="V91" s="219">
        <f t="shared" si="178"/>
        <v>0.23096097344185407</v>
      </c>
      <c r="W91" s="219">
        <f t="shared" si="178"/>
        <v>0.23096097344185407</v>
      </c>
      <c r="X91" s="219">
        <f t="shared" si="178"/>
        <v>0.23096097344185404</v>
      </c>
      <c r="Y91" s="219">
        <f t="shared" si="178"/>
        <v>0.23096097344185404</v>
      </c>
      <c r="Z91" s="219">
        <f t="shared" si="178"/>
        <v>0.23096097344185409</v>
      </c>
      <c r="AA91" s="219">
        <f t="shared" si="178"/>
        <v>0.23096097344185404</v>
      </c>
      <c r="AB91" s="219">
        <f t="shared" si="178"/>
        <v>0.23096097344185407</v>
      </c>
      <c r="AC91" s="219">
        <f t="shared" si="178"/>
        <v>0.23096097344185409</v>
      </c>
      <c r="AD91" s="219">
        <f t="shared" si="178"/>
        <v>0.23096097344185407</v>
      </c>
      <c r="AE91" s="219">
        <f t="shared" si="178"/>
        <v>0.23096097344185407</v>
      </c>
      <c r="AF91" s="219">
        <f t="shared" si="178"/>
        <v>0.23096097344185407</v>
      </c>
      <c r="AG91" s="219">
        <f t="shared" si="178"/>
        <v>0.23096097344185407</v>
      </c>
      <c r="AH91" s="219">
        <f t="shared" si="178"/>
        <v>0.26300867772020226</v>
      </c>
      <c r="AI91" s="219">
        <f t="shared" si="178"/>
        <v>0.26175477986292617</v>
      </c>
      <c r="AJ91" s="219">
        <f t="shared" si="178"/>
        <v>0.30188548440495361</v>
      </c>
      <c r="AK91" s="219">
        <f t="shared" ref="AK91:AL91" si="179">+AK89/AK88</f>
        <v>0.29952240894297683</v>
      </c>
      <c r="AL91" s="219">
        <f t="shared" si="179"/>
        <v>0.36117223114131264</v>
      </c>
      <c r="AM91" s="219">
        <f t="shared" ref="AM91:AO91" si="180">+AM89/AM88</f>
        <v>0.43471763836622901</v>
      </c>
      <c r="AN91" s="219">
        <f t="shared" si="180"/>
        <v>0.42688074436408463</v>
      </c>
      <c r="AO91" s="219">
        <f t="shared" si="180"/>
        <v>0.4099262346756738</v>
      </c>
      <c r="AP91" s="219">
        <f t="shared" ref="AP91:AS91" si="181">+AP89/AP88</f>
        <v>0.36677420735566907</v>
      </c>
      <c r="AQ91" s="219">
        <f t="shared" si="181"/>
        <v>2.6844437611090736E-2</v>
      </c>
      <c r="AR91" s="219">
        <f t="shared" si="181"/>
        <v>0</v>
      </c>
      <c r="AS91" s="219">
        <f t="shared" si="181"/>
        <v>0</v>
      </c>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14"/>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c r="HL91" s="28"/>
      <c r="HM91" s="28"/>
      <c r="HN91" s="28"/>
      <c r="HO91" s="28"/>
      <c r="HP91" s="28"/>
      <c r="HQ91" s="28"/>
      <c r="HR91" s="28"/>
      <c r="HS91" s="28"/>
      <c r="HT91" s="28"/>
      <c r="HU91" s="28"/>
      <c r="HV91" s="28"/>
      <c r="HW91" s="28"/>
      <c r="HX91" s="28"/>
      <c r="HY91" s="28"/>
      <c r="HZ91" s="28"/>
      <c r="IA91" s="28"/>
      <c r="IB91" s="28"/>
      <c r="IC91" s="28"/>
      <c r="ID91" s="28"/>
      <c r="IE91" s="28"/>
      <c r="IF91" s="28"/>
      <c r="IG91" s="28"/>
      <c r="IH91" s="28"/>
      <c r="II91" s="28"/>
      <c r="IJ91" s="28"/>
      <c r="IK91" s="28"/>
      <c r="IL91" s="28"/>
      <c r="IM91" s="28"/>
      <c r="IN91" s="28"/>
      <c r="IO91" s="28"/>
      <c r="IP91" s="28"/>
      <c r="IQ91" s="28"/>
      <c r="IR91" s="28"/>
      <c r="IS91" s="28"/>
      <c r="IT91" s="28"/>
      <c r="IU91" s="28"/>
      <c r="IV91" s="28"/>
      <c r="IW91" s="28"/>
      <c r="IX91" s="28"/>
      <c r="IY91" s="28"/>
      <c r="IZ91" s="28"/>
      <c r="JA91" s="28"/>
      <c r="JB91" s="28"/>
      <c r="JC91" s="28"/>
      <c r="JD91" s="28"/>
      <c r="JE91" s="28"/>
      <c r="JF91" s="28"/>
      <c r="JG91" s="28"/>
      <c r="JH91" s="28"/>
      <c r="JI91" s="28"/>
      <c r="JJ91" s="28"/>
      <c r="JK91" s="28"/>
      <c r="JL91" s="28"/>
      <c r="JM91" s="28"/>
      <c r="JN91" s="28"/>
      <c r="JO91" s="28"/>
      <c r="JP91" s="28"/>
      <c r="JQ91" s="28"/>
      <c r="JR91" s="28"/>
      <c r="JS91" s="28"/>
    </row>
    <row r="92" spans="1:279" s="27" customFormat="1" ht="12.75" outlineLevel="1" x14ac:dyDescent="0.2">
      <c r="A92" s="33"/>
      <c r="B92" s="58"/>
      <c r="C92" s="33"/>
      <c r="D92" s="33"/>
      <c r="E92" s="33"/>
      <c r="F92" s="33"/>
      <c r="G92" s="33"/>
      <c r="H92" s="33"/>
      <c r="I92" s="12"/>
      <c r="J92" s="197"/>
      <c r="K92" s="203"/>
      <c r="L92" s="203"/>
      <c r="M92" s="203"/>
      <c r="N92" s="203"/>
      <c r="O92" s="203"/>
      <c r="P92" s="203"/>
      <c r="Q92" s="203"/>
      <c r="R92" s="203"/>
      <c r="S92" s="203"/>
      <c r="T92" s="203"/>
      <c r="U92" s="203"/>
      <c r="V92" s="203"/>
      <c r="W92" s="203"/>
      <c r="X92" s="203"/>
      <c r="Y92" s="203"/>
      <c r="Z92" s="203"/>
      <c r="AA92" s="203"/>
      <c r="AB92" s="203"/>
      <c r="AC92" s="203"/>
      <c r="AD92" s="203"/>
      <c r="AE92" s="203"/>
      <c r="AF92" s="203"/>
      <c r="AG92" s="203"/>
      <c r="AH92" s="203"/>
      <c r="AI92" s="203"/>
      <c r="AJ92" s="203"/>
      <c r="AK92" s="203"/>
      <c r="AL92" s="203"/>
      <c r="AM92" s="203"/>
      <c r="AN92" s="203"/>
      <c r="AO92" s="203"/>
      <c r="AP92" s="203"/>
      <c r="AQ92" s="203"/>
      <c r="AR92" s="203"/>
      <c r="AS92" s="203"/>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14"/>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c r="HL92" s="28"/>
      <c r="HM92" s="28"/>
      <c r="HN92" s="28"/>
      <c r="HO92" s="28"/>
      <c r="HP92" s="28"/>
      <c r="HQ92" s="28"/>
      <c r="HR92" s="28"/>
      <c r="HS92" s="28"/>
      <c r="HT92" s="28"/>
      <c r="HU92" s="28"/>
      <c r="HV92" s="28"/>
      <c r="HW92" s="28"/>
      <c r="HX92" s="28"/>
      <c r="HY92" s="28"/>
      <c r="HZ92" s="28"/>
      <c r="IA92" s="28"/>
      <c r="IB92" s="28"/>
      <c r="IC92" s="28"/>
      <c r="ID92" s="28"/>
      <c r="IE92" s="28"/>
      <c r="IF92" s="28"/>
      <c r="IG92" s="28"/>
      <c r="IH92" s="28"/>
      <c r="II92" s="28"/>
      <c r="IJ92" s="28"/>
      <c r="IK92" s="28"/>
      <c r="IL92" s="28"/>
      <c r="IM92" s="28"/>
      <c r="IN92" s="28"/>
      <c r="IO92" s="28"/>
      <c r="IP92" s="28"/>
      <c r="IQ92" s="28"/>
      <c r="IR92" s="28"/>
      <c r="IS92" s="28"/>
      <c r="IT92" s="28"/>
      <c r="IU92" s="28"/>
      <c r="IV92" s="28"/>
      <c r="IW92" s="28"/>
      <c r="IX92" s="28"/>
      <c r="IY92" s="28"/>
      <c r="IZ92" s="28"/>
      <c r="JA92" s="28"/>
      <c r="JB92" s="28"/>
      <c r="JC92" s="28"/>
      <c r="JD92" s="28"/>
      <c r="JE92" s="28"/>
      <c r="JF92" s="28"/>
      <c r="JG92" s="28"/>
      <c r="JH92" s="28"/>
      <c r="JI92" s="28"/>
      <c r="JJ92" s="28"/>
      <c r="JK92" s="28"/>
      <c r="JL92" s="28"/>
      <c r="JM92" s="28"/>
      <c r="JN92" s="28"/>
      <c r="JO92" s="28"/>
      <c r="JP92" s="28"/>
      <c r="JQ92" s="28"/>
      <c r="JR92" s="28"/>
      <c r="JS92" s="28"/>
    </row>
    <row r="93" spans="1:279" s="27" customFormat="1" ht="12.75" outlineLevel="1" x14ac:dyDescent="0.2">
      <c r="A93" s="33"/>
      <c r="B93" s="58">
        <v>2</v>
      </c>
      <c r="C93" s="221" t="s">
        <v>112</v>
      </c>
      <c r="D93" s="33"/>
      <c r="E93" s="33"/>
      <c r="F93" s="33"/>
      <c r="G93" s="204">
        <f>SUM(J93:AS93)</f>
        <v>178342.00742063473</v>
      </c>
      <c r="H93" s="216">
        <v>1</v>
      </c>
      <c r="I93" s="201" t="s">
        <v>172</v>
      </c>
      <c r="J93" s="197">
        <f t="shared" ref="J93:AJ93" si="182">+J37/J$10</f>
        <v>9156.6837035127319</v>
      </c>
      <c r="K93" s="197">
        <f t="shared" si="182"/>
        <v>5907.2841806924889</v>
      </c>
      <c r="L93" s="197">
        <f t="shared" si="182"/>
        <v>4192.0236963153548</v>
      </c>
      <c r="M93" s="197">
        <f t="shared" si="182"/>
        <v>3136.4261754443996</v>
      </c>
      <c r="N93" s="197">
        <f t="shared" si="182"/>
        <v>2727.8241229394225</v>
      </c>
      <c r="O93" s="197">
        <f t="shared" si="182"/>
        <v>2664.4650600080922</v>
      </c>
      <c r="P93" s="197">
        <f t="shared" si="182"/>
        <v>3792.3512004106806</v>
      </c>
      <c r="Q93" s="197">
        <f t="shared" si="182"/>
        <v>2427.1355861105776</v>
      </c>
      <c r="R93" s="197">
        <f t="shared" si="182"/>
        <v>3034.445327588242</v>
      </c>
      <c r="S93" s="197">
        <f t="shared" si="182"/>
        <v>3378.5554156756166</v>
      </c>
      <c r="T93" s="197">
        <f t="shared" si="182"/>
        <v>5016.9042646210828</v>
      </c>
      <c r="U93" s="197">
        <f t="shared" si="182"/>
        <v>7523.9681508462763</v>
      </c>
      <c r="V93" s="197">
        <f t="shared" si="182"/>
        <v>5603.1852635983259</v>
      </c>
      <c r="W93" s="197">
        <f t="shared" si="182"/>
        <v>5804.0546893203882</v>
      </c>
      <c r="X93" s="197">
        <f t="shared" si="182"/>
        <v>6118.4740297029703</v>
      </c>
      <c r="Y93" s="197">
        <f t="shared" si="182"/>
        <v>4900.8194038461534</v>
      </c>
      <c r="Z93" s="197">
        <f t="shared" si="182"/>
        <v>4735.4315609756104</v>
      </c>
      <c r="AA93" s="197">
        <f t="shared" si="182"/>
        <v>4716.9106446886453</v>
      </c>
      <c r="AB93" s="197">
        <f t="shared" si="182"/>
        <v>5971.7730955882353</v>
      </c>
      <c r="AC93" s="197">
        <f t="shared" si="182"/>
        <v>5151.7366666666667</v>
      </c>
      <c r="AD93" s="197">
        <f t="shared" si="182"/>
        <v>5592.224008097166</v>
      </c>
      <c r="AE93" s="197">
        <f t="shared" si="182"/>
        <v>6342.5649159663863</v>
      </c>
      <c r="AF93" s="197">
        <f t="shared" si="182"/>
        <v>8518.0242232142864</v>
      </c>
      <c r="AG93" s="197">
        <f t="shared" si="182"/>
        <v>9272.3529186991873</v>
      </c>
      <c r="AH93" s="197">
        <f t="shared" si="182"/>
        <v>9950.7878114754112</v>
      </c>
      <c r="AI93" s="197">
        <f t="shared" si="182"/>
        <v>8734.0090325203255</v>
      </c>
      <c r="AJ93" s="197">
        <f t="shared" si="182"/>
        <v>6906.9116075471693</v>
      </c>
      <c r="AK93" s="197">
        <f t="shared" ref="AK93:AL93" si="183">+AK37/AK$10</f>
        <v>8002.2685400843884</v>
      </c>
      <c r="AL93" s="197">
        <f t="shared" si="183"/>
        <v>6854.8773474576265</v>
      </c>
      <c r="AM93" s="197">
        <f t="shared" ref="AM93:AO93" si="184">+AM37/AM$10</f>
        <v>10073.772131687243</v>
      </c>
      <c r="AN93" s="197">
        <f t="shared" si="184"/>
        <v>968.46739325842691</v>
      </c>
      <c r="AO93" s="197">
        <f t="shared" si="184"/>
        <v>642.63389591078067</v>
      </c>
      <c r="AP93" s="197">
        <f t="shared" ref="AP93:AS93" si="185">+AP37/AP$10</f>
        <v>522.66135616438351</v>
      </c>
      <c r="AQ93" s="197">
        <f t="shared" si="185"/>
        <v>0</v>
      </c>
      <c r="AR93" s="197">
        <f t="shared" si="185"/>
        <v>0</v>
      </c>
      <c r="AS93" s="197">
        <f t="shared" si="185"/>
        <v>0</v>
      </c>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14"/>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c r="HL93" s="28"/>
      <c r="HM93" s="28"/>
      <c r="HN93" s="28"/>
      <c r="HO93" s="28"/>
      <c r="HP93" s="28"/>
      <c r="HQ93" s="28"/>
      <c r="HR93" s="28"/>
      <c r="HS93" s="28"/>
      <c r="HT93" s="28"/>
      <c r="HU93" s="28"/>
      <c r="HV93" s="28"/>
      <c r="HW93" s="28"/>
      <c r="HX93" s="28"/>
      <c r="HY93" s="28"/>
      <c r="HZ93" s="28"/>
      <c r="IA93" s="28"/>
      <c r="IB93" s="28"/>
      <c r="IC93" s="28"/>
      <c r="ID93" s="28"/>
      <c r="IE93" s="28"/>
      <c r="IF93" s="28"/>
      <c r="IG93" s="28"/>
      <c r="IH93" s="28"/>
      <c r="II93" s="28"/>
      <c r="IJ93" s="28"/>
      <c r="IK93" s="28"/>
      <c r="IL93" s="28"/>
      <c r="IM93" s="28"/>
      <c r="IN93" s="28"/>
      <c r="IO93" s="28"/>
      <c r="IP93" s="28"/>
      <c r="IQ93" s="28"/>
      <c r="IR93" s="28"/>
      <c r="IS93" s="28"/>
      <c r="IT93" s="28"/>
      <c r="IU93" s="28"/>
      <c r="IV93" s="28"/>
      <c r="IW93" s="28"/>
      <c r="IX93" s="28"/>
      <c r="IY93" s="28"/>
      <c r="IZ93" s="28"/>
      <c r="JA93" s="28"/>
      <c r="JB93" s="28"/>
      <c r="JC93" s="28"/>
      <c r="JD93" s="28"/>
      <c r="JE93" s="28"/>
      <c r="JF93" s="28"/>
      <c r="JG93" s="28"/>
      <c r="JH93" s="28"/>
      <c r="JI93" s="28"/>
      <c r="JJ93" s="28"/>
      <c r="JK93" s="28"/>
      <c r="JL93" s="28"/>
      <c r="JM93" s="28"/>
      <c r="JN93" s="28"/>
      <c r="JO93" s="28"/>
      <c r="JP93" s="28"/>
      <c r="JQ93" s="28"/>
      <c r="JR93" s="28"/>
      <c r="JS93" s="28"/>
    </row>
    <row r="94" spans="1:279" s="27" customFormat="1" ht="12.75" outlineLevel="1" x14ac:dyDescent="0.2">
      <c r="A94" s="33"/>
      <c r="B94" s="58"/>
      <c r="C94" s="193" t="s">
        <v>166</v>
      </c>
      <c r="D94" s="33"/>
      <c r="E94" s="33"/>
      <c r="F94" s="33"/>
      <c r="G94" s="204">
        <f t="shared" ref="G94:G95" si="186">SUM(J94:AS94)</f>
        <v>178342.00742063473</v>
      </c>
      <c r="H94" s="216">
        <f>G94/G93</f>
        <v>1</v>
      </c>
      <c r="I94" s="201" t="s">
        <v>172</v>
      </c>
      <c r="J94" s="197">
        <f t="shared" ref="J94:AJ94" si="187">+J38/J$10</f>
        <v>9156.6837035127319</v>
      </c>
      <c r="K94" s="197">
        <f t="shared" si="187"/>
        <v>5907.2841806924889</v>
      </c>
      <c r="L94" s="197">
        <f t="shared" si="187"/>
        <v>4192.0236963153548</v>
      </c>
      <c r="M94" s="197">
        <f t="shared" si="187"/>
        <v>3136.4261754443996</v>
      </c>
      <c r="N94" s="197">
        <f t="shared" si="187"/>
        <v>2727.8241229394225</v>
      </c>
      <c r="O94" s="197">
        <f t="shared" si="187"/>
        <v>2664.4650600080922</v>
      </c>
      <c r="P94" s="197">
        <f t="shared" si="187"/>
        <v>3792.3512004106806</v>
      </c>
      <c r="Q94" s="197">
        <f t="shared" si="187"/>
        <v>2427.1355861105776</v>
      </c>
      <c r="R94" s="197">
        <f t="shared" si="187"/>
        <v>3034.445327588242</v>
      </c>
      <c r="S94" s="197">
        <f t="shared" si="187"/>
        <v>3378.5554156756166</v>
      </c>
      <c r="T94" s="197">
        <f t="shared" si="187"/>
        <v>5016.9042646210828</v>
      </c>
      <c r="U94" s="197">
        <f t="shared" si="187"/>
        <v>7523.9681508462763</v>
      </c>
      <c r="V94" s="197">
        <f t="shared" si="187"/>
        <v>5603.1852635983259</v>
      </c>
      <c r="W94" s="197">
        <f t="shared" si="187"/>
        <v>5804.0546893203882</v>
      </c>
      <c r="X94" s="197">
        <f t="shared" si="187"/>
        <v>6118.4740297029703</v>
      </c>
      <c r="Y94" s="197">
        <f t="shared" si="187"/>
        <v>4900.8194038461534</v>
      </c>
      <c r="Z94" s="197">
        <f t="shared" si="187"/>
        <v>4735.4315609756104</v>
      </c>
      <c r="AA94" s="197">
        <f t="shared" si="187"/>
        <v>4716.9106446886453</v>
      </c>
      <c r="AB94" s="197">
        <f t="shared" si="187"/>
        <v>5971.7730955882353</v>
      </c>
      <c r="AC94" s="197">
        <f t="shared" si="187"/>
        <v>5151.7366666666667</v>
      </c>
      <c r="AD94" s="197">
        <f t="shared" si="187"/>
        <v>5592.224008097166</v>
      </c>
      <c r="AE94" s="197">
        <f t="shared" si="187"/>
        <v>6342.5649159663863</v>
      </c>
      <c r="AF94" s="197">
        <f t="shared" si="187"/>
        <v>8518.0242232142864</v>
      </c>
      <c r="AG94" s="197">
        <f t="shared" si="187"/>
        <v>9272.3529186991873</v>
      </c>
      <c r="AH94" s="197">
        <f t="shared" si="187"/>
        <v>9950.7878114754112</v>
      </c>
      <c r="AI94" s="197">
        <f t="shared" si="187"/>
        <v>8734.0090325203255</v>
      </c>
      <c r="AJ94" s="197">
        <f t="shared" si="187"/>
        <v>6906.9116075471693</v>
      </c>
      <c r="AK94" s="197">
        <f t="shared" ref="AK94:AL94" si="188">+AK38/AK$10</f>
        <v>8002.2685400843884</v>
      </c>
      <c r="AL94" s="197">
        <f t="shared" si="188"/>
        <v>6854.8773474576265</v>
      </c>
      <c r="AM94" s="197">
        <f t="shared" ref="AM94:AO94" si="189">+AM38/AM$10</f>
        <v>10073.772131687243</v>
      </c>
      <c r="AN94" s="197">
        <f t="shared" si="189"/>
        <v>968.46739325842691</v>
      </c>
      <c r="AO94" s="197">
        <f t="shared" si="189"/>
        <v>642.63389591078067</v>
      </c>
      <c r="AP94" s="197">
        <f t="shared" ref="AP94:AS94" si="190">+AP38/AP$10</f>
        <v>522.66135616438351</v>
      </c>
      <c r="AQ94" s="197">
        <f t="shared" si="190"/>
        <v>0</v>
      </c>
      <c r="AR94" s="197">
        <f t="shared" si="190"/>
        <v>0</v>
      </c>
      <c r="AS94" s="197">
        <f t="shared" si="190"/>
        <v>0</v>
      </c>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14"/>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c r="HL94" s="28"/>
      <c r="HM94" s="28"/>
      <c r="HN94" s="28"/>
      <c r="HO94" s="28"/>
      <c r="HP94" s="28"/>
      <c r="HQ94" s="28"/>
      <c r="HR94" s="28"/>
      <c r="HS94" s="28"/>
      <c r="HT94" s="28"/>
      <c r="HU94" s="28"/>
      <c r="HV94" s="28"/>
      <c r="HW94" s="28"/>
      <c r="HX94" s="28"/>
      <c r="HY94" s="28"/>
      <c r="HZ94" s="28"/>
      <c r="IA94" s="28"/>
      <c r="IB94" s="28"/>
      <c r="IC94" s="28"/>
      <c r="ID94" s="28"/>
      <c r="IE94" s="28"/>
      <c r="IF94" s="28"/>
      <c r="IG94" s="28"/>
      <c r="IH94" s="28"/>
      <c r="II94" s="28"/>
      <c r="IJ94" s="28"/>
      <c r="IK94" s="28"/>
      <c r="IL94" s="28"/>
      <c r="IM94" s="28"/>
      <c r="IN94" s="28"/>
      <c r="IO94" s="28"/>
      <c r="IP94" s="28"/>
      <c r="IQ94" s="28"/>
      <c r="IR94" s="28"/>
      <c r="IS94" s="28"/>
      <c r="IT94" s="28"/>
      <c r="IU94" s="28"/>
      <c r="IV94" s="28"/>
      <c r="IW94" s="28"/>
      <c r="IX94" s="28"/>
      <c r="IY94" s="28"/>
      <c r="IZ94" s="28"/>
      <c r="JA94" s="28"/>
      <c r="JB94" s="28"/>
      <c r="JC94" s="28"/>
      <c r="JD94" s="28"/>
      <c r="JE94" s="28"/>
      <c r="JF94" s="28"/>
      <c r="JG94" s="28"/>
      <c r="JH94" s="28"/>
      <c r="JI94" s="28"/>
      <c r="JJ94" s="28"/>
      <c r="JK94" s="28"/>
      <c r="JL94" s="28"/>
      <c r="JM94" s="28"/>
      <c r="JN94" s="28"/>
      <c r="JO94" s="28"/>
      <c r="JP94" s="28"/>
      <c r="JQ94" s="28"/>
      <c r="JR94" s="28"/>
      <c r="JS94" s="28"/>
    </row>
    <row r="95" spans="1:279" s="27" customFormat="1" ht="13.5" outlineLevel="1" thickBot="1" x14ac:dyDescent="0.25">
      <c r="A95" s="33"/>
      <c r="B95" s="58"/>
      <c r="C95" s="51" t="s">
        <v>168</v>
      </c>
      <c r="D95" s="33"/>
      <c r="E95" s="33"/>
      <c r="F95" s="33"/>
      <c r="G95" s="218">
        <f t="shared" si="186"/>
        <v>0</v>
      </c>
      <c r="H95" s="216">
        <f>H93-H94</f>
        <v>0</v>
      </c>
      <c r="I95" s="201" t="s">
        <v>172</v>
      </c>
      <c r="J95" s="238">
        <f>J93-J94</f>
        <v>0</v>
      </c>
      <c r="K95" s="238">
        <f t="shared" ref="K95:AJ95" si="191">K93-K94</f>
        <v>0</v>
      </c>
      <c r="L95" s="238">
        <f t="shared" si="191"/>
        <v>0</v>
      </c>
      <c r="M95" s="238">
        <f t="shared" si="191"/>
        <v>0</v>
      </c>
      <c r="N95" s="238">
        <f t="shared" si="191"/>
        <v>0</v>
      </c>
      <c r="O95" s="238">
        <f t="shared" si="191"/>
        <v>0</v>
      </c>
      <c r="P95" s="238">
        <f t="shared" si="191"/>
        <v>0</v>
      </c>
      <c r="Q95" s="238">
        <f t="shared" si="191"/>
        <v>0</v>
      </c>
      <c r="R95" s="238">
        <f t="shared" si="191"/>
        <v>0</v>
      </c>
      <c r="S95" s="238">
        <f t="shared" si="191"/>
        <v>0</v>
      </c>
      <c r="T95" s="238">
        <f t="shared" si="191"/>
        <v>0</v>
      </c>
      <c r="U95" s="238">
        <f t="shared" si="191"/>
        <v>0</v>
      </c>
      <c r="V95" s="238">
        <f t="shared" si="191"/>
        <v>0</v>
      </c>
      <c r="W95" s="238">
        <f t="shared" si="191"/>
        <v>0</v>
      </c>
      <c r="X95" s="238">
        <f t="shared" si="191"/>
        <v>0</v>
      </c>
      <c r="Y95" s="238">
        <f t="shared" si="191"/>
        <v>0</v>
      </c>
      <c r="Z95" s="238">
        <f t="shared" si="191"/>
        <v>0</v>
      </c>
      <c r="AA95" s="238">
        <f t="shared" si="191"/>
        <v>0</v>
      </c>
      <c r="AB95" s="238">
        <f t="shared" si="191"/>
        <v>0</v>
      </c>
      <c r="AC95" s="238">
        <f t="shared" si="191"/>
        <v>0</v>
      </c>
      <c r="AD95" s="238">
        <f t="shared" si="191"/>
        <v>0</v>
      </c>
      <c r="AE95" s="238">
        <f t="shared" si="191"/>
        <v>0</v>
      </c>
      <c r="AF95" s="238">
        <f t="shared" si="191"/>
        <v>0</v>
      </c>
      <c r="AG95" s="238">
        <f t="shared" si="191"/>
        <v>0</v>
      </c>
      <c r="AH95" s="238">
        <f t="shared" si="191"/>
        <v>0</v>
      </c>
      <c r="AI95" s="238">
        <f t="shared" si="191"/>
        <v>0</v>
      </c>
      <c r="AJ95" s="238">
        <f t="shared" si="191"/>
        <v>0</v>
      </c>
      <c r="AK95" s="238">
        <f t="shared" ref="AK95:AL95" si="192">AK93-AK94</f>
        <v>0</v>
      </c>
      <c r="AL95" s="238">
        <f t="shared" si="192"/>
        <v>0</v>
      </c>
      <c r="AM95" s="238">
        <f t="shared" ref="AM95:AO95" si="193">AM93-AM94</f>
        <v>0</v>
      </c>
      <c r="AN95" s="238">
        <f t="shared" si="193"/>
        <v>0</v>
      </c>
      <c r="AO95" s="238">
        <f t="shared" si="193"/>
        <v>0</v>
      </c>
      <c r="AP95" s="238">
        <f t="shared" ref="AP95:AS95" si="194">AP93-AP94</f>
        <v>0</v>
      </c>
      <c r="AQ95" s="238">
        <f t="shared" si="194"/>
        <v>0</v>
      </c>
      <c r="AR95" s="238">
        <f t="shared" si="194"/>
        <v>0</v>
      </c>
      <c r="AS95" s="238">
        <f t="shared" si="194"/>
        <v>0</v>
      </c>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14"/>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c r="HL95" s="28"/>
      <c r="HM95" s="28"/>
      <c r="HN95" s="28"/>
      <c r="HO95" s="28"/>
      <c r="HP95" s="28"/>
      <c r="HQ95" s="28"/>
      <c r="HR95" s="28"/>
      <c r="HS95" s="28"/>
      <c r="HT95" s="28"/>
      <c r="HU95" s="28"/>
      <c r="HV95" s="28"/>
      <c r="HW95" s="28"/>
      <c r="HX95" s="28"/>
      <c r="HY95" s="28"/>
      <c r="HZ95" s="28"/>
      <c r="IA95" s="28"/>
      <c r="IB95" s="28"/>
      <c r="IC95" s="28"/>
      <c r="ID95" s="28"/>
      <c r="IE95" s="28"/>
      <c r="IF95" s="28"/>
      <c r="IG95" s="28"/>
      <c r="IH95" s="28"/>
      <c r="II95" s="28"/>
      <c r="IJ95" s="28"/>
      <c r="IK95" s="28"/>
      <c r="IL95" s="28"/>
      <c r="IM95" s="28"/>
      <c r="IN95" s="28"/>
      <c r="IO95" s="28"/>
      <c r="IP95" s="28"/>
      <c r="IQ95" s="28"/>
      <c r="IR95" s="28"/>
      <c r="IS95" s="28"/>
      <c r="IT95" s="28"/>
      <c r="IU95" s="28"/>
      <c r="IV95" s="28"/>
      <c r="IW95" s="28"/>
      <c r="IX95" s="28"/>
      <c r="IY95" s="28"/>
      <c r="IZ95" s="28"/>
      <c r="JA95" s="28"/>
      <c r="JB95" s="28"/>
      <c r="JC95" s="28"/>
      <c r="JD95" s="28"/>
      <c r="JE95" s="28"/>
      <c r="JF95" s="28"/>
      <c r="JG95" s="28"/>
      <c r="JH95" s="28"/>
      <c r="JI95" s="28"/>
      <c r="JJ95" s="28"/>
      <c r="JK95" s="28"/>
      <c r="JL95" s="28"/>
      <c r="JM95" s="28"/>
      <c r="JN95" s="28"/>
      <c r="JO95" s="28"/>
      <c r="JP95" s="28"/>
      <c r="JQ95" s="28"/>
      <c r="JR95" s="28"/>
      <c r="JS95" s="28"/>
    </row>
    <row r="96" spans="1:279" s="27" customFormat="1" ht="13.5" outlineLevel="1" thickTop="1" x14ac:dyDescent="0.2">
      <c r="A96" s="33"/>
      <c r="B96" s="58"/>
      <c r="C96" s="33" t="s">
        <v>174</v>
      </c>
      <c r="D96" s="33"/>
      <c r="E96" s="33"/>
      <c r="F96" s="33"/>
      <c r="G96" s="219">
        <f>+G94/G93</f>
        <v>1</v>
      </c>
      <c r="H96" s="33"/>
      <c r="I96" s="12" t="s">
        <v>114</v>
      </c>
      <c r="J96" s="219">
        <f>+J94/J93</f>
        <v>1</v>
      </c>
      <c r="K96" s="219">
        <f t="shared" ref="K96:AJ96" si="195">+K94/K93</f>
        <v>1</v>
      </c>
      <c r="L96" s="219">
        <f t="shared" si="195"/>
        <v>1</v>
      </c>
      <c r="M96" s="219">
        <f t="shared" si="195"/>
        <v>1</v>
      </c>
      <c r="N96" s="219">
        <f t="shared" si="195"/>
        <v>1</v>
      </c>
      <c r="O96" s="219">
        <f t="shared" si="195"/>
        <v>1</v>
      </c>
      <c r="P96" s="219">
        <f t="shared" si="195"/>
        <v>1</v>
      </c>
      <c r="Q96" s="219">
        <f t="shared" si="195"/>
        <v>1</v>
      </c>
      <c r="R96" s="219">
        <f t="shared" si="195"/>
        <v>1</v>
      </c>
      <c r="S96" s="219">
        <f t="shared" si="195"/>
        <v>1</v>
      </c>
      <c r="T96" s="219">
        <f t="shared" si="195"/>
        <v>1</v>
      </c>
      <c r="U96" s="219">
        <f t="shared" si="195"/>
        <v>1</v>
      </c>
      <c r="V96" s="219">
        <f t="shared" si="195"/>
        <v>1</v>
      </c>
      <c r="W96" s="219">
        <f t="shared" si="195"/>
        <v>1</v>
      </c>
      <c r="X96" s="219">
        <f t="shared" si="195"/>
        <v>1</v>
      </c>
      <c r="Y96" s="219">
        <f t="shared" si="195"/>
        <v>1</v>
      </c>
      <c r="Z96" s="219">
        <f t="shared" si="195"/>
        <v>1</v>
      </c>
      <c r="AA96" s="219">
        <f t="shared" si="195"/>
        <v>1</v>
      </c>
      <c r="AB96" s="219">
        <f t="shared" si="195"/>
        <v>1</v>
      </c>
      <c r="AC96" s="219">
        <f t="shared" si="195"/>
        <v>1</v>
      </c>
      <c r="AD96" s="219">
        <f t="shared" si="195"/>
        <v>1</v>
      </c>
      <c r="AE96" s="219">
        <f t="shared" si="195"/>
        <v>1</v>
      </c>
      <c r="AF96" s="219">
        <f t="shared" si="195"/>
        <v>1</v>
      </c>
      <c r="AG96" s="219">
        <f t="shared" si="195"/>
        <v>1</v>
      </c>
      <c r="AH96" s="219">
        <f t="shared" si="195"/>
        <v>1</v>
      </c>
      <c r="AI96" s="219">
        <f t="shared" si="195"/>
        <v>1</v>
      </c>
      <c r="AJ96" s="219">
        <f t="shared" si="195"/>
        <v>1</v>
      </c>
      <c r="AK96" s="219">
        <f t="shared" ref="AK96:AL96" si="196">+AK94/AK93</f>
        <v>1</v>
      </c>
      <c r="AL96" s="219">
        <f t="shared" si="196"/>
        <v>1</v>
      </c>
      <c r="AM96" s="219">
        <f t="shared" ref="AM96:AO96" si="197">+AM94/AM93</f>
        <v>1</v>
      </c>
      <c r="AN96" s="219">
        <f t="shared" si="197"/>
        <v>1</v>
      </c>
      <c r="AO96" s="219">
        <f t="shared" si="197"/>
        <v>1</v>
      </c>
      <c r="AP96" s="219">
        <f t="shared" ref="AP96" si="198">+AP94/AP93</f>
        <v>1</v>
      </c>
      <c r="AQ96" s="219">
        <v>0</v>
      </c>
      <c r="AR96" s="219">
        <v>0</v>
      </c>
      <c r="AS96" s="219">
        <v>0</v>
      </c>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14"/>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c r="HL96" s="28"/>
      <c r="HM96" s="28"/>
      <c r="HN96" s="28"/>
      <c r="HO96" s="28"/>
      <c r="HP96" s="28"/>
      <c r="HQ96" s="28"/>
      <c r="HR96" s="28"/>
      <c r="HS96" s="28"/>
      <c r="HT96" s="28"/>
      <c r="HU96" s="28"/>
      <c r="HV96" s="28"/>
      <c r="HW96" s="28"/>
      <c r="HX96" s="28"/>
      <c r="HY96" s="28"/>
      <c r="HZ96" s="28"/>
      <c r="IA96" s="28"/>
      <c r="IB96" s="28"/>
      <c r="IC96" s="28"/>
      <c r="ID96" s="28"/>
      <c r="IE96" s="28"/>
      <c r="IF96" s="28"/>
      <c r="IG96" s="28"/>
      <c r="IH96" s="28"/>
      <c r="II96" s="28"/>
      <c r="IJ96" s="28"/>
      <c r="IK96" s="28"/>
      <c r="IL96" s="28"/>
      <c r="IM96" s="28"/>
      <c r="IN96" s="28"/>
      <c r="IO96" s="28"/>
      <c r="IP96" s="28"/>
      <c r="IQ96" s="28"/>
      <c r="IR96" s="28"/>
      <c r="IS96" s="28"/>
      <c r="IT96" s="28"/>
      <c r="IU96" s="28"/>
      <c r="IV96" s="28"/>
      <c r="IW96" s="28"/>
      <c r="IX96" s="28"/>
      <c r="IY96" s="28"/>
      <c r="IZ96" s="28"/>
      <c r="JA96" s="28"/>
      <c r="JB96" s="28"/>
      <c r="JC96" s="28"/>
      <c r="JD96" s="28"/>
      <c r="JE96" s="28"/>
      <c r="JF96" s="28"/>
      <c r="JG96" s="28"/>
      <c r="JH96" s="28"/>
      <c r="JI96" s="28"/>
      <c r="JJ96" s="28"/>
      <c r="JK96" s="28"/>
      <c r="JL96" s="28"/>
      <c r="JM96" s="28"/>
      <c r="JN96" s="28"/>
      <c r="JO96" s="28"/>
      <c r="JP96" s="28"/>
      <c r="JQ96" s="28"/>
      <c r="JR96" s="28"/>
      <c r="JS96" s="28"/>
    </row>
    <row r="97" spans="1:279" s="27" customFormat="1" ht="12.75" outlineLevel="1" x14ac:dyDescent="0.2">
      <c r="A97" s="33"/>
      <c r="B97" s="58"/>
      <c r="C97" s="193"/>
      <c r="D97" s="33"/>
      <c r="E97" s="33"/>
      <c r="F97" s="33"/>
      <c r="G97" s="33"/>
      <c r="H97" s="33"/>
      <c r="I97" s="12"/>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14"/>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c r="HJ97" s="28"/>
      <c r="HK97" s="28"/>
      <c r="HL97" s="28"/>
      <c r="HM97" s="28"/>
      <c r="HN97" s="28"/>
      <c r="HO97" s="28"/>
      <c r="HP97" s="28"/>
      <c r="HQ97" s="28"/>
      <c r="HR97" s="28"/>
      <c r="HS97" s="28"/>
      <c r="HT97" s="28"/>
      <c r="HU97" s="28"/>
      <c r="HV97" s="28"/>
      <c r="HW97" s="28"/>
      <c r="HX97" s="28"/>
      <c r="HY97" s="28"/>
      <c r="HZ97" s="28"/>
      <c r="IA97" s="28"/>
      <c r="IB97" s="28"/>
      <c r="IC97" s="28"/>
      <c r="ID97" s="28"/>
      <c r="IE97" s="28"/>
      <c r="IF97" s="28"/>
      <c r="IG97" s="28"/>
      <c r="IH97" s="28"/>
      <c r="II97" s="28"/>
      <c r="IJ97" s="28"/>
      <c r="IK97" s="28"/>
      <c r="IL97" s="28"/>
      <c r="IM97" s="28"/>
      <c r="IN97" s="28"/>
      <c r="IO97" s="28"/>
      <c r="IP97" s="28"/>
      <c r="IQ97" s="28"/>
      <c r="IR97" s="28"/>
      <c r="IS97" s="28"/>
      <c r="IT97" s="28"/>
      <c r="IU97" s="28"/>
      <c r="IV97" s="28"/>
      <c r="IW97" s="28"/>
      <c r="IX97" s="28"/>
      <c r="IY97" s="28"/>
      <c r="IZ97" s="28"/>
      <c r="JA97" s="28"/>
      <c r="JB97" s="28"/>
      <c r="JC97" s="28"/>
      <c r="JD97" s="28"/>
      <c r="JE97" s="28"/>
      <c r="JF97" s="28"/>
      <c r="JG97" s="28"/>
      <c r="JH97" s="28"/>
      <c r="JI97" s="28"/>
      <c r="JJ97" s="28"/>
      <c r="JK97" s="28"/>
      <c r="JL97" s="28"/>
      <c r="JM97" s="28"/>
      <c r="JN97" s="28"/>
      <c r="JO97" s="28"/>
      <c r="JP97" s="28"/>
      <c r="JQ97" s="28"/>
      <c r="JR97" s="28"/>
      <c r="JS97" s="28"/>
    </row>
    <row r="98" spans="1:279" s="27" customFormat="1" ht="12.75" outlineLevel="1" x14ac:dyDescent="0.2">
      <c r="A98" s="33"/>
      <c r="B98" s="58">
        <v>3</v>
      </c>
      <c r="C98" s="220" t="s">
        <v>113</v>
      </c>
      <c r="D98" s="33"/>
      <c r="E98" s="33"/>
      <c r="F98" s="33"/>
      <c r="G98" s="204">
        <f>SUM(J98:AS98)</f>
        <v>1134649.1799476692</v>
      </c>
      <c r="H98" s="216">
        <v>1</v>
      </c>
      <c r="I98" s="201" t="s">
        <v>172</v>
      </c>
      <c r="J98" s="197">
        <f t="shared" ref="J98:AJ98" si="199">+J42/J$10</f>
        <v>54103.137601103663</v>
      </c>
      <c r="K98" s="197">
        <f t="shared" si="199"/>
        <v>34903.751098688837</v>
      </c>
      <c r="L98" s="197">
        <f t="shared" si="199"/>
        <v>24768.971192248355</v>
      </c>
      <c r="M98" s="197">
        <f t="shared" si="199"/>
        <v>18531.872721635475</v>
      </c>
      <c r="N98" s="197">
        <f t="shared" si="199"/>
        <v>16117.608585560807</v>
      </c>
      <c r="O98" s="197">
        <f t="shared" si="199"/>
        <v>15743.245528907912</v>
      </c>
      <c r="P98" s="197">
        <f t="shared" si="199"/>
        <v>22407.468191657455</v>
      </c>
      <c r="Q98" s="197">
        <f t="shared" si="199"/>
        <v>14340.961732848764</v>
      </c>
      <c r="R98" s="197">
        <f t="shared" si="199"/>
        <v>17929.30917102137</v>
      </c>
      <c r="S98" s="197">
        <f t="shared" si="199"/>
        <v>19962.516394131744</v>
      </c>
      <c r="T98" s="197">
        <f t="shared" si="199"/>
        <v>29642.856578766703</v>
      </c>
      <c r="U98" s="197">
        <f t="shared" si="199"/>
        <v>44456.08228396</v>
      </c>
      <c r="V98" s="197">
        <f t="shared" si="199"/>
        <v>60655.065175983051</v>
      </c>
      <c r="W98" s="197">
        <f t="shared" si="199"/>
        <v>45824.974688737777</v>
      </c>
      <c r="X98" s="197">
        <f t="shared" si="199"/>
        <v>38786.753880891025</v>
      </c>
      <c r="Y98" s="197">
        <f t="shared" si="199"/>
        <v>26979.554262211499</v>
      </c>
      <c r="Z98" s="197">
        <f t="shared" si="199"/>
        <v>21088.829185365867</v>
      </c>
      <c r="AA98" s="197">
        <f t="shared" si="199"/>
        <v>24514.308847838831</v>
      </c>
      <c r="AB98" s="197">
        <f t="shared" si="199"/>
        <v>25899.673438676473</v>
      </c>
      <c r="AC98" s="197">
        <f t="shared" si="199"/>
        <v>27607.551630574711</v>
      </c>
      <c r="AD98" s="197">
        <f t="shared" si="199"/>
        <v>36952.403267530382</v>
      </c>
      <c r="AE98" s="197">
        <f t="shared" si="199"/>
        <v>42933.524939579867</v>
      </c>
      <c r="AF98" s="197">
        <f t="shared" si="199"/>
        <v>43799.194079821413</v>
      </c>
      <c r="AG98" s="197">
        <f t="shared" si="199"/>
        <v>38578.795566504064</v>
      </c>
      <c r="AH98" s="197">
        <f t="shared" si="199"/>
        <v>43807.248827868854</v>
      </c>
      <c r="AI98" s="197">
        <f t="shared" si="199"/>
        <v>35453.790764227619</v>
      </c>
      <c r="AJ98" s="197">
        <f t="shared" si="199"/>
        <v>27834.162000000004</v>
      </c>
      <c r="AK98" s="197">
        <f t="shared" ref="AK98:AL98" si="200">+AK42/AK$10</f>
        <v>28441.227130801679</v>
      </c>
      <c r="AL98" s="197">
        <f t="shared" si="200"/>
        <v>36157.168372881359</v>
      </c>
      <c r="AM98" s="197">
        <f t="shared" ref="AM98:AO98" si="201">+AM42/AM$10</f>
        <v>27455.972931851833</v>
      </c>
      <c r="AN98" s="197">
        <f t="shared" si="201"/>
        <v>25758.087020149811</v>
      </c>
      <c r="AO98" s="197">
        <f t="shared" si="201"/>
        <v>25496.408898810412</v>
      </c>
      <c r="AP98" s="197">
        <f t="shared" ref="AP98:AS98" si="202">+AP42/AP$10</f>
        <v>30501.210162054798</v>
      </c>
      <c r="AQ98" s="197">
        <f t="shared" si="202"/>
        <v>33579.226948316158</v>
      </c>
      <c r="AR98" s="197">
        <f t="shared" si="202"/>
        <v>36247.739407697591</v>
      </c>
      <c r="AS98" s="197">
        <f t="shared" si="202"/>
        <v>37388.527438762889</v>
      </c>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14"/>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28"/>
      <c r="IA98" s="28"/>
      <c r="IB98" s="28"/>
      <c r="IC98" s="28"/>
      <c r="ID98" s="28"/>
      <c r="IE98" s="28"/>
      <c r="IF98" s="28"/>
      <c r="IG98" s="28"/>
      <c r="IH98" s="28"/>
      <c r="II98" s="28"/>
      <c r="IJ98" s="28"/>
      <c r="IK98" s="28"/>
      <c r="IL98" s="28"/>
      <c r="IM98" s="28"/>
      <c r="IN98" s="28"/>
      <c r="IO98" s="28"/>
      <c r="IP98" s="28"/>
      <c r="IQ98" s="28"/>
      <c r="IR98" s="28"/>
      <c r="IS98" s="28"/>
      <c r="IT98" s="28"/>
      <c r="IU98" s="28"/>
      <c r="IV98" s="28"/>
      <c r="IW98" s="28"/>
      <c r="IX98" s="28"/>
      <c r="IY98" s="28"/>
      <c r="IZ98" s="28"/>
      <c r="JA98" s="28"/>
      <c r="JB98" s="28"/>
      <c r="JC98" s="28"/>
      <c r="JD98" s="28"/>
      <c r="JE98" s="28"/>
      <c r="JF98" s="28"/>
      <c r="JG98" s="28"/>
      <c r="JH98" s="28"/>
      <c r="JI98" s="28"/>
      <c r="JJ98" s="28"/>
      <c r="JK98" s="28"/>
      <c r="JL98" s="28"/>
      <c r="JM98" s="28"/>
      <c r="JN98" s="28"/>
      <c r="JO98" s="28"/>
      <c r="JP98" s="28"/>
      <c r="JQ98" s="28"/>
      <c r="JR98" s="28"/>
      <c r="JS98" s="28"/>
    </row>
    <row r="99" spans="1:279" s="27" customFormat="1" ht="12.75" outlineLevel="1" x14ac:dyDescent="0.2">
      <c r="A99" s="33"/>
      <c r="B99" s="58"/>
      <c r="C99" s="33" t="s">
        <v>167</v>
      </c>
      <c r="D99" s="33"/>
      <c r="E99" s="33"/>
      <c r="F99" s="33"/>
      <c r="G99" s="204">
        <f t="shared" ref="G99:G100" si="203">SUM(J99:AS99)</f>
        <v>157098.42044992614</v>
      </c>
      <c r="H99" s="216">
        <f>G99/G98</f>
        <v>0.13845550080701741</v>
      </c>
      <c r="I99" s="201" t="s">
        <v>172</v>
      </c>
      <c r="J99" s="197">
        <f t="shared" ref="J99:AJ99" si="204">+J43/J$10</f>
        <v>4652.670505523769</v>
      </c>
      <c r="K99" s="197">
        <f t="shared" si="204"/>
        <v>3001.5940011896764</v>
      </c>
      <c r="L99" s="197">
        <f t="shared" si="204"/>
        <v>2130.0402680526054</v>
      </c>
      <c r="M99" s="197">
        <f t="shared" si="204"/>
        <v>1593.6727784585082</v>
      </c>
      <c r="N99" s="197">
        <f t="shared" si="204"/>
        <v>1386.0549574501147</v>
      </c>
      <c r="O99" s="197">
        <f t="shared" si="204"/>
        <v>1353.8611138159679</v>
      </c>
      <c r="P99" s="197">
        <f t="shared" si="204"/>
        <v>1926.9597103118833</v>
      </c>
      <c r="Q99" s="197">
        <f t="shared" si="204"/>
        <v>1233.2698736849111</v>
      </c>
      <c r="R99" s="197">
        <f t="shared" si="204"/>
        <v>1541.8545330858271</v>
      </c>
      <c r="S99" s="197">
        <f t="shared" si="204"/>
        <v>1716.7028634789713</v>
      </c>
      <c r="T99" s="197">
        <f t="shared" si="204"/>
        <v>2549.1764547992798</v>
      </c>
      <c r="U99" s="197">
        <f t="shared" si="204"/>
        <v>3823.0592901787472</v>
      </c>
      <c r="V99" s="197">
        <f t="shared" si="204"/>
        <v>5216.1121381833009</v>
      </c>
      <c r="W99" s="197">
        <f t="shared" si="204"/>
        <v>3940.7789936810282</v>
      </c>
      <c r="X99" s="197">
        <f t="shared" si="204"/>
        <v>3335.5179346003392</v>
      </c>
      <c r="Y99" s="197">
        <f t="shared" si="204"/>
        <v>2320.1422677824303</v>
      </c>
      <c r="Z99" s="197">
        <f t="shared" si="204"/>
        <v>1813.5616139345502</v>
      </c>
      <c r="AA99" s="197">
        <f t="shared" si="204"/>
        <v>2108.1402446669454</v>
      </c>
      <c r="AB99" s="197">
        <f t="shared" si="204"/>
        <v>2227.2764954831241</v>
      </c>
      <c r="AC99" s="197">
        <f t="shared" si="204"/>
        <v>2374.1477277776089</v>
      </c>
      <c r="AD99" s="197">
        <f t="shared" si="204"/>
        <v>3177.7705400130353</v>
      </c>
      <c r="AE99" s="197">
        <f t="shared" si="204"/>
        <v>3692.1249680069855</v>
      </c>
      <c r="AF99" s="197">
        <f t="shared" si="204"/>
        <v>3766.5693247472459</v>
      </c>
      <c r="AG99" s="197">
        <f t="shared" si="204"/>
        <v>3317.6342857284317</v>
      </c>
      <c r="AH99" s="197">
        <f t="shared" si="204"/>
        <v>14986.221206947437</v>
      </c>
      <c r="AI99" s="197">
        <f t="shared" si="204"/>
        <v>13512.249786621958</v>
      </c>
      <c r="AJ99" s="197">
        <f t="shared" si="204"/>
        <v>10865.979632568917</v>
      </c>
      <c r="AK99" s="197">
        <f t="shared" ref="AK99:AL99" si="205">+AK43/AK$10</f>
        <v>11989.020803853233</v>
      </c>
      <c r="AL99" s="197">
        <f t="shared" si="205"/>
        <v>5992.012762899918</v>
      </c>
      <c r="AM99" s="197">
        <f t="shared" ref="AM99:AO99" si="206">+AM43/AM$10</f>
        <v>1177.7059706730863</v>
      </c>
      <c r="AN99" s="197">
        <f t="shared" si="206"/>
        <v>4503.0927976318617</v>
      </c>
      <c r="AO99" s="197">
        <f t="shared" si="206"/>
        <v>3842.3177122852908</v>
      </c>
      <c r="AP99" s="197">
        <f t="shared" ref="AP99:AS99" si="207">+AP43/AP$10</f>
        <v>4144.7196924657528</v>
      </c>
      <c r="AQ99" s="197">
        <f t="shared" si="207"/>
        <v>6717.805203884699</v>
      </c>
      <c r="AR99" s="197">
        <f t="shared" si="207"/>
        <v>6207.415028307897</v>
      </c>
      <c r="AS99" s="197">
        <f t="shared" si="207"/>
        <v>8961.1869671507902</v>
      </c>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14"/>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c r="HJ99" s="28"/>
      <c r="HK99" s="28"/>
      <c r="HL99" s="28"/>
      <c r="HM99" s="28"/>
      <c r="HN99" s="28"/>
      <c r="HO99" s="28"/>
      <c r="HP99" s="28"/>
      <c r="HQ99" s="28"/>
      <c r="HR99" s="28"/>
      <c r="HS99" s="28"/>
      <c r="HT99" s="28"/>
      <c r="HU99" s="28"/>
      <c r="HV99" s="28"/>
      <c r="HW99" s="28"/>
      <c r="HX99" s="28"/>
      <c r="HY99" s="28"/>
      <c r="HZ99" s="28"/>
      <c r="IA99" s="28"/>
      <c r="IB99" s="28"/>
      <c r="IC99" s="28"/>
      <c r="ID99" s="28"/>
      <c r="IE99" s="28"/>
      <c r="IF99" s="28"/>
      <c r="IG99" s="28"/>
      <c r="IH99" s="28"/>
      <c r="II99" s="28"/>
      <c r="IJ99" s="28"/>
      <c r="IK99" s="28"/>
      <c r="IL99" s="28"/>
      <c r="IM99" s="28"/>
      <c r="IN99" s="28"/>
      <c r="IO99" s="28"/>
      <c r="IP99" s="28"/>
      <c r="IQ99" s="28"/>
      <c r="IR99" s="28"/>
      <c r="IS99" s="28"/>
      <c r="IT99" s="28"/>
      <c r="IU99" s="28"/>
      <c r="IV99" s="28"/>
      <c r="IW99" s="28"/>
      <c r="IX99" s="28"/>
      <c r="IY99" s="28"/>
      <c r="IZ99" s="28"/>
      <c r="JA99" s="28"/>
      <c r="JB99" s="28"/>
      <c r="JC99" s="28"/>
      <c r="JD99" s="28"/>
      <c r="JE99" s="28"/>
      <c r="JF99" s="28"/>
      <c r="JG99" s="28"/>
      <c r="JH99" s="28"/>
      <c r="JI99" s="28"/>
      <c r="JJ99" s="28"/>
      <c r="JK99" s="28"/>
      <c r="JL99" s="28"/>
      <c r="JM99" s="28"/>
      <c r="JN99" s="28"/>
      <c r="JO99" s="28"/>
      <c r="JP99" s="28"/>
      <c r="JQ99" s="28"/>
      <c r="JR99" s="28"/>
      <c r="JS99" s="28"/>
    </row>
    <row r="100" spans="1:279" s="27" customFormat="1" ht="13.5" outlineLevel="1" thickBot="1" x14ac:dyDescent="0.25">
      <c r="A100" s="33"/>
      <c r="B100" s="58"/>
      <c r="C100" s="51" t="s">
        <v>170</v>
      </c>
      <c r="D100" s="33"/>
      <c r="E100" s="33"/>
      <c r="F100" s="33"/>
      <c r="G100" s="218">
        <f t="shared" si="203"/>
        <v>977550.75949774275</v>
      </c>
      <c r="H100" s="216">
        <f>H98-H99</f>
        <v>0.86154449919298259</v>
      </c>
      <c r="I100" s="201" t="s">
        <v>172</v>
      </c>
      <c r="J100" s="238">
        <f>J98-J99</f>
        <v>49450.467095579894</v>
      </c>
      <c r="K100" s="238">
        <f t="shared" ref="K100:AJ100" si="208">K98-K99</f>
        <v>31902.157097499163</v>
      </c>
      <c r="L100" s="238">
        <f t="shared" si="208"/>
        <v>22638.930924195749</v>
      </c>
      <c r="M100" s="238">
        <f t="shared" si="208"/>
        <v>16938.199943176965</v>
      </c>
      <c r="N100" s="238">
        <f t="shared" si="208"/>
        <v>14731.553628110692</v>
      </c>
      <c r="O100" s="238">
        <f t="shared" si="208"/>
        <v>14389.384415091943</v>
      </c>
      <c r="P100" s="238">
        <f t="shared" si="208"/>
        <v>20480.508481345572</v>
      </c>
      <c r="Q100" s="238">
        <f t="shared" si="208"/>
        <v>13107.691859163853</v>
      </c>
      <c r="R100" s="238">
        <f t="shared" si="208"/>
        <v>16387.454637935542</v>
      </c>
      <c r="S100" s="238">
        <f t="shared" si="208"/>
        <v>18245.813530652773</v>
      </c>
      <c r="T100" s="238">
        <f t="shared" si="208"/>
        <v>27093.680123967424</v>
      </c>
      <c r="U100" s="238">
        <f t="shared" si="208"/>
        <v>40633.022993781255</v>
      </c>
      <c r="V100" s="238">
        <f t="shared" si="208"/>
        <v>55438.953037799751</v>
      </c>
      <c r="W100" s="238">
        <f t="shared" si="208"/>
        <v>41884.195695056747</v>
      </c>
      <c r="X100" s="238">
        <f t="shared" si="208"/>
        <v>35451.235946290682</v>
      </c>
      <c r="Y100" s="238">
        <f t="shared" si="208"/>
        <v>24659.411994429069</v>
      </c>
      <c r="Z100" s="238">
        <f t="shared" si="208"/>
        <v>19275.267571431315</v>
      </c>
      <c r="AA100" s="238">
        <f t="shared" si="208"/>
        <v>22406.168603171885</v>
      </c>
      <c r="AB100" s="238">
        <f t="shared" si="208"/>
        <v>23672.396943193347</v>
      </c>
      <c r="AC100" s="238">
        <f t="shared" si="208"/>
        <v>25233.403902797101</v>
      </c>
      <c r="AD100" s="238">
        <f t="shared" si="208"/>
        <v>33774.632727517346</v>
      </c>
      <c r="AE100" s="238">
        <f t="shared" si="208"/>
        <v>39241.399971572879</v>
      </c>
      <c r="AF100" s="238">
        <f t="shared" si="208"/>
        <v>40032.624755074168</v>
      </c>
      <c r="AG100" s="238">
        <f t="shared" si="208"/>
        <v>35261.161280775632</v>
      </c>
      <c r="AH100" s="238">
        <f t="shared" si="208"/>
        <v>28821.027620921417</v>
      </c>
      <c r="AI100" s="238">
        <f t="shared" si="208"/>
        <v>21941.540977605662</v>
      </c>
      <c r="AJ100" s="238">
        <f t="shared" si="208"/>
        <v>16968.182367431087</v>
      </c>
      <c r="AK100" s="238">
        <f t="shared" ref="AK100:AL100" si="209">AK98-AK99</f>
        <v>16452.206326948446</v>
      </c>
      <c r="AL100" s="238">
        <f t="shared" si="209"/>
        <v>30165.155609981441</v>
      </c>
      <c r="AM100" s="238">
        <f t="shared" ref="AM100:AO100" si="210">AM98-AM99</f>
        <v>26278.266961178746</v>
      </c>
      <c r="AN100" s="238">
        <f t="shared" si="210"/>
        <v>21254.994222517947</v>
      </c>
      <c r="AO100" s="238">
        <f t="shared" si="210"/>
        <v>21654.091186525122</v>
      </c>
      <c r="AP100" s="238">
        <f t="shared" ref="AP100:AS100" si="211">AP98-AP99</f>
        <v>26356.490469589044</v>
      </c>
      <c r="AQ100" s="238">
        <f t="shared" si="211"/>
        <v>26861.42174443146</v>
      </c>
      <c r="AR100" s="238">
        <f t="shared" si="211"/>
        <v>30040.324379389695</v>
      </c>
      <c r="AS100" s="238">
        <f t="shared" si="211"/>
        <v>28427.3404716121</v>
      </c>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14"/>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c r="HJ100" s="28"/>
      <c r="HK100" s="28"/>
      <c r="HL100" s="28"/>
      <c r="HM100" s="28"/>
      <c r="HN100" s="28"/>
      <c r="HO100" s="28"/>
      <c r="HP100" s="28"/>
      <c r="HQ100" s="28"/>
      <c r="HR100" s="28"/>
      <c r="HS100" s="28"/>
      <c r="HT100" s="28"/>
      <c r="HU100" s="28"/>
      <c r="HV100" s="28"/>
      <c r="HW100" s="28"/>
      <c r="HX100" s="28"/>
      <c r="HY100" s="28"/>
      <c r="HZ100" s="28"/>
      <c r="IA100" s="28"/>
      <c r="IB100" s="28"/>
      <c r="IC100" s="28"/>
      <c r="ID100" s="28"/>
      <c r="IE100" s="28"/>
      <c r="IF100" s="28"/>
      <c r="IG100" s="28"/>
      <c r="IH100" s="28"/>
      <c r="II100" s="28"/>
      <c r="IJ100" s="28"/>
      <c r="IK100" s="28"/>
      <c r="IL100" s="28"/>
      <c r="IM100" s="28"/>
      <c r="IN100" s="28"/>
      <c r="IO100" s="28"/>
      <c r="IP100" s="28"/>
      <c r="IQ100" s="28"/>
      <c r="IR100" s="28"/>
      <c r="IS100" s="28"/>
      <c r="IT100" s="28"/>
      <c r="IU100" s="28"/>
      <c r="IV100" s="28"/>
      <c r="IW100" s="28"/>
      <c r="IX100" s="28"/>
      <c r="IY100" s="28"/>
      <c r="IZ100" s="28"/>
      <c r="JA100" s="28"/>
      <c r="JB100" s="28"/>
      <c r="JC100" s="28"/>
      <c r="JD100" s="28"/>
      <c r="JE100" s="28"/>
      <c r="JF100" s="28"/>
      <c r="JG100" s="28"/>
      <c r="JH100" s="28"/>
      <c r="JI100" s="28"/>
      <c r="JJ100" s="28"/>
      <c r="JK100" s="28"/>
      <c r="JL100" s="28"/>
      <c r="JM100" s="28"/>
      <c r="JN100" s="28"/>
      <c r="JO100" s="28"/>
      <c r="JP100" s="28"/>
      <c r="JQ100" s="28"/>
      <c r="JR100" s="28"/>
      <c r="JS100" s="28"/>
    </row>
    <row r="101" spans="1:279" s="27" customFormat="1" ht="13.5" outlineLevel="1" thickTop="1" x14ac:dyDescent="0.2">
      <c r="A101" s="33"/>
      <c r="B101" s="58"/>
      <c r="C101" s="33" t="s">
        <v>174</v>
      </c>
      <c r="D101" s="33"/>
      <c r="E101" s="33"/>
      <c r="F101" s="33"/>
      <c r="G101" s="219">
        <f>+G99/G98</f>
        <v>0.13845550080701741</v>
      </c>
      <c r="H101" s="33"/>
      <c r="I101" s="12" t="s">
        <v>114</v>
      </c>
      <c r="J101" s="219">
        <f>+J99/J98</f>
        <v>8.5996315774278825E-2</v>
      </c>
      <c r="K101" s="219">
        <f t="shared" ref="K101:AJ101" si="212">+K99/K98</f>
        <v>8.5996315774278811E-2</v>
      </c>
      <c r="L101" s="219">
        <f t="shared" si="212"/>
        <v>8.5996315774278839E-2</v>
      </c>
      <c r="M101" s="219">
        <f t="shared" si="212"/>
        <v>8.5996315774278825E-2</v>
      </c>
      <c r="N101" s="219">
        <f t="shared" si="212"/>
        <v>8.5996315774278825E-2</v>
      </c>
      <c r="O101" s="219">
        <f t="shared" si="212"/>
        <v>8.5996315774278811E-2</v>
      </c>
      <c r="P101" s="219">
        <f t="shared" si="212"/>
        <v>8.5996315774278839E-2</v>
      </c>
      <c r="Q101" s="219">
        <f t="shared" si="212"/>
        <v>8.5996315774278825E-2</v>
      </c>
      <c r="R101" s="219">
        <f t="shared" si="212"/>
        <v>8.5996315774278825E-2</v>
      </c>
      <c r="S101" s="219">
        <f t="shared" si="212"/>
        <v>8.5996315774278825E-2</v>
      </c>
      <c r="T101" s="219">
        <f t="shared" si="212"/>
        <v>8.5996315774278825E-2</v>
      </c>
      <c r="U101" s="219">
        <f t="shared" si="212"/>
        <v>8.5996315774278839E-2</v>
      </c>
      <c r="V101" s="219">
        <f t="shared" si="212"/>
        <v>8.5996315774278811E-2</v>
      </c>
      <c r="W101" s="219">
        <f t="shared" si="212"/>
        <v>8.5996315774278825E-2</v>
      </c>
      <c r="X101" s="219">
        <f t="shared" si="212"/>
        <v>8.5996315774278825E-2</v>
      </c>
      <c r="Y101" s="219">
        <f t="shared" si="212"/>
        <v>8.5996315774278825E-2</v>
      </c>
      <c r="Z101" s="219">
        <f t="shared" si="212"/>
        <v>8.5996315774278825E-2</v>
      </c>
      <c r="AA101" s="219">
        <f t="shared" si="212"/>
        <v>8.5996315774278825E-2</v>
      </c>
      <c r="AB101" s="219">
        <f t="shared" si="212"/>
        <v>8.5996315774278839E-2</v>
      </c>
      <c r="AC101" s="219">
        <f t="shared" si="212"/>
        <v>8.5996315774278811E-2</v>
      </c>
      <c r="AD101" s="219">
        <f t="shared" si="212"/>
        <v>8.5996315774278825E-2</v>
      </c>
      <c r="AE101" s="219">
        <f t="shared" si="212"/>
        <v>8.5996315774278825E-2</v>
      </c>
      <c r="AF101" s="219">
        <f t="shared" si="212"/>
        <v>8.5996315774278825E-2</v>
      </c>
      <c r="AG101" s="219">
        <f t="shared" si="212"/>
        <v>8.5996315774278825E-2</v>
      </c>
      <c r="AH101" s="219">
        <f t="shared" si="212"/>
        <v>0.34209455302323516</v>
      </c>
      <c r="AI101" s="219">
        <f t="shared" si="212"/>
        <v>0.38112285020465653</v>
      </c>
      <c r="AJ101" s="219">
        <f t="shared" si="212"/>
        <v>0.39038285516082416</v>
      </c>
      <c r="AK101" s="219">
        <f t="shared" ref="AK101:AL101" si="213">+AK99/AK98</f>
        <v>0.42153669209544037</v>
      </c>
      <c r="AL101" s="219">
        <f t="shared" si="213"/>
        <v>0.16572129490632498</v>
      </c>
      <c r="AM101" s="219">
        <f t="shared" ref="AM101:AO101" si="214">+AM99/AM98</f>
        <v>4.2894344833317589E-2</v>
      </c>
      <c r="AN101" s="219">
        <f t="shared" si="214"/>
        <v>0.17482248561817582</v>
      </c>
      <c r="AO101" s="219">
        <f t="shared" si="214"/>
        <v>0.15070034872497523</v>
      </c>
      <c r="AP101" s="219">
        <f t="shared" ref="AP101:AS101" si="215">+AP99/AP98</f>
        <v>0.13588705728214071</v>
      </c>
      <c r="AQ101" s="219">
        <f t="shared" si="215"/>
        <v>0.20005836388742612</v>
      </c>
      <c r="AR101" s="219">
        <f t="shared" si="215"/>
        <v>0.1712497145957104</v>
      </c>
      <c r="AS101" s="219">
        <f t="shared" si="215"/>
        <v>0.23967745137403298</v>
      </c>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14"/>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c r="GV101" s="28"/>
      <c r="GW101" s="28"/>
      <c r="GX101" s="28"/>
      <c r="GY101" s="28"/>
      <c r="GZ101" s="28"/>
      <c r="HA101" s="28"/>
      <c r="HB101" s="28"/>
      <c r="HC101" s="28"/>
      <c r="HD101" s="28"/>
      <c r="HE101" s="28"/>
      <c r="HF101" s="28"/>
      <c r="HG101" s="28"/>
      <c r="HH101" s="28"/>
      <c r="HI101" s="28"/>
      <c r="HJ101" s="28"/>
      <c r="HK101" s="28"/>
      <c r="HL101" s="28"/>
      <c r="HM101" s="28"/>
      <c r="HN101" s="28"/>
      <c r="HO101" s="28"/>
      <c r="HP101" s="28"/>
      <c r="HQ101" s="28"/>
      <c r="HR101" s="28"/>
      <c r="HS101" s="28"/>
      <c r="HT101" s="28"/>
      <c r="HU101" s="28"/>
      <c r="HV101" s="28"/>
      <c r="HW101" s="28"/>
      <c r="HX101" s="28"/>
      <c r="HY101" s="28"/>
      <c r="HZ101" s="28"/>
      <c r="IA101" s="28"/>
      <c r="IB101" s="28"/>
      <c r="IC101" s="28"/>
      <c r="ID101" s="28"/>
      <c r="IE101" s="28"/>
      <c r="IF101" s="28"/>
      <c r="IG101" s="28"/>
      <c r="IH101" s="28"/>
      <c r="II101" s="28"/>
      <c r="IJ101" s="28"/>
      <c r="IK101" s="28"/>
      <c r="IL101" s="28"/>
      <c r="IM101" s="28"/>
      <c r="IN101" s="28"/>
      <c r="IO101" s="28"/>
      <c r="IP101" s="28"/>
      <c r="IQ101" s="28"/>
      <c r="IR101" s="28"/>
      <c r="IS101" s="28"/>
      <c r="IT101" s="28"/>
      <c r="IU101" s="28"/>
      <c r="IV101" s="28"/>
      <c r="IW101" s="28"/>
      <c r="IX101" s="28"/>
      <c r="IY101" s="28"/>
      <c r="IZ101" s="28"/>
      <c r="JA101" s="28"/>
      <c r="JB101" s="28"/>
      <c r="JC101" s="28"/>
      <c r="JD101" s="28"/>
      <c r="JE101" s="28"/>
      <c r="JF101" s="28"/>
      <c r="JG101" s="28"/>
      <c r="JH101" s="28"/>
      <c r="JI101" s="28"/>
      <c r="JJ101" s="28"/>
      <c r="JK101" s="28"/>
      <c r="JL101" s="28"/>
      <c r="JM101" s="28"/>
      <c r="JN101" s="28"/>
      <c r="JO101" s="28"/>
      <c r="JP101" s="28"/>
      <c r="JQ101" s="28"/>
      <c r="JR101" s="28"/>
      <c r="JS101" s="28"/>
    </row>
    <row r="102" spans="1:279" s="27" customFormat="1" ht="12.75" outlineLevel="1" x14ac:dyDescent="0.2">
      <c r="A102" s="33"/>
      <c r="B102" s="58"/>
      <c r="C102" s="33"/>
      <c r="D102" s="33"/>
      <c r="E102" s="33"/>
      <c r="F102" s="33"/>
      <c r="G102" s="33"/>
      <c r="H102" s="33"/>
      <c r="I102" s="12"/>
      <c r="J102" s="197"/>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14"/>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c r="GV102" s="28"/>
      <c r="GW102" s="28"/>
      <c r="GX102" s="28"/>
      <c r="GY102" s="28"/>
      <c r="GZ102" s="28"/>
      <c r="HA102" s="28"/>
      <c r="HB102" s="28"/>
      <c r="HC102" s="28"/>
      <c r="HD102" s="28"/>
      <c r="HE102" s="28"/>
      <c r="HF102" s="28"/>
      <c r="HG102" s="28"/>
      <c r="HH102" s="28"/>
      <c r="HI102" s="28"/>
      <c r="HJ102" s="28"/>
      <c r="HK102" s="28"/>
      <c r="HL102" s="28"/>
      <c r="HM102" s="28"/>
      <c r="HN102" s="28"/>
      <c r="HO102" s="28"/>
      <c r="HP102" s="28"/>
      <c r="HQ102" s="28"/>
      <c r="HR102" s="28"/>
      <c r="HS102" s="28"/>
      <c r="HT102" s="28"/>
      <c r="HU102" s="28"/>
      <c r="HV102" s="28"/>
      <c r="HW102" s="28"/>
      <c r="HX102" s="28"/>
      <c r="HY102" s="28"/>
      <c r="HZ102" s="28"/>
      <c r="IA102" s="28"/>
      <c r="IB102" s="28"/>
      <c r="IC102" s="28"/>
      <c r="ID102" s="28"/>
      <c r="IE102" s="28"/>
      <c r="IF102" s="28"/>
      <c r="IG102" s="28"/>
      <c r="IH102" s="28"/>
      <c r="II102" s="28"/>
      <c r="IJ102" s="28"/>
      <c r="IK102" s="28"/>
      <c r="IL102" s="28"/>
      <c r="IM102" s="28"/>
      <c r="IN102" s="28"/>
      <c r="IO102" s="28"/>
      <c r="IP102" s="28"/>
      <c r="IQ102" s="28"/>
      <c r="IR102" s="28"/>
      <c r="IS102" s="28"/>
      <c r="IT102" s="28"/>
      <c r="IU102" s="28"/>
      <c r="IV102" s="28"/>
      <c r="IW102" s="28"/>
      <c r="IX102" s="28"/>
      <c r="IY102" s="28"/>
      <c r="IZ102" s="28"/>
      <c r="JA102" s="28"/>
      <c r="JB102" s="28"/>
      <c r="JC102" s="28"/>
      <c r="JD102" s="28"/>
      <c r="JE102" s="28"/>
      <c r="JF102" s="28"/>
      <c r="JG102" s="28"/>
      <c r="JH102" s="28"/>
      <c r="JI102" s="28"/>
      <c r="JJ102" s="28"/>
      <c r="JK102" s="28"/>
      <c r="JL102" s="28"/>
      <c r="JM102" s="28"/>
      <c r="JN102" s="28"/>
      <c r="JO102" s="28"/>
      <c r="JP102" s="28"/>
      <c r="JQ102" s="28"/>
      <c r="JR102" s="28"/>
      <c r="JS102" s="28"/>
    </row>
    <row r="103" spans="1:279" s="27" customFormat="1" ht="12.75" outlineLevel="1" x14ac:dyDescent="0.2">
      <c r="A103" s="33"/>
      <c r="B103" s="58"/>
      <c r="C103" s="33"/>
      <c r="D103" s="33"/>
      <c r="E103" s="33"/>
      <c r="F103" s="33"/>
      <c r="G103" s="202"/>
      <c r="H103" s="33"/>
      <c r="I103" s="12"/>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14"/>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c r="HJ103" s="28"/>
      <c r="HK103" s="28"/>
      <c r="HL103" s="28"/>
      <c r="HM103" s="28"/>
      <c r="HN103" s="28"/>
      <c r="HO103" s="28"/>
      <c r="HP103" s="28"/>
      <c r="HQ103" s="28"/>
      <c r="HR103" s="28"/>
      <c r="HS103" s="28"/>
      <c r="HT103" s="28"/>
      <c r="HU103" s="28"/>
      <c r="HV103" s="28"/>
      <c r="HW103" s="28"/>
      <c r="HX103" s="28"/>
      <c r="HY103" s="28"/>
      <c r="HZ103" s="28"/>
      <c r="IA103" s="28"/>
      <c r="IB103" s="28"/>
      <c r="IC103" s="28"/>
      <c r="ID103" s="28"/>
      <c r="IE103" s="28"/>
      <c r="IF103" s="28"/>
      <c r="IG103" s="28"/>
      <c r="IH103" s="28"/>
      <c r="II103" s="28"/>
      <c r="IJ103" s="28"/>
      <c r="IK103" s="28"/>
      <c r="IL103" s="28"/>
      <c r="IM103" s="28"/>
      <c r="IN103" s="28"/>
      <c r="IO103" s="28"/>
      <c r="IP103" s="28"/>
      <c r="IQ103" s="28"/>
      <c r="IR103" s="28"/>
      <c r="IS103" s="28"/>
      <c r="IT103" s="28"/>
      <c r="IU103" s="28"/>
      <c r="IV103" s="28"/>
      <c r="IW103" s="28"/>
      <c r="IX103" s="28"/>
      <c r="IY103" s="28"/>
      <c r="IZ103" s="28"/>
      <c r="JA103" s="28"/>
      <c r="JB103" s="28"/>
      <c r="JC103" s="28"/>
      <c r="JD103" s="28"/>
      <c r="JE103" s="28"/>
      <c r="JF103" s="28"/>
      <c r="JG103" s="28"/>
      <c r="JH103" s="28"/>
      <c r="JI103" s="28"/>
      <c r="JJ103" s="28"/>
      <c r="JK103" s="28"/>
      <c r="JL103" s="28"/>
      <c r="JM103" s="28"/>
      <c r="JN103" s="28"/>
      <c r="JO103" s="28"/>
      <c r="JP103" s="28"/>
      <c r="JQ103" s="28"/>
      <c r="JR103" s="28"/>
      <c r="JS103" s="28"/>
    </row>
    <row r="104" spans="1:279" s="27" customFormat="1" ht="12.75" outlineLevel="1" x14ac:dyDescent="0.2">
      <c r="A104" s="33"/>
      <c r="B104" s="58"/>
      <c r="C104" s="33"/>
      <c r="D104" s="33"/>
      <c r="E104" s="33"/>
      <c r="F104" s="33"/>
      <c r="G104" s="202"/>
      <c r="H104" s="33"/>
      <c r="I104" s="12"/>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14"/>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c r="GV104" s="28"/>
      <c r="GW104" s="28"/>
      <c r="GX104" s="28"/>
      <c r="GY104" s="28"/>
      <c r="GZ104" s="28"/>
      <c r="HA104" s="28"/>
      <c r="HB104" s="28"/>
      <c r="HC104" s="28"/>
      <c r="HD104" s="28"/>
      <c r="HE104" s="28"/>
      <c r="HF104" s="28"/>
      <c r="HG104" s="28"/>
      <c r="HH104" s="28"/>
      <c r="HI104" s="28"/>
      <c r="HJ104" s="28"/>
      <c r="HK104" s="28"/>
      <c r="HL104" s="28"/>
      <c r="HM104" s="28"/>
      <c r="HN104" s="28"/>
      <c r="HO104" s="28"/>
      <c r="HP104" s="28"/>
      <c r="HQ104" s="28"/>
      <c r="HR104" s="28"/>
      <c r="HS104" s="28"/>
      <c r="HT104" s="28"/>
      <c r="HU104" s="28"/>
      <c r="HV104" s="28"/>
      <c r="HW104" s="28"/>
      <c r="HX104" s="28"/>
      <c r="HY104" s="28"/>
      <c r="HZ104" s="28"/>
      <c r="IA104" s="28"/>
      <c r="IB104" s="28"/>
      <c r="IC104" s="28"/>
      <c r="ID104" s="28"/>
      <c r="IE104" s="28"/>
      <c r="IF104" s="28"/>
      <c r="IG104" s="28"/>
      <c r="IH104" s="28"/>
      <c r="II104" s="28"/>
      <c r="IJ104" s="28"/>
      <c r="IK104" s="28"/>
      <c r="IL104" s="28"/>
      <c r="IM104" s="28"/>
      <c r="IN104" s="28"/>
      <c r="IO104" s="28"/>
      <c r="IP104" s="28"/>
      <c r="IQ104" s="28"/>
      <c r="IR104" s="28"/>
      <c r="IS104" s="28"/>
      <c r="IT104" s="28"/>
      <c r="IU104" s="28"/>
      <c r="IV104" s="28"/>
      <c r="IW104" s="28"/>
      <c r="IX104" s="28"/>
      <c r="IY104" s="28"/>
      <c r="IZ104" s="28"/>
      <c r="JA104" s="28"/>
      <c r="JB104" s="28"/>
      <c r="JC104" s="28"/>
      <c r="JD104" s="28"/>
      <c r="JE104" s="28"/>
      <c r="JF104" s="28"/>
      <c r="JG104" s="28"/>
      <c r="JH104" s="28"/>
      <c r="JI104" s="28"/>
      <c r="JJ104" s="28"/>
      <c r="JK104" s="28"/>
      <c r="JL104" s="28"/>
      <c r="JM104" s="28"/>
      <c r="JN104" s="28"/>
      <c r="JO104" s="28"/>
      <c r="JP104" s="28"/>
      <c r="JQ104" s="28"/>
      <c r="JR104" s="28"/>
      <c r="JS104" s="28"/>
    </row>
    <row r="105" spans="1:279" s="27" customFormat="1" ht="12.75" outlineLevel="1" x14ac:dyDescent="0.2">
      <c r="A105" s="33"/>
      <c r="B105" s="58"/>
      <c r="C105" s="211" t="s">
        <v>180</v>
      </c>
      <c r="D105" s="33"/>
      <c r="E105" s="33"/>
      <c r="F105" s="33"/>
      <c r="G105" s="202"/>
      <c r="H105" s="33"/>
      <c r="I105" s="12"/>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14"/>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c r="GV105" s="28"/>
      <c r="GW105" s="28"/>
      <c r="GX105" s="28"/>
      <c r="GY105" s="28"/>
      <c r="GZ105" s="28"/>
      <c r="HA105" s="28"/>
      <c r="HB105" s="28"/>
      <c r="HC105" s="28"/>
      <c r="HD105" s="28"/>
      <c r="HE105" s="28"/>
      <c r="HF105" s="28"/>
      <c r="HG105" s="28"/>
      <c r="HH105" s="28"/>
      <c r="HI105" s="28"/>
      <c r="HJ105" s="28"/>
      <c r="HK105" s="28"/>
      <c r="HL105" s="28"/>
      <c r="HM105" s="28"/>
      <c r="HN105" s="28"/>
      <c r="HO105" s="28"/>
      <c r="HP105" s="28"/>
      <c r="HQ105" s="28"/>
      <c r="HR105" s="28"/>
      <c r="HS105" s="28"/>
      <c r="HT105" s="28"/>
      <c r="HU105" s="28"/>
      <c r="HV105" s="28"/>
      <c r="HW105" s="28"/>
      <c r="HX105" s="28"/>
      <c r="HY105" s="28"/>
      <c r="HZ105" s="28"/>
      <c r="IA105" s="28"/>
      <c r="IB105" s="28"/>
      <c r="IC105" s="28"/>
      <c r="ID105" s="28"/>
      <c r="IE105" s="28"/>
      <c r="IF105" s="28"/>
      <c r="IG105" s="28"/>
      <c r="IH105" s="28"/>
      <c r="II105" s="28"/>
      <c r="IJ105" s="28"/>
      <c r="IK105" s="28"/>
      <c r="IL105" s="28"/>
      <c r="IM105" s="28"/>
      <c r="IN105" s="28"/>
      <c r="IO105" s="28"/>
      <c r="IP105" s="28"/>
      <c r="IQ105" s="28"/>
      <c r="IR105" s="28"/>
      <c r="IS105" s="28"/>
      <c r="IT105" s="28"/>
      <c r="IU105" s="28"/>
      <c r="IV105" s="28"/>
      <c r="IW105" s="28"/>
      <c r="IX105" s="28"/>
      <c r="IY105" s="28"/>
      <c r="IZ105" s="28"/>
      <c r="JA105" s="28"/>
      <c r="JB105" s="28"/>
      <c r="JC105" s="28"/>
      <c r="JD105" s="28"/>
      <c r="JE105" s="28"/>
      <c r="JF105" s="28"/>
      <c r="JG105" s="28"/>
      <c r="JH105" s="28"/>
      <c r="JI105" s="28"/>
      <c r="JJ105" s="28"/>
      <c r="JK105" s="28"/>
      <c r="JL105" s="28"/>
      <c r="JM105" s="28"/>
      <c r="JN105" s="28"/>
      <c r="JO105" s="28"/>
      <c r="JP105" s="28"/>
      <c r="JQ105" s="28"/>
      <c r="JR105" s="28"/>
      <c r="JS105" s="28"/>
    </row>
    <row r="106" spans="1:279" s="27" customFormat="1" ht="12.75" outlineLevel="1" x14ac:dyDescent="0.2">
      <c r="A106" s="33"/>
      <c r="B106" s="58"/>
      <c r="C106" s="33"/>
      <c r="D106" s="33"/>
      <c r="E106" s="33"/>
      <c r="F106" s="33"/>
      <c r="G106" s="202"/>
      <c r="H106" s="33"/>
      <c r="I106" s="12"/>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14"/>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c r="GV106" s="28"/>
      <c r="GW106" s="28"/>
      <c r="GX106" s="28"/>
      <c r="GY106" s="28"/>
      <c r="GZ106" s="28"/>
      <c r="HA106" s="28"/>
      <c r="HB106" s="28"/>
      <c r="HC106" s="28"/>
      <c r="HD106" s="28"/>
      <c r="HE106" s="28"/>
      <c r="HF106" s="28"/>
      <c r="HG106" s="28"/>
      <c r="HH106" s="28"/>
      <c r="HI106" s="28"/>
      <c r="HJ106" s="28"/>
      <c r="HK106" s="28"/>
      <c r="HL106" s="28"/>
      <c r="HM106" s="28"/>
      <c r="HN106" s="28"/>
      <c r="HO106" s="28"/>
      <c r="HP106" s="28"/>
      <c r="HQ106" s="28"/>
      <c r="HR106" s="28"/>
      <c r="HS106" s="28"/>
      <c r="HT106" s="28"/>
      <c r="HU106" s="28"/>
      <c r="HV106" s="28"/>
      <c r="HW106" s="28"/>
      <c r="HX106" s="28"/>
      <c r="HY106" s="28"/>
      <c r="HZ106" s="28"/>
      <c r="IA106" s="28"/>
      <c r="IB106" s="28"/>
      <c r="IC106" s="28"/>
      <c r="ID106" s="28"/>
      <c r="IE106" s="28"/>
      <c r="IF106" s="28"/>
      <c r="IG106" s="28"/>
      <c r="IH106" s="28"/>
      <c r="II106" s="28"/>
      <c r="IJ106" s="28"/>
      <c r="IK106" s="28"/>
      <c r="IL106" s="28"/>
      <c r="IM106" s="28"/>
      <c r="IN106" s="28"/>
      <c r="IO106" s="28"/>
      <c r="IP106" s="28"/>
      <c r="IQ106" s="28"/>
      <c r="IR106" s="28"/>
      <c r="IS106" s="28"/>
      <c r="IT106" s="28"/>
      <c r="IU106" s="28"/>
      <c r="IV106" s="28"/>
      <c r="IW106" s="28"/>
      <c r="IX106" s="28"/>
      <c r="IY106" s="28"/>
      <c r="IZ106" s="28"/>
      <c r="JA106" s="28"/>
      <c r="JB106" s="28"/>
      <c r="JC106" s="28"/>
      <c r="JD106" s="28"/>
      <c r="JE106" s="28"/>
      <c r="JF106" s="28"/>
      <c r="JG106" s="28"/>
      <c r="JH106" s="28"/>
      <c r="JI106" s="28"/>
      <c r="JJ106" s="28"/>
      <c r="JK106" s="28"/>
      <c r="JL106" s="28"/>
      <c r="JM106" s="28"/>
      <c r="JN106" s="28"/>
      <c r="JO106" s="28"/>
      <c r="JP106" s="28"/>
      <c r="JQ106" s="28"/>
      <c r="JR106" s="28"/>
      <c r="JS106" s="28"/>
    </row>
    <row r="107" spans="1:279" s="27" customFormat="1" ht="12.75" outlineLevel="1" x14ac:dyDescent="0.2">
      <c r="A107" s="33"/>
      <c r="B107" s="58">
        <v>1</v>
      </c>
      <c r="C107" s="33" t="str">
        <f>+C73</f>
        <v>TOLWEB SaaS</v>
      </c>
      <c r="D107" s="33" t="s">
        <v>181</v>
      </c>
      <c r="E107" s="33"/>
      <c r="F107" s="33"/>
      <c r="G107" s="202"/>
      <c r="H107" s="33"/>
      <c r="I107" s="12" t="s">
        <v>183</v>
      </c>
      <c r="J107" s="229">
        <v>0</v>
      </c>
      <c r="K107" s="229">
        <f>+K73/J73-1</f>
        <v>-0.3548664154003367</v>
      </c>
      <c r="L107" s="229">
        <f t="shared" ref="L107:O107" si="216">+L73/K73-1</f>
        <v>-0.2903636310545773</v>
      </c>
      <c r="M107" s="229">
        <f t="shared" si="216"/>
        <v>-0.25181096228029165</v>
      </c>
      <c r="N107" s="229">
        <f t="shared" si="216"/>
        <v>-0.13027631758209091</v>
      </c>
      <c r="O107" s="229">
        <f t="shared" si="216"/>
        <v>-2.3226960418201825E-2</v>
      </c>
      <c r="P107" s="229">
        <f>+P73/O73-1</f>
        <v>0.42330678579030145</v>
      </c>
      <c r="Q107" s="229">
        <f t="shared" ref="Q107:R107" si="217">+Q73/P73-1</f>
        <v>-0.35999187368307595</v>
      </c>
      <c r="R107" s="229">
        <f t="shared" si="217"/>
        <v>0.25021665248246916</v>
      </c>
      <c r="S107" s="229">
        <f>+S73/R73-1</f>
        <v>0.1134013142233381</v>
      </c>
      <c r="T107" s="229">
        <f t="shared" ref="T107:U107" si="218">+T73/S73-1</f>
        <v>0.48492584769927238</v>
      </c>
      <c r="U107" s="229">
        <f t="shared" si="218"/>
        <v>0.49972328631121443</v>
      </c>
      <c r="V107" s="229">
        <f>+V73/U73-1</f>
        <v>-0.30436580125011992</v>
      </c>
      <c r="W107" s="229">
        <f>+W73/V73-1</f>
        <v>-5.7601091857695019E-2</v>
      </c>
      <c r="X107" s="229">
        <f t="shared" ref="X107:AH107" si="219">+X73/W73-1</f>
        <v>-3.8145650840346712E-2</v>
      </c>
      <c r="Y107" s="229">
        <f t="shared" si="219"/>
        <v>-0.45385785241689502</v>
      </c>
      <c r="Z107" s="229">
        <f t="shared" si="219"/>
        <v>-3.452848815386933E-2</v>
      </c>
      <c r="AA107" s="229">
        <f t="shared" si="219"/>
        <v>0.27783519310516502</v>
      </c>
      <c r="AB107" s="229">
        <f t="shared" si="219"/>
        <v>0.39350234815430807</v>
      </c>
      <c r="AC107" s="229">
        <f t="shared" si="219"/>
        <v>-0.29047996406123033</v>
      </c>
      <c r="AD107" s="229">
        <f t="shared" si="219"/>
        <v>0.49577697325134595</v>
      </c>
      <c r="AE107" s="229">
        <f t="shared" si="219"/>
        <v>0.39189127633168774</v>
      </c>
      <c r="AF107" s="229">
        <f t="shared" si="219"/>
        <v>0.76918982491696597</v>
      </c>
      <c r="AG107" s="229">
        <f t="shared" si="219"/>
        <v>0.62719180780598505</v>
      </c>
      <c r="AH107" s="229">
        <f t="shared" si="219"/>
        <v>0.27217643802458968</v>
      </c>
      <c r="AI107" s="229">
        <f t="shared" ref="AI107" si="220">+AI73/AH73-1</f>
        <v>-0.29038779582701468</v>
      </c>
      <c r="AJ107" s="229">
        <f t="shared" ref="AJ107" si="221">+AJ73/AI73-1</f>
        <v>-0.40161602785896156</v>
      </c>
      <c r="AK107" s="229">
        <f t="shared" ref="AK107" si="222">+AK73/AJ73-1</f>
        <v>8.920656189569609E-3</v>
      </c>
      <c r="AL107" s="229">
        <f t="shared" ref="AL107" si="223">+AL73/AK73-1</f>
        <v>-0.33642168256865246</v>
      </c>
      <c r="AM107" s="229">
        <f t="shared" ref="AM107" si="224">+AM73/AL73-1</f>
        <v>0.44339649757880051</v>
      </c>
      <c r="AN107" s="229">
        <f t="shared" ref="AN107" si="225">+AN73/AM73-1</f>
        <v>0.24508853069384862</v>
      </c>
      <c r="AO107" s="229">
        <f t="shared" ref="AO107" si="226">+AO73/AN73-1</f>
        <v>-0.19720667958518856</v>
      </c>
      <c r="AP107" s="229">
        <f t="shared" ref="AP107" si="227">+AP73/AO73-1</f>
        <v>-0.19770155719986537</v>
      </c>
      <c r="AQ107" s="229">
        <f t="shared" ref="AQ107" si="228">+AQ73/AP73-1</f>
        <v>-1.5266410944692832E-2</v>
      </c>
      <c r="AR107" s="229">
        <f t="shared" ref="AR107" si="229">+AR73/AQ73-1</f>
        <v>0.37708807439980863</v>
      </c>
      <c r="AS107" s="229">
        <f t="shared" ref="AS107" si="230">+AS73/AR73-1</f>
        <v>0.42566580124082165</v>
      </c>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14"/>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c r="GV107" s="28"/>
      <c r="GW107" s="28"/>
      <c r="GX107" s="28"/>
      <c r="GY107" s="28"/>
      <c r="GZ107" s="28"/>
      <c r="HA107" s="28"/>
      <c r="HB107" s="28"/>
      <c r="HC107" s="28"/>
      <c r="HD107" s="28"/>
      <c r="HE107" s="28"/>
      <c r="HF107" s="28"/>
      <c r="HG107" s="28"/>
      <c r="HH107" s="28"/>
      <c r="HI107" s="28"/>
      <c r="HJ107" s="28"/>
      <c r="HK107" s="28"/>
      <c r="HL107" s="28"/>
      <c r="HM107" s="28"/>
      <c r="HN107" s="28"/>
      <c r="HO107" s="28"/>
      <c r="HP107" s="28"/>
      <c r="HQ107" s="28"/>
      <c r="HR107" s="28"/>
      <c r="HS107" s="28"/>
      <c r="HT107" s="28"/>
      <c r="HU107" s="28"/>
      <c r="HV107" s="28"/>
      <c r="HW107" s="28"/>
      <c r="HX107" s="28"/>
      <c r="HY107" s="28"/>
      <c r="HZ107" s="28"/>
      <c r="IA107" s="28"/>
      <c r="IB107" s="28"/>
      <c r="IC107" s="28"/>
      <c r="ID107" s="28"/>
      <c r="IE107" s="28"/>
      <c r="IF107" s="28"/>
      <c r="IG107" s="28"/>
      <c r="IH107" s="28"/>
      <c r="II107" s="28"/>
      <c r="IJ107" s="28"/>
      <c r="IK107" s="28"/>
      <c r="IL107" s="28"/>
      <c r="IM107" s="28"/>
      <c r="IN107" s="28"/>
      <c r="IO107" s="28"/>
      <c r="IP107" s="28"/>
      <c r="IQ107" s="28"/>
      <c r="IR107" s="28"/>
      <c r="IS107" s="28"/>
      <c r="IT107" s="28"/>
      <c r="IU107" s="28"/>
      <c r="IV107" s="28"/>
      <c r="IW107" s="28"/>
      <c r="IX107" s="28"/>
      <c r="IY107" s="28"/>
      <c r="IZ107" s="28"/>
      <c r="JA107" s="28"/>
      <c r="JB107" s="28"/>
      <c r="JC107" s="28"/>
      <c r="JD107" s="28"/>
      <c r="JE107" s="28"/>
      <c r="JF107" s="28"/>
      <c r="JG107" s="28"/>
      <c r="JH107" s="28"/>
      <c r="JI107" s="28"/>
      <c r="JJ107" s="28"/>
      <c r="JK107" s="28"/>
      <c r="JL107" s="28"/>
      <c r="JM107" s="28"/>
      <c r="JN107" s="28"/>
      <c r="JO107" s="28"/>
      <c r="JP107" s="28"/>
      <c r="JQ107" s="28"/>
      <c r="JR107" s="28"/>
      <c r="JS107" s="28"/>
    </row>
    <row r="108" spans="1:279" s="27" customFormat="1" ht="12.75" outlineLevel="1" x14ac:dyDescent="0.2">
      <c r="A108" s="33"/>
      <c r="B108" s="58"/>
      <c r="C108" s="33"/>
      <c r="D108" s="33" t="s">
        <v>182</v>
      </c>
      <c r="E108" s="33"/>
      <c r="F108" s="33"/>
      <c r="G108" s="202"/>
      <c r="H108" s="33"/>
      <c r="I108" s="12" t="s">
        <v>184</v>
      </c>
      <c r="J108" s="230">
        <v>0</v>
      </c>
      <c r="K108" s="230">
        <f>+J108</f>
        <v>0</v>
      </c>
      <c r="L108" s="230">
        <f t="shared" ref="L108:U108" si="231">+K108</f>
        <v>0</v>
      </c>
      <c r="M108" s="230">
        <f t="shared" si="231"/>
        <v>0</v>
      </c>
      <c r="N108" s="230">
        <f t="shared" si="231"/>
        <v>0</v>
      </c>
      <c r="O108" s="230">
        <f t="shared" si="231"/>
        <v>0</v>
      </c>
      <c r="P108" s="230">
        <f t="shared" si="231"/>
        <v>0</v>
      </c>
      <c r="Q108" s="230">
        <f t="shared" si="231"/>
        <v>0</v>
      </c>
      <c r="R108" s="230">
        <f t="shared" si="231"/>
        <v>0</v>
      </c>
      <c r="S108" s="230">
        <f t="shared" si="231"/>
        <v>0</v>
      </c>
      <c r="T108" s="230">
        <f t="shared" si="231"/>
        <v>0</v>
      </c>
      <c r="U108" s="230">
        <f t="shared" si="231"/>
        <v>0</v>
      </c>
      <c r="V108" s="230">
        <f>SUM(V73:AG73)/SUM(J73:U73)</f>
        <v>1.3729217049174083</v>
      </c>
      <c r="W108" s="230">
        <f>+V108</f>
        <v>1.3729217049174083</v>
      </c>
      <c r="X108" s="230">
        <f t="shared" ref="X108:AG108" si="232">+W108</f>
        <v>1.3729217049174083</v>
      </c>
      <c r="Y108" s="230">
        <f t="shared" si="232"/>
        <v>1.3729217049174083</v>
      </c>
      <c r="Z108" s="230">
        <f t="shared" si="232"/>
        <v>1.3729217049174083</v>
      </c>
      <c r="AA108" s="230">
        <f t="shared" si="232"/>
        <v>1.3729217049174083</v>
      </c>
      <c r="AB108" s="230">
        <f t="shared" si="232"/>
        <v>1.3729217049174083</v>
      </c>
      <c r="AC108" s="230">
        <f t="shared" si="232"/>
        <v>1.3729217049174083</v>
      </c>
      <c r="AD108" s="230">
        <f t="shared" si="232"/>
        <v>1.3729217049174083</v>
      </c>
      <c r="AE108" s="230">
        <f t="shared" si="232"/>
        <v>1.3729217049174083</v>
      </c>
      <c r="AF108" s="230">
        <f t="shared" si="232"/>
        <v>1.3729217049174083</v>
      </c>
      <c r="AG108" s="230">
        <f t="shared" si="232"/>
        <v>1.3729217049174083</v>
      </c>
      <c r="AH108" s="230">
        <f>SUM(AH73:AS73)/SUM(V73:AG73)</f>
        <v>1.9601339626137984</v>
      </c>
      <c r="AI108" s="230">
        <f t="shared" ref="AI108:AS108" si="233">SUM(AI73:AT73)/SUM(W73:AH73)</f>
        <v>1.2931552261188048</v>
      </c>
      <c r="AJ108" s="230">
        <f t="shared" si="233"/>
        <v>0.97663017128499841</v>
      </c>
      <c r="AK108" s="230">
        <f t="shared" si="233"/>
        <v>0.83387350333302279</v>
      </c>
      <c r="AL108" s="230">
        <f t="shared" si="233"/>
        <v>0.69047179201401698</v>
      </c>
      <c r="AM108" s="230">
        <f t="shared" si="233"/>
        <v>0.60924330236005986</v>
      </c>
      <c r="AN108" s="230">
        <f t="shared" si="233"/>
        <v>0.50014033783661715</v>
      </c>
      <c r="AO108" s="230">
        <f t="shared" si="233"/>
        <v>0.38059155009603912</v>
      </c>
      <c r="AP108" s="230">
        <f t="shared" si="233"/>
        <v>0.29332404342342294</v>
      </c>
      <c r="AQ108" s="230">
        <f t="shared" si="233"/>
        <v>0.23248632024174176</v>
      </c>
      <c r="AR108" s="230">
        <f t="shared" si="233"/>
        <v>0.17742698394669834</v>
      </c>
      <c r="AS108" s="230">
        <f t="shared" si="233"/>
        <v>0.10491497999469811</v>
      </c>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14"/>
      <c r="DC108" s="28"/>
      <c r="DD108" s="28"/>
      <c r="DE108" s="28"/>
      <c r="DF108" s="28"/>
      <c r="DG108" s="28"/>
      <c r="DH108" s="28"/>
      <c r="DI108" s="28"/>
      <c r="DJ108" s="28"/>
      <c r="DK108" s="28"/>
      <c r="DL108" s="28"/>
      <c r="DM108" s="28"/>
      <c r="DN108" s="28"/>
      <c r="DO108" s="28"/>
      <c r="DP108" s="28"/>
      <c r="DQ108" s="28"/>
      <c r="DR108" s="28"/>
      <c r="DS108" s="28"/>
      <c r="DT108" s="28"/>
      <c r="DU108" s="28"/>
      <c r="DV108" s="28"/>
      <c r="DW108" s="28"/>
      <c r="DX108" s="28"/>
      <c r="DY108" s="28"/>
      <c r="DZ108" s="28"/>
      <c r="EA108" s="28"/>
      <c r="EB108" s="28"/>
      <c r="EC108" s="28"/>
      <c r="ED108" s="28"/>
      <c r="EE108" s="28"/>
      <c r="EF108" s="28"/>
      <c r="EG108" s="28"/>
      <c r="EH108" s="28"/>
      <c r="EI108" s="28"/>
      <c r="EJ108" s="28"/>
      <c r="EK108" s="28"/>
      <c r="EL108" s="28"/>
      <c r="EM108" s="28"/>
      <c r="EN108" s="28"/>
      <c r="EO108" s="28"/>
      <c r="EP108" s="28"/>
      <c r="EQ108" s="28"/>
      <c r="ER108" s="28"/>
      <c r="ES108" s="28"/>
      <c r="ET108" s="28"/>
      <c r="EU108" s="28"/>
      <c r="EV108" s="28"/>
      <c r="EW108" s="28"/>
      <c r="EX108" s="28"/>
      <c r="EY108" s="28"/>
      <c r="EZ108" s="28"/>
      <c r="FA108" s="28"/>
      <c r="FB108" s="28"/>
      <c r="FC108" s="28"/>
      <c r="FD108" s="28"/>
      <c r="FE108" s="28"/>
      <c r="FF108" s="28"/>
      <c r="FG108" s="28"/>
      <c r="FH108" s="28"/>
      <c r="FI108" s="28"/>
      <c r="FJ108" s="28"/>
      <c r="FK108" s="28"/>
      <c r="FL108" s="28"/>
      <c r="FM108" s="28"/>
      <c r="FN108" s="28"/>
      <c r="FO108" s="28"/>
      <c r="FP108" s="28"/>
      <c r="FQ108" s="28"/>
      <c r="FR108" s="28"/>
      <c r="FS108" s="28"/>
      <c r="FT108" s="28"/>
      <c r="FU108" s="28"/>
      <c r="FV108" s="28"/>
      <c r="FW108" s="28"/>
      <c r="FX108" s="28"/>
      <c r="FY108" s="28"/>
      <c r="FZ108" s="28"/>
      <c r="GA108" s="28"/>
      <c r="GB108" s="28"/>
      <c r="GC108" s="28"/>
      <c r="GD108" s="28"/>
      <c r="GE108" s="28"/>
      <c r="GF108" s="28"/>
      <c r="GG108" s="28"/>
      <c r="GH108" s="28"/>
      <c r="GI108" s="28"/>
      <c r="GJ108" s="28"/>
      <c r="GK108" s="28"/>
      <c r="GL108" s="28"/>
      <c r="GM108" s="28"/>
      <c r="GN108" s="28"/>
      <c r="GO108" s="28"/>
      <c r="GP108" s="28"/>
      <c r="GQ108" s="28"/>
      <c r="GR108" s="28"/>
      <c r="GS108" s="28"/>
      <c r="GT108" s="28"/>
      <c r="GU108" s="28"/>
      <c r="GV108" s="28"/>
      <c r="GW108" s="28"/>
      <c r="GX108" s="28"/>
      <c r="GY108" s="28"/>
      <c r="GZ108" s="28"/>
      <c r="HA108" s="28"/>
      <c r="HB108" s="28"/>
      <c r="HC108" s="28"/>
      <c r="HD108" s="28"/>
      <c r="HE108" s="28"/>
      <c r="HF108" s="28"/>
      <c r="HG108" s="28"/>
      <c r="HH108" s="28"/>
      <c r="HI108" s="28"/>
      <c r="HJ108" s="28"/>
      <c r="HK108" s="28"/>
      <c r="HL108" s="28"/>
      <c r="HM108" s="28"/>
      <c r="HN108" s="28"/>
      <c r="HO108" s="28"/>
      <c r="HP108" s="28"/>
      <c r="HQ108" s="28"/>
      <c r="HR108" s="28"/>
      <c r="HS108" s="28"/>
      <c r="HT108" s="28"/>
      <c r="HU108" s="28"/>
      <c r="HV108" s="28"/>
      <c r="HW108" s="28"/>
      <c r="HX108" s="28"/>
      <c r="HY108" s="28"/>
      <c r="HZ108" s="28"/>
      <c r="IA108" s="28"/>
      <c r="IB108" s="28"/>
      <c r="IC108" s="28"/>
      <c r="ID108" s="28"/>
      <c r="IE108" s="28"/>
      <c r="IF108" s="28"/>
      <c r="IG108" s="28"/>
      <c r="IH108" s="28"/>
      <c r="II108" s="28"/>
      <c r="IJ108" s="28"/>
      <c r="IK108" s="28"/>
      <c r="IL108" s="28"/>
      <c r="IM108" s="28"/>
      <c r="IN108" s="28"/>
      <c r="IO108" s="28"/>
      <c r="IP108" s="28"/>
      <c r="IQ108" s="28"/>
      <c r="IR108" s="28"/>
      <c r="IS108" s="28"/>
      <c r="IT108" s="28"/>
      <c r="IU108" s="28"/>
      <c r="IV108" s="28"/>
      <c r="IW108" s="28"/>
      <c r="IX108" s="28"/>
      <c r="IY108" s="28"/>
      <c r="IZ108" s="28"/>
      <c r="JA108" s="28"/>
      <c r="JB108" s="28"/>
      <c r="JC108" s="28"/>
      <c r="JD108" s="28"/>
      <c r="JE108" s="28"/>
      <c r="JF108" s="28"/>
      <c r="JG108" s="28"/>
      <c r="JH108" s="28"/>
      <c r="JI108" s="28"/>
      <c r="JJ108" s="28"/>
      <c r="JK108" s="28"/>
      <c r="JL108" s="28"/>
      <c r="JM108" s="28"/>
      <c r="JN108" s="28"/>
      <c r="JO108" s="28"/>
      <c r="JP108" s="28"/>
      <c r="JQ108" s="28"/>
      <c r="JR108" s="28"/>
      <c r="JS108" s="28"/>
    </row>
    <row r="109" spans="1:279" s="27" customFormat="1" ht="12.75" outlineLevel="1" x14ac:dyDescent="0.2">
      <c r="A109" s="33"/>
      <c r="B109" s="58"/>
      <c r="C109" s="33"/>
      <c r="D109" s="33"/>
      <c r="E109" s="33"/>
      <c r="F109" s="33"/>
      <c r="G109" s="202"/>
      <c r="H109" s="33"/>
      <c r="I109" s="12"/>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14"/>
      <c r="DC109" s="28"/>
      <c r="DD109" s="28"/>
      <c r="DE109" s="28"/>
      <c r="DF109" s="28"/>
      <c r="DG109" s="28"/>
      <c r="DH109" s="28"/>
      <c r="DI109" s="28"/>
      <c r="DJ109" s="28"/>
      <c r="DK109" s="28"/>
      <c r="DL109" s="28"/>
      <c r="DM109" s="28"/>
      <c r="DN109" s="28"/>
      <c r="DO109" s="28"/>
      <c r="DP109" s="28"/>
      <c r="DQ109" s="28"/>
      <c r="DR109" s="28"/>
      <c r="DS109" s="28"/>
      <c r="DT109" s="28"/>
      <c r="DU109" s="28"/>
      <c r="DV109" s="28"/>
      <c r="DW109" s="28"/>
      <c r="DX109" s="28"/>
      <c r="DY109" s="28"/>
      <c r="DZ109" s="28"/>
      <c r="EA109" s="28"/>
      <c r="EB109" s="28"/>
      <c r="EC109" s="28"/>
      <c r="ED109" s="28"/>
      <c r="EE109" s="28"/>
      <c r="EF109" s="28"/>
      <c r="EG109" s="28"/>
      <c r="EH109" s="28"/>
      <c r="EI109" s="28"/>
      <c r="EJ109" s="28"/>
      <c r="EK109" s="28"/>
      <c r="EL109" s="28"/>
      <c r="EM109" s="28"/>
      <c r="EN109" s="28"/>
      <c r="EO109" s="28"/>
      <c r="EP109" s="28"/>
      <c r="EQ109" s="28"/>
      <c r="ER109" s="28"/>
      <c r="ES109" s="28"/>
      <c r="ET109" s="28"/>
      <c r="EU109" s="28"/>
      <c r="EV109" s="28"/>
      <c r="EW109" s="28"/>
      <c r="EX109" s="28"/>
      <c r="EY109" s="28"/>
      <c r="EZ109" s="28"/>
      <c r="FA109" s="28"/>
      <c r="FB109" s="28"/>
      <c r="FC109" s="28"/>
      <c r="FD109" s="28"/>
      <c r="FE109" s="28"/>
      <c r="FF109" s="28"/>
      <c r="FG109" s="28"/>
      <c r="FH109" s="28"/>
      <c r="FI109" s="28"/>
      <c r="FJ109" s="28"/>
      <c r="FK109" s="28"/>
      <c r="FL109" s="28"/>
      <c r="FM109" s="28"/>
      <c r="FN109" s="28"/>
      <c r="FO109" s="28"/>
      <c r="FP109" s="28"/>
      <c r="FQ109" s="28"/>
      <c r="FR109" s="28"/>
      <c r="FS109" s="28"/>
      <c r="FT109" s="28"/>
      <c r="FU109" s="28"/>
      <c r="FV109" s="28"/>
      <c r="FW109" s="28"/>
      <c r="FX109" s="28"/>
      <c r="FY109" s="28"/>
      <c r="FZ109" s="28"/>
      <c r="GA109" s="28"/>
      <c r="GB109" s="28"/>
      <c r="GC109" s="28"/>
      <c r="GD109" s="28"/>
      <c r="GE109" s="28"/>
      <c r="GF109" s="28"/>
      <c r="GG109" s="28"/>
      <c r="GH109" s="28"/>
      <c r="GI109" s="28"/>
      <c r="GJ109" s="28"/>
      <c r="GK109" s="28"/>
      <c r="GL109" s="28"/>
      <c r="GM109" s="28"/>
      <c r="GN109" s="28"/>
      <c r="GO109" s="28"/>
      <c r="GP109" s="28"/>
      <c r="GQ109" s="28"/>
      <c r="GR109" s="28"/>
      <c r="GS109" s="28"/>
      <c r="GT109" s="28"/>
      <c r="GU109" s="28"/>
      <c r="GV109" s="28"/>
      <c r="GW109" s="28"/>
      <c r="GX109" s="28"/>
      <c r="GY109" s="28"/>
      <c r="GZ109" s="28"/>
      <c r="HA109" s="28"/>
      <c r="HB109" s="28"/>
      <c r="HC109" s="28"/>
      <c r="HD109" s="28"/>
      <c r="HE109" s="28"/>
      <c r="HF109" s="28"/>
      <c r="HG109" s="28"/>
      <c r="HH109" s="28"/>
      <c r="HI109" s="28"/>
      <c r="HJ109" s="28"/>
      <c r="HK109" s="28"/>
      <c r="HL109" s="28"/>
      <c r="HM109" s="28"/>
      <c r="HN109" s="28"/>
      <c r="HO109" s="28"/>
      <c r="HP109" s="28"/>
      <c r="HQ109" s="28"/>
      <c r="HR109" s="28"/>
      <c r="HS109" s="28"/>
      <c r="HT109" s="28"/>
      <c r="HU109" s="28"/>
      <c r="HV109" s="28"/>
      <c r="HW109" s="28"/>
      <c r="HX109" s="28"/>
      <c r="HY109" s="28"/>
      <c r="HZ109" s="28"/>
      <c r="IA109" s="28"/>
      <c r="IB109" s="28"/>
      <c r="IC109" s="28"/>
      <c r="ID109" s="28"/>
      <c r="IE109" s="28"/>
      <c r="IF109" s="28"/>
      <c r="IG109" s="28"/>
      <c r="IH109" s="28"/>
      <c r="II109" s="28"/>
      <c r="IJ109" s="28"/>
      <c r="IK109" s="28"/>
      <c r="IL109" s="28"/>
      <c r="IM109" s="28"/>
      <c r="IN109" s="28"/>
      <c r="IO109" s="28"/>
      <c r="IP109" s="28"/>
      <c r="IQ109" s="28"/>
      <c r="IR109" s="28"/>
      <c r="IS109" s="28"/>
      <c r="IT109" s="28"/>
      <c r="IU109" s="28"/>
      <c r="IV109" s="28"/>
      <c r="IW109" s="28"/>
      <c r="IX109" s="28"/>
      <c r="IY109" s="28"/>
      <c r="IZ109" s="28"/>
      <c r="JA109" s="28"/>
      <c r="JB109" s="28"/>
      <c r="JC109" s="28"/>
      <c r="JD109" s="28"/>
      <c r="JE109" s="28"/>
      <c r="JF109" s="28"/>
      <c r="JG109" s="28"/>
      <c r="JH109" s="28"/>
      <c r="JI109" s="28"/>
      <c r="JJ109" s="28"/>
      <c r="JK109" s="28"/>
      <c r="JL109" s="28"/>
      <c r="JM109" s="28"/>
      <c r="JN109" s="28"/>
      <c r="JO109" s="28"/>
      <c r="JP109" s="28"/>
      <c r="JQ109" s="28"/>
      <c r="JR109" s="28"/>
      <c r="JS109" s="28"/>
    </row>
    <row r="110" spans="1:279" s="27" customFormat="1" ht="12.75" outlineLevel="1" x14ac:dyDescent="0.2">
      <c r="A110" s="33"/>
      <c r="B110" s="58"/>
      <c r="C110" s="33"/>
      <c r="D110" s="33"/>
      <c r="E110" s="33"/>
      <c r="F110" s="33"/>
      <c r="G110" s="202"/>
      <c r="H110" s="33"/>
      <c r="I110" s="12"/>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14"/>
      <c r="DC110" s="28"/>
      <c r="DD110" s="28"/>
      <c r="DE110" s="28"/>
      <c r="DF110" s="28"/>
      <c r="DG110" s="28"/>
      <c r="DH110" s="28"/>
      <c r="DI110" s="28"/>
      <c r="DJ110" s="28"/>
      <c r="DK110" s="28"/>
      <c r="DL110" s="28"/>
      <c r="DM110" s="28"/>
      <c r="DN110" s="28"/>
      <c r="DO110" s="28"/>
      <c r="DP110" s="28"/>
      <c r="DQ110" s="28"/>
      <c r="DR110" s="28"/>
      <c r="DS110" s="28"/>
      <c r="DT110" s="28"/>
      <c r="DU110" s="28"/>
      <c r="DV110" s="28"/>
      <c r="DW110" s="28"/>
      <c r="DX110" s="28"/>
      <c r="DY110" s="28"/>
      <c r="DZ110" s="28"/>
      <c r="EA110" s="28"/>
      <c r="EB110" s="28"/>
      <c r="EC110" s="28"/>
      <c r="ED110" s="28"/>
      <c r="EE110" s="28"/>
      <c r="EF110" s="28"/>
      <c r="EG110" s="28"/>
      <c r="EH110" s="28"/>
      <c r="EI110" s="28"/>
      <c r="EJ110" s="28"/>
      <c r="EK110" s="28"/>
      <c r="EL110" s="28"/>
      <c r="EM110" s="28"/>
      <c r="EN110" s="28"/>
      <c r="EO110" s="28"/>
      <c r="EP110" s="28"/>
      <c r="EQ110" s="28"/>
      <c r="ER110" s="28"/>
      <c r="ES110" s="28"/>
      <c r="ET110" s="28"/>
      <c r="EU110" s="28"/>
      <c r="EV110" s="28"/>
      <c r="EW110" s="28"/>
      <c r="EX110" s="28"/>
      <c r="EY110" s="28"/>
      <c r="EZ110" s="28"/>
      <c r="FA110" s="28"/>
      <c r="FB110" s="28"/>
      <c r="FC110" s="28"/>
      <c r="FD110" s="28"/>
      <c r="FE110" s="28"/>
      <c r="FF110" s="28"/>
      <c r="FG110" s="28"/>
      <c r="FH110" s="28"/>
      <c r="FI110" s="28"/>
      <c r="FJ110" s="28"/>
      <c r="FK110" s="28"/>
      <c r="FL110" s="28"/>
      <c r="FM110" s="28"/>
      <c r="FN110" s="28"/>
      <c r="FO110" s="28"/>
      <c r="FP110" s="28"/>
      <c r="FQ110" s="28"/>
      <c r="FR110" s="28"/>
      <c r="FS110" s="28"/>
      <c r="FT110" s="28"/>
      <c r="FU110" s="28"/>
      <c r="FV110" s="28"/>
      <c r="FW110" s="28"/>
      <c r="FX110" s="28"/>
      <c r="FY110" s="28"/>
      <c r="FZ110" s="28"/>
      <c r="GA110" s="28"/>
      <c r="GB110" s="28"/>
      <c r="GC110" s="28"/>
      <c r="GD110" s="28"/>
      <c r="GE110" s="28"/>
      <c r="GF110" s="28"/>
      <c r="GG110" s="28"/>
      <c r="GH110" s="28"/>
      <c r="GI110" s="28"/>
      <c r="GJ110" s="28"/>
      <c r="GK110" s="28"/>
      <c r="GL110" s="28"/>
      <c r="GM110" s="28"/>
      <c r="GN110" s="28"/>
      <c r="GO110" s="28"/>
      <c r="GP110" s="28"/>
      <c r="GQ110" s="28"/>
      <c r="GR110" s="28"/>
      <c r="GS110" s="28"/>
      <c r="GT110" s="28"/>
      <c r="GU110" s="28"/>
      <c r="GV110" s="28"/>
      <c r="GW110" s="28"/>
      <c r="GX110" s="28"/>
      <c r="GY110" s="28"/>
      <c r="GZ110" s="28"/>
      <c r="HA110" s="28"/>
      <c r="HB110" s="28"/>
      <c r="HC110" s="28"/>
      <c r="HD110" s="28"/>
      <c r="HE110" s="28"/>
      <c r="HF110" s="28"/>
      <c r="HG110" s="28"/>
      <c r="HH110" s="28"/>
      <c r="HI110" s="28"/>
      <c r="HJ110" s="28"/>
      <c r="HK110" s="28"/>
      <c r="HL110" s="28"/>
      <c r="HM110" s="28"/>
      <c r="HN110" s="28"/>
      <c r="HO110" s="28"/>
      <c r="HP110" s="28"/>
      <c r="HQ110" s="28"/>
      <c r="HR110" s="28"/>
      <c r="HS110" s="28"/>
      <c r="HT110" s="28"/>
      <c r="HU110" s="28"/>
      <c r="HV110" s="28"/>
      <c r="HW110" s="28"/>
      <c r="HX110" s="28"/>
      <c r="HY110" s="28"/>
      <c r="HZ110" s="28"/>
      <c r="IA110" s="28"/>
      <c r="IB110" s="28"/>
      <c r="IC110" s="28"/>
      <c r="ID110" s="28"/>
      <c r="IE110" s="28"/>
      <c r="IF110" s="28"/>
      <c r="IG110" s="28"/>
      <c r="IH110" s="28"/>
      <c r="II110" s="28"/>
      <c r="IJ110" s="28"/>
      <c r="IK110" s="28"/>
      <c r="IL110" s="28"/>
      <c r="IM110" s="28"/>
      <c r="IN110" s="28"/>
      <c r="IO110" s="28"/>
      <c r="IP110" s="28"/>
      <c r="IQ110" s="28"/>
      <c r="IR110" s="28"/>
      <c r="IS110" s="28"/>
      <c r="IT110" s="28"/>
      <c r="IU110" s="28"/>
      <c r="IV110" s="28"/>
      <c r="IW110" s="28"/>
      <c r="IX110" s="28"/>
      <c r="IY110" s="28"/>
      <c r="IZ110" s="28"/>
      <c r="JA110" s="28"/>
      <c r="JB110" s="28"/>
      <c r="JC110" s="28"/>
      <c r="JD110" s="28"/>
      <c r="JE110" s="28"/>
      <c r="JF110" s="28"/>
      <c r="JG110" s="28"/>
      <c r="JH110" s="28"/>
      <c r="JI110" s="28"/>
      <c r="JJ110" s="28"/>
      <c r="JK110" s="28"/>
      <c r="JL110" s="28"/>
      <c r="JM110" s="28"/>
      <c r="JN110" s="28"/>
      <c r="JO110" s="28"/>
      <c r="JP110" s="28"/>
      <c r="JQ110" s="28"/>
      <c r="JR110" s="28"/>
      <c r="JS110" s="28"/>
    </row>
    <row r="111" spans="1:279" s="27" customFormat="1" ht="12.75" outlineLevel="1" x14ac:dyDescent="0.2">
      <c r="A111" s="33"/>
      <c r="B111" s="58">
        <v>2</v>
      </c>
      <c r="C111" s="33" t="str">
        <f>+C93</f>
        <v>TOLPOS SaaS</v>
      </c>
      <c r="D111" s="33" t="s">
        <v>181</v>
      </c>
      <c r="E111" s="33"/>
      <c r="F111" s="33"/>
      <c r="G111" s="202"/>
      <c r="H111" s="33"/>
      <c r="I111" s="12" t="s">
        <v>183</v>
      </c>
      <c r="J111" s="229">
        <v>0</v>
      </c>
      <c r="K111" s="229">
        <f>+K74/J74-1</f>
        <v>-0.3548664154003367</v>
      </c>
      <c r="L111" s="229">
        <f t="shared" ref="L111:AH111" si="234">+L74/K74-1</f>
        <v>-0.29036363105457719</v>
      </c>
      <c r="M111" s="229">
        <f t="shared" si="234"/>
        <v>-0.25181096228029176</v>
      </c>
      <c r="N111" s="229">
        <f t="shared" si="234"/>
        <v>-0.13027631758209079</v>
      </c>
      <c r="O111" s="229">
        <f>+O74/N74-1</f>
        <v>-2.3226960418201936E-2</v>
      </c>
      <c r="P111" s="229">
        <f t="shared" si="234"/>
        <v>0.42330678579030145</v>
      </c>
      <c r="Q111" s="229">
        <f t="shared" si="234"/>
        <v>-0.35999187368307595</v>
      </c>
      <c r="R111" s="229">
        <f t="shared" si="234"/>
        <v>0.25021665248246916</v>
      </c>
      <c r="S111" s="229">
        <f t="shared" si="234"/>
        <v>0.1134013142233381</v>
      </c>
      <c r="T111" s="229">
        <f t="shared" si="234"/>
        <v>0.48492584769927238</v>
      </c>
      <c r="U111" s="229">
        <f t="shared" si="234"/>
        <v>0.49972328631121443</v>
      </c>
      <c r="V111" s="229">
        <f t="shared" si="234"/>
        <v>-0.2552885457166516</v>
      </c>
      <c r="W111" s="229">
        <f t="shared" si="234"/>
        <v>3.5849149416320669E-2</v>
      </c>
      <c r="X111" s="229">
        <f t="shared" si="234"/>
        <v>5.4172360050487089E-2</v>
      </c>
      <c r="Y111" s="229">
        <f t="shared" si="234"/>
        <v>-0.19901279631907332</v>
      </c>
      <c r="Z111" s="229">
        <f t="shared" si="234"/>
        <v>-3.3746977646380349E-2</v>
      </c>
      <c r="AA111" s="229">
        <f t="shared" si="234"/>
        <v>-3.911135880327099E-3</v>
      </c>
      <c r="AB111" s="229">
        <f t="shared" si="234"/>
        <v>0.26603481503568349</v>
      </c>
      <c r="AC111" s="229">
        <f t="shared" si="234"/>
        <v>-0.13731875203486665</v>
      </c>
      <c r="AD111" s="229">
        <f t="shared" si="234"/>
        <v>8.5502689662029674E-2</v>
      </c>
      <c r="AE111" s="229">
        <f t="shared" si="234"/>
        <v>0.13417576026689493</v>
      </c>
      <c r="AF111" s="229">
        <f t="shared" si="234"/>
        <v>0.34299362104620035</v>
      </c>
      <c r="AG111" s="229">
        <f t="shared" si="234"/>
        <v>8.8556768062377555E-2</v>
      </c>
      <c r="AH111" s="229">
        <f t="shared" si="234"/>
        <v>7.3167501142892277E-2</v>
      </c>
      <c r="AI111" s="229">
        <f t="shared" ref="AI111" si="235">+AI74/AH74-1</f>
        <v>-0.12227964277882364</v>
      </c>
      <c r="AJ111" s="229">
        <f t="shared" ref="AJ111" si="236">+AJ74/AI74-1</f>
        <v>-0.20919344348856495</v>
      </c>
      <c r="AK111" s="229">
        <f t="shared" ref="AK111" si="237">+AK74/AJ74-1</f>
        <v>0.15858852621486053</v>
      </c>
      <c r="AL111" s="229">
        <f t="shared" ref="AL111" si="238">+AL74/AK74-1</f>
        <v>-0.14338324024985316</v>
      </c>
      <c r="AM111" s="229">
        <f t="shared" ref="AM111" si="239">+AM74/AL74-1</f>
        <v>0.46957729818804972</v>
      </c>
      <c r="AN111" s="229">
        <f t="shared" ref="AN111" si="240">+AN74/AM74-1</f>
        <v>-0.90386248759666754</v>
      </c>
      <c r="AO111" s="229">
        <f t="shared" ref="AO111" si="241">+AO74/AN74-1</f>
        <v>-0.33644240334346542</v>
      </c>
      <c r="AP111" s="229">
        <f t="shared" ref="AP111" si="242">+AP74/AO74-1</f>
        <v>-0.18668878269541733</v>
      </c>
      <c r="AQ111" s="229">
        <f t="shared" ref="AQ111" si="243">+AQ74/AP74-1</f>
        <v>-1</v>
      </c>
      <c r="AR111" s="229">
        <v>0</v>
      </c>
      <c r="AS111" s="229">
        <v>0</v>
      </c>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14"/>
      <c r="DC111" s="28"/>
      <c r="DD111" s="28"/>
      <c r="DE111" s="28"/>
      <c r="DF111" s="28"/>
      <c r="DG111" s="28"/>
      <c r="DH111" s="28"/>
      <c r="DI111" s="28"/>
      <c r="DJ111" s="28"/>
      <c r="DK111" s="28"/>
      <c r="DL111" s="28"/>
      <c r="DM111" s="28"/>
      <c r="DN111" s="28"/>
      <c r="DO111" s="28"/>
      <c r="DP111" s="28"/>
      <c r="DQ111" s="28"/>
      <c r="DR111" s="28"/>
      <c r="DS111" s="28"/>
      <c r="DT111" s="28"/>
      <c r="DU111" s="28"/>
      <c r="DV111" s="28"/>
      <c r="DW111" s="28"/>
      <c r="DX111" s="28"/>
      <c r="DY111" s="28"/>
      <c r="DZ111" s="28"/>
      <c r="EA111" s="28"/>
      <c r="EB111" s="28"/>
      <c r="EC111" s="28"/>
      <c r="ED111" s="28"/>
      <c r="EE111" s="28"/>
      <c r="EF111" s="28"/>
      <c r="EG111" s="28"/>
      <c r="EH111" s="28"/>
      <c r="EI111" s="28"/>
      <c r="EJ111" s="28"/>
      <c r="EK111" s="28"/>
      <c r="EL111" s="28"/>
      <c r="EM111" s="28"/>
      <c r="EN111" s="28"/>
      <c r="EO111" s="28"/>
      <c r="EP111" s="28"/>
      <c r="EQ111" s="28"/>
      <c r="ER111" s="28"/>
      <c r="ES111" s="28"/>
      <c r="ET111" s="28"/>
      <c r="EU111" s="28"/>
      <c r="EV111" s="28"/>
      <c r="EW111" s="28"/>
      <c r="EX111" s="28"/>
      <c r="EY111" s="28"/>
      <c r="EZ111" s="28"/>
      <c r="FA111" s="28"/>
      <c r="FB111" s="28"/>
      <c r="FC111" s="28"/>
      <c r="FD111" s="28"/>
      <c r="FE111" s="28"/>
      <c r="FF111" s="28"/>
      <c r="FG111" s="28"/>
      <c r="FH111" s="28"/>
      <c r="FI111" s="28"/>
      <c r="FJ111" s="28"/>
      <c r="FK111" s="28"/>
      <c r="FL111" s="28"/>
      <c r="FM111" s="28"/>
      <c r="FN111" s="28"/>
      <c r="FO111" s="28"/>
      <c r="FP111" s="28"/>
      <c r="FQ111" s="28"/>
      <c r="FR111" s="28"/>
      <c r="FS111" s="28"/>
      <c r="FT111" s="28"/>
      <c r="FU111" s="28"/>
      <c r="FV111" s="28"/>
      <c r="FW111" s="28"/>
      <c r="FX111" s="28"/>
      <c r="FY111" s="28"/>
      <c r="FZ111" s="28"/>
      <c r="GA111" s="28"/>
      <c r="GB111" s="28"/>
      <c r="GC111" s="28"/>
      <c r="GD111" s="28"/>
      <c r="GE111" s="28"/>
      <c r="GF111" s="28"/>
      <c r="GG111" s="28"/>
      <c r="GH111" s="28"/>
      <c r="GI111" s="28"/>
      <c r="GJ111" s="28"/>
      <c r="GK111" s="28"/>
      <c r="GL111" s="28"/>
      <c r="GM111" s="28"/>
      <c r="GN111" s="28"/>
      <c r="GO111" s="28"/>
      <c r="GP111" s="28"/>
      <c r="GQ111" s="28"/>
      <c r="GR111" s="28"/>
      <c r="GS111" s="28"/>
      <c r="GT111" s="28"/>
      <c r="GU111" s="28"/>
      <c r="GV111" s="28"/>
      <c r="GW111" s="28"/>
      <c r="GX111" s="28"/>
      <c r="GY111" s="28"/>
      <c r="GZ111" s="28"/>
      <c r="HA111" s="28"/>
      <c r="HB111" s="28"/>
      <c r="HC111" s="28"/>
      <c r="HD111" s="28"/>
      <c r="HE111" s="28"/>
      <c r="HF111" s="28"/>
      <c r="HG111" s="28"/>
      <c r="HH111" s="28"/>
      <c r="HI111" s="28"/>
      <c r="HJ111" s="28"/>
      <c r="HK111" s="28"/>
      <c r="HL111" s="28"/>
      <c r="HM111" s="28"/>
      <c r="HN111" s="28"/>
      <c r="HO111" s="28"/>
      <c r="HP111" s="28"/>
      <c r="HQ111" s="28"/>
      <c r="HR111" s="28"/>
      <c r="HS111" s="28"/>
      <c r="HT111" s="28"/>
      <c r="HU111" s="28"/>
      <c r="HV111" s="28"/>
      <c r="HW111" s="28"/>
      <c r="HX111" s="28"/>
      <c r="HY111" s="28"/>
      <c r="HZ111" s="28"/>
      <c r="IA111" s="28"/>
      <c r="IB111" s="28"/>
      <c r="IC111" s="28"/>
      <c r="ID111" s="28"/>
      <c r="IE111" s="28"/>
      <c r="IF111" s="28"/>
      <c r="IG111" s="28"/>
      <c r="IH111" s="28"/>
      <c r="II111" s="28"/>
      <c r="IJ111" s="28"/>
      <c r="IK111" s="28"/>
      <c r="IL111" s="28"/>
      <c r="IM111" s="28"/>
      <c r="IN111" s="28"/>
      <c r="IO111" s="28"/>
      <c r="IP111" s="28"/>
      <c r="IQ111" s="28"/>
      <c r="IR111" s="28"/>
      <c r="IS111" s="28"/>
      <c r="IT111" s="28"/>
      <c r="IU111" s="28"/>
      <c r="IV111" s="28"/>
      <c r="IW111" s="28"/>
      <c r="IX111" s="28"/>
      <c r="IY111" s="28"/>
      <c r="IZ111" s="28"/>
      <c r="JA111" s="28"/>
      <c r="JB111" s="28"/>
      <c r="JC111" s="28"/>
      <c r="JD111" s="28"/>
      <c r="JE111" s="28"/>
      <c r="JF111" s="28"/>
      <c r="JG111" s="28"/>
      <c r="JH111" s="28"/>
      <c r="JI111" s="28"/>
      <c r="JJ111" s="28"/>
      <c r="JK111" s="28"/>
      <c r="JL111" s="28"/>
      <c r="JM111" s="28"/>
      <c r="JN111" s="28"/>
      <c r="JO111" s="28"/>
      <c r="JP111" s="28"/>
      <c r="JQ111" s="28"/>
      <c r="JR111" s="28"/>
      <c r="JS111" s="28"/>
    </row>
    <row r="112" spans="1:279" s="27" customFormat="1" ht="12.75" outlineLevel="1" x14ac:dyDescent="0.2">
      <c r="A112" s="33"/>
      <c r="B112" s="58"/>
      <c r="C112" s="33"/>
      <c r="D112" s="33" t="s">
        <v>182</v>
      </c>
      <c r="E112" s="33"/>
      <c r="F112" s="33"/>
      <c r="G112" s="202"/>
      <c r="H112" s="33"/>
      <c r="I112" s="12" t="s">
        <v>184</v>
      </c>
      <c r="J112" s="230">
        <v>0</v>
      </c>
      <c r="K112" s="230">
        <f>+J112</f>
        <v>0</v>
      </c>
      <c r="L112" s="230">
        <f t="shared" ref="L112:U112" si="244">+K112</f>
        <v>0</v>
      </c>
      <c r="M112" s="230">
        <f t="shared" si="244"/>
        <v>0</v>
      </c>
      <c r="N112" s="230">
        <f t="shared" si="244"/>
        <v>0</v>
      </c>
      <c r="O112" s="230">
        <f t="shared" si="244"/>
        <v>0</v>
      </c>
      <c r="P112" s="230">
        <f t="shared" si="244"/>
        <v>0</v>
      </c>
      <c r="Q112" s="230">
        <f t="shared" si="244"/>
        <v>0</v>
      </c>
      <c r="R112" s="230">
        <f t="shared" si="244"/>
        <v>0</v>
      </c>
      <c r="S112" s="230">
        <f t="shared" si="244"/>
        <v>0</v>
      </c>
      <c r="T112" s="230">
        <f t="shared" si="244"/>
        <v>0</v>
      </c>
      <c r="U112" s="230">
        <f t="shared" si="244"/>
        <v>0</v>
      </c>
      <c r="V112" s="230">
        <f>SUM(V74:AG74)/SUM(J74:U74)</f>
        <v>1.3733044973004922</v>
      </c>
      <c r="W112" s="230">
        <f>+V112</f>
        <v>1.3733044973004922</v>
      </c>
      <c r="X112" s="230">
        <f t="shared" ref="X112:AG112" si="245">+W112</f>
        <v>1.3733044973004922</v>
      </c>
      <c r="Y112" s="230">
        <f t="shared" si="245"/>
        <v>1.3733044973004922</v>
      </c>
      <c r="Z112" s="230">
        <f t="shared" si="245"/>
        <v>1.3733044973004922</v>
      </c>
      <c r="AA112" s="230">
        <f t="shared" si="245"/>
        <v>1.3733044973004922</v>
      </c>
      <c r="AB112" s="230">
        <f t="shared" si="245"/>
        <v>1.3733044973004922</v>
      </c>
      <c r="AC112" s="230">
        <f t="shared" si="245"/>
        <v>1.3733044973004922</v>
      </c>
      <c r="AD112" s="230">
        <f t="shared" si="245"/>
        <v>1.3733044973004922</v>
      </c>
      <c r="AE112" s="230">
        <f t="shared" si="245"/>
        <v>1.3733044973004922</v>
      </c>
      <c r="AF112" s="230">
        <f t="shared" si="245"/>
        <v>1.3733044973004922</v>
      </c>
      <c r="AG112" s="230">
        <f t="shared" si="245"/>
        <v>1.3733044973004922</v>
      </c>
      <c r="AH112" s="230">
        <f>SUM(AH74:AS74)/SUM(V74:AG74)</f>
        <v>0.7240225758702189</v>
      </c>
      <c r="AI112" s="230">
        <f t="shared" ref="AI112:AS112" si="246">SUM(AI74:AT74)/SUM(W74:AH74)</f>
        <v>0.55407740505101322</v>
      </c>
      <c r="AJ112" s="230">
        <f t="shared" si="246"/>
        <v>0.42461778990244731</v>
      </c>
      <c r="AK112" s="230">
        <f t="shared" si="246"/>
        <v>0.3349856769704192</v>
      </c>
      <c r="AL112" s="230">
        <f t="shared" si="246"/>
        <v>0.22721751301944865</v>
      </c>
      <c r="AM112" s="230">
        <f t="shared" si="246"/>
        <v>0.14192424739122364</v>
      </c>
      <c r="AN112" s="230">
        <f t="shared" si="246"/>
        <v>2.3352656596171202E-2</v>
      </c>
      <c r="AO112" s="230">
        <f t="shared" si="246"/>
        <v>1.3492211212411466E-2</v>
      </c>
      <c r="AP112" s="230">
        <f t="shared" si="246"/>
        <v>6.3849061688504875E-3</v>
      </c>
      <c r="AQ112" s="230">
        <f t="shared" si="246"/>
        <v>0</v>
      </c>
      <c r="AR112" s="230">
        <f t="shared" si="246"/>
        <v>0</v>
      </c>
      <c r="AS112" s="230">
        <f t="shared" si="246"/>
        <v>0</v>
      </c>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14"/>
      <c r="DC112" s="28"/>
      <c r="DD112" s="28"/>
      <c r="DE112" s="28"/>
      <c r="DF112" s="28"/>
      <c r="DG112" s="28"/>
      <c r="DH112" s="28"/>
      <c r="DI112" s="28"/>
      <c r="DJ112" s="28"/>
      <c r="DK112" s="28"/>
      <c r="DL112" s="28"/>
      <c r="DM112" s="28"/>
      <c r="DN112" s="28"/>
      <c r="DO112" s="28"/>
      <c r="DP112" s="28"/>
      <c r="DQ112" s="28"/>
      <c r="DR112" s="28"/>
      <c r="DS112" s="28"/>
      <c r="DT112" s="28"/>
      <c r="DU112" s="28"/>
      <c r="DV112" s="28"/>
      <c r="DW112" s="28"/>
      <c r="DX112" s="28"/>
      <c r="DY112" s="28"/>
      <c r="DZ112" s="28"/>
      <c r="EA112" s="28"/>
      <c r="EB112" s="28"/>
      <c r="EC112" s="28"/>
      <c r="ED112" s="28"/>
      <c r="EE112" s="28"/>
      <c r="EF112" s="28"/>
      <c r="EG112" s="28"/>
      <c r="EH112" s="28"/>
      <c r="EI112" s="28"/>
      <c r="EJ112" s="28"/>
      <c r="EK112" s="28"/>
      <c r="EL112" s="28"/>
      <c r="EM112" s="28"/>
      <c r="EN112" s="28"/>
      <c r="EO112" s="28"/>
      <c r="EP112" s="28"/>
      <c r="EQ112" s="28"/>
      <c r="ER112" s="28"/>
      <c r="ES112" s="28"/>
      <c r="ET112" s="28"/>
      <c r="EU112" s="28"/>
      <c r="EV112" s="28"/>
      <c r="EW112" s="28"/>
      <c r="EX112" s="28"/>
      <c r="EY112" s="28"/>
      <c r="EZ112" s="28"/>
      <c r="FA112" s="28"/>
      <c r="FB112" s="28"/>
      <c r="FC112" s="28"/>
      <c r="FD112" s="28"/>
      <c r="FE112" s="28"/>
      <c r="FF112" s="28"/>
      <c r="FG112" s="28"/>
      <c r="FH112" s="28"/>
      <c r="FI112" s="28"/>
      <c r="FJ112" s="28"/>
      <c r="FK112" s="28"/>
      <c r="FL112" s="28"/>
      <c r="FM112" s="28"/>
      <c r="FN112" s="28"/>
      <c r="FO112" s="28"/>
      <c r="FP112" s="28"/>
      <c r="FQ112" s="28"/>
      <c r="FR112" s="28"/>
      <c r="FS112" s="28"/>
      <c r="FT112" s="28"/>
      <c r="FU112" s="28"/>
      <c r="FV112" s="28"/>
      <c r="FW112" s="28"/>
      <c r="FX112" s="28"/>
      <c r="FY112" s="28"/>
      <c r="FZ112" s="28"/>
      <c r="GA112" s="28"/>
      <c r="GB112" s="28"/>
      <c r="GC112" s="28"/>
      <c r="GD112" s="28"/>
      <c r="GE112" s="28"/>
      <c r="GF112" s="28"/>
      <c r="GG112" s="28"/>
      <c r="GH112" s="28"/>
      <c r="GI112" s="28"/>
      <c r="GJ112" s="28"/>
      <c r="GK112" s="28"/>
      <c r="GL112" s="28"/>
      <c r="GM112" s="28"/>
      <c r="GN112" s="28"/>
      <c r="GO112" s="28"/>
      <c r="GP112" s="28"/>
      <c r="GQ112" s="28"/>
      <c r="GR112" s="28"/>
      <c r="GS112" s="28"/>
      <c r="GT112" s="28"/>
      <c r="GU112" s="28"/>
      <c r="GV112" s="28"/>
      <c r="GW112" s="28"/>
      <c r="GX112" s="28"/>
      <c r="GY112" s="28"/>
      <c r="GZ112" s="28"/>
      <c r="HA112" s="28"/>
      <c r="HB112" s="28"/>
      <c r="HC112" s="28"/>
      <c r="HD112" s="28"/>
      <c r="HE112" s="28"/>
      <c r="HF112" s="28"/>
      <c r="HG112" s="28"/>
      <c r="HH112" s="28"/>
      <c r="HI112" s="28"/>
      <c r="HJ112" s="28"/>
      <c r="HK112" s="28"/>
      <c r="HL112" s="28"/>
      <c r="HM112" s="28"/>
      <c r="HN112" s="28"/>
      <c r="HO112" s="28"/>
      <c r="HP112" s="28"/>
      <c r="HQ112" s="28"/>
      <c r="HR112" s="28"/>
      <c r="HS112" s="28"/>
      <c r="HT112" s="28"/>
      <c r="HU112" s="28"/>
      <c r="HV112" s="28"/>
      <c r="HW112" s="28"/>
      <c r="HX112" s="28"/>
      <c r="HY112" s="28"/>
      <c r="HZ112" s="28"/>
      <c r="IA112" s="28"/>
      <c r="IB112" s="28"/>
      <c r="IC112" s="28"/>
      <c r="ID112" s="28"/>
      <c r="IE112" s="28"/>
      <c r="IF112" s="28"/>
      <c r="IG112" s="28"/>
      <c r="IH112" s="28"/>
      <c r="II112" s="28"/>
      <c r="IJ112" s="28"/>
      <c r="IK112" s="28"/>
      <c r="IL112" s="28"/>
      <c r="IM112" s="28"/>
      <c r="IN112" s="28"/>
      <c r="IO112" s="28"/>
      <c r="IP112" s="28"/>
      <c r="IQ112" s="28"/>
      <c r="IR112" s="28"/>
      <c r="IS112" s="28"/>
      <c r="IT112" s="28"/>
      <c r="IU112" s="28"/>
      <c r="IV112" s="28"/>
      <c r="IW112" s="28"/>
      <c r="IX112" s="28"/>
      <c r="IY112" s="28"/>
      <c r="IZ112" s="28"/>
      <c r="JA112" s="28"/>
      <c r="JB112" s="28"/>
      <c r="JC112" s="28"/>
      <c r="JD112" s="28"/>
      <c r="JE112" s="28"/>
      <c r="JF112" s="28"/>
      <c r="JG112" s="28"/>
      <c r="JH112" s="28"/>
      <c r="JI112" s="28"/>
      <c r="JJ112" s="28"/>
      <c r="JK112" s="28"/>
      <c r="JL112" s="28"/>
      <c r="JM112" s="28"/>
      <c r="JN112" s="28"/>
      <c r="JO112" s="28"/>
      <c r="JP112" s="28"/>
      <c r="JQ112" s="28"/>
      <c r="JR112" s="28"/>
      <c r="JS112" s="28"/>
    </row>
    <row r="113" spans="1:279" s="27" customFormat="1" ht="12.75" outlineLevel="1" x14ac:dyDescent="0.2">
      <c r="A113" s="33"/>
      <c r="B113" s="58"/>
      <c r="C113" s="33"/>
      <c r="D113" s="33"/>
      <c r="E113" s="33"/>
      <c r="F113" s="33"/>
      <c r="G113" s="202"/>
      <c r="H113" s="33"/>
      <c r="I113" s="12"/>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14"/>
      <c r="DC113" s="28"/>
      <c r="DD113" s="28"/>
      <c r="DE113" s="28"/>
      <c r="DF113" s="28"/>
      <c r="DG113" s="28"/>
      <c r="DH113" s="28"/>
      <c r="DI113" s="28"/>
      <c r="DJ113" s="28"/>
      <c r="DK113" s="28"/>
      <c r="DL113" s="28"/>
      <c r="DM113" s="28"/>
      <c r="DN113" s="28"/>
      <c r="DO113" s="28"/>
      <c r="DP113" s="28"/>
      <c r="DQ113" s="28"/>
      <c r="DR113" s="28"/>
      <c r="DS113" s="28"/>
      <c r="DT113" s="28"/>
      <c r="DU113" s="28"/>
      <c r="DV113" s="28"/>
      <c r="DW113" s="28"/>
      <c r="DX113" s="28"/>
      <c r="DY113" s="28"/>
      <c r="DZ113" s="28"/>
      <c r="EA113" s="28"/>
      <c r="EB113" s="28"/>
      <c r="EC113" s="28"/>
      <c r="ED113" s="28"/>
      <c r="EE113" s="28"/>
      <c r="EF113" s="28"/>
      <c r="EG113" s="28"/>
      <c r="EH113" s="28"/>
      <c r="EI113" s="28"/>
      <c r="EJ113" s="28"/>
      <c r="EK113" s="28"/>
      <c r="EL113" s="28"/>
      <c r="EM113" s="28"/>
      <c r="EN113" s="28"/>
      <c r="EO113" s="28"/>
      <c r="EP113" s="28"/>
      <c r="EQ113" s="28"/>
      <c r="ER113" s="28"/>
      <c r="ES113" s="28"/>
      <c r="ET113" s="28"/>
      <c r="EU113" s="28"/>
      <c r="EV113" s="28"/>
      <c r="EW113" s="28"/>
      <c r="EX113" s="28"/>
      <c r="EY113" s="28"/>
      <c r="EZ113" s="28"/>
      <c r="FA113" s="28"/>
      <c r="FB113" s="28"/>
      <c r="FC113" s="28"/>
      <c r="FD113" s="28"/>
      <c r="FE113" s="28"/>
      <c r="FF113" s="28"/>
      <c r="FG113" s="28"/>
      <c r="FH113" s="28"/>
      <c r="FI113" s="28"/>
      <c r="FJ113" s="28"/>
      <c r="FK113" s="28"/>
      <c r="FL113" s="28"/>
      <c r="FM113" s="28"/>
      <c r="FN113" s="28"/>
      <c r="FO113" s="28"/>
      <c r="FP113" s="28"/>
      <c r="FQ113" s="28"/>
      <c r="FR113" s="28"/>
      <c r="FS113" s="28"/>
      <c r="FT113" s="28"/>
      <c r="FU113" s="28"/>
      <c r="FV113" s="28"/>
      <c r="FW113" s="28"/>
      <c r="FX113" s="28"/>
      <c r="FY113" s="28"/>
      <c r="FZ113" s="28"/>
      <c r="GA113" s="28"/>
      <c r="GB113" s="28"/>
      <c r="GC113" s="28"/>
      <c r="GD113" s="28"/>
      <c r="GE113" s="28"/>
      <c r="GF113" s="28"/>
      <c r="GG113" s="28"/>
      <c r="GH113" s="28"/>
      <c r="GI113" s="28"/>
      <c r="GJ113" s="28"/>
      <c r="GK113" s="28"/>
      <c r="GL113" s="28"/>
      <c r="GM113" s="28"/>
      <c r="GN113" s="28"/>
      <c r="GO113" s="28"/>
      <c r="GP113" s="28"/>
      <c r="GQ113" s="28"/>
      <c r="GR113" s="28"/>
      <c r="GS113" s="28"/>
      <c r="GT113" s="28"/>
      <c r="GU113" s="28"/>
      <c r="GV113" s="28"/>
      <c r="GW113" s="28"/>
      <c r="GX113" s="28"/>
      <c r="GY113" s="28"/>
      <c r="GZ113" s="28"/>
      <c r="HA113" s="28"/>
      <c r="HB113" s="28"/>
      <c r="HC113" s="28"/>
      <c r="HD113" s="28"/>
      <c r="HE113" s="28"/>
      <c r="HF113" s="28"/>
      <c r="HG113" s="28"/>
      <c r="HH113" s="28"/>
      <c r="HI113" s="28"/>
      <c r="HJ113" s="28"/>
      <c r="HK113" s="28"/>
      <c r="HL113" s="28"/>
      <c r="HM113" s="28"/>
      <c r="HN113" s="28"/>
      <c r="HO113" s="28"/>
      <c r="HP113" s="28"/>
      <c r="HQ113" s="28"/>
      <c r="HR113" s="28"/>
      <c r="HS113" s="28"/>
      <c r="HT113" s="28"/>
      <c r="HU113" s="28"/>
      <c r="HV113" s="28"/>
      <c r="HW113" s="28"/>
      <c r="HX113" s="28"/>
      <c r="HY113" s="28"/>
      <c r="HZ113" s="28"/>
      <c r="IA113" s="28"/>
      <c r="IB113" s="28"/>
      <c r="IC113" s="28"/>
      <c r="ID113" s="28"/>
      <c r="IE113" s="28"/>
      <c r="IF113" s="28"/>
      <c r="IG113" s="28"/>
      <c r="IH113" s="28"/>
      <c r="II113" s="28"/>
      <c r="IJ113" s="28"/>
      <c r="IK113" s="28"/>
      <c r="IL113" s="28"/>
      <c r="IM113" s="28"/>
      <c r="IN113" s="28"/>
      <c r="IO113" s="28"/>
      <c r="IP113" s="28"/>
      <c r="IQ113" s="28"/>
      <c r="IR113" s="28"/>
      <c r="IS113" s="28"/>
      <c r="IT113" s="28"/>
      <c r="IU113" s="28"/>
      <c r="IV113" s="28"/>
      <c r="IW113" s="28"/>
      <c r="IX113" s="28"/>
      <c r="IY113" s="28"/>
      <c r="IZ113" s="28"/>
      <c r="JA113" s="28"/>
      <c r="JB113" s="28"/>
      <c r="JC113" s="28"/>
      <c r="JD113" s="28"/>
      <c r="JE113" s="28"/>
      <c r="JF113" s="28"/>
      <c r="JG113" s="28"/>
      <c r="JH113" s="28"/>
      <c r="JI113" s="28"/>
      <c r="JJ113" s="28"/>
      <c r="JK113" s="28"/>
      <c r="JL113" s="28"/>
      <c r="JM113" s="28"/>
      <c r="JN113" s="28"/>
      <c r="JO113" s="28"/>
      <c r="JP113" s="28"/>
      <c r="JQ113" s="28"/>
      <c r="JR113" s="28"/>
      <c r="JS113" s="28"/>
    </row>
    <row r="114" spans="1:279" s="27" customFormat="1" ht="12.75" outlineLevel="1" x14ac:dyDescent="0.2">
      <c r="A114" s="33"/>
      <c r="B114" s="58"/>
      <c r="C114" s="33"/>
      <c r="D114" s="33"/>
      <c r="E114" s="33"/>
      <c r="F114" s="33"/>
      <c r="G114" s="202"/>
      <c r="H114" s="33"/>
      <c r="I114" s="12"/>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14"/>
      <c r="DC114" s="28"/>
      <c r="DD114" s="28"/>
      <c r="DE114" s="28"/>
      <c r="DF114" s="28"/>
      <c r="DG114" s="28"/>
      <c r="DH114" s="28"/>
      <c r="DI114" s="28"/>
      <c r="DJ114" s="28"/>
      <c r="DK114" s="28"/>
      <c r="DL114" s="28"/>
      <c r="DM114" s="28"/>
      <c r="DN114" s="28"/>
      <c r="DO114" s="28"/>
      <c r="DP114" s="28"/>
      <c r="DQ114" s="28"/>
      <c r="DR114" s="28"/>
      <c r="DS114" s="28"/>
      <c r="DT114" s="28"/>
      <c r="DU114" s="28"/>
      <c r="DV114" s="28"/>
      <c r="DW114" s="28"/>
      <c r="DX114" s="28"/>
      <c r="DY114" s="28"/>
      <c r="DZ114" s="28"/>
      <c r="EA114" s="28"/>
      <c r="EB114" s="28"/>
      <c r="EC114" s="28"/>
      <c r="ED114" s="28"/>
      <c r="EE114" s="28"/>
      <c r="EF114" s="28"/>
      <c r="EG114" s="28"/>
      <c r="EH114" s="28"/>
      <c r="EI114" s="28"/>
      <c r="EJ114" s="28"/>
      <c r="EK114" s="28"/>
      <c r="EL114" s="28"/>
      <c r="EM114" s="28"/>
      <c r="EN114" s="28"/>
      <c r="EO114" s="28"/>
      <c r="EP114" s="28"/>
      <c r="EQ114" s="28"/>
      <c r="ER114" s="28"/>
      <c r="ES114" s="28"/>
      <c r="ET114" s="28"/>
      <c r="EU114" s="28"/>
      <c r="EV114" s="28"/>
      <c r="EW114" s="28"/>
      <c r="EX114" s="28"/>
      <c r="EY114" s="28"/>
      <c r="EZ114" s="28"/>
      <c r="FA114" s="28"/>
      <c r="FB114" s="28"/>
      <c r="FC114" s="28"/>
      <c r="FD114" s="28"/>
      <c r="FE114" s="28"/>
      <c r="FF114" s="28"/>
      <c r="FG114" s="28"/>
      <c r="FH114" s="28"/>
      <c r="FI114" s="28"/>
      <c r="FJ114" s="28"/>
      <c r="FK114" s="28"/>
      <c r="FL114" s="28"/>
      <c r="FM114" s="28"/>
      <c r="FN114" s="28"/>
      <c r="FO114" s="28"/>
      <c r="FP114" s="28"/>
      <c r="FQ114" s="28"/>
      <c r="FR114" s="28"/>
      <c r="FS114" s="28"/>
      <c r="FT114" s="28"/>
      <c r="FU114" s="28"/>
      <c r="FV114" s="28"/>
      <c r="FW114" s="28"/>
      <c r="FX114" s="28"/>
      <c r="FY114" s="28"/>
      <c r="FZ114" s="28"/>
      <c r="GA114" s="28"/>
      <c r="GB114" s="28"/>
      <c r="GC114" s="28"/>
      <c r="GD114" s="28"/>
      <c r="GE114" s="28"/>
      <c r="GF114" s="28"/>
      <c r="GG114" s="28"/>
      <c r="GH114" s="28"/>
      <c r="GI114" s="28"/>
      <c r="GJ114" s="28"/>
      <c r="GK114" s="28"/>
      <c r="GL114" s="28"/>
      <c r="GM114" s="28"/>
      <c r="GN114" s="28"/>
      <c r="GO114" s="28"/>
      <c r="GP114" s="28"/>
      <c r="GQ114" s="28"/>
      <c r="GR114" s="28"/>
      <c r="GS114" s="28"/>
      <c r="GT114" s="28"/>
      <c r="GU114" s="28"/>
      <c r="GV114" s="28"/>
      <c r="GW114" s="28"/>
      <c r="GX114" s="28"/>
      <c r="GY114" s="28"/>
      <c r="GZ114" s="28"/>
      <c r="HA114" s="28"/>
      <c r="HB114" s="28"/>
      <c r="HC114" s="28"/>
      <c r="HD114" s="28"/>
      <c r="HE114" s="28"/>
      <c r="HF114" s="28"/>
      <c r="HG114" s="28"/>
      <c r="HH114" s="28"/>
      <c r="HI114" s="28"/>
      <c r="HJ114" s="28"/>
      <c r="HK114" s="28"/>
      <c r="HL114" s="28"/>
      <c r="HM114" s="28"/>
      <c r="HN114" s="28"/>
      <c r="HO114" s="28"/>
      <c r="HP114" s="28"/>
      <c r="HQ114" s="28"/>
      <c r="HR114" s="28"/>
      <c r="HS114" s="28"/>
      <c r="HT114" s="28"/>
      <c r="HU114" s="28"/>
      <c r="HV114" s="28"/>
      <c r="HW114" s="28"/>
      <c r="HX114" s="28"/>
      <c r="HY114" s="28"/>
      <c r="HZ114" s="28"/>
      <c r="IA114" s="28"/>
      <c r="IB114" s="28"/>
      <c r="IC114" s="28"/>
      <c r="ID114" s="28"/>
      <c r="IE114" s="28"/>
      <c r="IF114" s="28"/>
      <c r="IG114" s="28"/>
      <c r="IH114" s="28"/>
      <c r="II114" s="28"/>
      <c r="IJ114" s="28"/>
      <c r="IK114" s="28"/>
      <c r="IL114" s="28"/>
      <c r="IM114" s="28"/>
      <c r="IN114" s="28"/>
      <c r="IO114" s="28"/>
      <c r="IP114" s="28"/>
      <c r="IQ114" s="28"/>
      <c r="IR114" s="28"/>
      <c r="IS114" s="28"/>
      <c r="IT114" s="28"/>
      <c r="IU114" s="28"/>
      <c r="IV114" s="28"/>
      <c r="IW114" s="28"/>
      <c r="IX114" s="28"/>
      <c r="IY114" s="28"/>
      <c r="IZ114" s="28"/>
      <c r="JA114" s="28"/>
      <c r="JB114" s="28"/>
      <c r="JC114" s="28"/>
      <c r="JD114" s="28"/>
      <c r="JE114" s="28"/>
      <c r="JF114" s="28"/>
      <c r="JG114" s="28"/>
      <c r="JH114" s="28"/>
      <c r="JI114" s="28"/>
      <c r="JJ114" s="28"/>
      <c r="JK114" s="28"/>
      <c r="JL114" s="28"/>
      <c r="JM114" s="28"/>
      <c r="JN114" s="28"/>
      <c r="JO114" s="28"/>
      <c r="JP114" s="28"/>
      <c r="JQ114" s="28"/>
      <c r="JR114" s="28"/>
      <c r="JS114" s="28"/>
    </row>
    <row r="115" spans="1:279" s="27" customFormat="1" ht="12.75" outlineLevel="1" x14ac:dyDescent="0.2">
      <c r="A115" s="33"/>
      <c r="B115" s="58">
        <v>3</v>
      </c>
      <c r="C115" s="33" t="str">
        <f>+C98</f>
        <v>Plataforma UNIBUS</v>
      </c>
      <c r="D115" s="33" t="s">
        <v>181</v>
      </c>
      <c r="E115" s="33"/>
      <c r="F115" s="33"/>
      <c r="G115" s="202"/>
      <c r="H115" s="33"/>
      <c r="I115" s="12" t="s">
        <v>183</v>
      </c>
      <c r="J115" s="229">
        <v>0</v>
      </c>
      <c r="K115" s="229">
        <f>+K75/J75-1</f>
        <v>-0.3548664154003367</v>
      </c>
      <c r="L115" s="229">
        <f t="shared" ref="L115:T115" si="247">+L75/K75-1</f>
        <v>-0.2903636310545773</v>
      </c>
      <c r="M115" s="229">
        <f t="shared" si="247"/>
        <v>-0.25181096228029165</v>
      </c>
      <c r="N115" s="229">
        <f t="shared" si="247"/>
        <v>-0.13027631758209079</v>
      </c>
      <c r="O115" s="229">
        <f t="shared" si="247"/>
        <v>-2.3226960418202158E-2</v>
      </c>
      <c r="P115" s="229">
        <f t="shared" si="247"/>
        <v>0.42330678579030145</v>
      </c>
      <c r="Q115" s="229">
        <f t="shared" si="247"/>
        <v>-0.35999187368307584</v>
      </c>
      <c r="R115" s="229">
        <f t="shared" si="247"/>
        <v>0.25021665248246916</v>
      </c>
      <c r="S115" s="229">
        <f t="shared" si="247"/>
        <v>0.1134013142233381</v>
      </c>
      <c r="T115" s="229">
        <f t="shared" si="247"/>
        <v>0.48492584769927238</v>
      </c>
      <c r="U115" s="229">
        <f>+U75/T75-1</f>
        <v>0.49972328631121443</v>
      </c>
      <c r="V115" s="229">
        <f t="shared" ref="V115:AH115" si="248">+V75/U75-1</f>
        <v>0.36438170121589253</v>
      </c>
      <c r="W115" s="229">
        <f t="shared" si="248"/>
        <v>-0.24449879732579016</v>
      </c>
      <c r="X115" s="229">
        <f t="shared" si="248"/>
        <v>-0.15358919138860994</v>
      </c>
      <c r="Y115" s="229">
        <f t="shared" si="248"/>
        <v>-0.30441319361083607</v>
      </c>
      <c r="Z115" s="229">
        <f t="shared" si="248"/>
        <v>-0.21834034097058408</v>
      </c>
      <c r="AA115" s="229">
        <f t="shared" si="248"/>
        <v>0.16243100232657781</v>
      </c>
      <c r="AB115" s="229">
        <f t="shared" si="248"/>
        <v>5.6512488254784055E-2</v>
      </c>
      <c r="AC115" s="229">
        <f t="shared" si="248"/>
        <v>6.5942074364066405E-2</v>
      </c>
      <c r="AD115" s="229">
        <f t="shared" si="248"/>
        <v>0.33848896714935295</v>
      </c>
      <c r="AE115" s="229">
        <f t="shared" si="248"/>
        <v>0.16186015368870543</v>
      </c>
      <c r="AF115" s="229">
        <f t="shared" si="248"/>
        <v>2.0163011107515505E-2</v>
      </c>
      <c r="AG115" s="229">
        <f t="shared" si="248"/>
        <v>-0.11918937375430894</v>
      </c>
      <c r="AH115" s="229">
        <f t="shared" si="248"/>
        <v>0.13552660689864515</v>
      </c>
      <c r="AI115" s="229">
        <f t="shared" ref="AI115" si="249">+AI75/AH75-1</f>
        <v>-0.19068666230249587</v>
      </c>
      <c r="AJ115" s="229">
        <f t="shared" ref="AJ115" si="250">+AJ75/AI75-1</f>
        <v>-0.21491718092711576</v>
      </c>
      <c r="AK115" s="229">
        <f t="shared" ref="AK115" si="251">+AK75/AJ75-1</f>
        <v>2.181007392288925E-2</v>
      </c>
      <c r="AL115" s="229">
        <f t="shared" ref="AL115" si="252">+AL75/AK75-1</f>
        <v>0.27129424502655719</v>
      </c>
      <c r="AM115" s="229">
        <f t="shared" ref="AM115" si="253">+AM75/AL75-1</f>
        <v>-0.24064924972265267</v>
      </c>
      <c r="AN115" s="229">
        <f t="shared" ref="AN115" si="254">+AN75/AM75-1</f>
        <v>-6.1840311247258528E-2</v>
      </c>
      <c r="AO115" s="229">
        <f t="shared" ref="AO115" si="255">+AO75/AN75-1</f>
        <v>-1.0159066592744126E-2</v>
      </c>
      <c r="AP115" s="229">
        <f t="shared" ref="AP115" si="256">+AP75/AO75-1</f>
        <v>0.19629435984915888</v>
      </c>
      <c r="AQ115" s="229">
        <f t="shared" ref="AQ115" si="257">+AQ75/AP75-1</f>
        <v>0.10091457912350577</v>
      </c>
      <c r="AR115" s="229">
        <f t="shared" ref="AR115" si="258">+AR75/AQ75-1</f>
        <v>7.946914512024672E-2</v>
      </c>
      <c r="AS115" s="229">
        <f t="shared" ref="AS115" si="259">+AS75/AR75-1</f>
        <v>3.1471977279307062E-2</v>
      </c>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14"/>
      <c r="DC115" s="28"/>
      <c r="DD115" s="28"/>
      <c r="DE115" s="28"/>
      <c r="DF115" s="28"/>
      <c r="DG115" s="28"/>
      <c r="DH115" s="28"/>
      <c r="DI115" s="28"/>
      <c r="DJ115" s="28"/>
      <c r="DK115" s="28"/>
      <c r="DL115" s="28"/>
      <c r="DM115" s="28"/>
      <c r="DN115" s="28"/>
      <c r="DO115" s="28"/>
      <c r="DP115" s="28"/>
      <c r="DQ115" s="28"/>
      <c r="DR115" s="28"/>
      <c r="DS115" s="28"/>
      <c r="DT115" s="28"/>
      <c r="DU115" s="28"/>
      <c r="DV115" s="28"/>
      <c r="DW115" s="28"/>
      <c r="DX115" s="28"/>
      <c r="DY115" s="28"/>
      <c r="DZ115" s="28"/>
      <c r="EA115" s="28"/>
      <c r="EB115" s="28"/>
      <c r="EC115" s="28"/>
      <c r="ED115" s="28"/>
      <c r="EE115" s="28"/>
      <c r="EF115" s="28"/>
      <c r="EG115" s="28"/>
      <c r="EH115" s="28"/>
      <c r="EI115" s="28"/>
      <c r="EJ115" s="28"/>
      <c r="EK115" s="28"/>
      <c r="EL115" s="28"/>
      <c r="EM115" s="28"/>
      <c r="EN115" s="28"/>
      <c r="EO115" s="28"/>
      <c r="EP115" s="28"/>
      <c r="EQ115" s="28"/>
      <c r="ER115" s="28"/>
      <c r="ES115" s="28"/>
      <c r="ET115" s="28"/>
      <c r="EU115" s="28"/>
      <c r="EV115" s="28"/>
      <c r="EW115" s="28"/>
      <c r="EX115" s="28"/>
      <c r="EY115" s="28"/>
      <c r="EZ115" s="28"/>
      <c r="FA115" s="28"/>
      <c r="FB115" s="28"/>
      <c r="FC115" s="28"/>
      <c r="FD115" s="28"/>
      <c r="FE115" s="28"/>
      <c r="FF115" s="28"/>
      <c r="FG115" s="28"/>
      <c r="FH115" s="28"/>
      <c r="FI115" s="28"/>
      <c r="FJ115" s="28"/>
      <c r="FK115" s="28"/>
      <c r="FL115" s="28"/>
      <c r="FM115" s="28"/>
      <c r="FN115" s="28"/>
      <c r="FO115" s="28"/>
      <c r="FP115" s="28"/>
      <c r="FQ115" s="28"/>
      <c r="FR115" s="28"/>
      <c r="FS115" s="28"/>
      <c r="FT115" s="28"/>
      <c r="FU115" s="28"/>
      <c r="FV115" s="28"/>
      <c r="FW115" s="28"/>
      <c r="FX115" s="28"/>
      <c r="FY115" s="28"/>
      <c r="FZ115" s="28"/>
      <c r="GA115" s="28"/>
      <c r="GB115" s="28"/>
      <c r="GC115" s="28"/>
      <c r="GD115" s="28"/>
      <c r="GE115" s="28"/>
      <c r="GF115" s="28"/>
      <c r="GG115" s="28"/>
      <c r="GH115" s="28"/>
      <c r="GI115" s="28"/>
      <c r="GJ115" s="28"/>
      <c r="GK115" s="28"/>
      <c r="GL115" s="28"/>
      <c r="GM115" s="28"/>
      <c r="GN115" s="28"/>
      <c r="GO115" s="28"/>
      <c r="GP115" s="28"/>
      <c r="GQ115" s="28"/>
      <c r="GR115" s="28"/>
      <c r="GS115" s="28"/>
      <c r="GT115" s="28"/>
      <c r="GU115" s="28"/>
      <c r="GV115" s="28"/>
      <c r="GW115" s="28"/>
      <c r="GX115" s="28"/>
      <c r="GY115" s="28"/>
      <c r="GZ115" s="28"/>
      <c r="HA115" s="28"/>
      <c r="HB115" s="28"/>
      <c r="HC115" s="28"/>
      <c r="HD115" s="28"/>
      <c r="HE115" s="28"/>
      <c r="HF115" s="28"/>
      <c r="HG115" s="28"/>
      <c r="HH115" s="28"/>
      <c r="HI115" s="28"/>
      <c r="HJ115" s="28"/>
      <c r="HK115" s="28"/>
      <c r="HL115" s="28"/>
      <c r="HM115" s="28"/>
      <c r="HN115" s="28"/>
      <c r="HO115" s="28"/>
      <c r="HP115" s="28"/>
      <c r="HQ115" s="28"/>
      <c r="HR115" s="28"/>
      <c r="HS115" s="28"/>
      <c r="HT115" s="28"/>
      <c r="HU115" s="28"/>
      <c r="HV115" s="28"/>
      <c r="HW115" s="28"/>
      <c r="HX115" s="28"/>
      <c r="HY115" s="28"/>
      <c r="HZ115" s="28"/>
      <c r="IA115" s="28"/>
      <c r="IB115" s="28"/>
      <c r="IC115" s="28"/>
      <c r="ID115" s="28"/>
      <c r="IE115" s="28"/>
      <c r="IF115" s="28"/>
      <c r="IG115" s="28"/>
      <c r="IH115" s="28"/>
      <c r="II115" s="28"/>
      <c r="IJ115" s="28"/>
      <c r="IK115" s="28"/>
      <c r="IL115" s="28"/>
      <c r="IM115" s="28"/>
      <c r="IN115" s="28"/>
      <c r="IO115" s="28"/>
      <c r="IP115" s="28"/>
      <c r="IQ115" s="28"/>
      <c r="IR115" s="28"/>
      <c r="IS115" s="28"/>
      <c r="IT115" s="28"/>
      <c r="IU115" s="28"/>
      <c r="IV115" s="28"/>
      <c r="IW115" s="28"/>
      <c r="IX115" s="28"/>
      <c r="IY115" s="28"/>
      <c r="IZ115" s="28"/>
      <c r="JA115" s="28"/>
      <c r="JB115" s="28"/>
      <c r="JC115" s="28"/>
      <c r="JD115" s="28"/>
      <c r="JE115" s="28"/>
      <c r="JF115" s="28"/>
      <c r="JG115" s="28"/>
      <c r="JH115" s="28"/>
      <c r="JI115" s="28"/>
      <c r="JJ115" s="28"/>
      <c r="JK115" s="28"/>
      <c r="JL115" s="28"/>
      <c r="JM115" s="28"/>
      <c r="JN115" s="28"/>
      <c r="JO115" s="28"/>
      <c r="JP115" s="28"/>
      <c r="JQ115" s="28"/>
      <c r="JR115" s="28"/>
      <c r="JS115" s="28"/>
    </row>
    <row r="116" spans="1:279" s="27" customFormat="1" ht="12.75" outlineLevel="1" x14ac:dyDescent="0.2">
      <c r="A116" s="33"/>
      <c r="B116" s="58"/>
      <c r="C116" s="33"/>
      <c r="D116" s="33" t="s">
        <v>182</v>
      </c>
      <c r="E116" s="33"/>
      <c r="F116" s="33"/>
      <c r="G116" s="202"/>
      <c r="H116" s="33"/>
      <c r="I116" s="12" t="s">
        <v>184</v>
      </c>
      <c r="J116" s="230">
        <v>0</v>
      </c>
      <c r="K116" s="230">
        <f>+J116</f>
        <v>0</v>
      </c>
      <c r="L116" s="230">
        <f t="shared" ref="L116:U116" si="260">+K116</f>
        <v>0</v>
      </c>
      <c r="M116" s="230">
        <f t="shared" si="260"/>
        <v>0</v>
      </c>
      <c r="N116" s="230">
        <f t="shared" si="260"/>
        <v>0</v>
      </c>
      <c r="O116" s="230">
        <f t="shared" si="260"/>
        <v>0</v>
      </c>
      <c r="P116" s="230">
        <f t="shared" si="260"/>
        <v>0</v>
      </c>
      <c r="Q116" s="230">
        <f t="shared" si="260"/>
        <v>0</v>
      </c>
      <c r="R116" s="230">
        <f t="shared" si="260"/>
        <v>0</v>
      </c>
      <c r="S116" s="230">
        <f t="shared" si="260"/>
        <v>0</v>
      </c>
      <c r="T116" s="230">
        <f t="shared" si="260"/>
        <v>0</v>
      </c>
      <c r="U116" s="230">
        <f t="shared" si="260"/>
        <v>0</v>
      </c>
      <c r="V116" s="230">
        <f>SUM(V75:AG75)/SUM(J75:U75)</f>
        <v>1.3857777120988777</v>
      </c>
      <c r="W116" s="230">
        <f>+V116</f>
        <v>1.3857777120988777</v>
      </c>
      <c r="X116" s="230">
        <f t="shared" ref="X116:AG116" si="261">+W116</f>
        <v>1.3857777120988777</v>
      </c>
      <c r="Y116" s="230">
        <f t="shared" si="261"/>
        <v>1.3857777120988777</v>
      </c>
      <c r="Z116" s="230">
        <f t="shared" si="261"/>
        <v>1.3857777120988777</v>
      </c>
      <c r="AA116" s="230">
        <f t="shared" si="261"/>
        <v>1.3857777120988777</v>
      </c>
      <c r="AB116" s="230">
        <f t="shared" si="261"/>
        <v>1.3857777120988777</v>
      </c>
      <c r="AC116" s="230">
        <f t="shared" si="261"/>
        <v>1.3857777120988777</v>
      </c>
      <c r="AD116" s="230">
        <f t="shared" si="261"/>
        <v>1.3857777120988777</v>
      </c>
      <c r="AE116" s="230">
        <f t="shared" si="261"/>
        <v>1.3857777120988777</v>
      </c>
      <c r="AF116" s="230">
        <f t="shared" si="261"/>
        <v>1.3857777120988777</v>
      </c>
      <c r="AG116" s="230">
        <f t="shared" si="261"/>
        <v>1.3857777120988777</v>
      </c>
      <c r="AH116" s="230">
        <f>SUM(AH75:AS75)/SUM(V75:AG75)</f>
        <v>0.89506989284843419</v>
      </c>
      <c r="AI116" s="230">
        <f t="shared" ref="AI116:AS116" si="262">SUM(AI75:AT75)/SUM(W75:AH75)</f>
        <v>0.82614199067999783</v>
      </c>
      <c r="AJ116" s="230">
        <f t="shared" si="262"/>
        <v>0.75998644815002336</v>
      </c>
      <c r="AK116" s="230">
        <f t="shared" si="262"/>
        <v>0.71064926742054013</v>
      </c>
      <c r="AL116" s="230">
        <f t="shared" si="262"/>
        <v>0.63637572638172268</v>
      </c>
      <c r="AM116" s="230">
        <f t="shared" si="262"/>
        <v>0.52533538635814958</v>
      </c>
      <c r="AN116" s="230">
        <f t="shared" si="262"/>
        <v>0.45543930196229726</v>
      </c>
      <c r="AO116" s="230">
        <f t="shared" si="262"/>
        <v>0.39349403674278693</v>
      </c>
      <c r="AP116" s="230">
        <f t="shared" si="262"/>
        <v>0.33372277318118015</v>
      </c>
      <c r="AQ116" s="230">
        <f t="shared" si="262"/>
        <v>0.26393663740846118</v>
      </c>
      <c r="AR116" s="230">
        <f t="shared" si="262"/>
        <v>0.18554604730942467</v>
      </c>
      <c r="AS116" s="230">
        <f t="shared" si="262"/>
        <v>9.603767626996991E-2</v>
      </c>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14"/>
      <c r="DC116" s="28"/>
      <c r="DD116" s="28"/>
      <c r="DE116" s="28"/>
      <c r="DF116" s="28"/>
      <c r="DG116" s="28"/>
      <c r="DH116" s="28"/>
      <c r="DI116" s="28"/>
      <c r="DJ116" s="28"/>
      <c r="DK116" s="28"/>
      <c r="DL116" s="28"/>
      <c r="DM116" s="28"/>
      <c r="DN116" s="28"/>
      <c r="DO116" s="28"/>
      <c r="DP116" s="28"/>
      <c r="DQ116" s="28"/>
      <c r="DR116" s="28"/>
      <c r="DS116" s="28"/>
      <c r="DT116" s="28"/>
      <c r="DU116" s="28"/>
      <c r="DV116" s="28"/>
      <c r="DW116" s="28"/>
      <c r="DX116" s="28"/>
      <c r="DY116" s="28"/>
      <c r="DZ116" s="28"/>
      <c r="EA116" s="28"/>
      <c r="EB116" s="28"/>
      <c r="EC116" s="28"/>
      <c r="ED116" s="28"/>
      <c r="EE116" s="28"/>
      <c r="EF116" s="28"/>
      <c r="EG116" s="28"/>
      <c r="EH116" s="28"/>
      <c r="EI116" s="28"/>
      <c r="EJ116" s="28"/>
      <c r="EK116" s="28"/>
      <c r="EL116" s="28"/>
      <c r="EM116" s="28"/>
      <c r="EN116" s="28"/>
      <c r="EO116" s="28"/>
      <c r="EP116" s="28"/>
      <c r="EQ116" s="28"/>
      <c r="ER116" s="28"/>
      <c r="ES116" s="28"/>
      <c r="ET116" s="28"/>
      <c r="EU116" s="28"/>
      <c r="EV116" s="28"/>
      <c r="EW116" s="28"/>
      <c r="EX116" s="28"/>
      <c r="EY116" s="28"/>
      <c r="EZ116" s="28"/>
      <c r="FA116" s="28"/>
      <c r="FB116" s="28"/>
      <c r="FC116" s="28"/>
      <c r="FD116" s="28"/>
      <c r="FE116" s="28"/>
      <c r="FF116" s="28"/>
      <c r="FG116" s="28"/>
      <c r="FH116" s="28"/>
      <c r="FI116" s="28"/>
      <c r="FJ116" s="28"/>
      <c r="FK116" s="28"/>
      <c r="FL116" s="28"/>
      <c r="FM116" s="28"/>
      <c r="FN116" s="28"/>
      <c r="FO116" s="28"/>
      <c r="FP116" s="28"/>
      <c r="FQ116" s="28"/>
      <c r="FR116" s="28"/>
      <c r="FS116" s="28"/>
      <c r="FT116" s="28"/>
      <c r="FU116" s="28"/>
      <c r="FV116" s="28"/>
      <c r="FW116" s="28"/>
      <c r="FX116" s="28"/>
      <c r="FY116" s="28"/>
      <c r="FZ116" s="28"/>
      <c r="GA116" s="28"/>
      <c r="GB116" s="28"/>
      <c r="GC116" s="28"/>
      <c r="GD116" s="28"/>
      <c r="GE116" s="28"/>
      <c r="GF116" s="28"/>
      <c r="GG116" s="28"/>
      <c r="GH116" s="28"/>
      <c r="GI116" s="28"/>
      <c r="GJ116" s="28"/>
      <c r="GK116" s="28"/>
      <c r="GL116" s="28"/>
      <c r="GM116" s="28"/>
      <c r="GN116" s="28"/>
      <c r="GO116" s="28"/>
      <c r="GP116" s="28"/>
      <c r="GQ116" s="28"/>
      <c r="GR116" s="28"/>
      <c r="GS116" s="28"/>
      <c r="GT116" s="28"/>
      <c r="GU116" s="28"/>
      <c r="GV116" s="28"/>
      <c r="GW116" s="28"/>
      <c r="GX116" s="28"/>
      <c r="GY116" s="28"/>
      <c r="GZ116" s="28"/>
      <c r="HA116" s="28"/>
      <c r="HB116" s="28"/>
      <c r="HC116" s="28"/>
      <c r="HD116" s="28"/>
      <c r="HE116" s="28"/>
      <c r="HF116" s="28"/>
      <c r="HG116" s="28"/>
      <c r="HH116" s="28"/>
      <c r="HI116" s="28"/>
      <c r="HJ116" s="28"/>
      <c r="HK116" s="28"/>
      <c r="HL116" s="28"/>
      <c r="HM116" s="28"/>
      <c r="HN116" s="28"/>
      <c r="HO116" s="28"/>
      <c r="HP116" s="28"/>
      <c r="HQ116" s="28"/>
      <c r="HR116" s="28"/>
      <c r="HS116" s="28"/>
      <c r="HT116" s="28"/>
      <c r="HU116" s="28"/>
      <c r="HV116" s="28"/>
      <c r="HW116" s="28"/>
      <c r="HX116" s="28"/>
      <c r="HY116" s="28"/>
      <c r="HZ116" s="28"/>
      <c r="IA116" s="28"/>
      <c r="IB116" s="28"/>
      <c r="IC116" s="28"/>
      <c r="ID116" s="28"/>
      <c r="IE116" s="28"/>
      <c r="IF116" s="28"/>
      <c r="IG116" s="28"/>
      <c r="IH116" s="28"/>
      <c r="II116" s="28"/>
      <c r="IJ116" s="28"/>
      <c r="IK116" s="28"/>
      <c r="IL116" s="28"/>
      <c r="IM116" s="28"/>
      <c r="IN116" s="28"/>
      <c r="IO116" s="28"/>
      <c r="IP116" s="28"/>
      <c r="IQ116" s="28"/>
      <c r="IR116" s="28"/>
      <c r="IS116" s="28"/>
      <c r="IT116" s="28"/>
      <c r="IU116" s="28"/>
      <c r="IV116" s="28"/>
      <c r="IW116" s="28"/>
      <c r="IX116" s="28"/>
      <c r="IY116" s="28"/>
      <c r="IZ116" s="28"/>
      <c r="JA116" s="28"/>
      <c r="JB116" s="28"/>
      <c r="JC116" s="28"/>
      <c r="JD116" s="28"/>
      <c r="JE116" s="28"/>
      <c r="JF116" s="28"/>
      <c r="JG116" s="28"/>
      <c r="JH116" s="28"/>
      <c r="JI116" s="28"/>
      <c r="JJ116" s="28"/>
      <c r="JK116" s="28"/>
      <c r="JL116" s="28"/>
      <c r="JM116" s="28"/>
      <c r="JN116" s="28"/>
      <c r="JO116" s="28"/>
      <c r="JP116" s="28"/>
      <c r="JQ116" s="28"/>
      <c r="JR116" s="28"/>
      <c r="JS116" s="28"/>
    </row>
    <row r="117" spans="1:279" s="27" customFormat="1" ht="12.75" outlineLevel="1" x14ac:dyDescent="0.2">
      <c r="A117" s="33"/>
      <c r="B117" s="58"/>
      <c r="C117" s="33"/>
      <c r="D117" s="33"/>
      <c r="E117" s="33"/>
      <c r="F117" s="33"/>
      <c r="G117" s="202"/>
      <c r="H117" s="33"/>
      <c r="I117" s="12"/>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14"/>
      <c r="DC117" s="28"/>
      <c r="DD117" s="28"/>
      <c r="DE117" s="28"/>
      <c r="DF117" s="28"/>
      <c r="DG117" s="28"/>
      <c r="DH117" s="28"/>
      <c r="DI117" s="28"/>
      <c r="DJ117" s="28"/>
      <c r="DK117" s="28"/>
      <c r="DL117" s="28"/>
      <c r="DM117" s="28"/>
      <c r="DN117" s="28"/>
      <c r="DO117" s="28"/>
      <c r="DP117" s="28"/>
      <c r="DQ117" s="28"/>
      <c r="DR117" s="28"/>
      <c r="DS117" s="28"/>
      <c r="DT117" s="28"/>
      <c r="DU117" s="28"/>
      <c r="DV117" s="28"/>
      <c r="DW117" s="28"/>
      <c r="DX117" s="28"/>
      <c r="DY117" s="28"/>
      <c r="DZ117" s="28"/>
      <c r="EA117" s="28"/>
      <c r="EB117" s="28"/>
      <c r="EC117" s="28"/>
      <c r="ED117" s="28"/>
      <c r="EE117" s="28"/>
      <c r="EF117" s="28"/>
      <c r="EG117" s="28"/>
      <c r="EH117" s="28"/>
      <c r="EI117" s="28"/>
      <c r="EJ117" s="28"/>
      <c r="EK117" s="28"/>
      <c r="EL117" s="28"/>
      <c r="EM117" s="28"/>
      <c r="EN117" s="28"/>
      <c r="EO117" s="28"/>
      <c r="EP117" s="28"/>
      <c r="EQ117" s="28"/>
      <c r="ER117" s="28"/>
      <c r="ES117" s="28"/>
      <c r="ET117" s="28"/>
      <c r="EU117" s="28"/>
      <c r="EV117" s="28"/>
      <c r="EW117" s="28"/>
      <c r="EX117" s="28"/>
      <c r="EY117" s="28"/>
      <c r="EZ117" s="28"/>
      <c r="FA117" s="28"/>
      <c r="FB117" s="28"/>
      <c r="FC117" s="28"/>
      <c r="FD117" s="28"/>
      <c r="FE117" s="28"/>
      <c r="FF117" s="28"/>
      <c r="FG117" s="28"/>
      <c r="FH117" s="28"/>
      <c r="FI117" s="28"/>
      <c r="FJ117" s="28"/>
      <c r="FK117" s="28"/>
      <c r="FL117" s="28"/>
      <c r="FM117" s="28"/>
      <c r="FN117" s="28"/>
      <c r="FO117" s="28"/>
      <c r="FP117" s="28"/>
      <c r="FQ117" s="28"/>
      <c r="FR117" s="28"/>
      <c r="FS117" s="28"/>
      <c r="FT117" s="28"/>
      <c r="FU117" s="28"/>
      <c r="FV117" s="28"/>
      <c r="FW117" s="28"/>
      <c r="FX117" s="28"/>
      <c r="FY117" s="28"/>
      <c r="FZ117" s="28"/>
      <c r="GA117" s="28"/>
      <c r="GB117" s="28"/>
      <c r="GC117" s="28"/>
      <c r="GD117" s="28"/>
      <c r="GE117" s="28"/>
      <c r="GF117" s="28"/>
      <c r="GG117" s="28"/>
      <c r="GH117" s="28"/>
      <c r="GI117" s="28"/>
      <c r="GJ117" s="28"/>
      <c r="GK117" s="28"/>
      <c r="GL117" s="28"/>
      <c r="GM117" s="28"/>
      <c r="GN117" s="28"/>
      <c r="GO117" s="28"/>
      <c r="GP117" s="28"/>
      <c r="GQ117" s="28"/>
      <c r="GR117" s="28"/>
      <c r="GS117" s="28"/>
      <c r="GT117" s="28"/>
      <c r="GU117" s="28"/>
      <c r="GV117" s="28"/>
      <c r="GW117" s="28"/>
      <c r="GX117" s="28"/>
      <c r="GY117" s="28"/>
      <c r="GZ117" s="28"/>
      <c r="HA117" s="28"/>
      <c r="HB117" s="28"/>
      <c r="HC117" s="28"/>
      <c r="HD117" s="28"/>
      <c r="HE117" s="28"/>
      <c r="HF117" s="28"/>
      <c r="HG117" s="28"/>
      <c r="HH117" s="28"/>
      <c r="HI117" s="28"/>
      <c r="HJ117" s="28"/>
      <c r="HK117" s="28"/>
      <c r="HL117" s="28"/>
      <c r="HM117" s="28"/>
      <c r="HN117" s="28"/>
      <c r="HO117" s="28"/>
      <c r="HP117" s="28"/>
      <c r="HQ117" s="28"/>
      <c r="HR117" s="28"/>
      <c r="HS117" s="28"/>
      <c r="HT117" s="28"/>
      <c r="HU117" s="28"/>
      <c r="HV117" s="28"/>
      <c r="HW117" s="28"/>
      <c r="HX117" s="28"/>
      <c r="HY117" s="28"/>
      <c r="HZ117" s="28"/>
      <c r="IA117" s="28"/>
      <c r="IB117" s="28"/>
      <c r="IC117" s="28"/>
      <c r="ID117" s="28"/>
      <c r="IE117" s="28"/>
      <c r="IF117" s="28"/>
      <c r="IG117" s="28"/>
      <c r="IH117" s="28"/>
      <c r="II117" s="28"/>
      <c r="IJ117" s="28"/>
      <c r="IK117" s="28"/>
      <c r="IL117" s="28"/>
      <c r="IM117" s="28"/>
      <c r="IN117" s="28"/>
      <c r="IO117" s="28"/>
      <c r="IP117" s="28"/>
      <c r="IQ117" s="28"/>
      <c r="IR117" s="28"/>
      <c r="IS117" s="28"/>
      <c r="IT117" s="28"/>
      <c r="IU117" s="28"/>
      <c r="IV117" s="28"/>
      <c r="IW117" s="28"/>
      <c r="IX117" s="28"/>
      <c r="IY117" s="28"/>
      <c r="IZ117" s="28"/>
      <c r="JA117" s="28"/>
      <c r="JB117" s="28"/>
      <c r="JC117" s="28"/>
      <c r="JD117" s="28"/>
      <c r="JE117" s="28"/>
      <c r="JF117" s="28"/>
      <c r="JG117" s="28"/>
      <c r="JH117" s="28"/>
      <c r="JI117" s="28"/>
      <c r="JJ117" s="28"/>
      <c r="JK117" s="28"/>
      <c r="JL117" s="28"/>
      <c r="JM117" s="28"/>
      <c r="JN117" s="28"/>
      <c r="JO117" s="28"/>
      <c r="JP117" s="28"/>
      <c r="JQ117" s="28"/>
      <c r="JR117" s="28"/>
      <c r="JS117" s="28"/>
    </row>
    <row r="118" spans="1:279" s="27" customFormat="1" ht="12.75" outlineLevel="1" x14ac:dyDescent="0.2">
      <c r="A118" s="33"/>
      <c r="B118" s="58"/>
      <c r="C118" s="33"/>
      <c r="D118" s="33"/>
      <c r="E118" s="33"/>
      <c r="F118" s="33"/>
      <c r="G118" s="202"/>
      <c r="H118" s="33"/>
      <c r="I118" s="12"/>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14"/>
      <c r="DC118" s="28"/>
      <c r="DD118" s="28"/>
      <c r="DE118" s="28"/>
      <c r="DF118" s="28"/>
      <c r="DG118" s="28"/>
      <c r="DH118" s="28"/>
      <c r="DI118" s="28"/>
      <c r="DJ118" s="28"/>
      <c r="DK118" s="28"/>
      <c r="DL118" s="28"/>
      <c r="DM118" s="28"/>
      <c r="DN118" s="28"/>
      <c r="DO118" s="28"/>
      <c r="DP118" s="28"/>
      <c r="DQ118" s="28"/>
      <c r="DR118" s="28"/>
      <c r="DS118" s="28"/>
      <c r="DT118" s="28"/>
      <c r="DU118" s="28"/>
      <c r="DV118" s="28"/>
      <c r="DW118" s="28"/>
      <c r="DX118" s="28"/>
      <c r="DY118" s="28"/>
      <c r="DZ118" s="28"/>
      <c r="EA118" s="28"/>
      <c r="EB118" s="28"/>
      <c r="EC118" s="28"/>
      <c r="ED118" s="28"/>
      <c r="EE118" s="28"/>
      <c r="EF118" s="28"/>
      <c r="EG118" s="28"/>
      <c r="EH118" s="28"/>
      <c r="EI118" s="28"/>
      <c r="EJ118" s="28"/>
      <c r="EK118" s="28"/>
      <c r="EL118" s="28"/>
      <c r="EM118" s="28"/>
      <c r="EN118" s="28"/>
      <c r="EO118" s="28"/>
      <c r="EP118" s="28"/>
      <c r="EQ118" s="28"/>
      <c r="ER118" s="28"/>
      <c r="ES118" s="28"/>
      <c r="ET118" s="28"/>
      <c r="EU118" s="28"/>
      <c r="EV118" s="28"/>
      <c r="EW118" s="28"/>
      <c r="EX118" s="28"/>
      <c r="EY118" s="28"/>
      <c r="EZ118" s="28"/>
      <c r="FA118" s="28"/>
      <c r="FB118" s="28"/>
      <c r="FC118" s="28"/>
      <c r="FD118" s="28"/>
      <c r="FE118" s="28"/>
      <c r="FF118" s="28"/>
      <c r="FG118" s="28"/>
      <c r="FH118" s="28"/>
      <c r="FI118" s="28"/>
      <c r="FJ118" s="28"/>
      <c r="FK118" s="28"/>
      <c r="FL118" s="28"/>
      <c r="FM118" s="28"/>
      <c r="FN118" s="28"/>
      <c r="FO118" s="28"/>
      <c r="FP118" s="28"/>
      <c r="FQ118" s="28"/>
      <c r="FR118" s="28"/>
      <c r="FS118" s="28"/>
      <c r="FT118" s="28"/>
      <c r="FU118" s="28"/>
      <c r="FV118" s="28"/>
      <c r="FW118" s="28"/>
      <c r="FX118" s="28"/>
      <c r="FY118" s="28"/>
      <c r="FZ118" s="28"/>
      <c r="GA118" s="28"/>
      <c r="GB118" s="28"/>
      <c r="GC118" s="28"/>
      <c r="GD118" s="28"/>
      <c r="GE118" s="28"/>
      <c r="GF118" s="28"/>
      <c r="GG118" s="28"/>
      <c r="GH118" s="28"/>
      <c r="GI118" s="28"/>
      <c r="GJ118" s="28"/>
      <c r="GK118" s="28"/>
      <c r="GL118" s="28"/>
      <c r="GM118" s="28"/>
      <c r="GN118" s="28"/>
      <c r="GO118" s="28"/>
      <c r="GP118" s="28"/>
      <c r="GQ118" s="28"/>
      <c r="GR118" s="28"/>
      <c r="GS118" s="28"/>
      <c r="GT118" s="28"/>
      <c r="GU118" s="28"/>
      <c r="GV118" s="28"/>
      <c r="GW118" s="28"/>
      <c r="GX118" s="28"/>
      <c r="GY118" s="28"/>
      <c r="GZ118" s="28"/>
      <c r="HA118" s="28"/>
      <c r="HB118" s="28"/>
      <c r="HC118" s="28"/>
      <c r="HD118" s="28"/>
      <c r="HE118" s="28"/>
      <c r="HF118" s="28"/>
      <c r="HG118" s="28"/>
      <c r="HH118" s="28"/>
      <c r="HI118" s="28"/>
      <c r="HJ118" s="28"/>
      <c r="HK118" s="28"/>
      <c r="HL118" s="28"/>
      <c r="HM118" s="28"/>
      <c r="HN118" s="28"/>
      <c r="HO118" s="28"/>
      <c r="HP118" s="28"/>
      <c r="HQ118" s="28"/>
      <c r="HR118" s="28"/>
      <c r="HS118" s="28"/>
      <c r="HT118" s="28"/>
      <c r="HU118" s="28"/>
      <c r="HV118" s="28"/>
      <c r="HW118" s="28"/>
      <c r="HX118" s="28"/>
      <c r="HY118" s="28"/>
      <c r="HZ118" s="28"/>
      <c r="IA118" s="28"/>
      <c r="IB118" s="28"/>
      <c r="IC118" s="28"/>
      <c r="ID118" s="28"/>
      <c r="IE118" s="28"/>
      <c r="IF118" s="28"/>
      <c r="IG118" s="28"/>
      <c r="IH118" s="28"/>
      <c r="II118" s="28"/>
      <c r="IJ118" s="28"/>
      <c r="IK118" s="28"/>
      <c r="IL118" s="28"/>
      <c r="IM118" s="28"/>
      <c r="IN118" s="28"/>
      <c r="IO118" s="28"/>
      <c r="IP118" s="28"/>
      <c r="IQ118" s="28"/>
      <c r="IR118" s="28"/>
      <c r="IS118" s="28"/>
      <c r="IT118" s="28"/>
      <c r="IU118" s="28"/>
      <c r="IV118" s="28"/>
      <c r="IW118" s="28"/>
      <c r="IX118" s="28"/>
      <c r="IY118" s="28"/>
      <c r="IZ118" s="28"/>
      <c r="JA118" s="28"/>
      <c r="JB118" s="28"/>
      <c r="JC118" s="28"/>
      <c r="JD118" s="28"/>
      <c r="JE118" s="28"/>
      <c r="JF118" s="28"/>
      <c r="JG118" s="28"/>
      <c r="JH118" s="28"/>
      <c r="JI118" s="28"/>
      <c r="JJ118" s="28"/>
      <c r="JK118" s="28"/>
      <c r="JL118" s="28"/>
      <c r="JM118" s="28"/>
      <c r="JN118" s="28"/>
      <c r="JO118" s="28"/>
      <c r="JP118" s="28"/>
      <c r="JQ118" s="28"/>
      <c r="JR118" s="28"/>
      <c r="JS118" s="28"/>
    </row>
    <row r="119" spans="1:279" s="27" customFormat="1" ht="12.75" outlineLevel="1" x14ac:dyDescent="0.2">
      <c r="A119" s="33"/>
      <c r="B119" s="58" t="s">
        <v>185</v>
      </c>
      <c r="C119" s="33" t="s">
        <v>10</v>
      </c>
      <c r="D119" s="33" t="s">
        <v>181</v>
      </c>
      <c r="E119" s="33"/>
      <c r="F119" s="33"/>
      <c r="G119" s="202"/>
      <c r="H119" s="33"/>
      <c r="I119" s="12" t="s">
        <v>183</v>
      </c>
      <c r="J119" s="229">
        <v>0</v>
      </c>
      <c r="K119" s="229">
        <f>+K76/J76-1</f>
        <v>-0.3548664154003367</v>
      </c>
      <c r="L119" s="229">
        <f t="shared" ref="L119:AH119" si="263">+L76/K76-1</f>
        <v>-0.2903636310545773</v>
      </c>
      <c r="M119" s="229">
        <f t="shared" si="263"/>
        <v>-0.25181096228029154</v>
      </c>
      <c r="N119" s="229">
        <f t="shared" si="263"/>
        <v>-0.13027631758209091</v>
      </c>
      <c r="O119" s="229">
        <f t="shared" si="263"/>
        <v>-2.3226960418201936E-2</v>
      </c>
      <c r="P119" s="229">
        <f t="shared" si="263"/>
        <v>0.42330678579030145</v>
      </c>
      <c r="Q119" s="229">
        <f t="shared" si="263"/>
        <v>-0.35999187368307595</v>
      </c>
      <c r="R119" s="229">
        <f t="shared" si="263"/>
        <v>0.25021665248246916</v>
      </c>
      <c r="S119" s="229">
        <f t="shared" si="263"/>
        <v>0.11340131422333832</v>
      </c>
      <c r="T119" s="229">
        <f t="shared" si="263"/>
        <v>0.48492584769927216</v>
      </c>
      <c r="U119" s="229">
        <f t="shared" si="263"/>
        <v>0.49972328631121465</v>
      </c>
      <c r="V119" s="229">
        <f t="shared" si="263"/>
        <v>-4.7897904794579782E-2</v>
      </c>
      <c r="W119" s="229">
        <f t="shared" si="263"/>
        <v>-0.15436833106935821</v>
      </c>
      <c r="X119" s="229">
        <f t="shared" si="263"/>
        <v>-8.8461844481041219E-2</v>
      </c>
      <c r="Y119" s="229">
        <f t="shared" si="263"/>
        <v>-0.36845638994497365</v>
      </c>
      <c r="Z119" s="229">
        <f t="shared" si="263"/>
        <v>-0.12562643018300668</v>
      </c>
      <c r="AA119" s="229">
        <f t="shared" si="263"/>
        <v>0.19861395998836984</v>
      </c>
      <c r="AB119" s="229">
        <f t="shared" si="263"/>
        <v>0.23804644552620524</v>
      </c>
      <c r="AC119" s="229">
        <f t="shared" si="263"/>
        <v>-0.14672881269156479</v>
      </c>
      <c r="AD119" s="229">
        <f t="shared" si="263"/>
        <v>0.38857657293905845</v>
      </c>
      <c r="AE119" s="229">
        <f t="shared" si="263"/>
        <v>0.27301001140320347</v>
      </c>
      <c r="AF119" s="229">
        <f t="shared" si="263"/>
        <v>0.44171316667762772</v>
      </c>
      <c r="AG119" s="229">
        <f t="shared" si="263"/>
        <v>0.38429646021495945</v>
      </c>
      <c r="AH119" s="229">
        <f t="shared" si="263"/>
        <v>0.23867782069083443</v>
      </c>
      <c r="AI119" s="229">
        <f t="shared" ref="AI119" si="264">+AI76/AH76-1</f>
        <v>-0.26743497282429285</v>
      </c>
      <c r="AJ119" s="229">
        <f t="shared" ref="AJ119" si="265">+AJ76/AI76-1</f>
        <v>-0.3585644532747404</v>
      </c>
      <c r="AK119" s="229">
        <f t="shared" ref="AK119" si="266">+AK76/AJ76-1</f>
        <v>2.0181378206660217E-2</v>
      </c>
      <c r="AL119" s="229">
        <f t="shared" ref="AL119" si="267">+AL76/AK76-1</f>
        <v>-0.18717091943479713</v>
      </c>
      <c r="AM119" s="229">
        <f t="shared" ref="AM119" si="268">+AM76/AL76-1</f>
        <v>0.20395003591059502</v>
      </c>
      <c r="AN119" s="229">
        <f t="shared" ref="AN119" si="269">+AN76/AM76-1</f>
        <v>8.3078683699841172E-2</v>
      </c>
      <c r="AO119" s="229">
        <f t="shared" ref="AO119" si="270">+AO76/AN76-1</f>
        <v>-0.16218309257320418</v>
      </c>
      <c r="AP119" s="229">
        <f t="shared" ref="AP119" si="271">+AP76/AO76-1</f>
        <v>-0.10796887714549863</v>
      </c>
      <c r="AQ119" s="229">
        <f t="shared" ref="AQ119" si="272">+AQ76/AP76-1</f>
        <v>1.5043889523310483E-2</v>
      </c>
      <c r="AR119" s="229">
        <f t="shared" ref="AR119" si="273">+AR76/AQ76-1</f>
        <v>0.27856443209875392</v>
      </c>
      <c r="AS119" s="229">
        <f t="shared" ref="AS119" si="274">+AS76/AR76-1</f>
        <v>0.3154922523647623</v>
      </c>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14"/>
      <c r="DC119" s="28"/>
      <c r="DD119" s="28"/>
      <c r="DE119" s="28"/>
      <c r="DF119" s="28"/>
      <c r="DG119" s="28"/>
      <c r="DH119" s="28"/>
      <c r="DI119" s="28"/>
      <c r="DJ119" s="28"/>
      <c r="DK119" s="28"/>
      <c r="DL119" s="28"/>
      <c r="DM119" s="28"/>
      <c r="DN119" s="28"/>
      <c r="DO119" s="28"/>
      <c r="DP119" s="28"/>
      <c r="DQ119" s="28"/>
      <c r="DR119" s="28"/>
      <c r="DS119" s="28"/>
      <c r="DT119" s="28"/>
      <c r="DU119" s="28"/>
      <c r="DV119" s="28"/>
      <c r="DW119" s="28"/>
      <c r="DX119" s="28"/>
      <c r="DY119" s="28"/>
      <c r="DZ119" s="28"/>
      <c r="EA119" s="28"/>
      <c r="EB119" s="28"/>
      <c r="EC119" s="28"/>
      <c r="ED119" s="28"/>
      <c r="EE119" s="28"/>
      <c r="EF119" s="28"/>
      <c r="EG119" s="28"/>
      <c r="EH119" s="28"/>
      <c r="EI119" s="28"/>
      <c r="EJ119" s="28"/>
      <c r="EK119" s="28"/>
      <c r="EL119" s="28"/>
      <c r="EM119" s="28"/>
      <c r="EN119" s="28"/>
      <c r="EO119" s="28"/>
      <c r="EP119" s="28"/>
      <c r="EQ119" s="28"/>
      <c r="ER119" s="28"/>
      <c r="ES119" s="28"/>
      <c r="ET119" s="28"/>
      <c r="EU119" s="28"/>
      <c r="EV119" s="28"/>
      <c r="EW119" s="28"/>
      <c r="EX119" s="28"/>
      <c r="EY119" s="28"/>
      <c r="EZ119" s="28"/>
      <c r="FA119" s="28"/>
      <c r="FB119" s="28"/>
      <c r="FC119" s="28"/>
      <c r="FD119" s="28"/>
      <c r="FE119" s="28"/>
      <c r="FF119" s="28"/>
      <c r="FG119" s="28"/>
      <c r="FH119" s="28"/>
      <c r="FI119" s="28"/>
      <c r="FJ119" s="28"/>
      <c r="FK119" s="28"/>
      <c r="FL119" s="28"/>
      <c r="FM119" s="28"/>
      <c r="FN119" s="28"/>
      <c r="FO119" s="28"/>
      <c r="FP119" s="28"/>
      <c r="FQ119" s="28"/>
      <c r="FR119" s="28"/>
      <c r="FS119" s="28"/>
      <c r="FT119" s="28"/>
      <c r="FU119" s="28"/>
      <c r="FV119" s="28"/>
      <c r="FW119" s="28"/>
      <c r="FX119" s="28"/>
      <c r="FY119" s="28"/>
      <c r="FZ119" s="28"/>
      <c r="GA119" s="28"/>
      <c r="GB119" s="28"/>
      <c r="GC119" s="28"/>
      <c r="GD119" s="28"/>
      <c r="GE119" s="28"/>
      <c r="GF119" s="28"/>
      <c r="GG119" s="28"/>
      <c r="GH119" s="28"/>
      <c r="GI119" s="28"/>
      <c r="GJ119" s="28"/>
      <c r="GK119" s="28"/>
      <c r="GL119" s="28"/>
      <c r="GM119" s="28"/>
      <c r="GN119" s="28"/>
      <c r="GO119" s="28"/>
      <c r="GP119" s="28"/>
      <c r="GQ119" s="28"/>
      <c r="GR119" s="28"/>
      <c r="GS119" s="28"/>
      <c r="GT119" s="28"/>
      <c r="GU119" s="28"/>
      <c r="GV119" s="28"/>
      <c r="GW119" s="28"/>
      <c r="GX119" s="28"/>
      <c r="GY119" s="28"/>
      <c r="GZ119" s="28"/>
      <c r="HA119" s="28"/>
      <c r="HB119" s="28"/>
      <c r="HC119" s="28"/>
      <c r="HD119" s="28"/>
      <c r="HE119" s="28"/>
      <c r="HF119" s="28"/>
      <c r="HG119" s="28"/>
      <c r="HH119" s="28"/>
      <c r="HI119" s="28"/>
      <c r="HJ119" s="28"/>
      <c r="HK119" s="28"/>
      <c r="HL119" s="28"/>
      <c r="HM119" s="28"/>
      <c r="HN119" s="28"/>
      <c r="HO119" s="28"/>
      <c r="HP119" s="28"/>
      <c r="HQ119" s="28"/>
      <c r="HR119" s="28"/>
      <c r="HS119" s="28"/>
      <c r="HT119" s="28"/>
      <c r="HU119" s="28"/>
      <c r="HV119" s="28"/>
      <c r="HW119" s="28"/>
      <c r="HX119" s="28"/>
      <c r="HY119" s="28"/>
      <c r="HZ119" s="28"/>
      <c r="IA119" s="28"/>
      <c r="IB119" s="28"/>
      <c r="IC119" s="28"/>
      <c r="ID119" s="28"/>
      <c r="IE119" s="28"/>
      <c r="IF119" s="28"/>
      <c r="IG119" s="28"/>
      <c r="IH119" s="28"/>
      <c r="II119" s="28"/>
      <c r="IJ119" s="28"/>
      <c r="IK119" s="28"/>
      <c r="IL119" s="28"/>
      <c r="IM119" s="28"/>
      <c r="IN119" s="28"/>
      <c r="IO119" s="28"/>
      <c r="IP119" s="28"/>
      <c r="IQ119" s="28"/>
      <c r="IR119" s="28"/>
      <c r="IS119" s="28"/>
      <c r="IT119" s="28"/>
      <c r="IU119" s="28"/>
      <c r="IV119" s="28"/>
      <c r="IW119" s="28"/>
      <c r="IX119" s="28"/>
      <c r="IY119" s="28"/>
      <c r="IZ119" s="28"/>
      <c r="JA119" s="28"/>
      <c r="JB119" s="28"/>
      <c r="JC119" s="28"/>
      <c r="JD119" s="28"/>
      <c r="JE119" s="28"/>
      <c r="JF119" s="28"/>
      <c r="JG119" s="28"/>
      <c r="JH119" s="28"/>
      <c r="JI119" s="28"/>
      <c r="JJ119" s="28"/>
      <c r="JK119" s="28"/>
      <c r="JL119" s="28"/>
      <c r="JM119" s="28"/>
      <c r="JN119" s="28"/>
      <c r="JO119" s="28"/>
      <c r="JP119" s="28"/>
      <c r="JQ119" s="28"/>
      <c r="JR119" s="28"/>
      <c r="JS119" s="28"/>
    </row>
    <row r="120" spans="1:279" s="27" customFormat="1" ht="12.75" outlineLevel="1" x14ac:dyDescent="0.2">
      <c r="A120" s="33"/>
      <c r="B120" s="58"/>
      <c r="C120" s="33"/>
      <c r="D120" s="33" t="s">
        <v>182</v>
      </c>
      <c r="E120" s="33"/>
      <c r="F120" s="33"/>
      <c r="G120" s="202"/>
      <c r="H120" s="33"/>
      <c r="I120" s="12" t="s">
        <v>184</v>
      </c>
      <c r="J120" s="230">
        <v>0</v>
      </c>
      <c r="K120" s="230">
        <f>+J120</f>
        <v>0</v>
      </c>
      <c r="L120" s="230">
        <f t="shared" ref="L120:U120" si="275">+K120</f>
        <v>0</v>
      </c>
      <c r="M120" s="230">
        <f t="shared" si="275"/>
        <v>0</v>
      </c>
      <c r="N120" s="230">
        <f t="shared" si="275"/>
        <v>0</v>
      </c>
      <c r="O120" s="230">
        <f t="shared" si="275"/>
        <v>0</v>
      </c>
      <c r="P120" s="230">
        <f t="shared" si="275"/>
        <v>0</v>
      </c>
      <c r="Q120" s="230">
        <f t="shared" si="275"/>
        <v>0</v>
      </c>
      <c r="R120" s="230">
        <f t="shared" si="275"/>
        <v>0</v>
      </c>
      <c r="S120" s="230">
        <f t="shared" si="275"/>
        <v>0</v>
      </c>
      <c r="T120" s="230">
        <f t="shared" si="275"/>
        <v>0</v>
      </c>
      <c r="U120" s="230">
        <f t="shared" si="275"/>
        <v>0</v>
      </c>
      <c r="V120" s="230">
        <f>SUM(V76:AG76)/SUM(J76:U76)</f>
        <v>1.3778161012548482</v>
      </c>
      <c r="W120" s="230">
        <f>+V120</f>
        <v>1.3778161012548482</v>
      </c>
      <c r="X120" s="230">
        <f t="shared" ref="X120:AG120" si="276">+W120</f>
        <v>1.3778161012548482</v>
      </c>
      <c r="Y120" s="230">
        <f t="shared" si="276"/>
        <v>1.3778161012548482</v>
      </c>
      <c r="Z120" s="230">
        <f t="shared" si="276"/>
        <v>1.3778161012548482</v>
      </c>
      <c r="AA120" s="230">
        <f t="shared" si="276"/>
        <v>1.3778161012548482</v>
      </c>
      <c r="AB120" s="230">
        <f t="shared" si="276"/>
        <v>1.3778161012548482</v>
      </c>
      <c r="AC120" s="230">
        <f t="shared" si="276"/>
        <v>1.3778161012548482</v>
      </c>
      <c r="AD120" s="230">
        <f t="shared" si="276"/>
        <v>1.3778161012548482</v>
      </c>
      <c r="AE120" s="230">
        <f t="shared" si="276"/>
        <v>1.3778161012548482</v>
      </c>
      <c r="AF120" s="230">
        <f t="shared" si="276"/>
        <v>1.3778161012548482</v>
      </c>
      <c r="AG120" s="230">
        <f t="shared" si="276"/>
        <v>1.3778161012548482</v>
      </c>
      <c r="AH120" s="230">
        <f>SUM(AH76:AS76)/SUM(V76:AG76)</f>
        <v>1.4753688066296726</v>
      </c>
      <c r="AI120" s="230">
        <f t="shared" ref="AI120:AS120" si="277">SUM(AI76:AT76)/SUM(W76:AH76)</f>
        <v>1.0980497170887864</v>
      </c>
      <c r="AJ120" s="230">
        <f t="shared" si="277"/>
        <v>0.88137048856907418</v>
      </c>
      <c r="AK120" s="230">
        <f t="shared" si="277"/>
        <v>0.77140978774413593</v>
      </c>
      <c r="AL120" s="230">
        <f t="shared" si="277"/>
        <v>0.65017151150939467</v>
      </c>
      <c r="AM120" s="230">
        <f t="shared" si="277"/>
        <v>0.56107473801797225</v>
      </c>
      <c r="AN120" s="230">
        <f t="shared" si="277"/>
        <v>0.46176617302469847</v>
      </c>
      <c r="AO120" s="230">
        <f t="shared" si="277"/>
        <v>0.36492077514594912</v>
      </c>
      <c r="AP120" s="230">
        <f t="shared" si="277"/>
        <v>0.28939145775554376</v>
      </c>
      <c r="AQ120" s="230">
        <f t="shared" si="277"/>
        <v>0.22958501104624607</v>
      </c>
      <c r="AR120" s="230">
        <f t="shared" si="277"/>
        <v>0.17211009695724749</v>
      </c>
      <c r="AS120" s="230">
        <f t="shared" si="277"/>
        <v>9.913166125816518E-2</v>
      </c>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14"/>
      <c r="DC120" s="28"/>
      <c r="DD120" s="28"/>
      <c r="DE120" s="28"/>
      <c r="DF120" s="28"/>
      <c r="DG120" s="28"/>
      <c r="DH120" s="28"/>
      <c r="DI120" s="28"/>
      <c r="DJ120" s="28"/>
      <c r="DK120" s="28"/>
      <c r="DL120" s="28"/>
      <c r="DM120" s="28"/>
      <c r="DN120" s="28"/>
      <c r="DO120" s="28"/>
      <c r="DP120" s="28"/>
      <c r="DQ120" s="28"/>
      <c r="DR120" s="28"/>
      <c r="DS120" s="28"/>
      <c r="DT120" s="28"/>
      <c r="DU120" s="28"/>
      <c r="DV120" s="28"/>
      <c r="DW120" s="28"/>
      <c r="DX120" s="28"/>
      <c r="DY120" s="28"/>
      <c r="DZ120" s="28"/>
      <c r="EA120" s="28"/>
      <c r="EB120" s="28"/>
      <c r="EC120" s="28"/>
      <c r="ED120" s="28"/>
      <c r="EE120" s="28"/>
      <c r="EF120" s="28"/>
      <c r="EG120" s="28"/>
      <c r="EH120" s="28"/>
      <c r="EI120" s="28"/>
      <c r="EJ120" s="28"/>
      <c r="EK120" s="28"/>
      <c r="EL120" s="28"/>
      <c r="EM120" s="28"/>
      <c r="EN120" s="28"/>
      <c r="EO120" s="28"/>
      <c r="EP120" s="28"/>
      <c r="EQ120" s="28"/>
      <c r="ER120" s="28"/>
      <c r="ES120" s="28"/>
      <c r="ET120" s="28"/>
      <c r="EU120" s="28"/>
      <c r="EV120" s="28"/>
      <c r="EW120" s="28"/>
      <c r="EX120" s="28"/>
      <c r="EY120" s="28"/>
      <c r="EZ120" s="28"/>
      <c r="FA120" s="28"/>
      <c r="FB120" s="28"/>
      <c r="FC120" s="28"/>
      <c r="FD120" s="28"/>
      <c r="FE120" s="28"/>
      <c r="FF120" s="28"/>
      <c r="FG120" s="28"/>
      <c r="FH120" s="28"/>
      <c r="FI120" s="28"/>
      <c r="FJ120" s="28"/>
      <c r="FK120" s="28"/>
      <c r="FL120" s="28"/>
      <c r="FM120" s="28"/>
      <c r="FN120" s="28"/>
      <c r="FO120" s="28"/>
      <c r="FP120" s="28"/>
      <c r="FQ120" s="28"/>
      <c r="FR120" s="28"/>
      <c r="FS120" s="28"/>
      <c r="FT120" s="28"/>
      <c r="FU120" s="28"/>
      <c r="FV120" s="28"/>
      <c r="FW120" s="28"/>
      <c r="FX120" s="28"/>
      <c r="FY120" s="28"/>
      <c r="FZ120" s="28"/>
      <c r="GA120" s="28"/>
      <c r="GB120" s="28"/>
      <c r="GC120" s="28"/>
      <c r="GD120" s="28"/>
      <c r="GE120" s="28"/>
      <c r="GF120" s="28"/>
      <c r="GG120" s="28"/>
      <c r="GH120" s="28"/>
      <c r="GI120" s="28"/>
      <c r="GJ120" s="28"/>
      <c r="GK120" s="28"/>
      <c r="GL120" s="28"/>
      <c r="GM120" s="28"/>
      <c r="GN120" s="28"/>
      <c r="GO120" s="28"/>
      <c r="GP120" s="28"/>
      <c r="GQ120" s="28"/>
      <c r="GR120" s="28"/>
      <c r="GS120" s="28"/>
      <c r="GT120" s="28"/>
      <c r="GU120" s="28"/>
      <c r="GV120" s="28"/>
      <c r="GW120" s="28"/>
      <c r="GX120" s="28"/>
      <c r="GY120" s="28"/>
      <c r="GZ120" s="28"/>
      <c r="HA120" s="28"/>
      <c r="HB120" s="28"/>
      <c r="HC120" s="28"/>
      <c r="HD120" s="28"/>
      <c r="HE120" s="28"/>
      <c r="HF120" s="28"/>
      <c r="HG120" s="28"/>
      <c r="HH120" s="28"/>
      <c r="HI120" s="28"/>
      <c r="HJ120" s="28"/>
      <c r="HK120" s="28"/>
      <c r="HL120" s="28"/>
      <c r="HM120" s="28"/>
      <c r="HN120" s="28"/>
      <c r="HO120" s="28"/>
      <c r="HP120" s="28"/>
      <c r="HQ120" s="28"/>
      <c r="HR120" s="28"/>
      <c r="HS120" s="28"/>
      <c r="HT120" s="28"/>
      <c r="HU120" s="28"/>
      <c r="HV120" s="28"/>
      <c r="HW120" s="28"/>
      <c r="HX120" s="28"/>
      <c r="HY120" s="28"/>
      <c r="HZ120" s="28"/>
      <c r="IA120" s="28"/>
      <c r="IB120" s="28"/>
      <c r="IC120" s="28"/>
      <c r="ID120" s="28"/>
      <c r="IE120" s="28"/>
      <c r="IF120" s="28"/>
      <c r="IG120" s="28"/>
      <c r="IH120" s="28"/>
      <c r="II120" s="28"/>
      <c r="IJ120" s="28"/>
      <c r="IK120" s="28"/>
      <c r="IL120" s="28"/>
      <c r="IM120" s="28"/>
      <c r="IN120" s="28"/>
      <c r="IO120" s="28"/>
      <c r="IP120" s="28"/>
      <c r="IQ120" s="28"/>
      <c r="IR120" s="28"/>
      <c r="IS120" s="28"/>
      <c r="IT120" s="28"/>
      <c r="IU120" s="28"/>
      <c r="IV120" s="28"/>
      <c r="IW120" s="28"/>
      <c r="IX120" s="28"/>
      <c r="IY120" s="28"/>
      <c r="IZ120" s="28"/>
      <c r="JA120" s="28"/>
      <c r="JB120" s="28"/>
      <c r="JC120" s="28"/>
      <c r="JD120" s="28"/>
      <c r="JE120" s="28"/>
      <c r="JF120" s="28"/>
      <c r="JG120" s="28"/>
      <c r="JH120" s="28"/>
      <c r="JI120" s="28"/>
      <c r="JJ120" s="28"/>
      <c r="JK120" s="28"/>
      <c r="JL120" s="28"/>
      <c r="JM120" s="28"/>
      <c r="JN120" s="28"/>
      <c r="JO120" s="28"/>
      <c r="JP120" s="28"/>
      <c r="JQ120" s="28"/>
      <c r="JR120" s="28"/>
      <c r="JS120" s="28"/>
    </row>
    <row r="121" spans="1:279" s="27" customFormat="1" ht="12.75" outlineLevel="1" x14ac:dyDescent="0.2">
      <c r="A121" s="33"/>
      <c r="B121" s="58"/>
      <c r="C121" s="33"/>
      <c r="D121" s="33"/>
      <c r="E121" s="33"/>
      <c r="F121" s="33"/>
      <c r="G121" s="202"/>
      <c r="H121" s="33"/>
      <c r="I121" s="12"/>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14"/>
      <c r="DC121" s="28"/>
      <c r="DD121" s="28"/>
      <c r="DE121" s="28"/>
      <c r="DF121" s="28"/>
      <c r="DG121" s="28"/>
      <c r="DH121" s="28"/>
      <c r="DI121" s="28"/>
      <c r="DJ121" s="28"/>
      <c r="DK121" s="28"/>
      <c r="DL121" s="28"/>
      <c r="DM121" s="28"/>
      <c r="DN121" s="28"/>
      <c r="DO121" s="28"/>
      <c r="DP121" s="28"/>
      <c r="DQ121" s="28"/>
      <c r="DR121" s="28"/>
      <c r="DS121" s="28"/>
      <c r="DT121" s="28"/>
      <c r="DU121" s="28"/>
      <c r="DV121" s="28"/>
      <c r="DW121" s="28"/>
      <c r="DX121" s="28"/>
      <c r="DY121" s="28"/>
      <c r="DZ121" s="28"/>
      <c r="EA121" s="28"/>
      <c r="EB121" s="28"/>
      <c r="EC121" s="28"/>
      <c r="ED121" s="28"/>
      <c r="EE121" s="28"/>
      <c r="EF121" s="28"/>
      <c r="EG121" s="28"/>
      <c r="EH121" s="28"/>
      <c r="EI121" s="28"/>
      <c r="EJ121" s="28"/>
      <c r="EK121" s="28"/>
      <c r="EL121" s="28"/>
      <c r="EM121" s="28"/>
      <c r="EN121" s="28"/>
      <c r="EO121" s="28"/>
      <c r="EP121" s="28"/>
      <c r="EQ121" s="28"/>
      <c r="ER121" s="28"/>
      <c r="ES121" s="28"/>
      <c r="ET121" s="28"/>
      <c r="EU121" s="28"/>
      <c r="EV121" s="28"/>
      <c r="EW121" s="28"/>
      <c r="EX121" s="28"/>
      <c r="EY121" s="28"/>
      <c r="EZ121" s="28"/>
      <c r="FA121" s="28"/>
      <c r="FB121" s="28"/>
      <c r="FC121" s="28"/>
      <c r="FD121" s="28"/>
      <c r="FE121" s="28"/>
      <c r="FF121" s="28"/>
      <c r="FG121" s="28"/>
      <c r="FH121" s="28"/>
      <c r="FI121" s="28"/>
      <c r="FJ121" s="28"/>
      <c r="FK121" s="28"/>
      <c r="FL121" s="28"/>
      <c r="FM121" s="28"/>
      <c r="FN121" s="28"/>
      <c r="FO121" s="28"/>
      <c r="FP121" s="28"/>
      <c r="FQ121" s="28"/>
      <c r="FR121" s="28"/>
      <c r="FS121" s="28"/>
      <c r="FT121" s="28"/>
      <c r="FU121" s="28"/>
      <c r="FV121" s="28"/>
      <c r="FW121" s="28"/>
      <c r="FX121" s="28"/>
      <c r="FY121" s="28"/>
      <c r="FZ121" s="28"/>
      <c r="GA121" s="28"/>
      <c r="GB121" s="28"/>
      <c r="GC121" s="28"/>
      <c r="GD121" s="28"/>
      <c r="GE121" s="28"/>
      <c r="GF121" s="28"/>
      <c r="GG121" s="28"/>
      <c r="GH121" s="28"/>
      <c r="GI121" s="28"/>
      <c r="GJ121" s="28"/>
      <c r="GK121" s="28"/>
      <c r="GL121" s="28"/>
      <c r="GM121" s="28"/>
      <c r="GN121" s="28"/>
      <c r="GO121" s="28"/>
      <c r="GP121" s="28"/>
      <c r="GQ121" s="28"/>
      <c r="GR121" s="28"/>
      <c r="GS121" s="28"/>
      <c r="GT121" s="28"/>
      <c r="GU121" s="28"/>
      <c r="GV121" s="28"/>
      <c r="GW121" s="28"/>
      <c r="GX121" s="28"/>
      <c r="GY121" s="28"/>
      <c r="GZ121" s="28"/>
      <c r="HA121" s="28"/>
      <c r="HB121" s="28"/>
      <c r="HC121" s="28"/>
      <c r="HD121" s="28"/>
      <c r="HE121" s="28"/>
      <c r="HF121" s="28"/>
      <c r="HG121" s="28"/>
      <c r="HH121" s="28"/>
      <c r="HI121" s="28"/>
      <c r="HJ121" s="28"/>
      <c r="HK121" s="28"/>
      <c r="HL121" s="28"/>
      <c r="HM121" s="28"/>
      <c r="HN121" s="28"/>
      <c r="HO121" s="28"/>
      <c r="HP121" s="28"/>
      <c r="HQ121" s="28"/>
      <c r="HR121" s="28"/>
      <c r="HS121" s="28"/>
      <c r="HT121" s="28"/>
      <c r="HU121" s="28"/>
      <c r="HV121" s="28"/>
      <c r="HW121" s="28"/>
      <c r="HX121" s="28"/>
      <c r="HY121" s="28"/>
      <c r="HZ121" s="28"/>
      <c r="IA121" s="28"/>
      <c r="IB121" s="28"/>
      <c r="IC121" s="28"/>
      <c r="ID121" s="28"/>
      <c r="IE121" s="28"/>
      <c r="IF121" s="28"/>
      <c r="IG121" s="28"/>
      <c r="IH121" s="28"/>
      <c r="II121" s="28"/>
      <c r="IJ121" s="28"/>
      <c r="IK121" s="28"/>
      <c r="IL121" s="28"/>
      <c r="IM121" s="28"/>
      <c r="IN121" s="28"/>
      <c r="IO121" s="28"/>
      <c r="IP121" s="28"/>
      <c r="IQ121" s="28"/>
      <c r="IR121" s="28"/>
      <c r="IS121" s="28"/>
      <c r="IT121" s="28"/>
      <c r="IU121" s="28"/>
      <c r="IV121" s="28"/>
      <c r="IW121" s="28"/>
      <c r="IX121" s="28"/>
      <c r="IY121" s="28"/>
      <c r="IZ121" s="28"/>
      <c r="JA121" s="28"/>
      <c r="JB121" s="28"/>
      <c r="JC121" s="28"/>
      <c r="JD121" s="28"/>
      <c r="JE121" s="28"/>
      <c r="JF121" s="28"/>
      <c r="JG121" s="28"/>
      <c r="JH121" s="28"/>
      <c r="JI121" s="28"/>
      <c r="JJ121" s="28"/>
      <c r="JK121" s="28"/>
      <c r="JL121" s="28"/>
      <c r="JM121" s="28"/>
      <c r="JN121" s="28"/>
      <c r="JO121" s="28"/>
      <c r="JP121" s="28"/>
      <c r="JQ121" s="28"/>
      <c r="JR121" s="28"/>
      <c r="JS121" s="28"/>
    </row>
    <row r="122" spans="1:279" s="27" customFormat="1" ht="12.75" outlineLevel="1" x14ac:dyDescent="0.2">
      <c r="A122" s="33"/>
      <c r="B122" s="58"/>
      <c r="C122" s="33"/>
      <c r="D122" s="33"/>
      <c r="E122" s="33"/>
      <c r="F122" s="33"/>
      <c r="G122" s="202"/>
      <c r="H122" s="33"/>
      <c r="I122" s="12"/>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14"/>
      <c r="DC122" s="28"/>
      <c r="DD122" s="28"/>
      <c r="DE122" s="28"/>
      <c r="DF122" s="28"/>
      <c r="DG122" s="28"/>
      <c r="DH122" s="28"/>
      <c r="DI122" s="28"/>
      <c r="DJ122" s="28"/>
      <c r="DK122" s="28"/>
      <c r="DL122" s="28"/>
      <c r="DM122" s="28"/>
      <c r="DN122" s="28"/>
      <c r="DO122" s="28"/>
      <c r="DP122" s="28"/>
      <c r="DQ122" s="28"/>
      <c r="DR122" s="28"/>
      <c r="DS122" s="28"/>
      <c r="DT122" s="28"/>
      <c r="DU122" s="28"/>
      <c r="DV122" s="28"/>
      <c r="DW122" s="28"/>
      <c r="DX122" s="28"/>
      <c r="DY122" s="28"/>
      <c r="DZ122" s="28"/>
      <c r="EA122" s="28"/>
      <c r="EB122" s="28"/>
      <c r="EC122" s="28"/>
      <c r="ED122" s="28"/>
      <c r="EE122" s="28"/>
      <c r="EF122" s="28"/>
      <c r="EG122" s="28"/>
      <c r="EH122" s="28"/>
      <c r="EI122" s="28"/>
      <c r="EJ122" s="28"/>
      <c r="EK122" s="28"/>
      <c r="EL122" s="28"/>
      <c r="EM122" s="28"/>
      <c r="EN122" s="28"/>
      <c r="EO122" s="28"/>
      <c r="EP122" s="28"/>
      <c r="EQ122" s="28"/>
      <c r="ER122" s="28"/>
      <c r="ES122" s="28"/>
      <c r="ET122" s="28"/>
      <c r="EU122" s="28"/>
      <c r="EV122" s="28"/>
      <c r="EW122" s="28"/>
      <c r="EX122" s="28"/>
      <c r="EY122" s="28"/>
      <c r="EZ122" s="28"/>
      <c r="FA122" s="28"/>
      <c r="FB122" s="28"/>
      <c r="FC122" s="28"/>
      <c r="FD122" s="28"/>
      <c r="FE122" s="28"/>
      <c r="FF122" s="28"/>
      <c r="FG122" s="28"/>
      <c r="FH122" s="28"/>
      <c r="FI122" s="28"/>
      <c r="FJ122" s="28"/>
      <c r="FK122" s="28"/>
      <c r="FL122" s="28"/>
      <c r="FM122" s="28"/>
      <c r="FN122" s="28"/>
      <c r="FO122" s="28"/>
      <c r="FP122" s="28"/>
      <c r="FQ122" s="28"/>
      <c r="FR122" s="28"/>
      <c r="FS122" s="28"/>
      <c r="FT122" s="28"/>
      <c r="FU122" s="28"/>
      <c r="FV122" s="28"/>
      <c r="FW122" s="28"/>
      <c r="FX122" s="28"/>
      <c r="FY122" s="28"/>
      <c r="FZ122" s="28"/>
      <c r="GA122" s="28"/>
      <c r="GB122" s="28"/>
      <c r="GC122" s="28"/>
      <c r="GD122" s="28"/>
      <c r="GE122" s="28"/>
      <c r="GF122" s="28"/>
      <c r="GG122" s="28"/>
      <c r="GH122" s="28"/>
      <c r="GI122" s="28"/>
      <c r="GJ122" s="28"/>
      <c r="GK122" s="28"/>
      <c r="GL122" s="28"/>
      <c r="GM122" s="28"/>
      <c r="GN122" s="28"/>
      <c r="GO122" s="28"/>
      <c r="GP122" s="28"/>
      <c r="GQ122" s="28"/>
      <c r="GR122" s="28"/>
      <c r="GS122" s="28"/>
      <c r="GT122" s="28"/>
      <c r="GU122" s="28"/>
      <c r="GV122" s="28"/>
      <c r="GW122" s="28"/>
      <c r="GX122" s="28"/>
      <c r="GY122" s="28"/>
      <c r="GZ122" s="28"/>
      <c r="HA122" s="28"/>
      <c r="HB122" s="28"/>
      <c r="HC122" s="28"/>
      <c r="HD122" s="28"/>
      <c r="HE122" s="28"/>
      <c r="HF122" s="28"/>
      <c r="HG122" s="28"/>
      <c r="HH122" s="28"/>
      <c r="HI122" s="28"/>
      <c r="HJ122" s="28"/>
      <c r="HK122" s="28"/>
      <c r="HL122" s="28"/>
      <c r="HM122" s="28"/>
      <c r="HN122" s="28"/>
      <c r="HO122" s="28"/>
      <c r="HP122" s="28"/>
      <c r="HQ122" s="28"/>
      <c r="HR122" s="28"/>
      <c r="HS122" s="28"/>
      <c r="HT122" s="28"/>
      <c r="HU122" s="28"/>
      <c r="HV122" s="28"/>
      <c r="HW122" s="28"/>
      <c r="HX122" s="28"/>
      <c r="HY122" s="28"/>
      <c r="HZ122" s="28"/>
      <c r="IA122" s="28"/>
      <c r="IB122" s="28"/>
      <c r="IC122" s="28"/>
      <c r="ID122" s="28"/>
      <c r="IE122" s="28"/>
      <c r="IF122" s="28"/>
      <c r="IG122" s="28"/>
      <c r="IH122" s="28"/>
      <c r="II122" s="28"/>
      <c r="IJ122" s="28"/>
      <c r="IK122" s="28"/>
      <c r="IL122" s="28"/>
      <c r="IM122" s="28"/>
      <c r="IN122" s="28"/>
      <c r="IO122" s="28"/>
      <c r="IP122" s="28"/>
      <c r="IQ122" s="28"/>
      <c r="IR122" s="28"/>
      <c r="IS122" s="28"/>
      <c r="IT122" s="28"/>
      <c r="IU122" s="28"/>
      <c r="IV122" s="28"/>
      <c r="IW122" s="28"/>
      <c r="IX122" s="28"/>
      <c r="IY122" s="28"/>
      <c r="IZ122" s="28"/>
      <c r="JA122" s="28"/>
      <c r="JB122" s="28"/>
      <c r="JC122" s="28"/>
      <c r="JD122" s="28"/>
      <c r="JE122" s="28"/>
      <c r="JF122" s="28"/>
      <c r="JG122" s="28"/>
      <c r="JH122" s="28"/>
      <c r="JI122" s="28"/>
      <c r="JJ122" s="28"/>
      <c r="JK122" s="28"/>
      <c r="JL122" s="28"/>
      <c r="JM122" s="28"/>
      <c r="JN122" s="28"/>
      <c r="JO122" s="28"/>
      <c r="JP122" s="28"/>
      <c r="JQ122" s="28"/>
      <c r="JR122" s="28"/>
      <c r="JS122" s="28"/>
    </row>
    <row r="123" spans="1:279" s="27" customFormat="1" ht="12.75" x14ac:dyDescent="0.2">
      <c r="A123" s="231"/>
      <c r="B123" s="232"/>
      <c r="C123" s="233"/>
      <c r="D123" s="233"/>
      <c r="E123" s="233"/>
      <c r="F123" s="233"/>
      <c r="G123" s="233"/>
      <c r="H123" s="233"/>
      <c r="I123" s="234"/>
      <c r="J123" s="235"/>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236"/>
      <c r="AT123" s="236"/>
      <c r="AU123" s="236"/>
      <c r="AV123" s="236"/>
      <c r="AW123" s="236"/>
      <c r="AX123" s="236"/>
      <c r="AY123" s="236"/>
      <c r="AZ123" s="236"/>
      <c r="BA123" s="236"/>
      <c r="BB123" s="236"/>
      <c r="BC123" s="236"/>
      <c r="BD123" s="236"/>
      <c r="BE123" s="236"/>
      <c r="BF123" s="236"/>
      <c r="BG123" s="236"/>
      <c r="BH123" s="236"/>
      <c r="BI123" s="236"/>
      <c r="BJ123" s="236"/>
      <c r="BK123" s="236"/>
      <c r="BL123" s="236"/>
      <c r="BM123" s="236"/>
      <c r="BN123" s="236"/>
      <c r="BO123" s="236"/>
      <c r="BP123" s="236"/>
      <c r="BQ123" s="236"/>
      <c r="BR123" s="236"/>
      <c r="BS123" s="236"/>
      <c r="BT123" s="236"/>
      <c r="BU123" s="236"/>
      <c r="BV123" s="236"/>
      <c r="BW123" s="236"/>
      <c r="BX123" s="236"/>
      <c r="BY123" s="236"/>
      <c r="BZ123" s="236"/>
      <c r="CA123" s="236"/>
      <c r="CB123" s="236"/>
      <c r="CC123" s="236"/>
      <c r="CD123" s="236"/>
      <c r="CE123" s="236"/>
      <c r="CF123" s="236"/>
      <c r="CG123" s="236"/>
      <c r="CH123" s="236"/>
      <c r="CI123" s="236"/>
      <c r="CJ123" s="236"/>
      <c r="CK123" s="236"/>
      <c r="CL123" s="236"/>
      <c r="CM123" s="236"/>
      <c r="CN123" s="236"/>
      <c r="CO123" s="236"/>
      <c r="CP123" s="236"/>
      <c r="CQ123" s="236"/>
      <c r="CR123" s="236"/>
      <c r="CS123" s="236"/>
      <c r="CT123" s="236"/>
      <c r="CU123" s="236"/>
      <c r="CV123" s="236"/>
      <c r="CW123" s="236"/>
      <c r="CX123" s="236"/>
      <c r="CY123" s="236"/>
      <c r="CZ123" s="236"/>
      <c r="DA123" s="236"/>
      <c r="DB123" s="237"/>
      <c r="DC123" s="28"/>
      <c r="DD123" s="28"/>
      <c r="DE123" s="28"/>
      <c r="DF123" s="28"/>
      <c r="DG123" s="28"/>
      <c r="DH123" s="28"/>
      <c r="DI123" s="28"/>
      <c r="DJ123" s="28"/>
      <c r="DK123" s="28"/>
      <c r="DL123" s="28"/>
      <c r="DM123" s="28"/>
      <c r="DN123" s="28"/>
      <c r="DO123" s="28"/>
      <c r="DP123" s="28"/>
      <c r="DQ123" s="28"/>
      <c r="DR123" s="28"/>
      <c r="DS123" s="28"/>
      <c r="DT123" s="28"/>
      <c r="DU123" s="28"/>
      <c r="DV123" s="28"/>
      <c r="DW123" s="28"/>
      <c r="DX123" s="28"/>
      <c r="DY123" s="28"/>
      <c r="DZ123" s="28"/>
      <c r="EA123" s="28"/>
      <c r="EB123" s="28"/>
      <c r="EC123" s="28"/>
      <c r="ED123" s="28"/>
      <c r="EE123" s="28"/>
      <c r="EF123" s="28"/>
      <c r="EG123" s="28"/>
      <c r="EH123" s="28"/>
      <c r="EI123" s="28"/>
      <c r="EJ123" s="28"/>
      <c r="EK123" s="28"/>
      <c r="EL123" s="28"/>
      <c r="EM123" s="28"/>
      <c r="EN123" s="28"/>
      <c r="EO123" s="28"/>
      <c r="EP123" s="28"/>
      <c r="EQ123" s="28"/>
      <c r="ER123" s="28"/>
      <c r="ES123" s="28"/>
      <c r="ET123" s="28"/>
      <c r="EU123" s="28"/>
      <c r="EV123" s="28"/>
      <c r="EW123" s="28"/>
      <c r="EX123" s="28"/>
      <c r="EY123" s="28"/>
      <c r="EZ123" s="28"/>
      <c r="FA123" s="28"/>
      <c r="FB123" s="28"/>
      <c r="FC123" s="28"/>
      <c r="FD123" s="28"/>
      <c r="FE123" s="28"/>
      <c r="FF123" s="28"/>
      <c r="FG123" s="28"/>
      <c r="FH123" s="28"/>
      <c r="FI123" s="28"/>
      <c r="FJ123" s="28"/>
      <c r="FK123" s="28"/>
      <c r="FL123" s="28"/>
      <c r="FM123" s="28"/>
      <c r="FN123" s="28"/>
      <c r="FO123" s="28"/>
      <c r="FP123" s="28"/>
      <c r="FQ123" s="28"/>
      <c r="FR123" s="28"/>
      <c r="FS123" s="28"/>
      <c r="FT123" s="28"/>
      <c r="FU123" s="28"/>
      <c r="FV123" s="28"/>
      <c r="FW123" s="28"/>
      <c r="FX123" s="28"/>
      <c r="FY123" s="28"/>
      <c r="FZ123" s="28"/>
      <c r="GA123" s="28"/>
      <c r="GB123" s="28"/>
      <c r="GC123" s="28"/>
      <c r="GD123" s="28"/>
      <c r="GE123" s="28"/>
      <c r="GF123" s="28"/>
      <c r="GG123" s="28"/>
      <c r="GH123" s="28"/>
      <c r="GI123" s="28"/>
      <c r="GJ123" s="28"/>
      <c r="GK123" s="28"/>
      <c r="GL123" s="28"/>
      <c r="GM123" s="28"/>
      <c r="GN123" s="28"/>
      <c r="GO123" s="28"/>
      <c r="GP123" s="28"/>
      <c r="GQ123" s="28"/>
      <c r="GR123" s="28"/>
      <c r="GS123" s="28"/>
      <c r="GT123" s="28"/>
      <c r="GU123" s="28"/>
      <c r="GV123" s="28"/>
      <c r="GW123" s="28"/>
      <c r="GX123" s="28"/>
      <c r="GY123" s="28"/>
      <c r="GZ123" s="28"/>
      <c r="HA123" s="28"/>
      <c r="HB123" s="28"/>
      <c r="HC123" s="28"/>
      <c r="HD123" s="28"/>
      <c r="HE123" s="28"/>
      <c r="HF123" s="28"/>
      <c r="HG123" s="28"/>
      <c r="HH123" s="28"/>
      <c r="HI123" s="28"/>
      <c r="HJ123" s="28"/>
      <c r="HK123" s="28"/>
      <c r="HL123" s="28"/>
      <c r="HM123" s="28"/>
      <c r="HN123" s="28"/>
      <c r="HO123" s="28"/>
      <c r="HP123" s="28"/>
      <c r="HQ123" s="28"/>
      <c r="HR123" s="28"/>
      <c r="HS123" s="28"/>
      <c r="HT123" s="28"/>
      <c r="HU123" s="28"/>
      <c r="HV123" s="28"/>
      <c r="HW123" s="28"/>
      <c r="HX123" s="28"/>
      <c r="HY123" s="28"/>
      <c r="HZ123" s="28"/>
      <c r="IA123" s="28"/>
      <c r="IB123" s="28"/>
      <c r="IC123" s="28"/>
      <c r="ID123" s="28"/>
      <c r="IE123" s="28"/>
      <c r="IF123" s="28"/>
      <c r="IG123" s="28"/>
      <c r="IH123" s="28"/>
      <c r="II123" s="28"/>
      <c r="IJ123" s="28"/>
      <c r="IK123" s="28"/>
      <c r="IL123" s="28"/>
      <c r="IM123" s="28"/>
      <c r="IN123" s="28"/>
      <c r="IO123" s="28"/>
      <c r="IP123" s="28"/>
      <c r="IQ123" s="28"/>
      <c r="IR123" s="28"/>
      <c r="IS123" s="28"/>
      <c r="IT123" s="28"/>
      <c r="IU123" s="28"/>
      <c r="IV123" s="28"/>
      <c r="IW123" s="28"/>
      <c r="IX123" s="28"/>
      <c r="IY123" s="28"/>
      <c r="IZ123" s="28"/>
      <c r="JA123" s="28"/>
      <c r="JB123" s="28"/>
      <c r="JC123" s="28"/>
      <c r="JD123" s="28"/>
      <c r="JE123" s="28"/>
      <c r="JF123" s="28"/>
      <c r="JG123" s="28"/>
      <c r="JH123" s="28"/>
      <c r="JI123" s="28"/>
      <c r="JJ123" s="28"/>
      <c r="JK123" s="28"/>
      <c r="JL123" s="28"/>
      <c r="JM123" s="28"/>
      <c r="JN123" s="28"/>
      <c r="JO123" s="28"/>
      <c r="JP123" s="28"/>
      <c r="JQ123" s="28"/>
      <c r="JR123" s="28"/>
      <c r="JS123" s="28"/>
    </row>
    <row r="124" spans="1:279" s="27" customFormat="1" ht="12.75" x14ac:dyDescent="0.2">
      <c r="A124" s="33"/>
      <c r="B124" s="58"/>
      <c r="C124" s="33"/>
      <c r="D124" s="33"/>
      <c r="E124" s="33"/>
      <c r="F124" s="33"/>
      <c r="G124" s="33"/>
      <c r="H124" s="33"/>
      <c r="I124" s="12"/>
      <c r="J124" s="197"/>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14"/>
      <c r="DC124" s="28"/>
      <c r="DD124" s="28"/>
      <c r="DE124" s="28"/>
      <c r="DF124" s="28"/>
      <c r="DG124" s="28"/>
      <c r="DH124" s="28"/>
      <c r="DI124" s="28"/>
      <c r="DJ124" s="28"/>
      <c r="DK124" s="28"/>
      <c r="DL124" s="28"/>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c r="FN124" s="28"/>
      <c r="FO124" s="28"/>
      <c r="FP124" s="28"/>
      <c r="FQ124" s="28"/>
      <c r="FR124" s="28"/>
      <c r="FS124" s="28"/>
      <c r="FT124" s="28"/>
      <c r="FU124" s="28"/>
      <c r="FV124" s="28"/>
      <c r="FW124" s="28"/>
      <c r="FX124" s="28"/>
      <c r="FY124" s="28"/>
      <c r="FZ124" s="28"/>
      <c r="GA124" s="28"/>
      <c r="GB124" s="28"/>
      <c r="GC124" s="28"/>
      <c r="GD124" s="28"/>
      <c r="GE124" s="28"/>
      <c r="GF124" s="28"/>
      <c r="GG124" s="28"/>
      <c r="GH124" s="28"/>
      <c r="GI124" s="28"/>
      <c r="GJ124" s="28"/>
      <c r="GK124" s="28"/>
      <c r="GL124" s="28"/>
      <c r="GM124" s="28"/>
      <c r="GN124" s="28"/>
      <c r="GO124" s="28"/>
      <c r="GP124" s="28"/>
      <c r="GQ124" s="28"/>
      <c r="GR124" s="28"/>
      <c r="GS124" s="28"/>
      <c r="GT124" s="28"/>
      <c r="GU124" s="28"/>
      <c r="GV124" s="28"/>
      <c r="GW124" s="28"/>
      <c r="GX124" s="28"/>
      <c r="GY124" s="28"/>
      <c r="GZ124" s="28"/>
      <c r="HA124" s="28"/>
      <c r="HB124" s="28"/>
      <c r="HC124" s="28"/>
      <c r="HD124" s="28"/>
      <c r="HE124" s="28"/>
      <c r="HF124" s="28"/>
      <c r="HG124" s="28"/>
      <c r="HH124" s="28"/>
      <c r="HI124" s="28"/>
      <c r="HJ124" s="28"/>
      <c r="HK124" s="28"/>
      <c r="HL124" s="28"/>
      <c r="HM124" s="28"/>
      <c r="HN124" s="28"/>
      <c r="HO124" s="28"/>
      <c r="HP124" s="28"/>
      <c r="HQ124" s="28"/>
      <c r="HR124" s="28"/>
      <c r="HS124" s="28"/>
      <c r="HT124" s="28"/>
      <c r="HU124" s="28"/>
      <c r="HV124" s="28"/>
      <c r="HW124" s="28"/>
      <c r="HX124" s="28"/>
      <c r="HY124" s="28"/>
      <c r="HZ124" s="28"/>
      <c r="IA124" s="28"/>
      <c r="IB124" s="28"/>
      <c r="IC124" s="28"/>
      <c r="ID124" s="28"/>
      <c r="IE124" s="28"/>
      <c r="IF124" s="28"/>
      <c r="IG124" s="28"/>
      <c r="IH124" s="28"/>
      <c r="II124" s="28"/>
      <c r="IJ124" s="28"/>
      <c r="IK124" s="28"/>
      <c r="IL124" s="28"/>
      <c r="IM124" s="28"/>
      <c r="IN124" s="28"/>
      <c r="IO124" s="28"/>
      <c r="IP124" s="28"/>
      <c r="IQ124" s="28"/>
      <c r="IR124" s="28"/>
      <c r="IS124" s="28"/>
      <c r="IT124" s="28"/>
      <c r="IU124" s="28"/>
      <c r="IV124" s="28"/>
      <c r="IW124" s="28"/>
      <c r="IX124" s="28"/>
      <c r="IY124" s="28"/>
      <c r="IZ124" s="28"/>
      <c r="JA124" s="28"/>
      <c r="JB124" s="28"/>
      <c r="JC124" s="28"/>
      <c r="JD124" s="28"/>
      <c r="JE124" s="28"/>
      <c r="JF124" s="28"/>
      <c r="JG124" s="28"/>
      <c r="JH124" s="28"/>
      <c r="JI124" s="28"/>
      <c r="JJ124" s="28"/>
      <c r="JK124" s="28"/>
      <c r="JL124" s="28"/>
      <c r="JM124" s="28"/>
      <c r="JN124" s="28"/>
      <c r="JO124" s="28"/>
      <c r="JP124" s="28"/>
      <c r="JQ124" s="28"/>
      <c r="JR124" s="28"/>
      <c r="JS124" s="28"/>
    </row>
    <row r="125" spans="1:279" s="43" customFormat="1" ht="26.45" customHeight="1" x14ac:dyDescent="0.2">
      <c r="A125" s="35">
        <v>3</v>
      </c>
      <c r="B125" s="208"/>
      <c r="C125" s="36" t="s">
        <v>12</v>
      </c>
      <c r="D125" s="37" t="s">
        <v>190</v>
      </c>
      <c r="E125" s="37" t="s">
        <v>202</v>
      </c>
      <c r="F125" s="239"/>
      <c r="G125" s="37"/>
      <c r="H125" s="38"/>
      <c r="I125" s="39"/>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1"/>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2"/>
      <c r="DZ125" s="42"/>
      <c r="EA125" s="42"/>
      <c r="EB125" s="42"/>
      <c r="EC125" s="42"/>
      <c r="ED125" s="42"/>
      <c r="EE125" s="42"/>
      <c r="EF125" s="42"/>
      <c r="EG125" s="42"/>
      <c r="EH125" s="42"/>
      <c r="EI125" s="42"/>
      <c r="EJ125" s="42"/>
      <c r="EK125" s="42"/>
      <c r="EL125" s="42"/>
      <c r="EM125" s="42"/>
      <c r="EN125" s="42"/>
      <c r="EO125" s="42"/>
      <c r="EP125" s="42"/>
      <c r="EQ125" s="42"/>
      <c r="ER125" s="42"/>
      <c r="ES125" s="42"/>
      <c r="ET125" s="42"/>
      <c r="EU125" s="42"/>
      <c r="EV125" s="42"/>
      <c r="EW125" s="42"/>
      <c r="EX125" s="42"/>
      <c r="EY125" s="42"/>
      <c r="EZ125" s="42"/>
      <c r="FA125" s="42"/>
      <c r="FB125" s="42"/>
      <c r="FC125" s="42"/>
      <c r="FD125" s="42"/>
      <c r="FE125" s="42"/>
      <c r="FF125" s="42"/>
      <c r="FG125" s="42"/>
      <c r="FH125" s="42"/>
      <c r="FI125" s="42"/>
      <c r="FJ125" s="42"/>
      <c r="FK125" s="42"/>
      <c r="FL125" s="42"/>
      <c r="FM125" s="42"/>
      <c r="FN125" s="42"/>
      <c r="FO125" s="42"/>
      <c r="FP125" s="42"/>
      <c r="FQ125" s="42"/>
      <c r="FR125" s="42"/>
      <c r="FS125" s="42"/>
      <c r="FT125" s="42"/>
      <c r="FU125" s="42"/>
      <c r="FV125" s="42"/>
      <c r="FW125" s="42"/>
      <c r="FX125" s="42"/>
      <c r="FY125" s="42"/>
      <c r="FZ125" s="42"/>
      <c r="GA125" s="42"/>
      <c r="GB125" s="42"/>
      <c r="GC125" s="42"/>
      <c r="GD125" s="42"/>
      <c r="GE125" s="42"/>
      <c r="GF125" s="42"/>
      <c r="GG125" s="42"/>
      <c r="GH125" s="42"/>
      <c r="GI125" s="42"/>
      <c r="GJ125" s="42"/>
      <c r="GK125" s="42"/>
      <c r="GL125" s="42"/>
      <c r="GM125" s="42"/>
      <c r="GN125" s="42"/>
      <c r="GO125" s="42"/>
      <c r="GP125" s="42"/>
      <c r="GQ125" s="42"/>
      <c r="GR125" s="42"/>
      <c r="GS125" s="42"/>
      <c r="GT125" s="42"/>
      <c r="GU125" s="42"/>
      <c r="GV125" s="42"/>
      <c r="GW125" s="42"/>
      <c r="GX125" s="42"/>
      <c r="GY125" s="42"/>
      <c r="GZ125" s="42"/>
      <c r="HA125" s="42"/>
      <c r="HB125" s="42"/>
      <c r="HC125" s="42"/>
      <c r="HD125" s="42"/>
      <c r="HE125" s="42"/>
      <c r="HF125" s="42"/>
      <c r="HG125" s="42"/>
      <c r="HH125" s="42"/>
      <c r="HI125" s="42"/>
      <c r="HJ125" s="42"/>
      <c r="HK125" s="42"/>
      <c r="HL125" s="42"/>
      <c r="HM125" s="42"/>
      <c r="HN125" s="42"/>
      <c r="HO125" s="42"/>
      <c r="HP125" s="42"/>
      <c r="HQ125" s="42"/>
      <c r="HR125" s="42"/>
      <c r="HS125" s="42"/>
      <c r="HT125" s="42"/>
      <c r="HU125" s="42"/>
      <c r="HV125" s="42"/>
      <c r="HW125" s="42"/>
      <c r="HX125" s="42"/>
      <c r="HY125" s="42"/>
      <c r="HZ125" s="42"/>
      <c r="IA125" s="42"/>
      <c r="IB125" s="42"/>
      <c r="IC125" s="42"/>
      <c r="ID125" s="42"/>
      <c r="IE125" s="42"/>
      <c r="IF125" s="42"/>
      <c r="IG125" s="42"/>
      <c r="IH125" s="42"/>
      <c r="II125" s="42"/>
      <c r="IJ125" s="42"/>
      <c r="IK125" s="42"/>
      <c r="IL125" s="42"/>
      <c r="IM125" s="42"/>
      <c r="IN125" s="42"/>
      <c r="IO125" s="42"/>
      <c r="IP125" s="42"/>
      <c r="IQ125" s="42"/>
      <c r="IR125" s="42"/>
      <c r="IS125" s="42"/>
      <c r="IT125" s="42"/>
      <c r="IU125" s="42"/>
      <c r="IV125" s="42"/>
      <c r="IW125" s="42"/>
      <c r="IX125" s="42"/>
      <c r="IY125" s="42"/>
      <c r="IZ125" s="42"/>
      <c r="JA125" s="42"/>
      <c r="JB125" s="42"/>
      <c r="JC125" s="42"/>
      <c r="JD125" s="42"/>
      <c r="JE125" s="42"/>
      <c r="JF125" s="42"/>
      <c r="JG125" s="42"/>
      <c r="JH125" s="42"/>
      <c r="JI125" s="42"/>
      <c r="JJ125" s="42"/>
      <c r="JK125" s="42"/>
      <c r="JL125" s="42"/>
      <c r="JM125" s="42"/>
      <c r="JN125" s="42"/>
      <c r="JO125" s="42"/>
      <c r="JP125" s="42"/>
      <c r="JQ125" s="42"/>
      <c r="JR125" s="42"/>
      <c r="JS125" s="42"/>
    </row>
    <row r="126" spans="1:279" s="27" customFormat="1" ht="12.75" outlineLevel="1" x14ac:dyDescent="0.2">
      <c r="A126" s="33"/>
      <c r="B126" s="58"/>
      <c r="C126" s="241"/>
      <c r="D126" s="33"/>
      <c r="E126" s="194"/>
      <c r="F126" s="194"/>
      <c r="G126" s="204"/>
      <c r="H126" s="33"/>
      <c r="I126" s="12"/>
      <c r="J126" s="195"/>
      <c r="K126" s="195"/>
      <c r="L126" s="195"/>
      <c r="M126" s="195"/>
      <c r="N126" s="195"/>
      <c r="O126" s="195"/>
      <c r="P126" s="195"/>
      <c r="Q126" s="195"/>
      <c r="R126" s="195"/>
      <c r="S126" s="195"/>
      <c r="T126" s="195"/>
      <c r="U126" s="195"/>
      <c r="V126" s="195"/>
      <c r="W126" s="195"/>
      <c r="X126" s="195"/>
      <c r="Y126" s="195"/>
      <c r="Z126" s="195"/>
      <c r="AA126" s="195"/>
      <c r="AB126" s="195"/>
      <c r="AC126" s="195"/>
      <c r="AD126" s="195"/>
      <c r="AE126" s="195"/>
      <c r="AF126" s="195"/>
      <c r="AG126" s="195"/>
      <c r="AH126" s="195"/>
      <c r="AI126" s="195"/>
      <c r="AJ126" s="195"/>
      <c r="AK126" s="195"/>
      <c r="AL126" s="195"/>
      <c r="AM126" s="195"/>
      <c r="AN126" s="195"/>
      <c r="AO126" s="195"/>
      <c r="AP126" s="195"/>
      <c r="AQ126" s="195"/>
      <c r="AR126" s="195"/>
      <c r="AS126" s="195"/>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14"/>
      <c r="DC126" s="28"/>
      <c r="DD126" s="28"/>
      <c r="DE126" s="28"/>
      <c r="DF126" s="28"/>
      <c r="DG126" s="28"/>
      <c r="DH126" s="28"/>
      <c r="DI126" s="28"/>
      <c r="DJ126" s="28"/>
      <c r="DK126" s="28"/>
      <c r="DL126" s="28"/>
      <c r="DM126" s="28"/>
      <c r="DN126" s="28"/>
      <c r="DO126" s="28"/>
      <c r="DP126" s="28"/>
      <c r="DQ126" s="28"/>
      <c r="DR126" s="28"/>
      <c r="DS126" s="28"/>
      <c r="DT126" s="28"/>
      <c r="DU126" s="28"/>
      <c r="DV126" s="28"/>
      <c r="DW126" s="28"/>
      <c r="DX126" s="28"/>
      <c r="DY126" s="28"/>
      <c r="DZ126" s="28"/>
      <c r="EA126" s="28"/>
      <c r="EB126" s="28"/>
      <c r="EC126" s="28"/>
      <c r="ED126" s="28"/>
      <c r="EE126" s="28"/>
      <c r="EF126" s="28"/>
      <c r="EG126" s="28"/>
      <c r="EH126" s="28"/>
      <c r="EI126" s="28"/>
      <c r="EJ126" s="28"/>
      <c r="EK126" s="28"/>
      <c r="EL126" s="28"/>
      <c r="EM126" s="28"/>
      <c r="EN126" s="28"/>
      <c r="EO126" s="28"/>
      <c r="EP126" s="28"/>
      <c r="EQ126" s="28"/>
      <c r="ER126" s="28"/>
      <c r="ES126" s="28"/>
      <c r="ET126" s="28"/>
      <c r="EU126" s="28"/>
      <c r="EV126" s="28"/>
      <c r="EW126" s="28"/>
      <c r="EX126" s="28"/>
      <c r="EY126" s="28"/>
      <c r="EZ126" s="28"/>
      <c r="FA126" s="28"/>
      <c r="FB126" s="28"/>
      <c r="FC126" s="28"/>
      <c r="FD126" s="28"/>
      <c r="FE126" s="28"/>
      <c r="FF126" s="28"/>
      <c r="FG126" s="28"/>
      <c r="FH126" s="28"/>
      <c r="FI126" s="28"/>
      <c r="FJ126" s="28"/>
      <c r="FK126" s="28"/>
      <c r="FL126" s="28"/>
      <c r="FM126" s="28"/>
      <c r="FN126" s="28"/>
      <c r="FO126" s="28"/>
      <c r="FP126" s="28"/>
      <c r="FQ126" s="28"/>
      <c r="FR126" s="28"/>
      <c r="FS126" s="28"/>
      <c r="FT126" s="28"/>
      <c r="FU126" s="28"/>
      <c r="FV126" s="28"/>
      <c r="FW126" s="28"/>
      <c r="FX126" s="28"/>
      <c r="FY126" s="28"/>
      <c r="FZ126" s="28"/>
      <c r="GA126" s="28"/>
      <c r="GB126" s="28"/>
      <c r="GC126" s="28"/>
      <c r="GD126" s="28"/>
      <c r="GE126" s="28"/>
      <c r="GF126" s="28"/>
      <c r="GG126" s="28"/>
      <c r="GH126" s="28"/>
      <c r="GI126" s="28"/>
      <c r="GJ126" s="28"/>
      <c r="GK126" s="28"/>
      <c r="GL126" s="28"/>
      <c r="GM126" s="28"/>
      <c r="GN126" s="28"/>
      <c r="GO126" s="28"/>
      <c r="GP126" s="28"/>
      <c r="GQ126" s="28"/>
      <c r="GR126" s="28"/>
      <c r="GS126" s="28"/>
      <c r="GT126" s="28"/>
      <c r="GU126" s="28"/>
      <c r="GV126" s="28"/>
      <c r="GW126" s="28"/>
      <c r="GX126" s="28"/>
      <c r="GY126" s="28"/>
      <c r="GZ126" s="28"/>
      <c r="HA126" s="28"/>
      <c r="HB126" s="28"/>
      <c r="HC126" s="28"/>
      <c r="HD126" s="28"/>
      <c r="HE126" s="28"/>
      <c r="HF126" s="28"/>
      <c r="HG126" s="28"/>
      <c r="HH126" s="28"/>
      <c r="HI126" s="28"/>
      <c r="HJ126" s="28"/>
      <c r="HK126" s="28"/>
      <c r="HL126" s="28"/>
      <c r="HM126" s="28"/>
      <c r="HN126" s="28"/>
      <c r="HO126" s="28"/>
      <c r="HP126" s="28"/>
      <c r="HQ126" s="28"/>
      <c r="HR126" s="28"/>
      <c r="HS126" s="28"/>
      <c r="HT126" s="28"/>
      <c r="HU126" s="28"/>
      <c r="HV126" s="28"/>
      <c r="HW126" s="28"/>
      <c r="HX126" s="28"/>
      <c r="HY126" s="28"/>
      <c r="HZ126" s="28"/>
      <c r="IA126" s="28"/>
      <c r="IB126" s="28"/>
      <c r="IC126" s="28"/>
      <c r="ID126" s="28"/>
      <c r="IE126" s="28"/>
      <c r="IF126" s="28"/>
      <c r="IG126" s="28"/>
      <c r="IH126" s="28"/>
      <c r="II126" s="28"/>
      <c r="IJ126" s="28"/>
      <c r="IK126" s="28"/>
      <c r="IL126" s="28"/>
      <c r="IM126" s="28"/>
      <c r="IN126" s="28"/>
      <c r="IO126" s="28"/>
      <c r="IP126" s="28"/>
      <c r="IQ126" s="28"/>
      <c r="IR126" s="28"/>
      <c r="IS126" s="28"/>
      <c r="IT126" s="28"/>
      <c r="IU126" s="28"/>
      <c r="IV126" s="28"/>
      <c r="IW126" s="28"/>
      <c r="IX126" s="28"/>
      <c r="IY126" s="28"/>
      <c r="IZ126" s="28"/>
      <c r="JA126" s="28"/>
      <c r="JB126" s="28"/>
      <c r="JC126" s="28"/>
      <c r="JD126" s="28"/>
      <c r="JE126" s="28"/>
      <c r="JF126" s="28"/>
      <c r="JG126" s="28"/>
      <c r="JH126" s="28"/>
      <c r="JI126" s="28"/>
      <c r="JJ126" s="28"/>
      <c r="JK126" s="28"/>
      <c r="JL126" s="28"/>
      <c r="JM126" s="28"/>
      <c r="JN126" s="28"/>
      <c r="JO126" s="28"/>
      <c r="JP126" s="28"/>
      <c r="JQ126" s="28"/>
      <c r="JR126" s="28"/>
      <c r="JS126" s="28"/>
    </row>
    <row r="127" spans="1:279" s="27" customFormat="1" ht="12.75" outlineLevel="1" x14ac:dyDescent="0.2">
      <c r="A127" s="33"/>
      <c r="B127" s="58"/>
      <c r="C127" s="241" t="s">
        <v>186</v>
      </c>
      <c r="D127" s="33"/>
      <c r="E127" s="242">
        <v>0.37880000000000003</v>
      </c>
      <c r="F127" s="242"/>
      <c r="G127" s="204"/>
      <c r="H127" s="33"/>
      <c r="I127" s="12"/>
      <c r="J127" s="195"/>
      <c r="K127" s="195"/>
      <c r="L127" s="195"/>
      <c r="M127" s="195"/>
      <c r="N127" s="195"/>
      <c r="O127" s="195"/>
      <c r="P127" s="195"/>
      <c r="Q127" s="195"/>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95"/>
      <c r="AM127" s="195"/>
      <c r="AN127" s="195"/>
      <c r="AO127" s="195"/>
      <c r="AP127" s="195"/>
      <c r="AQ127" s="195"/>
      <c r="AR127" s="195"/>
      <c r="AS127" s="195"/>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14"/>
      <c r="DC127" s="28"/>
      <c r="DD127" s="28"/>
      <c r="DE127" s="28"/>
      <c r="DF127" s="28"/>
      <c r="DG127" s="28"/>
      <c r="DH127" s="28"/>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28"/>
      <c r="FM127" s="28"/>
      <c r="FN127" s="28"/>
      <c r="FO127" s="28"/>
      <c r="FP127" s="28"/>
      <c r="FQ127" s="28"/>
      <c r="FR127" s="28"/>
      <c r="FS127" s="28"/>
      <c r="FT127" s="28"/>
      <c r="FU127" s="28"/>
      <c r="FV127" s="28"/>
      <c r="FW127" s="28"/>
      <c r="FX127" s="28"/>
      <c r="FY127" s="28"/>
      <c r="FZ127" s="28"/>
      <c r="GA127" s="28"/>
      <c r="GB127" s="28"/>
      <c r="GC127" s="28"/>
      <c r="GD127" s="28"/>
      <c r="GE127" s="28"/>
      <c r="GF127" s="28"/>
      <c r="GG127" s="28"/>
      <c r="GH127" s="28"/>
      <c r="GI127" s="28"/>
      <c r="GJ127" s="28"/>
      <c r="GK127" s="28"/>
      <c r="GL127" s="28"/>
      <c r="GM127" s="28"/>
      <c r="GN127" s="28"/>
      <c r="GO127" s="28"/>
      <c r="GP127" s="28"/>
      <c r="GQ127" s="28"/>
      <c r="GR127" s="28"/>
      <c r="GS127" s="28"/>
      <c r="GT127" s="28"/>
      <c r="GU127" s="28"/>
      <c r="GV127" s="28"/>
      <c r="GW127" s="28"/>
      <c r="GX127" s="28"/>
      <c r="GY127" s="28"/>
      <c r="GZ127" s="28"/>
      <c r="HA127" s="28"/>
      <c r="HB127" s="28"/>
      <c r="HC127" s="28"/>
      <c r="HD127" s="28"/>
      <c r="HE127" s="28"/>
      <c r="HF127" s="28"/>
      <c r="HG127" s="28"/>
      <c r="HH127" s="28"/>
      <c r="HI127" s="28"/>
      <c r="HJ127" s="28"/>
      <c r="HK127" s="28"/>
      <c r="HL127" s="28"/>
      <c r="HM127" s="28"/>
      <c r="HN127" s="28"/>
      <c r="HO127" s="28"/>
      <c r="HP127" s="28"/>
      <c r="HQ127" s="28"/>
      <c r="HR127" s="28"/>
      <c r="HS127" s="28"/>
      <c r="HT127" s="28"/>
      <c r="HU127" s="28"/>
      <c r="HV127" s="28"/>
      <c r="HW127" s="28"/>
      <c r="HX127" s="28"/>
      <c r="HY127" s="28"/>
      <c r="HZ127" s="28"/>
      <c r="IA127" s="28"/>
      <c r="IB127" s="28"/>
      <c r="IC127" s="28"/>
      <c r="ID127" s="28"/>
      <c r="IE127" s="28"/>
      <c r="IF127" s="28"/>
      <c r="IG127" s="28"/>
      <c r="IH127" s="28"/>
      <c r="II127" s="28"/>
      <c r="IJ127" s="28"/>
      <c r="IK127" s="28"/>
      <c r="IL127" s="28"/>
      <c r="IM127" s="28"/>
      <c r="IN127" s="28"/>
      <c r="IO127" s="28"/>
      <c r="IP127" s="28"/>
      <c r="IQ127" s="28"/>
      <c r="IR127" s="28"/>
      <c r="IS127" s="28"/>
      <c r="IT127" s="28"/>
      <c r="IU127" s="28"/>
      <c r="IV127" s="28"/>
      <c r="IW127" s="28"/>
      <c r="IX127" s="28"/>
      <c r="IY127" s="28"/>
      <c r="IZ127" s="28"/>
      <c r="JA127" s="28"/>
      <c r="JB127" s="28"/>
      <c r="JC127" s="28"/>
      <c r="JD127" s="28"/>
      <c r="JE127" s="28"/>
      <c r="JF127" s="28"/>
      <c r="JG127" s="28"/>
      <c r="JH127" s="28"/>
      <c r="JI127" s="28"/>
      <c r="JJ127" s="28"/>
      <c r="JK127" s="28"/>
      <c r="JL127" s="28"/>
      <c r="JM127" s="28"/>
      <c r="JN127" s="28"/>
      <c r="JO127" s="28"/>
      <c r="JP127" s="28"/>
      <c r="JQ127" s="28"/>
      <c r="JR127" s="28"/>
      <c r="JS127" s="28"/>
    </row>
    <row r="128" spans="1:279" s="27" customFormat="1" ht="12.75" outlineLevel="1" x14ac:dyDescent="0.2">
      <c r="A128" s="33"/>
      <c r="B128" s="58"/>
      <c r="C128" s="193"/>
      <c r="D128" s="33"/>
      <c r="E128" s="194"/>
      <c r="F128" s="194"/>
      <c r="G128" s="204"/>
      <c r="H128" s="33"/>
      <c r="I128" s="12"/>
      <c r="J128" s="195"/>
      <c r="K128" s="195"/>
      <c r="L128" s="195"/>
      <c r="M128" s="195"/>
      <c r="N128" s="195"/>
      <c r="O128" s="195"/>
      <c r="P128" s="195"/>
      <c r="Q128" s="195"/>
      <c r="R128" s="195"/>
      <c r="S128" s="195"/>
      <c r="T128" s="195"/>
      <c r="U128" s="195"/>
      <c r="V128" s="195"/>
      <c r="W128" s="195"/>
      <c r="X128" s="195"/>
      <c r="Y128" s="195"/>
      <c r="Z128" s="195"/>
      <c r="AA128" s="195"/>
      <c r="AB128" s="195"/>
      <c r="AC128" s="195"/>
      <c r="AD128" s="195"/>
      <c r="AE128" s="195"/>
      <c r="AF128" s="195"/>
      <c r="AG128" s="195"/>
      <c r="AH128" s="195"/>
      <c r="AI128" s="195"/>
      <c r="AJ128" s="195"/>
      <c r="AK128" s="195"/>
      <c r="AL128" s="195"/>
      <c r="AM128" s="195"/>
      <c r="AN128" s="195"/>
      <c r="AO128" s="195"/>
      <c r="AP128" s="195"/>
      <c r="AQ128" s="195"/>
      <c r="AR128" s="195"/>
      <c r="AS128" s="195"/>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14"/>
      <c r="DC128" s="28"/>
      <c r="DD128" s="28"/>
      <c r="DE128" s="28"/>
      <c r="DF128" s="28"/>
      <c r="DG128" s="28"/>
      <c r="DH128" s="28"/>
      <c r="DI128" s="28"/>
      <c r="DJ128" s="28"/>
      <c r="DK128" s="28"/>
      <c r="DL128" s="28"/>
      <c r="DM128" s="28"/>
      <c r="DN128" s="28"/>
      <c r="DO128" s="28"/>
      <c r="DP128" s="28"/>
      <c r="DQ128" s="28"/>
      <c r="DR128" s="28"/>
      <c r="DS128" s="28"/>
      <c r="DT128" s="28"/>
      <c r="DU128" s="28"/>
      <c r="DV128" s="28"/>
      <c r="DW128" s="28"/>
      <c r="DX128" s="28"/>
      <c r="DY128" s="28"/>
      <c r="DZ128" s="28"/>
      <c r="EA128" s="28"/>
      <c r="EB128" s="28"/>
      <c r="EC128" s="28"/>
      <c r="ED128" s="28"/>
      <c r="EE128" s="28"/>
      <c r="EF128" s="28"/>
      <c r="EG128" s="28"/>
      <c r="EH128" s="28"/>
      <c r="EI128" s="28"/>
      <c r="EJ128" s="28"/>
      <c r="EK128" s="28"/>
      <c r="EL128" s="28"/>
      <c r="EM128" s="28"/>
      <c r="EN128" s="28"/>
      <c r="EO128" s="28"/>
      <c r="EP128" s="28"/>
      <c r="EQ128" s="28"/>
      <c r="ER128" s="28"/>
      <c r="ES128" s="28"/>
      <c r="ET128" s="28"/>
      <c r="EU128" s="28"/>
      <c r="EV128" s="28"/>
      <c r="EW128" s="28"/>
      <c r="EX128" s="28"/>
      <c r="EY128" s="28"/>
      <c r="EZ128" s="28"/>
      <c r="FA128" s="28"/>
      <c r="FB128" s="28"/>
      <c r="FC128" s="28"/>
      <c r="FD128" s="28"/>
      <c r="FE128" s="28"/>
      <c r="FF128" s="28"/>
      <c r="FG128" s="28"/>
      <c r="FH128" s="28"/>
      <c r="FI128" s="28"/>
      <c r="FJ128" s="28"/>
      <c r="FK128" s="28"/>
      <c r="FL128" s="28"/>
      <c r="FM128" s="28"/>
      <c r="FN128" s="28"/>
      <c r="FO128" s="28"/>
      <c r="FP128" s="28"/>
      <c r="FQ128" s="28"/>
      <c r="FR128" s="28"/>
      <c r="FS128" s="28"/>
      <c r="FT128" s="28"/>
      <c r="FU128" s="28"/>
      <c r="FV128" s="28"/>
      <c r="FW128" s="28"/>
      <c r="FX128" s="28"/>
      <c r="FY128" s="28"/>
      <c r="FZ128" s="28"/>
      <c r="GA128" s="28"/>
      <c r="GB128" s="28"/>
      <c r="GC128" s="28"/>
      <c r="GD128" s="28"/>
      <c r="GE128" s="28"/>
      <c r="GF128" s="28"/>
      <c r="GG128" s="28"/>
      <c r="GH128" s="28"/>
      <c r="GI128" s="28"/>
      <c r="GJ128" s="28"/>
      <c r="GK128" s="28"/>
      <c r="GL128" s="28"/>
      <c r="GM128" s="28"/>
      <c r="GN128" s="28"/>
      <c r="GO128" s="28"/>
      <c r="GP128" s="28"/>
      <c r="GQ128" s="28"/>
      <c r="GR128" s="28"/>
      <c r="GS128" s="28"/>
      <c r="GT128" s="28"/>
      <c r="GU128" s="28"/>
      <c r="GV128" s="28"/>
      <c r="GW128" s="28"/>
      <c r="GX128" s="28"/>
      <c r="GY128" s="28"/>
      <c r="GZ128" s="28"/>
      <c r="HA128" s="28"/>
      <c r="HB128" s="28"/>
      <c r="HC128" s="28"/>
      <c r="HD128" s="28"/>
      <c r="HE128" s="28"/>
      <c r="HF128" s="28"/>
      <c r="HG128" s="28"/>
      <c r="HH128" s="28"/>
      <c r="HI128" s="28"/>
      <c r="HJ128" s="28"/>
      <c r="HK128" s="28"/>
      <c r="HL128" s="28"/>
      <c r="HM128" s="28"/>
      <c r="HN128" s="28"/>
      <c r="HO128" s="28"/>
      <c r="HP128" s="28"/>
      <c r="HQ128" s="28"/>
      <c r="HR128" s="28"/>
      <c r="HS128" s="28"/>
      <c r="HT128" s="28"/>
      <c r="HU128" s="28"/>
      <c r="HV128" s="28"/>
      <c r="HW128" s="28"/>
      <c r="HX128" s="28"/>
      <c r="HY128" s="28"/>
      <c r="HZ128" s="28"/>
      <c r="IA128" s="28"/>
      <c r="IB128" s="28"/>
      <c r="IC128" s="28"/>
      <c r="ID128" s="28"/>
      <c r="IE128" s="28"/>
      <c r="IF128" s="28"/>
      <c r="IG128" s="28"/>
      <c r="IH128" s="28"/>
      <c r="II128" s="28"/>
      <c r="IJ128" s="28"/>
      <c r="IK128" s="28"/>
      <c r="IL128" s="28"/>
      <c r="IM128" s="28"/>
      <c r="IN128" s="28"/>
      <c r="IO128" s="28"/>
      <c r="IP128" s="28"/>
      <c r="IQ128" s="28"/>
      <c r="IR128" s="28"/>
      <c r="IS128" s="28"/>
      <c r="IT128" s="28"/>
      <c r="IU128" s="28"/>
      <c r="IV128" s="28"/>
      <c r="IW128" s="28"/>
      <c r="IX128" s="28"/>
      <c r="IY128" s="28"/>
      <c r="IZ128" s="28"/>
      <c r="JA128" s="28"/>
      <c r="JB128" s="28"/>
      <c r="JC128" s="28"/>
      <c r="JD128" s="28"/>
      <c r="JE128" s="28"/>
      <c r="JF128" s="28"/>
      <c r="JG128" s="28"/>
      <c r="JH128" s="28"/>
      <c r="JI128" s="28"/>
      <c r="JJ128" s="28"/>
      <c r="JK128" s="28"/>
      <c r="JL128" s="28"/>
      <c r="JM128" s="28"/>
      <c r="JN128" s="28"/>
      <c r="JO128" s="28"/>
      <c r="JP128" s="28"/>
      <c r="JQ128" s="28"/>
      <c r="JR128" s="28"/>
      <c r="JS128" s="28"/>
    </row>
    <row r="129" spans="1:279" s="27" customFormat="1" ht="12.75" outlineLevel="1" x14ac:dyDescent="0.2">
      <c r="A129" s="33"/>
      <c r="B129" s="58"/>
      <c r="C129" s="240" t="s">
        <v>187</v>
      </c>
      <c r="D129" s="33"/>
      <c r="E129" s="194"/>
      <c r="F129" s="194"/>
      <c r="G129" s="204"/>
      <c r="H129" s="33"/>
      <c r="I129" s="12"/>
      <c r="J129" s="195"/>
      <c r="K129" s="195"/>
      <c r="L129" s="195"/>
      <c r="M129" s="195"/>
      <c r="N129" s="195"/>
      <c r="O129" s="195"/>
      <c r="P129" s="195"/>
      <c r="Q129" s="195"/>
      <c r="R129" s="195"/>
      <c r="S129" s="195"/>
      <c r="T129" s="195"/>
      <c r="U129" s="195"/>
      <c r="V129" s="195"/>
      <c r="W129" s="195"/>
      <c r="X129" s="195"/>
      <c r="Y129" s="195"/>
      <c r="Z129" s="195"/>
      <c r="AA129" s="195"/>
      <c r="AB129" s="195"/>
      <c r="AC129" s="195"/>
      <c r="AD129" s="195"/>
      <c r="AE129" s="195"/>
      <c r="AF129" s="195"/>
      <c r="AG129" s="195"/>
      <c r="AH129" s="195"/>
      <c r="AI129" s="195"/>
      <c r="AJ129" s="195"/>
      <c r="AK129" s="195"/>
      <c r="AL129" s="195"/>
      <c r="AM129" s="195"/>
      <c r="AN129" s="195"/>
      <c r="AO129" s="195"/>
      <c r="AP129" s="195"/>
      <c r="AQ129" s="195"/>
      <c r="AR129" s="195"/>
      <c r="AS129" s="195"/>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14"/>
      <c r="DC129" s="28"/>
      <c r="DD129" s="28"/>
      <c r="DE129" s="28"/>
      <c r="DF129" s="28"/>
      <c r="DG129" s="28"/>
      <c r="DH129" s="28"/>
      <c r="DI129" s="28"/>
      <c r="DJ129" s="28"/>
      <c r="DK129" s="28"/>
      <c r="DL129" s="28"/>
      <c r="DM129" s="28"/>
      <c r="DN129" s="28"/>
      <c r="DO129" s="28"/>
      <c r="DP129" s="28"/>
      <c r="DQ129" s="28"/>
      <c r="DR129" s="28"/>
      <c r="DS129" s="28"/>
      <c r="DT129" s="28"/>
      <c r="DU129" s="28"/>
      <c r="DV129" s="28"/>
      <c r="DW129" s="28"/>
      <c r="DX129" s="28"/>
      <c r="DY129" s="28"/>
      <c r="DZ129" s="28"/>
      <c r="EA129" s="28"/>
      <c r="EB129" s="28"/>
      <c r="EC129" s="28"/>
      <c r="ED129" s="28"/>
      <c r="EE129" s="28"/>
      <c r="EF129" s="28"/>
      <c r="EG129" s="28"/>
      <c r="EH129" s="28"/>
      <c r="EI129" s="28"/>
      <c r="EJ129" s="28"/>
      <c r="EK129" s="28"/>
      <c r="EL129" s="28"/>
      <c r="EM129" s="28"/>
      <c r="EN129" s="28"/>
      <c r="EO129" s="28"/>
      <c r="EP129" s="28"/>
      <c r="EQ129" s="28"/>
      <c r="ER129" s="28"/>
      <c r="ES129" s="28"/>
      <c r="ET129" s="28"/>
      <c r="EU129" s="28"/>
      <c r="EV129" s="28"/>
      <c r="EW129" s="28"/>
      <c r="EX129" s="28"/>
      <c r="EY129" s="28"/>
      <c r="EZ129" s="28"/>
      <c r="FA129" s="28"/>
      <c r="FB129" s="28"/>
      <c r="FC129" s="28"/>
      <c r="FD129" s="28"/>
      <c r="FE129" s="28"/>
      <c r="FF129" s="28"/>
      <c r="FG129" s="28"/>
      <c r="FH129" s="28"/>
      <c r="FI129" s="28"/>
      <c r="FJ129" s="28"/>
      <c r="FK129" s="28"/>
      <c r="FL129" s="28"/>
      <c r="FM129" s="28"/>
      <c r="FN129" s="28"/>
      <c r="FO129" s="28"/>
      <c r="FP129" s="28"/>
      <c r="FQ129" s="28"/>
      <c r="FR129" s="28"/>
      <c r="FS129" s="28"/>
      <c r="FT129" s="28"/>
      <c r="FU129" s="28"/>
      <c r="FV129" s="28"/>
      <c r="FW129" s="28"/>
      <c r="FX129" s="28"/>
      <c r="FY129" s="28"/>
      <c r="FZ129" s="28"/>
      <c r="GA129" s="28"/>
      <c r="GB129" s="28"/>
      <c r="GC129" s="28"/>
      <c r="GD129" s="28"/>
      <c r="GE129" s="28"/>
      <c r="GF129" s="28"/>
      <c r="GG129" s="28"/>
      <c r="GH129" s="28"/>
      <c r="GI129" s="28"/>
      <c r="GJ129" s="28"/>
      <c r="GK129" s="28"/>
      <c r="GL129" s="28"/>
      <c r="GM129" s="28"/>
      <c r="GN129" s="28"/>
      <c r="GO129" s="28"/>
      <c r="GP129" s="28"/>
      <c r="GQ129" s="28"/>
      <c r="GR129" s="28"/>
      <c r="GS129" s="28"/>
      <c r="GT129" s="28"/>
      <c r="GU129" s="28"/>
      <c r="GV129" s="28"/>
      <c r="GW129" s="28"/>
      <c r="GX129" s="28"/>
      <c r="GY129" s="28"/>
      <c r="GZ129" s="28"/>
      <c r="HA129" s="28"/>
      <c r="HB129" s="28"/>
      <c r="HC129" s="28"/>
      <c r="HD129" s="28"/>
      <c r="HE129" s="28"/>
      <c r="HF129" s="28"/>
      <c r="HG129" s="28"/>
      <c r="HH129" s="28"/>
      <c r="HI129" s="28"/>
      <c r="HJ129" s="28"/>
      <c r="HK129" s="28"/>
      <c r="HL129" s="28"/>
      <c r="HM129" s="28"/>
      <c r="HN129" s="28"/>
      <c r="HO129" s="28"/>
      <c r="HP129" s="28"/>
      <c r="HQ129" s="28"/>
      <c r="HR129" s="28"/>
      <c r="HS129" s="28"/>
      <c r="HT129" s="28"/>
      <c r="HU129" s="28"/>
      <c r="HV129" s="28"/>
      <c r="HW129" s="28"/>
      <c r="HX129" s="28"/>
      <c r="HY129" s="28"/>
      <c r="HZ129" s="28"/>
      <c r="IA129" s="28"/>
      <c r="IB129" s="28"/>
      <c r="IC129" s="28"/>
      <c r="ID129" s="28"/>
      <c r="IE129" s="28"/>
      <c r="IF129" s="28"/>
      <c r="IG129" s="28"/>
      <c r="IH129" s="28"/>
      <c r="II129" s="28"/>
      <c r="IJ129" s="28"/>
      <c r="IK129" s="28"/>
      <c r="IL129" s="28"/>
      <c r="IM129" s="28"/>
      <c r="IN129" s="28"/>
      <c r="IO129" s="28"/>
      <c r="IP129" s="28"/>
      <c r="IQ129" s="28"/>
      <c r="IR129" s="28"/>
      <c r="IS129" s="28"/>
      <c r="IT129" s="28"/>
      <c r="IU129" s="28"/>
      <c r="IV129" s="28"/>
      <c r="IW129" s="28"/>
      <c r="IX129" s="28"/>
      <c r="IY129" s="28"/>
      <c r="IZ129" s="28"/>
      <c r="JA129" s="28"/>
      <c r="JB129" s="28"/>
      <c r="JC129" s="28"/>
      <c r="JD129" s="28"/>
      <c r="JE129" s="28"/>
      <c r="JF129" s="28"/>
      <c r="JG129" s="28"/>
      <c r="JH129" s="28"/>
      <c r="JI129" s="28"/>
      <c r="JJ129" s="28"/>
      <c r="JK129" s="28"/>
      <c r="JL129" s="28"/>
      <c r="JM129" s="28"/>
      <c r="JN129" s="28"/>
      <c r="JO129" s="28"/>
      <c r="JP129" s="28"/>
      <c r="JQ129" s="28"/>
      <c r="JR129" s="28"/>
      <c r="JS129" s="28"/>
    </row>
    <row r="130" spans="1:279" s="27" customFormat="1" ht="12.75" outlineLevel="1" x14ac:dyDescent="0.2">
      <c r="A130" s="33"/>
      <c r="B130" s="58"/>
      <c r="C130" s="193"/>
      <c r="D130" s="33"/>
      <c r="E130" s="194"/>
      <c r="F130" s="194"/>
      <c r="G130" s="204"/>
      <c r="H130" s="33"/>
      <c r="I130" s="12"/>
      <c r="J130" s="195"/>
      <c r="K130" s="195"/>
      <c r="L130" s="195"/>
      <c r="M130" s="195"/>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95"/>
      <c r="AM130" s="195"/>
      <c r="AN130" s="195"/>
      <c r="AO130" s="195"/>
      <c r="AP130" s="195"/>
      <c r="AQ130" s="195"/>
      <c r="AR130" s="195"/>
      <c r="AS130" s="195"/>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14"/>
      <c r="DC130" s="28"/>
      <c r="DD130" s="28"/>
      <c r="DE130" s="28"/>
      <c r="DF130" s="28"/>
      <c r="DG130" s="28"/>
      <c r="DH130" s="28"/>
      <c r="DI130" s="28"/>
      <c r="DJ130" s="28"/>
      <c r="DK130" s="28"/>
      <c r="DL130" s="28"/>
      <c r="DM130" s="28"/>
      <c r="DN130" s="28"/>
      <c r="DO130" s="28"/>
      <c r="DP130" s="28"/>
      <c r="DQ130" s="28"/>
      <c r="DR130" s="28"/>
      <c r="DS130" s="28"/>
      <c r="DT130" s="28"/>
      <c r="DU130" s="28"/>
      <c r="DV130" s="28"/>
      <c r="DW130" s="28"/>
      <c r="DX130" s="28"/>
      <c r="DY130" s="28"/>
      <c r="DZ130" s="28"/>
      <c r="EA130" s="28"/>
      <c r="EB130" s="28"/>
      <c r="EC130" s="28"/>
      <c r="ED130" s="28"/>
      <c r="EE130" s="28"/>
      <c r="EF130" s="28"/>
      <c r="EG130" s="28"/>
      <c r="EH130" s="28"/>
      <c r="EI130" s="28"/>
      <c r="EJ130" s="28"/>
      <c r="EK130" s="28"/>
      <c r="EL130" s="28"/>
      <c r="EM130" s="28"/>
      <c r="EN130" s="28"/>
      <c r="EO130" s="28"/>
      <c r="EP130" s="28"/>
      <c r="EQ130" s="28"/>
      <c r="ER130" s="28"/>
      <c r="ES130" s="28"/>
      <c r="ET130" s="28"/>
      <c r="EU130" s="28"/>
      <c r="EV130" s="28"/>
      <c r="EW130" s="28"/>
      <c r="EX130" s="28"/>
      <c r="EY130" s="28"/>
      <c r="EZ130" s="28"/>
      <c r="FA130" s="28"/>
      <c r="FB130" s="28"/>
      <c r="FC130" s="28"/>
      <c r="FD130" s="28"/>
      <c r="FE130" s="28"/>
      <c r="FF130" s="28"/>
      <c r="FG130" s="28"/>
      <c r="FH130" s="28"/>
      <c r="FI130" s="28"/>
      <c r="FJ130" s="28"/>
      <c r="FK130" s="28"/>
      <c r="FL130" s="28"/>
      <c r="FM130" s="28"/>
      <c r="FN130" s="28"/>
      <c r="FO130" s="28"/>
      <c r="FP130" s="28"/>
      <c r="FQ130" s="28"/>
      <c r="FR130" s="28"/>
      <c r="FS130" s="28"/>
      <c r="FT130" s="28"/>
      <c r="FU130" s="28"/>
      <c r="FV130" s="28"/>
      <c r="FW130" s="28"/>
      <c r="FX130" s="28"/>
      <c r="FY130" s="28"/>
      <c r="FZ130" s="28"/>
      <c r="GA130" s="28"/>
      <c r="GB130" s="28"/>
      <c r="GC130" s="28"/>
      <c r="GD130" s="28"/>
      <c r="GE130" s="28"/>
      <c r="GF130" s="28"/>
      <c r="GG130" s="28"/>
      <c r="GH130" s="28"/>
      <c r="GI130" s="28"/>
      <c r="GJ130" s="28"/>
      <c r="GK130" s="28"/>
      <c r="GL130" s="28"/>
      <c r="GM130" s="28"/>
      <c r="GN130" s="28"/>
      <c r="GO130" s="28"/>
      <c r="GP130" s="28"/>
      <c r="GQ130" s="28"/>
      <c r="GR130" s="28"/>
      <c r="GS130" s="28"/>
      <c r="GT130" s="28"/>
      <c r="GU130" s="28"/>
      <c r="GV130" s="28"/>
      <c r="GW130" s="28"/>
      <c r="GX130" s="28"/>
      <c r="GY130" s="28"/>
      <c r="GZ130" s="28"/>
      <c r="HA130" s="28"/>
      <c r="HB130" s="28"/>
      <c r="HC130" s="28"/>
      <c r="HD130" s="28"/>
      <c r="HE130" s="28"/>
      <c r="HF130" s="28"/>
      <c r="HG130" s="28"/>
      <c r="HH130" s="28"/>
      <c r="HI130" s="28"/>
      <c r="HJ130" s="28"/>
      <c r="HK130" s="28"/>
      <c r="HL130" s="28"/>
      <c r="HM130" s="28"/>
      <c r="HN130" s="28"/>
      <c r="HO130" s="28"/>
      <c r="HP130" s="28"/>
      <c r="HQ130" s="28"/>
      <c r="HR130" s="28"/>
      <c r="HS130" s="28"/>
      <c r="HT130" s="28"/>
      <c r="HU130" s="28"/>
      <c r="HV130" s="28"/>
      <c r="HW130" s="28"/>
      <c r="HX130" s="28"/>
      <c r="HY130" s="28"/>
      <c r="HZ130" s="28"/>
      <c r="IA130" s="28"/>
      <c r="IB130" s="28"/>
      <c r="IC130" s="28"/>
      <c r="ID130" s="28"/>
      <c r="IE130" s="28"/>
      <c r="IF130" s="28"/>
      <c r="IG130" s="28"/>
      <c r="IH130" s="28"/>
      <c r="II130" s="28"/>
      <c r="IJ130" s="28"/>
      <c r="IK130" s="28"/>
      <c r="IL130" s="28"/>
      <c r="IM130" s="28"/>
      <c r="IN130" s="28"/>
      <c r="IO130" s="28"/>
      <c r="IP130" s="28"/>
      <c r="IQ130" s="28"/>
      <c r="IR130" s="28"/>
      <c r="IS130" s="28"/>
      <c r="IT130" s="28"/>
      <c r="IU130" s="28"/>
      <c r="IV130" s="28"/>
      <c r="IW130" s="28"/>
      <c r="IX130" s="28"/>
      <c r="IY130" s="28"/>
      <c r="IZ130" s="28"/>
      <c r="JA130" s="28"/>
      <c r="JB130" s="28"/>
      <c r="JC130" s="28"/>
      <c r="JD130" s="28"/>
      <c r="JE130" s="28"/>
      <c r="JF130" s="28"/>
      <c r="JG130" s="28"/>
      <c r="JH130" s="28"/>
      <c r="JI130" s="28"/>
      <c r="JJ130" s="28"/>
      <c r="JK130" s="28"/>
      <c r="JL130" s="28"/>
      <c r="JM130" s="28"/>
      <c r="JN130" s="28"/>
      <c r="JO130" s="28"/>
      <c r="JP130" s="28"/>
      <c r="JQ130" s="28"/>
      <c r="JR130" s="28"/>
      <c r="JS130" s="28"/>
    </row>
    <row r="131" spans="1:279" s="27" customFormat="1" ht="12.75" outlineLevel="1" x14ac:dyDescent="0.2">
      <c r="A131" s="33"/>
      <c r="B131" s="58"/>
      <c r="C131" s="33" t="str">
        <f t="shared" ref="C131:C141" si="278">C148</f>
        <v>ANDESMAR</v>
      </c>
      <c r="D131" s="33"/>
      <c r="E131" s="243">
        <f>+G131/$G$143</f>
        <v>0.36046710381000469</v>
      </c>
      <c r="F131" s="243"/>
      <c r="G131" s="204">
        <f>SUM(J131:AS131)</f>
        <v>439315932.96929908</v>
      </c>
      <c r="H131" s="216">
        <f t="shared" ref="H131:H138" si="279">+G131/$G$143</f>
        <v>0.36046710381000469</v>
      </c>
      <c r="I131" s="201" t="s">
        <v>164</v>
      </c>
      <c r="J131" s="247">
        <f>J148</f>
        <v>8147928.4626976671</v>
      </c>
      <c r="K131" s="247">
        <f t="shared" ref="K131:AJ138" si="280">K148</f>
        <v>5160178.955695455</v>
      </c>
      <c r="L131" s="247">
        <f t="shared" si="280"/>
        <v>3837619.4887752649</v>
      </c>
      <c r="M131" s="247">
        <f t="shared" si="280"/>
        <v>3419216.1363421502</v>
      </c>
      <c r="N131" s="247">
        <f t="shared" si="280"/>
        <v>3113566.0086544724</v>
      </c>
      <c r="O131" s="247">
        <f t="shared" si="280"/>
        <v>3059867.2158500282</v>
      </c>
      <c r="P131" s="247">
        <f t="shared" si="280"/>
        <v>4858664.0457710801</v>
      </c>
      <c r="Q131" s="247">
        <f t="shared" si="280"/>
        <v>4127266.6632841257</v>
      </c>
      <c r="R131" s="247">
        <f t="shared" si="280"/>
        <v>5690112.1875304431</v>
      </c>
      <c r="S131" s="247">
        <f t="shared" si="280"/>
        <v>7240432.4430567184</v>
      </c>
      <c r="T131" s="247">
        <f t="shared" si="280"/>
        <v>10459344.813562723</v>
      </c>
      <c r="U131" s="247">
        <f t="shared" si="280"/>
        <v>17789290.302910972</v>
      </c>
      <c r="V131" s="247">
        <f t="shared" si="280"/>
        <v>28575666.689119522</v>
      </c>
      <c r="W131" s="247">
        <f t="shared" si="280"/>
        <v>18608049.428763654</v>
      </c>
      <c r="X131" s="247">
        <f t="shared" si="280"/>
        <v>15444227.869240163</v>
      </c>
      <c r="Y131" s="247">
        <f t="shared" si="280"/>
        <v>11061894.243900731</v>
      </c>
      <c r="Z131" s="247">
        <f t="shared" si="280"/>
        <v>10226310.455745667</v>
      </c>
      <c r="AA131" s="247">
        <f t="shared" si="280"/>
        <v>13192092.786572475</v>
      </c>
      <c r="AB131" s="247">
        <f t="shared" si="280"/>
        <v>13886557.255906489</v>
      </c>
      <c r="AC131" s="247">
        <f t="shared" si="280"/>
        <v>14203644.609935971</v>
      </c>
      <c r="AD131" s="247">
        <f t="shared" si="280"/>
        <v>17991651.862514518</v>
      </c>
      <c r="AE131" s="247">
        <f t="shared" si="280"/>
        <v>20142107.079945598</v>
      </c>
      <c r="AF131" s="247">
        <f t="shared" si="280"/>
        <v>19339513.043508057</v>
      </c>
      <c r="AG131" s="247">
        <f t="shared" si="280"/>
        <v>18707474.79644734</v>
      </c>
      <c r="AH131" s="247">
        <f t="shared" si="280"/>
        <v>21070129.400558665</v>
      </c>
      <c r="AI131" s="247">
        <f t="shared" si="280"/>
        <v>17192110.002940878</v>
      </c>
      <c r="AJ131" s="247">
        <f t="shared" si="280"/>
        <v>14539699.1850967</v>
      </c>
      <c r="AK131" s="247">
        <f t="shared" ref="AK131:AO131" si="281">AK148</f>
        <v>13287034.832061265</v>
      </c>
      <c r="AL131" s="247">
        <f t="shared" si="281"/>
        <v>16820457.789241295</v>
      </c>
      <c r="AM131" s="247">
        <f t="shared" si="281"/>
        <v>13151476.355386971</v>
      </c>
      <c r="AN131" s="247">
        <f t="shared" si="281"/>
        <v>13556771.13351346</v>
      </c>
      <c r="AO131" s="247">
        <f t="shared" si="281"/>
        <v>13519564.198723974</v>
      </c>
      <c r="AP131" s="247">
        <f t="shared" ref="AP131:AS131" si="282">AP148</f>
        <v>6051290.7509999992</v>
      </c>
      <c r="AQ131" s="247">
        <f t="shared" si="282"/>
        <v>9774406.5716522373</v>
      </c>
      <c r="AR131" s="247">
        <f t="shared" si="282"/>
        <v>9031788.8661879897</v>
      </c>
      <c r="AS131" s="247">
        <f t="shared" si="282"/>
        <v>13038527.0372044</v>
      </c>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14"/>
      <c r="DC131" s="28"/>
      <c r="DD131" s="28"/>
      <c r="DE131" s="28"/>
      <c r="DF131" s="28"/>
      <c r="DG131" s="28"/>
      <c r="DH131" s="28"/>
      <c r="DI131" s="28"/>
      <c r="DJ131" s="28"/>
      <c r="DK131" s="28"/>
      <c r="DL131" s="28"/>
      <c r="DM131" s="28"/>
      <c r="DN131" s="28"/>
      <c r="DO131" s="28"/>
      <c r="DP131" s="28"/>
      <c r="DQ131" s="28"/>
      <c r="DR131" s="28"/>
      <c r="DS131" s="28"/>
      <c r="DT131" s="28"/>
      <c r="DU131" s="28"/>
      <c r="DV131" s="28"/>
      <c r="DW131" s="28"/>
      <c r="DX131" s="28"/>
      <c r="DY131" s="28"/>
      <c r="DZ131" s="28"/>
      <c r="EA131" s="28"/>
      <c r="EB131" s="28"/>
      <c r="EC131" s="28"/>
      <c r="ED131" s="28"/>
      <c r="EE131" s="28"/>
      <c r="EF131" s="28"/>
      <c r="EG131" s="28"/>
      <c r="EH131" s="28"/>
      <c r="EI131" s="28"/>
      <c r="EJ131" s="28"/>
      <c r="EK131" s="28"/>
      <c r="EL131" s="28"/>
      <c r="EM131" s="28"/>
      <c r="EN131" s="28"/>
      <c r="EO131" s="28"/>
      <c r="EP131" s="28"/>
      <c r="EQ131" s="28"/>
      <c r="ER131" s="28"/>
      <c r="ES131" s="28"/>
      <c r="ET131" s="28"/>
      <c r="EU131" s="28"/>
      <c r="EV131" s="28"/>
      <c r="EW131" s="28"/>
      <c r="EX131" s="28"/>
      <c r="EY131" s="28"/>
      <c r="EZ131" s="28"/>
      <c r="FA131" s="28"/>
      <c r="FB131" s="28"/>
      <c r="FC131" s="28"/>
      <c r="FD131" s="28"/>
      <c r="FE131" s="28"/>
      <c r="FF131" s="28"/>
      <c r="FG131" s="28"/>
      <c r="FH131" s="28"/>
      <c r="FI131" s="28"/>
      <c r="FJ131" s="28"/>
      <c r="FK131" s="28"/>
      <c r="FL131" s="28"/>
      <c r="FM131" s="28"/>
      <c r="FN131" s="28"/>
      <c r="FO131" s="28"/>
      <c r="FP131" s="28"/>
      <c r="FQ131" s="28"/>
      <c r="FR131" s="28"/>
      <c r="FS131" s="28"/>
      <c r="FT131" s="28"/>
      <c r="FU131" s="28"/>
      <c r="FV131" s="28"/>
      <c r="FW131" s="28"/>
      <c r="FX131" s="28"/>
      <c r="FY131" s="28"/>
      <c r="FZ131" s="28"/>
      <c r="GA131" s="28"/>
      <c r="GB131" s="28"/>
      <c r="GC131" s="28"/>
      <c r="GD131" s="28"/>
      <c r="GE131" s="28"/>
      <c r="GF131" s="28"/>
      <c r="GG131" s="28"/>
      <c r="GH131" s="28"/>
      <c r="GI131" s="28"/>
      <c r="GJ131" s="28"/>
      <c r="GK131" s="28"/>
      <c r="GL131" s="28"/>
      <c r="GM131" s="28"/>
      <c r="GN131" s="28"/>
      <c r="GO131" s="28"/>
      <c r="GP131" s="28"/>
      <c r="GQ131" s="28"/>
      <c r="GR131" s="28"/>
      <c r="GS131" s="28"/>
      <c r="GT131" s="28"/>
      <c r="GU131" s="28"/>
      <c r="GV131" s="28"/>
      <c r="GW131" s="28"/>
      <c r="GX131" s="28"/>
      <c r="GY131" s="28"/>
      <c r="GZ131" s="28"/>
      <c r="HA131" s="28"/>
      <c r="HB131" s="28"/>
      <c r="HC131" s="28"/>
      <c r="HD131" s="28"/>
      <c r="HE131" s="28"/>
      <c r="HF131" s="28"/>
      <c r="HG131" s="28"/>
      <c r="HH131" s="28"/>
      <c r="HI131" s="28"/>
      <c r="HJ131" s="28"/>
      <c r="HK131" s="28"/>
      <c r="HL131" s="28"/>
      <c r="HM131" s="28"/>
      <c r="HN131" s="28"/>
      <c r="HO131" s="28"/>
      <c r="HP131" s="28"/>
      <c r="HQ131" s="28"/>
      <c r="HR131" s="28"/>
      <c r="HS131" s="28"/>
      <c r="HT131" s="28"/>
      <c r="HU131" s="28"/>
      <c r="HV131" s="28"/>
      <c r="HW131" s="28"/>
      <c r="HX131" s="28"/>
      <c r="HY131" s="28"/>
      <c r="HZ131" s="28"/>
      <c r="IA131" s="28"/>
      <c r="IB131" s="28"/>
      <c r="IC131" s="28"/>
      <c r="ID131" s="28"/>
      <c r="IE131" s="28"/>
      <c r="IF131" s="28"/>
      <c r="IG131" s="28"/>
      <c r="IH131" s="28"/>
      <c r="II131" s="28"/>
      <c r="IJ131" s="28"/>
      <c r="IK131" s="28"/>
      <c r="IL131" s="28"/>
      <c r="IM131" s="28"/>
      <c r="IN131" s="28"/>
      <c r="IO131" s="28"/>
      <c r="IP131" s="28"/>
      <c r="IQ131" s="28"/>
      <c r="IR131" s="28"/>
      <c r="IS131" s="28"/>
      <c r="IT131" s="28"/>
      <c r="IU131" s="28"/>
      <c r="IV131" s="28"/>
      <c r="IW131" s="28"/>
      <c r="IX131" s="28"/>
      <c r="IY131" s="28"/>
      <c r="IZ131" s="28"/>
      <c r="JA131" s="28"/>
      <c r="JB131" s="28"/>
      <c r="JC131" s="28"/>
      <c r="JD131" s="28"/>
      <c r="JE131" s="28"/>
      <c r="JF131" s="28"/>
      <c r="JG131" s="28"/>
      <c r="JH131" s="28"/>
      <c r="JI131" s="28"/>
      <c r="JJ131" s="28"/>
      <c r="JK131" s="28"/>
      <c r="JL131" s="28"/>
      <c r="JM131" s="28"/>
      <c r="JN131" s="28"/>
      <c r="JO131" s="28"/>
      <c r="JP131" s="28"/>
      <c r="JQ131" s="28"/>
      <c r="JR131" s="28"/>
      <c r="JS131" s="28"/>
    </row>
    <row r="132" spans="1:279" s="27" customFormat="1" ht="12.75" outlineLevel="1" x14ac:dyDescent="0.2">
      <c r="A132" s="33"/>
      <c r="B132" s="58"/>
      <c r="C132" s="33" t="str">
        <f t="shared" si="278"/>
        <v>PLUSMAR</v>
      </c>
      <c r="D132" s="33"/>
      <c r="E132" s="243">
        <f t="shared" ref="E132:E142" si="283">+G132/$G$143</f>
        <v>0.13415481387797712</v>
      </c>
      <c r="F132" s="243"/>
      <c r="G132" s="204">
        <f t="shared" ref="G132:G190" si="284">SUM(J132:AS132)</f>
        <v>163499932.72115728</v>
      </c>
      <c r="H132" s="216">
        <f t="shared" si="279"/>
        <v>0.13415481387797712</v>
      </c>
      <c r="I132" s="201" t="s">
        <v>164</v>
      </c>
      <c r="J132" s="247">
        <f t="shared" ref="J132:Y138" si="285">J149</f>
        <v>1777320.1331100797</v>
      </c>
      <c r="K132" s="247">
        <f t="shared" si="285"/>
        <v>1125597.7504461287</v>
      </c>
      <c r="L132" s="247">
        <f t="shared" si="285"/>
        <v>837105.82534467382</v>
      </c>
      <c r="M132" s="247">
        <f t="shared" si="285"/>
        <v>745838.86031858181</v>
      </c>
      <c r="N132" s="247">
        <f t="shared" si="285"/>
        <v>679166.92915055621</v>
      </c>
      <c r="O132" s="247">
        <f t="shared" si="285"/>
        <v>667453.52911127219</v>
      </c>
      <c r="P132" s="247">
        <f t="shared" si="285"/>
        <v>1059827.8406715358</v>
      </c>
      <c r="Q132" s="247">
        <f t="shared" si="285"/>
        <v>900287.00778998516</v>
      </c>
      <c r="R132" s="247">
        <f t="shared" si="285"/>
        <v>1241192.8991340909</v>
      </c>
      <c r="S132" s="247">
        <f t="shared" si="285"/>
        <v>1579366.6344006537</v>
      </c>
      <c r="T132" s="247">
        <f t="shared" si="285"/>
        <v>2281512.9270453556</v>
      </c>
      <c r="U132" s="247">
        <f t="shared" si="285"/>
        <v>3880405.1795314285</v>
      </c>
      <c r="V132" s="247">
        <f t="shared" si="285"/>
        <v>6233254.0051290449</v>
      </c>
      <c r="W132" s="247">
        <f t="shared" si="285"/>
        <v>4059002.3634914588</v>
      </c>
      <c r="X132" s="247">
        <f t="shared" si="285"/>
        <v>3368873.1139463428</v>
      </c>
      <c r="Y132" s="247">
        <f t="shared" si="285"/>
        <v>2412947.9584937277</v>
      </c>
      <c r="Z132" s="247">
        <f t="shared" si="280"/>
        <v>2230680.7851394969</v>
      </c>
      <c r="AA132" s="247">
        <f t="shared" si="280"/>
        <v>2877611.4339703806</v>
      </c>
      <c r="AB132" s="247">
        <f t="shared" si="280"/>
        <v>3029096.0338570485</v>
      </c>
      <c r="AC132" s="247">
        <f t="shared" si="280"/>
        <v>3098262.7847497799</v>
      </c>
      <c r="AD132" s="247">
        <f t="shared" si="280"/>
        <v>3924546.6169160986</v>
      </c>
      <c r="AE132" s="247">
        <f t="shared" si="280"/>
        <v>4393628.7119283127</v>
      </c>
      <c r="AF132" s="247">
        <f t="shared" si="280"/>
        <v>4218557.6437169155</v>
      </c>
      <c r="AG132" s="247">
        <f t="shared" si="280"/>
        <v>4080690.1714459709</v>
      </c>
      <c r="AH132" s="247">
        <f t="shared" si="280"/>
        <v>4596059.6441526553</v>
      </c>
      <c r="AI132" s="247">
        <f t="shared" si="280"/>
        <v>3750141.3247255459</v>
      </c>
      <c r="AJ132" s="247">
        <f t="shared" si="280"/>
        <v>3171566.8846803731</v>
      </c>
      <c r="AK132" s="247">
        <f t="shared" ref="AK132:AO132" si="286">AK149</f>
        <v>2898321.2879778626</v>
      </c>
      <c r="AL132" s="247">
        <f t="shared" si="286"/>
        <v>3669072.2572997259</v>
      </c>
      <c r="AM132" s="247">
        <f t="shared" si="286"/>
        <v>2868751.7095371624</v>
      </c>
      <c r="AN132" s="247">
        <f t="shared" si="286"/>
        <v>2957159.281143418</v>
      </c>
      <c r="AO132" s="247">
        <f t="shared" si="286"/>
        <v>2949043.2753886529</v>
      </c>
      <c r="AP132" s="247">
        <f t="shared" ref="AP132:AS132" si="287">AP149</f>
        <v>17967394.733120684</v>
      </c>
      <c r="AQ132" s="247">
        <f t="shared" si="287"/>
        <v>18248898.746979237</v>
      </c>
      <c r="AR132" s="247">
        <f t="shared" si="287"/>
        <v>20408556.298385072</v>
      </c>
      <c r="AS132" s="247">
        <f t="shared" si="287"/>
        <v>19312740.138927974</v>
      </c>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14"/>
      <c r="DC132" s="28"/>
      <c r="DD132" s="28"/>
      <c r="DE132" s="28"/>
      <c r="DF132" s="28"/>
      <c r="DG132" s="28"/>
      <c r="DH132" s="28"/>
      <c r="DI132" s="28"/>
      <c r="DJ132" s="28"/>
      <c r="DK132" s="28"/>
      <c r="DL132" s="28"/>
      <c r="DM132" s="28"/>
      <c r="DN132" s="28"/>
      <c r="DO132" s="28"/>
      <c r="DP132" s="28"/>
      <c r="DQ132" s="28"/>
      <c r="DR132" s="28"/>
      <c r="DS132" s="28"/>
      <c r="DT132" s="28"/>
      <c r="DU132" s="28"/>
      <c r="DV132" s="28"/>
      <c r="DW132" s="28"/>
      <c r="DX132" s="28"/>
      <c r="DY132" s="28"/>
      <c r="DZ132" s="28"/>
      <c r="EA132" s="28"/>
      <c r="EB132" s="28"/>
      <c r="EC132" s="28"/>
      <c r="ED132" s="28"/>
      <c r="EE132" s="28"/>
      <c r="EF132" s="28"/>
      <c r="EG132" s="28"/>
      <c r="EH132" s="28"/>
      <c r="EI132" s="28"/>
      <c r="EJ132" s="28"/>
      <c r="EK132" s="28"/>
      <c r="EL132" s="28"/>
      <c r="EM132" s="28"/>
      <c r="EN132" s="28"/>
      <c r="EO132" s="28"/>
      <c r="EP132" s="28"/>
      <c r="EQ132" s="28"/>
      <c r="ER132" s="28"/>
      <c r="ES132" s="28"/>
      <c r="ET132" s="28"/>
      <c r="EU132" s="28"/>
      <c r="EV132" s="28"/>
      <c r="EW132" s="28"/>
      <c r="EX132" s="28"/>
      <c r="EY132" s="28"/>
      <c r="EZ132" s="28"/>
      <c r="FA132" s="28"/>
      <c r="FB132" s="28"/>
      <c r="FC132" s="28"/>
      <c r="FD132" s="28"/>
      <c r="FE132" s="28"/>
      <c r="FF132" s="28"/>
      <c r="FG132" s="28"/>
      <c r="FH132" s="28"/>
      <c r="FI132" s="28"/>
      <c r="FJ132" s="28"/>
      <c r="FK132" s="28"/>
      <c r="FL132" s="28"/>
      <c r="FM132" s="28"/>
      <c r="FN132" s="28"/>
      <c r="FO132" s="28"/>
      <c r="FP132" s="28"/>
      <c r="FQ132" s="28"/>
      <c r="FR132" s="28"/>
      <c r="FS132" s="28"/>
      <c r="FT132" s="28"/>
      <c r="FU132" s="28"/>
      <c r="FV132" s="28"/>
      <c r="FW132" s="28"/>
      <c r="FX132" s="28"/>
      <c r="FY132" s="28"/>
      <c r="FZ132" s="28"/>
      <c r="GA132" s="28"/>
      <c r="GB132" s="28"/>
      <c r="GC132" s="28"/>
      <c r="GD132" s="28"/>
      <c r="GE132" s="28"/>
      <c r="GF132" s="28"/>
      <c r="GG132" s="28"/>
      <c r="GH132" s="28"/>
      <c r="GI132" s="28"/>
      <c r="GJ132" s="28"/>
      <c r="GK132" s="28"/>
      <c r="GL132" s="28"/>
      <c r="GM132" s="28"/>
      <c r="GN132" s="28"/>
      <c r="GO132" s="28"/>
      <c r="GP132" s="28"/>
      <c r="GQ132" s="28"/>
      <c r="GR132" s="28"/>
      <c r="GS132" s="28"/>
      <c r="GT132" s="28"/>
      <c r="GU132" s="28"/>
      <c r="GV132" s="28"/>
      <c r="GW132" s="28"/>
      <c r="GX132" s="28"/>
      <c r="GY132" s="28"/>
      <c r="GZ132" s="28"/>
      <c r="HA132" s="28"/>
      <c r="HB132" s="28"/>
      <c r="HC132" s="28"/>
      <c r="HD132" s="28"/>
      <c r="HE132" s="28"/>
      <c r="HF132" s="28"/>
      <c r="HG132" s="28"/>
      <c r="HH132" s="28"/>
      <c r="HI132" s="28"/>
      <c r="HJ132" s="28"/>
      <c r="HK132" s="28"/>
      <c r="HL132" s="28"/>
      <c r="HM132" s="28"/>
      <c r="HN132" s="28"/>
      <c r="HO132" s="28"/>
      <c r="HP132" s="28"/>
      <c r="HQ132" s="28"/>
      <c r="HR132" s="28"/>
      <c r="HS132" s="28"/>
      <c r="HT132" s="28"/>
      <c r="HU132" s="28"/>
      <c r="HV132" s="28"/>
      <c r="HW132" s="28"/>
      <c r="HX132" s="28"/>
      <c r="HY132" s="28"/>
      <c r="HZ132" s="28"/>
      <c r="IA132" s="28"/>
      <c r="IB132" s="28"/>
      <c r="IC132" s="28"/>
      <c r="ID132" s="28"/>
      <c r="IE132" s="28"/>
      <c r="IF132" s="28"/>
      <c r="IG132" s="28"/>
      <c r="IH132" s="28"/>
      <c r="II132" s="28"/>
      <c r="IJ132" s="28"/>
      <c r="IK132" s="28"/>
      <c r="IL132" s="28"/>
      <c r="IM132" s="28"/>
      <c r="IN132" s="28"/>
      <c r="IO132" s="28"/>
      <c r="IP132" s="28"/>
      <c r="IQ132" s="28"/>
      <c r="IR132" s="28"/>
      <c r="IS132" s="28"/>
      <c r="IT132" s="28"/>
      <c r="IU132" s="28"/>
      <c r="IV132" s="28"/>
      <c r="IW132" s="28"/>
      <c r="IX132" s="28"/>
      <c r="IY132" s="28"/>
      <c r="IZ132" s="28"/>
      <c r="JA132" s="28"/>
      <c r="JB132" s="28"/>
      <c r="JC132" s="28"/>
      <c r="JD132" s="28"/>
      <c r="JE132" s="28"/>
      <c r="JF132" s="28"/>
      <c r="JG132" s="28"/>
      <c r="JH132" s="28"/>
      <c r="JI132" s="28"/>
      <c r="JJ132" s="28"/>
      <c r="JK132" s="28"/>
      <c r="JL132" s="28"/>
      <c r="JM132" s="28"/>
      <c r="JN132" s="28"/>
      <c r="JO132" s="28"/>
      <c r="JP132" s="28"/>
      <c r="JQ132" s="28"/>
      <c r="JR132" s="28"/>
      <c r="JS132" s="28"/>
    </row>
    <row r="133" spans="1:279" s="27" customFormat="1" ht="12.75" outlineLevel="1" x14ac:dyDescent="0.2">
      <c r="A133" s="33"/>
      <c r="B133" s="58"/>
      <c r="C133" s="33" t="str">
        <f t="shared" si="278"/>
        <v>20 DE JUNIO</v>
      </c>
      <c r="D133" s="33"/>
      <c r="E133" s="243">
        <f t="shared" si="283"/>
        <v>5.5335035829097039E-2</v>
      </c>
      <c r="F133" s="243"/>
      <c r="G133" s="204">
        <f>SUM(J133:AS133)</f>
        <v>67439060.691547766</v>
      </c>
      <c r="H133" s="216">
        <f t="shared" si="279"/>
        <v>5.5335035829097039E-2</v>
      </c>
      <c r="I133" s="201" t="s">
        <v>164</v>
      </c>
      <c r="J133" s="247">
        <f t="shared" si="285"/>
        <v>1306266.3417614033</v>
      </c>
      <c r="K133" s="247">
        <f t="shared" si="280"/>
        <v>827273.84244347794</v>
      </c>
      <c r="L133" s="247">
        <f t="shared" si="280"/>
        <v>615242.65874752309</v>
      </c>
      <c r="M133" s="247">
        <f t="shared" si="280"/>
        <v>548164.72365448985</v>
      </c>
      <c r="N133" s="247">
        <f t="shared" si="280"/>
        <v>499163.253405781</v>
      </c>
      <c r="O133" s="247">
        <f t="shared" si="280"/>
        <v>490554.32587839803</v>
      </c>
      <c r="P133" s="247">
        <f t="shared" si="280"/>
        <v>778935.32546010334</v>
      </c>
      <c r="Q133" s="247">
        <f t="shared" si="280"/>
        <v>661678.55429807724</v>
      </c>
      <c r="R133" s="247">
        <f t="shared" si="280"/>
        <v>912232.11708911695</v>
      </c>
      <c r="S133" s="247">
        <f t="shared" si="280"/>
        <v>1160777.6434785838</v>
      </c>
      <c r="T133" s="247">
        <f t="shared" si="280"/>
        <v>1676829.9021503869</v>
      </c>
      <c r="U133" s="247">
        <f t="shared" si="280"/>
        <v>2851958.1723010712</v>
      </c>
      <c r="V133" s="247">
        <f t="shared" si="280"/>
        <v>4581217.3928967882</v>
      </c>
      <c r="W133" s="247">
        <f t="shared" si="280"/>
        <v>2983220.6757714623</v>
      </c>
      <c r="X133" s="247">
        <f t="shared" si="280"/>
        <v>2476000.5113499034</v>
      </c>
      <c r="Y133" s="247">
        <f t="shared" si="280"/>
        <v>1773429.920633791</v>
      </c>
      <c r="Z133" s="247">
        <f t="shared" si="280"/>
        <v>1639470.1070215993</v>
      </c>
      <c r="AA133" s="247">
        <f t="shared" si="280"/>
        <v>2114940.8544006306</v>
      </c>
      <c r="AB133" s="247">
        <f t="shared" si="280"/>
        <v>2226276.5842113793</v>
      </c>
      <c r="AC133" s="247">
        <f t="shared" si="280"/>
        <v>2277111.6571827685</v>
      </c>
      <c r="AD133" s="247">
        <f t="shared" si="280"/>
        <v>2884400.5403688122</v>
      </c>
      <c r="AE133" s="247">
        <f t="shared" si="280"/>
        <v>3229159.0004922305</v>
      </c>
      <c r="AF133" s="247">
        <f t="shared" si="280"/>
        <v>3100488.065211378</v>
      </c>
      <c r="AG133" s="247">
        <f t="shared" si="280"/>
        <v>2999160.4341919054</v>
      </c>
      <c r="AH133" s="247">
        <f t="shared" si="280"/>
        <v>3377938.4512900598</v>
      </c>
      <c r="AI133" s="247">
        <f t="shared" si="280"/>
        <v>2756218.9265056266</v>
      </c>
      <c r="AJ133" s="247">
        <f t="shared" si="280"/>
        <v>2330987.5328163216</v>
      </c>
      <c r="AK133" s="247">
        <f t="shared" ref="AK133:AO133" si="288">AK150</f>
        <v>2130161.8518612445</v>
      </c>
      <c r="AL133" s="247">
        <f t="shared" si="288"/>
        <v>2696636.0791819836</v>
      </c>
      <c r="AM133" s="247">
        <f t="shared" si="288"/>
        <v>2108429.2757554585</v>
      </c>
      <c r="AN133" s="247">
        <f t="shared" si="288"/>
        <v>2173405.6595789124</v>
      </c>
      <c r="AO133" s="247">
        <f t="shared" si="288"/>
        <v>2167440.6874000179</v>
      </c>
      <c r="AP133" s="247">
        <f t="shared" ref="AP133:AS133" si="289">AP150</f>
        <v>729671.06574902369</v>
      </c>
      <c r="AQ133" s="247">
        <f t="shared" si="289"/>
        <v>741103.18135931634</v>
      </c>
      <c r="AR133" s="247">
        <f t="shared" si="289"/>
        <v>828808.69741181098</v>
      </c>
      <c r="AS133" s="247">
        <f t="shared" si="289"/>
        <v>784306.67823692609</v>
      </c>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14"/>
      <c r="DC133" s="28"/>
      <c r="DD133" s="28"/>
      <c r="DE133" s="28"/>
      <c r="DF133" s="28"/>
      <c r="DG133" s="28"/>
      <c r="DH133" s="28"/>
      <c r="DI133" s="28"/>
      <c r="DJ133" s="28"/>
      <c r="DK133" s="28"/>
      <c r="DL133" s="28"/>
      <c r="DM133" s="28"/>
      <c r="DN133" s="28"/>
      <c r="DO133" s="28"/>
      <c r="DP133" s="28"/>
      <c r="DQ133" s="28"/>
      <c r="DR133" s="28"/>
      <c r="DS133" s="28"/>
      <c r="DT133" s="28"/>
      <c r="DU133" s="28"/>
      <c r="DV133" s="28"/>
      <c r="DW133" s="28"/>
      <c r="DX133" s="28"/>
      <c r="DY133" s="28"/>
      <c r="DZ133" s="28"/>
      <c r="EA133" s="28"/>
      <c r="EB133" s="28"/>
      <c r="EC133" s="28"/>
      <c r="ED133" s="28"/>
      <c r="EE133" s="28"/>
      <c r="EF133" s="28"/>
      <c r="EG133" s="28"/>
      <c r="EH133" s="28"/>
      <c r="EI133" s="28"/>
      <c r="EJ133" s="28"/>
      <c r="EK133" s="28"/>
      <c r="EL133" s="28"/>
      <c r="EM133" s="28"/>
      <c r="EN133" s="28"/>
      <c r="EO133" s="28"/>
      <c r="EP133" s="28"/>
      <c r="EQ133" s="28"/>
      <c r="ER133" s="28"/>
      <c r="ES133" s="28"/>
      <c r="ET133" s="28"/>
      <c r="EU133" s="28"/>
      <c r="EV133" s="28"/>
      <c r="EW133" s="28"/>
      <c r="EX133" s="28"/>
      <c r="EY133" s="28"/>
      <c r="EZ133" s="28"/>
      <c r="FA133" s="28"/>
      <c r="FB133" s="28"/>
      <c r="FC133" s="28"/>
      <c r="FD133" s="28"/>
      <c r="FE133" s="28"/>
      <c r="FF133" s="28"/>
      <c r="FG133" s="28"/>
      <c r="FH133" s="28"/>
      <c r="FI133" s="28"/>
      <c r="FJ133" s="28"/>
      <c r="FK133" s="28"/>
      <c r="FL133" s="28"/>
      <c r="FM133" s="28"/>
      <c r="FN133" s="28"/>
      <c r="FO133" s="28"/>
      <c r="FP133" s="28"/>
      <c r="FQ133" s="28"/>
      <c r="FR133" s="28"/>
      <c r="FS133" s="28"/>
      <c r="FT133" s="28"/>
      <c r="FU133" s="28"/>
      <c r="FV133" s="28"/>
      <c r="FW133" s="28"/>
      <c r="FX133" s="28"/>
      <c r="FY133" s="28"/>
      <c r="FZ133" s="28"/>
      <c r="GA133" s="28"/>
      <c r="GB133" s="28"/>
      <c r="GC133" s="28"/>
      <c r="GD133" s="28"/>
      <c r="GE133" s="28"/>
      <c r="GF133" s="28"/>
      <c r="GG133" s="28"/>
      <c r="GH133" s="28"/>
      <c r="GI133" s="28"/>
      <c r="GJ133" s="28"/>
      <c r="GK133" s="28"/>
      <c r="GL133" s="28"/>
      <c r="GM133" s="28"/>
      <c r="GN133" s="28"/>
      <c r="GO133" s="28"/>
      <c r="GP133" s="28"/>
      <c r="GQ133" s="28"/>
      <c r="GR133" s="28"/>
      <c r="GS133" s="28"/>
      <c r="GT133" s="28"/>
      <c r="GU133" s="28"/>
      <c r="GV133" s="28"/>
      <c r="GW133" s="28"/>
      <c r="GX133" s="28"/>
      <c r="GY133" s="28"/>
      <c r="GZ133" s="28"/>
      <c r="HA133" s="28"/>
      <c r="HB133" s="28"/>
      <c r="HC133" s="28"/>
      <c r="HD133" s="28"/>
      <c r="HE133" s="28"/>
      <c r="HF133" s="28"/>
      <c r="HG133" s="28"/>
      <c r="HH133" s="28"/>
      <c r="HI133" s="28"/>
      <c r="HJ133" s="28"/>
      <c r="HK133" s="28"/>
      <c r="HL133" s="28"/>
      <c r="HM133" s="28"/>
      <c r="HN133" s="28"/>
      <c r="HO133" s="28"/>
      <c r="HP133" s="28"/>
      <c r="HQ133" s="28"/>
      <c r="HR133" s="28"/>
      <c r="HS133" s="28"/>
      <c r="HT133" s="28"/>
      <c r="HU133" s="28"/>
      <c r="HV133" s="28"/>
      <c r="HW133" s="28"/>
      <c r="HX133" s="28"/>
      <c r="HY133" s="28"/>
      <c r="HZ133" s="28"/>
      <c r="IA133" s="28"/>
      <c r="IB133" s="28"/>
      <c r="IC133" s="28"/>
      <c r="ID133" s="28"/>
      <c r="IE133" s="28"/>
      <c r="IF133" s="28"/>
      <c r="IG133" s="28"/>
      <c r="IH133" s="28"/>
      <c r="II133" s="28"/>
      <c r="IJ133" s="28"/>
      <c r="IK133" s="28"/>
      <c r="IL133" s="28"/>
      <c r="IM133" s="28"/>
      <c r="IN133" s="28"/>
      <c r="IO133" s="28"/>
      <c r="IP133" s="28"/>
      <c r="IQ133" s="28"/>
      <c r="IR133" s="28"/>
      <c r="IS133" s="28"/>
      <c r="IT133" s="28"/>
      <c r="IU133" s="28"/>
      <c r="IV133" s="28"/>
      <c r="IW133" s="28"/>
      <c r="IX133" s="28"/>
      <c r="IY133" s="28"/>
      <c r="IZ133" s="28"/>
      <c r="JA133" s="28"/>
      <c r="JB133" s="28"/>
      <c r="JC133" s="28"/>
      <c r="JD133" s="28"/>
      <c r="JE133" s="28"/>
      <c r="JF133" s="28"/>
      <c r="JG133" s="28"/>
      <c r="JH133" s="28"/>
      <c r="JI133" s="28"/>
      <c r="JJ133" s="28"/>
      <c r="JK133" s="28"/>
      <c r="JL133" s="28"/>
      <c r="JM133" s="28"/>
      <c r="JN133" s="28"/>
      <c r="JO133" s="28"/>
      <c r="JP133" s="28"/>
      <c r="JQ133" s="28"/>
      <c r="JR133" s="28"/>
      <c r="JS133" s="28"/>
    </row>
    <row r="134" spans="1:279" s="27" customFormat="1" ht="12.75" outlineLevel="1" x14ac:dyDescent="0.2">
      <c r="A134" s="33"/>
      <c r="B134" s="58"/>
      <c r="C134" s="33" t="str">
        <f t="shared" si="278"/>
        <v>TURISMO IN AND OUT S.A.</v>
      </c>
      <c r="D134" s="33"/>
      <c r="E134" s="243">
        <f t="shared" si="283"/>
        <v>4.8210924363015266E-2</v>
      </c>
      <c r="F134" s="243"/>
      <c r="G134" s="204">
        <f t="shared" si="284"/>
        <v>58756616.046200551</v>
      </c>
      <c r="H134" s="216">
        <f t="shared" si="279"/>
        <v>4.8210924363015266E-2</v>
      </c>
      <c r="I134" s="201" t="s">
        <v>164</v>
      </c>
      <c r="J134" s="247">
        <f t="shared" si="285"/>
        <v>1099015.3251583946</v>
      </c>
      <c r="K134" s="247">
        <f t="shared" si="280"/>
        <v>696019.33532336354</v>
      </c>
      <c r="L134" s="247">
        <f t="shared" si="280"/>
        <v>517628.82425874285</v>
      </c>
      <c r="M134" s="247">
        <f t="shared" si="280"/>
        <v>461193.41266586812</v>
      </c>
      <c r="N134" s="247">
        <f t="shared" si="280"/>
        <v>419966.47062738083</v>
      </c>
      <c r="O134" s="247">
        <f t="shared" si="280"/>
        <v>412723.42762512912</v>
      </c>
      <c r="P134" s="247">
        <f t="shared" si="280"/>
        <v>655350.1629947531</v>
      </c>
      <c r="Q134" s="247">
        <f t="shared" si="280"/>
        <v>556697.24332150328</v>
      </c>
      <c r="R134" s="247">
        <f t="shared" si="280"/>
        <v>767498.2082373437</v>
      </c>
      <c r="S134" s="247">
        <f t="shared" si="280"/>
        <v>976609.72996058932</v>
      </c>
      <c r="T134" s="247">
        <f t="shared" si="280"/>
        <v>1410785.6118088171</v>
      </c>
      <c r="U134" s="247">
        <f t="shared" si="280"/>
        <v>2399469.1112098703</v>
      </c>
      <c r="V134" s="247">
        <f t="shared" si="280"/>
        <v>3854365.6540110074</v>
      </c>
      <c r="W134" s="247">
        <f t="shared" si="280"/>
        <v>2509905.6265824502</v>
      </c>
      <c r="X134" s="247">
        <f t="shared" si="280"/>
        <v>2083160.5470322997</v>
      </c>
      <c r="Y134" s="247">
        <f t="shared" si="280"/>
        <v>1492059.1601884605</v>
      </c>
      <c r="Z134" s="247">
        <f t="shared" si="280"/>
        <v>1379353.2874208591</v>
      </c>
      <c r="AA134" s="247">
        <f t="shared" si="280"/>
        <v>1779386.2832411844</v>
      </c>
      <c r="AB134" s="247">
        <f t="shared" si="280"/>
        <v>1873057.5885392404</v>
      </c>
      <c r="AC134" s="247">
        <f t="shared" si="280"/>
        <v>1915827.2155785223</v>
      </c>
      <c r="AD134" s="247">
        <f t="shared" si="280"/>
        <v>2426764.2029924532</v>
      </c>
      <c r="AE134" s="247">
        <f t="shared" si="280"/>
        <v>2716823.6028562929</v>
      </c>
      <c r="AF134" s="247">
        <f t="shared" si="280"/>
        <v>2608567.4798473832</v>
      </c>
      <c r="AG134" s="247">
        <f t="shared" si="280"/>
        <v>2523316.3975893548</v>
      </c>
      <c r="AH134" s="247">
        <f t="shared" si="280"/>
        <v>2841997.8428010973</v>
      </c>
      <c r="AI134" s="247">
        <f t="shared" si="280"/>
        <v>2318919.7661150405</v>
      </c>
      <c r="AJ134" s="247">
        <f t="shared" si="280"/>
        <v>1961155.1943257672</v>
      </c>
      <c r="AK134" s="247">
        <f t="shared" ref="AK134:AO134" si="290">AK151</f>
        <v>1792192.3312412081</v>
      </c>
      <c r="AL134" s="247">
        <f t="shared" si="290"/>
        <v>2268790.2785581937</v>
      </c>
      <c r="AM134" s="247">
        <f t="shared" si="290"/>
        <v>1773907.825676115</v>
      </c>
      <c r="AN134" s="247">
        <f t="shared" si="290"/>
        <v>1828575.1161913546</v>
      </c>
      <c r="AO134" s="247">
        <f t="shared" si="290"/>
        <v>1823556.5410132564</v>
      </c>
      <c r="AP134" s="247">
        <f t="shared" ref="AP134:AS134" si="291">AP151</f>
        <v>1091227.8844121981</v>
      </c>
      <c r="AQ134" s="247">
        <f t="shared" si="291"/>
        <v>1108324.6885988482</v>
      </c>
      <c r="AR134" s="247">
        <f t="shared" si="291"/>
        <v>1239488.8654803841</v>
      </c>
      <c r="AS134" s="247">
        <f t="shared" si="291"/>
        <v>1172935.8027158205</v>
      </c>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14"/>
      <c r="DC134" s="28"/>
      <c r="DD134" s="28"/>
      <c r="DE134" s="28"/>
      <c r="DF134" s="28"/>
      <c r="DG134" s="28"/>
      <c r="DH134" s="28"/>
      <c r="DI134" s="28"/>
      <c r="DJ134" s="28"/>
      <c r="DK134" s="28"/>
      <c r="DL134" s="28"/>
      <c r="DM134" s="28"/>
      <c r="DN134" s="28"/>
      <c r="DO134" s="28"/>
      <c r="DP134" s="28"/>
      <c r="DQ134" s="28"/>
      <c r="DR134" s="28"/>
      <c r="DS134" s="28"/>
      <c r="DT134" s="28"/>
      <c r="DU134" s="28"/>
      <c r="DV134" s="28"/>
      <c r="DW134" s="28"/>
      <c r="DX134" s="28"/>
      <c r="DY134" s="28"/>
      <c r="DZ134" s="28"/>
      <c r="EA134" s="28"/>
      <c r="EB134" s="28"/>
      <c r="EC134" s="28"/>
      <c r="ED134" s="28"/>
      <c r="EE134" s="28"/>
      <c r="EF134" s="28"/>
      <c r="EG134" s="28"/>
      <c r="EH134" s="28"/>
      <c r="EI134" s="28"/>
      <c r="EJ134" s="28"/>
      <c r="EK134" s="28"/>
      <c r="EL134" s="28"/>
      <c r="EM134" s="28"/>
      <c r="EN134" s="28"/>
      <c r="EO134" s="28"/>
      <c r="EP134" s="28"/>
      <c r="EQ134" s="28"/>
      <c r="ER134" s="28"/>
      <c r="ES134" s="28"/>
      <c r="ET134" s="28"/>
      <c r="EU134" s="28"/>
      <c r="EV134" s="28"/>
      <c r="EW134" s="28"/>
      <c r="EX134" s="28"/>
      <c r="EY134" s="28"/>
      <c r="EZ134" s="28"/>
      <c r="FA134" s="28"/>
      <c r="FB134" s="28"/>
      <c r="FC134" s="28"/>
      <c r="FD134" s="28"/>
      <c r="FE134" s="28"/>
      <c r="FF134" s="28"/>
      <c r="FG134" s="28"/>
      <c r="FH134" s="28"/>
      <c r="FI134" s="28"/>
      <c r="FJ134" s="28"/>
      <c r="FK134" s="28"/>
      <c r="FL134" s="28"/>
      <c r="FM134" s="28"/>
      <c r="FN134" s="28"/>
      <c r="FO134" s="28"/>
      <c r="FP134" s="28"/>
      <c r="FQ134" s="28"/>
      <c r="FR134" s="28"/>
      <c r="FS134" s="28"/>
      <c r="FT134" s="28"/>
      <c r="FU134" s="28"/>
      <c r="FV134" s="28"/>
      <c r="FW134" s="28"/>
      <c r="FX134" s="28"/>
      <c r="FY134" s="28"/>
      <c r="FZ134" s="28"/>
      <c r="GA134" s="28"/>
      <c r="GB134" s="28"/>
      <c r="GC134" s="28"/>
      <c r="GD134" s="28"/>
      <c r="GE134" s="28"/>
      <c r="GF134" s="28"/>
      <c r="GG134" s="28"/>
      <c r="GH134" s="28"/>
      <c r="GI134" s="28"/>
      <c r="GJ134" s="28"/>
      <c r="GK134" s="28"/>
      <c r="GL134" s="28"/>
      <c r="GM134" s="28"/>
      <c r="GN134" s="28"/>
      <c r="GO134" s="28"/>
      <c r="GP134" s="28"/>
      <c r="GQ134" s="28"/>
      <c r="GR134" s="28"/>
      <c r="GS134" s="28"/>
      <c r="GT134" s="28"/>
      <c r="GU134" s="28"/>
      <c r="GV134" s="28"/>
      <c r="GW134" s="28"/>
      <c r="GX134" s="28"/>
      <c r="GY134" s="28"/>
      <c r="GZ134" s="28"/>
      <c r="HA134" s="28"/>
      <c r="HB134" s="28"/>
      <c r="HC134" s="28"/>
      <c r="HD134" s="28"/>
      <c r="HE134" s="28"/>
      <c r="HF134" s="28"/>
      <c r="HG134" s="28"/>
      <c r="HH134" s="28"/>
      <c r="HI134" s="28"/>
      <c r="HJ134" s="28"/>
      <c r="HK134" s="28"/>
      <c r="HL134" s="28"/>
      <c r="HM134" s="28"/>
      <c r="HN134" s="28"/>
      <c r="HO134" s="28"/>
      <c r="HP134" s="28"/>
      <c r="HQ134" s="28"/>
      <c r="HR134" s="28"/>
      <c r="HS134" s="28"/>
      <c r="HT134" s="28"/>
      <c r="HU134" s="28"/>
      <c r="HV134" s="28"/>
      <c r="HW134" s="28"/>
      <c r="HX134" s="28"/>
      <c r="HY134" s="28"/>
      <c r="HZ134" s="28"/>
      <c r="IA134" s="28"/>
      <c r="IB134" s="28"/>
      <c r="IC134" s="28"/>
      <c r="ID134" s="28"/>
      <c r="IE134" s="28"/>
      <c r="IF134" s="28"/>
      <c r="IG134" s="28"/>
      <c r="IH134" s="28"/>
      <c r="II134" s="28"/>
      <c r="IJ134" s="28"/>
      <c r="IK134" s="28"/>
      <c r="IL134" s="28"/>
      <c r="IM134" s="28"/>
      <c r="IN134" s="28"/>
      <c r="IO134" s="28"/>
      <c r="IP134" s="28"/>
      <c r="IQ134" s="28"/>
      <c r="IR134" s="28"/>
      <c r="IS134" s="28"/>
      <c r="IT134" s="28"/>
      <c r="IU134" s="28"/>
      <c r="IV134" s="28"/>
      <c r="IW134" s="28"/>
      <c r="IX134" s="28"/>
      <c r="IY134" s="28"/>
      <c r="IZ134" s="28"/>
      <c r="JA134" s="28"/>
      <c r="JB134" s="28"/>
      <c r="JC134" s="28"/>
      <c r="JD134" s="28"/>
      <c r="JE134" s="28"/>
      <c r="JF134" s="28"/>
      <c r="JG134" s="28"/>
      <c r="JH134" s="28"/>
      <c r="JI134" s="28"/>
      <c r="JJ134" s="28"/>
      <c r="JK134" s="28"/>
      <c r="JL134" s="28"/>
      <c r="JM134" s="28"/>
      <c r="JN134" s="28"/>
      <c r="JO134" s="28"/>
      <c r="JP134" s="28"/>
      <c r="JQ134" s="28"/>
      <c r="JR134" s="28"/>
      <c r="JS134" s="28"/>
    </row>
    <row r="135" spans="1:279" s="27" customFormat="1" ht="12.75" outlineLevel="1" x14ac:dyDescent="0.2">
      <c r="A135" s="33"/>
      <c r="B135" s="58"/>
      <c r="C135" s="33" t="str">
        <f t="shared" si="278"/>
        <v>DEL SUR Y MEDIA AGUA</v>
      </c>
      <c r="D135" s="33"/>
      <c r="E135" s="243">
        <f t="shared" si="283"/>
        <v>3.8245120903692698E-2</v>
      </c>
      <c r="F135" s="243"/>
      <c r="G135" s="204">
        <f t="shared" si="284"/>
        <v>46610885.691764124</v>
      </c>
      <c r="H135" s="216">
        <f t="shared" si="279"/>
        <v>3.8245120903692698E-2</v>
      </c>
      <c r="I135" s="201" t="s">
        <v>164</v>
      </c>
      <c r="J135" s="247">
        <f t="shared" si="285"/>
        <v>873166.16033598781</v>
      </c>
      <c r="K135" s="247">
        <f t="shared" si="280"/>
        <v>552986.40212893998</v>
      </c>
      <c r="L135" s="247">
        <f t="shared" si="280"/>
        <v>411255.38708215713</v>
      </c>
      <c r="M135" s="247">
        <f t="shared" si="280"/>
        <v>366417.53039400815</v>
      </c>
      <c r="N135" s="247">
        <f t="shared" si="280"/>
        <v>333662.78179489094</v>
      </c>
      <c r="O135" s="247">
        <f t="shared" si="280"/>
        <v>327908.19411749614</v>
      </c>
      <c r="P135" s="247">
        <f t="shared" si="280"/>
        <v>520674.80079517572</v>
      </c>
      <c r="Q135" s="247">
        <f t="shared" si="280"/>
        <v>442295.19215358444</v>
      </c>
      <c r="R135" s="247">
        <f t="shared" si="280"/>
        <v>609776.26809231855</v>
      </c>
      <c r="S135" s="247">
        <f t="shared" si="280"/>
        <v>775915.08374421718</v>
      </c>
      <c r="T135" s="247">
        <f t="shared" si="280"/>
        <v>1120867.2231598073</v>
      </c>
      <c r="U135" s="247">
        <f t="shared" si="280"/>
        <v>1906374.9000751819</v>
      </c>
      <c r="V135" s="247">
        <f t="shared" si="280"/>
        <v>3062288.1970810099</v>
      </c>
      <c r="W135" s="247">
        <f t="shared" si="280"/>
        <v>1994116.5592507387</v>
      </c>
      <c r="X135" s="247">
        <f t="shared" si="280"/>
        <v>1655068.1820141638</v>
      </c>
      <c r="Y135" s="247">
        <f t="shared" si="280"/>
        <v>1185438.9452741523</v>
      </c>
      <c r="Z135" s="247">
        <f t="shared" si="280"/>
        <v>1095894.2847776122</v>
      </c>
      <c r="AA135" s="247">
        <f t="shared" si="280"/>
        <v>1413719.948325838</v>
      </c>
      <c r="AB135" s="247">
        <f t="shared" si="280"/>
        <v>1488141.6712158036</v>
      </c>
      <c r="AC135" s="247">
        <f t="shared" si="280"/>
        <v>1522122.0809207454</v>
      </c>
      <c r="AD135" s="247">
        <f t="shared" si="280"/>
        <v>1928060.8128575003</v>
      </c>
      <c r="AE135" s="247">
        <f t="shared" si="280"/>
        <v>2158512.6060679066</v>
      </c>
      <c r="AF135" s="247">
        <f t="shared" si="280"/>
        <v>2072503.2656186034</v>
      </c>
      <c r="AG135" s="247">
        <f t="shared" si="280"/>
        <v>2004771.3983227566</v>
      </c>
      <c r="AH135" s="247">
        <f t="shared" si="280"/>
        <v>2257963.3670933074</v>
      </c>
      <c r="AI135" s="247">
        <f t="shared" si="280"/>
        <v>1842378.5564719711</v>
      </c>
      <c r="AJ135" s="247">
        <f t="shared" si="280"/>
        <v>1558135.0975297894</v>
      </c>
      <c r="AK135" s="247">
        <f t="shared" ref="AK135:AO135" si="292">AK152</f>
        <v>1423894.33580278</v>
      </c>
      <c r="AL135" s="247">
        <f t="shared" si="292"/>
        <v>1802550.7477348051</v>
      </c>
      <c r="AM135" s="247">
        <f t="shared" si="292"/>
        <v>1409367.3213449849</v>
      </c>
      <c r="AN135" s="247">
        <f t="shared" si="292"/>
        <v>1452800.4082751279</v>
      </c>
      <c r="AO135" s="247">
        <f t="shared" si="292"/>
        <v>1448813.1572165624</v>
      </c>
      <c r="AP135" s="247">
        <f t="shared" ref="AP135:AS135" si="293">AP152</f>
        <v>850140.94770834327</v>
      </c>
      <c r="AQ135" s="247">
        <f t="shared" si="293"/>
        <v>863460.52423460828</v>
      </c>
      <c r="AR135" s="247">
        <f t="shared" si="293"/>
        <v>965646.36390412773</v>
      </c>
      <c r="AS135" s="247">
        <f t="shared" si="293"/>
        <v>913796.98884711473</v>
      </c>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14"/>
      <c r="DC135" s="28"/>
      <c r="DD135" s="28"/>
      <c r="DE135" s="28"/>
      <c r="DF135" s="28"/>
      <c r="DG135" s="28"/>
      <c r="DH135" s="28"/>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c r="EX135" s="28"/>
      <c r="EY135" s="28"/>
      <c r="EZ135" s="28"/>
      <c r="FA135" s="28"/>
      <c r="FB135" s="28"/>
      <c r="FC135" s="28"/>
      <c r="FD135" s="28"/>
      <c r="FE135" s="28"/>
      <c r="FF135" s="28"/>
      <c r="FG135" s="28"/>
      <c r="FH135" s="28"/>
      <c r="FI135" s="28"/>
      <c r="FJ135" s="28"/>
      <c r="FK135" s="28"/>
      <c r="FL135" s="28"/>
      <c r="FM135" s="28"/>
      <c r="FN135" s="28"/>
      <c r="FO135" s="28"/>
      <c r="FP135" s="28"/>
      <c r="FQ135" s="28"/>
      <c r="FR135" s="28"/>
      <c r="FS135" s="28"/>
      <c r="FT135" s="28"/>
      <c r="FU135" s="28"/>
      <c r="FV135" s="28"/>
      <c r="FW135" s="28"/>
      <c r="FX135" s="28"/>
      <c r="FY135" s="28"/>
      <c r="FZ135" s="28"/>
      <c r="GA135" s="28"/>
      <c r="GB135" s="28"/>
      <c r="GC135" s="28"/>
      <c r="GD135" s="28"/>
      <c r="GE135" s="28"/>
      <c r="GF135" s="28"/>
      <c r="GG135" s="28"/>
      <c r="GH135" s="28"/>
      <c r="GI135" s="28"/>
      <c r="GJ135" s="28"/>
      <c r="GK135" s="28"/>
      <c r="GL135" s="28"/>
      <c r="GM135" s="28"/>
      <c r="GN135" s="28"/>
      <c r="GO135" s="28"/>
      <c r="GP135" s="28"/>
      <c r="GQ135" s="28"/>
      <c r="GR135" s="28"/>
      <c r="GS135" s="28"/>
      <c r="GT135" s="28"/>
      <c r="GU135" s="28"/>
      <c r="GV135" s="28"/>
      <c r="GW135" s="28"/>
      <c r="GX135" s="28"/>
      <c r="GY135" s="28"/>
      <c r="GZ135" s="28"/>
      <c r="HA135" s="28"/>
      <c r="HB135" s="28"/>
      <c r="HC135" s="28"/>
      <c r="HD135" s="28"/>
      <c r="HE135" s="28"/>
      <c r="HF135" s="28"/>
      <c r="HG135" s="28"/>
      <c r="HH135" s="28"/>
      <c r="HI135" s="28"/>
      <c r="HJ135" s="28"/>
      <c r="HK135" s="28"/>
      <c r="HL135" s="28"/>
      <c r="HM135" s="28"/>
      <c r="HN135" s="28"/>
      <c r="HO135" s="28"/>
      <c r="HP135" s="28"/>
      <c r="HQ135" s="28"/>
      <c r="HR135" s="28"/>
      <c r="HS135" s="28"/>
      <c r="HT135" s="28"/>
      <c r="HU135" s="28"/>
      <c r="HV135" s="28"/>
      <c r="HW135" s="28"/>
      <c r="HX135" s="28"/>
      <c r="HY135" s="28"/>
      <c r="HZ135" s="28"/>
      <c r="IA135" s="28"/>
      <c r="IB135" s="28"/>
      <c r="IC135" s="28"/>
      <c r="ID135" s="28"/>
      <c r="IE135" s="28"/>
      <c r="IF135" s="28"/>
      <c r="IG135" s="28"/>
      <c r="IH135" s="28"/>
      <c r="II135" s="28"/>
      <c r="IJ135" s="28"/>
      <c r="IK135" s="28"/>
      <c r="IL135" s="28"/>
      <c r="IM135" s="28"/>
      <c r="IN135" s="28"/>
      <c r="IO135" s="28"/>
      <c r="IP135" s="28"/>
      <c r="IQ135" s="28"/>
      <c r="IR135" s="28"/>
      <c r="IS135" s="28"/>
      <c r="IT135" s="28"/>
      <c r="IU135" s="28"/>
      <c r="IV135" s="28"/>
      <c r="IW135" s="28"/>
      <c r="IX135" s="28"/>
      <c r="IY135" s="28"/>
      <c r="IZ135" s="28"/>
      <c r="JA135" s="28"/>
      <c r="JB135" s="28"/>
      <c r="JC135" s="28"/>
      <c r="JD135" s="28"/>
      <c r="JE135" s="28"/>
      <c r="JF135" s="28"/>
      <c r="JG135" s="28"/>
      <c r="JH135" s="28"/>
      <c r="JI135" s="28"/>
      <c r="JJ135" s="28"/>
      <c r="JK135" s="28"/>
      <c r="JL135" s="28"/>
      <c r="JM135" s="28"/>
      <c r="JN135" s="28"/>
      <c r="JO135" s="28"/>
      <c r="JP135" s="28"/>
      <c r="JQ135" s="28"/>
      <c r="JR135" s="28"/>
      <c r="JS135" s="28"/>
    </row>
    <row r="136" spans="1:279" s="27" customFormat="1" ht="12.75" outlineLevel="1" x14ac:dyDescent="0.2">
      <c r="A136" s="33"/>
      <c r="B136" s="58"/>
      <c r="C136" s="33" t="str">
        <f t="shared" si="278"/>
        <v>MARGA</v>
      </c>
      <c r="D136" s="33"/>
      <c r="E136" s="243">
        <f t="shared" si="283"/>
        <v>2.3196550499426989E-2</v>
      </c>
      <c r="F136" s="243"/>
      <c r="G136" s="204">
        <f t="shared" si="284"/>
        <v>28270580.35702616</v>
      </c>
      <c r="H136" s="216">
        <f t="shared" si="279"/>
        <v>2.3196550499426989E-2</v>
      </c>
      <c r="I136" s="201" t="s">
        <v>164</v>
      </c>
      <c r="J136" s="247">
        <f t="shared" si="285"/>
        <v>556840.27161966485</v>
      </c>
      <c r="K136" s="247">
        <f t="shared" si="280"/>
        <v>352653.49523505685</v>
      </c>
      <c r="L136" s="247">
        <f t="shared" si="280"/>
        <v>262268.02165553451</v>
      </c>
      <c r="M136" s="247">
        <f t="shared" si="280"/>
        <v>233673.77988204989</v>
      </c>
      <c r="N136" s="247">
        <f t="shared" si="280"/>
        <v>212785.24350113014</v>
      </c>
      <c r="O136" s="247">
        <f t="shared" si="280"/>
        <v>209115.39655687081</v>
      </c>
      <c r="P136" s="247">
        <f t="shared" si="280"/>
        <v>332047.56513781589</v>
      </c>
      <c r="Q136" s="247">
        <f t="shared" si="280"/>
        <v>282062.8949249523</v>
      </c>
      <c r="R136" s="247">
        <f t="shared" si="280"/>
        <v>388869.83735271724</v>
      </c>
      <c r="S136" s="247">
        <f t="shared" si="280"/>
        <v>494820.786251807</v>
      </c>
      <c r="T136" s="247">
        <f t="shared" si="280"/>
        <v>714805.54028081044</v>
      </c>
      <c r="U136" s="247">
        <f t="shared" si="280"/>
        <v>1215743.7672095543</v>
      </c>
      <c r="V136" s="247">
        <f t="shared" si="280"/>
        <v>1952899.0802668449</v>
      </c>
      <c r="W136" s="247">
        <f t="shared" si="280"/>
        <v>1271698.855195187</v>
      </c>
      <c r="X136" s="247">
        <f t="shared" si="280"/>
        <v>1055479.0804847542</v>
      </c>
      <c r="Y136" s="247">
        <f t="shared" si="280"/>
        <v>755984.57001698995</v>
      </c>
      <c r="Z136" s="247">
        <f t="shared" si="280"/>
        <v>698879.66222510138</v>
      </c>
      <c r="AA136" s="247">
        <f t="shared" si="280"/>
        <v>901565.17256347078</v>
      </c>
      <c r="AB136" s="247">
        <f t="shared" si="280"/>
        <v>949025.79835376225</v>
      </c>
      <c r="AC136" s="247">
        <f t="shared" si="280"/>
        <v>970695.9699996335</v>
      </c>
      <c r="AD136" s="247">
        <f t="shared" si="280"/>
        <v>1229573.4254264738</v>
      </c>
      <c r="AE136" s="247">
        <f t="shared" si="280"/>
        <v>1376538.3960766683</v>
      </c>
      <c r="AF136" s="247">
        <f t="shared" si="280"/>
        <v>1321688.0518086436</v>
      </c>
      <c r="AG136" s="247">
        <f t="shared" si="280"/>
        <v>1278493.717103994</v>
      </c>
      <c r="AH136" s="247">
        <f t="shared" si="280"/>
        <v>1439960.6761623479</v>
      </c>
      <c r="AI136" s="247">
        <f t="shared" si="280"/>
        <v>1174931.670986122</v>
      </c>
      <c r="AJ136" s="247">
        <f t="shared" si="280"/>
        <v>993662.38677271048</v>
      </c>
      <c r="AK136" s="247">
        <f t="shared" ref="AK136:AO136" si="294">AK153</f>
        <v>908053.63826860546</v>
      </c>
      <c r="AL136" s="247">
        <f t="shared" si="294"/>
        <v>1149532.464234127</v>
      </c>
      <c r="AM136" s="247">
        <f t="shared" si="294"/>
        <v>898789.39161778626</v>
      </c>
      <c r="AN136" s="247">
        <f t="shared" si="294"/>
        <v>926487.77598274476</v>
      </c>
      <c r="AO136" s="247">
        <f t="shared" si="294"/>
        <v>923945.00455695682</v>
      </c>
      <c r="AP136" s="247">
        <f t="shared" ref="AP136:AS136" si="295">AP153</f>
        <v>198042.50520994514</v>
      </c>
      <c r="AQ136" s="247">
        <f t="shared" si="295"/>
        <v>201145.33458277764</v>
      </c>
      <c r="AR136" s="247">
        <f t="shared" si="295"/>
        <v>224949.78693821948</v>
      </c>
      <c r="AS136" s="247">
        <f t="shared" si="295"/>
        <v>212871.34258432669</v>
      </c>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14"/>
      <c r="DC136" s="28"/>
      <c r="DD136" s="28"/>
      <c r="DE136" s="28"/>
      <c r="DF136" s="28"/>
      <c r="DG136" s="28"/>
      <c r="DH136" s="28"/>
      <c r="DI136" s="28"/>
      <c r="DJ136" s="28"/>
      <c r="DK136" s="28"/>
      <c r="DL136" s="28"/>
      <c r="DM136" s="28"/>
      <c r="DN136" s="28"/>
      <c r="DO136" s="28"/>
      <c r="DP136" s="28"/>
      <c r="DQ136" s="28"/>
      <c r="DR136" s="28"/>
      <c r="DS136" s="28"/>
      <c r="DT136" s="28"/>
      <c r="DU136" s="28"/>
      <c r="DV136" s="28"/>
      <c r="DW136" s="28"/>
      <c r="DX136" s="28"/>
      <c r="DY136" s="28"/>
      <c r="DZ136" s="28"/>
      <c r="EA136" s="28"/>
      <c r="EB136" s="28"/>
      <c r="EC136" s="28"/>
      <c r="ED136" s="28"/>
      <c r="EE136" s="28"/>
      <c r="EF136" s="28"/>
      <c r="EG136" s="28"/>
      <c r="EH136" s="28"/>
      <c r="EI136" s="28"/>
      <c r="EJ136" s="28"/>
      <c r="EK136" s="28"/>
      <c r="EL136" s="28"/>
      <c r="EM136" s="28"/>
      <c r="EN136" s="28"/>
      <c r="EO136" s="28"/>
      <c r="EP136" s="28"/>
      <c r="EQ136" s="28"/>
      <c r="ER136" s="28"/>
      <c r="ES136" s="28"/>
      <c r="ET136" s="28"/>
      <c r="EU136" s="28"/>
      <c r="EV136" s="28"/>
      <c r="EW136" s="28"/>
      <c r="EX136" s="28"/>
      <c r="EY136" s="28"/>
      <c r="EZ136" s="28"/>
      <c r="FA136" s="28"/>
      <c r="FB136" s="28"/>
      <c r="FC136" s="28"/>
      <c r="FD136" s="28"/>
      <c r="FE136" s="28"/>
      <c r="FF136" s="28"/>
      <c r="FG136" s="28"/>
      <c r="FH136" s="28"/>
      <c r="FI136" s="28"/>
      <c r="FJ136" s="28"/>
      <c r="FK136" s="28"/>
      <c r="FL136" s="28"/>
      <c r="FM136" s="28"/>
      <c r="FN136" s="28"/>
      <c r="FO136" s="28"/>
      <c r="FP136" s="28"/>
      <c r="FQ136" s="28"/>
      <c r="FR136" s="28"/>
      <c r="FS136" s="28"/>
      <c r="FT136" s="28"/>
      <c r="FU136" s="28"/>
      <c r="FV136" s="28"/>
      <c r="FW136" s="28"/>
      <c r="FX136" s="28"/>
      <c r="FY136" s="28"/>
      <c r="FZ136" s="28"/>
      <c r="GA136" s="28"/>
      <c r="GB136" s="28"/>
      <c r="GC136" s="28"/>
      <c r="GD136" s="28"/>
      <c r="GE136" s="28"/>
      <c r="GF136" s="28"/>
      <c r="GG136" s="28"/>
      <c r="GH136" s="28"/>
      <c r="GI136" s="28"/>
      <c r="GJ136" s="28"/>
      <c r="GK136" s="28"/>
      <c r="GL136" s="28"/>
      <c r="GM136" s="28"/>
      <c r="GN136" s="28"/>
      <c r="GO136" s="28"/>
      <c r="GP136" s="28"/>
      <c r="GQ136" s="28"/>
      <c r="GR136" s="28"/>
      <c r="GS136" s="28"/>
      <c r="GT136" s="28"/>
      <c r="GU136" s="28"/>
      <c r="GV136" s="28"/>
      <c r="GW136" s="28"/>
      <c r="GX136" s="28"/>
      <c r="GY136" s="28"/>
      <c r="GZ136" s="28"/>
      <c r="HA136" s="28"/>
      <c r="HB136" s="28"/>
      <c r="HC136" s="28"/>
      <c r="HD136" s="28"/>
      <c r="HE136" s="28"/>
      <c r="HF136" s="28"/>
      <c r="HG136" s="28"/>
      <c r="HH136" s="28"/>
      <c r="HI136" s="28"/>
      <c r="HJ136" s="28"/>
      <c r="HK136" s="28"/>
      <c r="HL136" s="28"/>
      <c r="HM136" s="28"/>
      <c r="HN136" s="28"/>
      <c r="HO136" s="28"/>
      <c r="HP136" s="28"/>
      <c r="HQ136" s="28"/>
      <c r="HR136" s="28"/>
      <c r="HS136" s="28"/>
      <c r="HT136" s="28"/>
      <c r="HU136" s="28"/>
      <c r="HV136" s="28"/>
      <c r="HW136" s="28"/>
      <c r="HX136" s="28"/>
      <c r="HY136" s="28"/>
      <c r="HZ136" s="28"/>
      <c r="IA136" s="28"/>
      <c r="IB136" s="28"/>
      <c r="IC136" s="28"/>
      <c r="ID136" s="28"/>
      <c r="IE136" s="28"/>
      <c r="IF136" s="28"/>
      <c r="IG136" s="28"/>
      <c r="IH136" s="28"/>
      <c r="II136" s="28"/>
      <c r="IJ136" s="28"/>
      <c r="IK136" s="28"/>
      <c r="IL136" s="28"/>
      <c r="IM136" s="28"/>
      <c r="IN136" s="28"/>
      <c r="IO136" s="28"/>
      <c r="IP136" s="28"/>
      <c r="IQ136" s="28"/>
      <c r="IR136" s="28"/>
      <c r="IS136" s="28"/>
      <c r="IT136" s="28"/>
      <c r="IU136" s="28"/>
      <c r="IV136" s="28"/>
      <c r="IW136" s="28"/>
      <c r="IX136" s="28"/>
      <c r="IY136" s="28"/>
      <c r="IZ136" s="28"/>
      <c r="JA136" s="28"/>
      <c r="JB136" s="28"/>
      <c r="JC136" s="28"/>
      <c r="JD136" s="28"/>
      <c r="JE136" s="28"/>
      <c r="JF136" s="28"/>
      <c r="JG136" s="28"/>
      <c r="JH136" s="28"/>
      <c r="JI136" s="28"/>
      <c r="JJ136" s="28"/>
      <c r="JK136" s="28"/>
      <c r="JL136" s="28"/>
      <c r="JM136" s="28"/>
      <c r="JN136" s="28"/>
      <c r="JO136" s="28"/>
      <c r="JP136" s="28"/>
      <c r="JQ136" s="28"/>
      <c r="JR136" s="28"/>
      <c r="JS136" s="28"/>
    </row>
    <row r="137" spans="1:279" s="27" customFormat="1" ht="12.75" outlineLevel="1" x14ac:dyDescent="0.2">
      <c r="A137" s="33"/>
      <c r="B137" s="58"/>
      <c r="C137" s="33" t="str">
        <f t="shared" si="278"/>
        <v>BUSES LEP</v>
      </c>
      <c r="D137" s="33"/>
      <c r="E137" s="243">
        <f t="shared" si="283"/>
        <v>2.2419548079335151E-2</v>
      </c>
      <c r="F137" s="243"/>
      <c r="G137" s="204">
        <f t="shared" si="284"/>
        <v>27323615.878176048</v>
      </c>
      <c r="H137" s="216">
        <f t="shared" si="279"/>
        <v>2.2419548079335151E-2</v>
      </c>
      <c r="I137" s="201" t="s">
        <v>164</v>
      </c>
      <c r="J137" s="247">
        <f t="shared" si="285"/>
        <v>543431.55966005754</v>
      </c>
      <c r="K137" s="247">
        <f t="shared" si="280"/>
        <v>344161.60019772127</v>
      </c>
      <c r="L137" s="247">
        <f t="shared" si="280"/>
        <v>255952.60853290555</v>
      </c>
      <c r="M137" s="247">
        <f t="shared" si="280"/>
        <v>228046.91600987079</v>
      </c>
      <c r="N137" s="247">
        <f t="shared" si="280"/>
        <v>207661.37551819385</v>
      </c>
      <c r="O137" s="247">
        <f t="shared" si="280"/>
        <v>204079.89847661465</v>
      </c>
      <c r="P137" s="247">
        <f t="shared" si="280"/>
        <v>324051.86083131604</v>
      </c>
      <c r="Q137" s="247">
        <f t="shared" si="280"/>
        <v>275270.82131730753</v>
      </c>
      <c r="R137" s="247">
        <f t="shared" si="280"/>
        <v>379505.85291302251</v>
      </c>
      <c r="S137" s="247">
        <f t="shared" si="280"/>
        <v>482905.50330149499</v>
      </c>
      <c r="T137" s="247">
        <f t="shared" si="280"/>
        <v>697593.02515707782</v>
      </c>
      <c r="U137" s="247">
        <f t="shared" si="280"/>
        <v>1186468.6611835749</v>
      </c>
      <c r="V137" s="247">
        <f t="shared" si="280"/>
        <v>1905873.2766601588</v>
      </c>
      <c r="W137" s="247">
        <f t="shared" si="280"/>
        <v>1241076.35082948</v>
      </c>
      <c r="X137" s="247">
        <f t="shared" si="280"/>
        <v>1030063.1476025184</v>
      </c>
      <c r="Y137" s="247">
        <f t="shared" si="280"/>
        <v>737780.46398891683</v>
      </c>
      <c r="Z137" s="247">
        <f t="shared" si="280"/>
        <v>682050.64219401299</v>
      </c>
      <c r="AA137" s="247">
        <f t="shared" si="280"/>
        <v>879855.48609170248</v>
      </c>
      <c r="AB137" s="247">
        <f t="shared" si="280"/>
        <v>926173.26016476145</v>
      </c>
      <c r="AC137" s="247">
        <f t="shared" si="280"/>
        <v>947321.61414670991</v>
      </c>
      <c r="AD137" s="247">
        <f t="shared" si="280"/>
        <v>1199965.3012748638</v>
      </c>
      <c r="AE137" s="247">
        <f t="shared" si="280"/>
        <v>1343391.3559018534</v>
      </c>
      <c r="AF137" s="247">
        <f t="shared" si="280"/>
        <v>1289861.8077483696</v>
      </c>
      <c r="AG137" s="247">
        <f t="shared" si="280"/>
        <v>1247707.5924852556</v>
      </c>
      <c r="AH137" s="247">
        <f t="shared" si="280"/>
        <v>1405286.4276859192</v>
      </c>
      <c r="AI137" s="247">
        <f t="shared" si="280"/>
        <v>1146639.3201066698</v>
      </c>
      <c r="AJ137" s="247">
        <f t="shared" si="280"/>
        <v>969734.99967734679</v>
      </c>
      <c r="AK137" s="247">
        <f t="shared" ref="AK137:AO137" si="296">AK154</f>
        <v>886187.70956341014</v>
      </c>
      <c r="AL137" s="247">
        <f t="shared" si="296"/>
        <v>1121851.726172026</v>
      </c>
      <c r="AM137" s="247">
        <f t="shared" si="296"/>
        <v>877146.54594231199</v>
      </c>
      <c r="AN137" s="247">
        <f t="shared" si="296"/>
        <v>904177.95330035267</v>
      </c>
      <c r="AO137" s="247">
        <f t="shared" si="296"/>
        <v>901696.41180236486</v>
      </c>
      <c r="AP137" s="247">
        <f t="shared" ref="AP137:AS137" si="297">AP154</f>
        <v>130286.62776005252</v>
      </c>
      <c r="AQ137" s="247">
        <f t="shared" si="297"/>
        <v>132327.89246266085</v>
      </c>
      <c r="AR137" s="247">
        <f t="shared" si="297"/>
        <v>147988.17619709228</v>
      </c>
      <c r="AS137" s="247">
        <f t="shared" si="297"/>
        <v>140042.10531807618</v>
      </c>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14"/>
      <c r="DC137" s="28"/>
      <c r="DD137" s="28"/>
      <c r="DE137" s="28"/>
      <c r="DF137" s="28"/>
      <c r="DG137" s="28"/>
      <c r="DH137" s="28"/>
      <c r="DI137" s="28"/>
      <c r="DJ137" s="28"/>
      <c r="DK137" s="28"/>
      <c r="DL137" s="28"/>
      <c r="DM137" s="28"/>
      <c r="DN137" s="28"/>
      <c r="DO137" s="28"/>
      <c r="DP137" s="28"/>
      <c r="DQ137" s="28"/>
      <c r="DR137" s="28"/>
      <c r="DS137" s="28"/>
      <c r="DT137" s="28"/>
      <c r="DU137" s="28"/>
      <c r="DV137" s="28"/>
      <c r="DW137" s="28"/>
      <c r="DX137" s="28"/>
      <c r="DY137" s="28"/>
      <c r="DZ137" s="28"/>
      <c r="EA137" s="28"/>
      <c r="EB137" s="28"/>
      <c r="EC137" s="28"/>
      <c r="ED137" s="28"/>
      <c r="EE137" s="28"/>
      <c r="EF137" s="28"/>
      <c r="EG137" s="28"/>
      <c r="EH137" s="28"/>
      <c r="EI137" s="28"/>
      <c r="EJ137" s="28"/>
      <c r="EK137" s="28"/>
      <c r="EL137" s="28"/>
      <c r="EM137" s="28"/>
      <c r="EN137" s="28"/>
      <c r="EO137" s="28"/>
      <c r="EP137" s="28"/>
      <c r="EQ137" s="28"/>
      <c r="ER137" s="28"/>
      <c r="ES137" s="28"/>
      <c r="ET137" s="28"/>
      <c r="EU137" s="28"/>
      <c r="EV137" s="28"/>
      <c r="EW137" s="28"/>
      <c r="EX137" s="28"/>
      <c r="EY137" s="28"/>
      <c r="EZ137" s="28"/>
      <c r="FA137" s="28"/>
      <c r="FB137" s="28"/>
      <c r="FC137" s="28"/>
      <c r="FD137" s="28"/>
      <c r="FE137" s="28"/>
      <c r="FF137" s="28"/>
      <c r="FG137" s="28"/>
      <c r="FH137" s="28"/>
      <c r="FI137" s="28"/>
      <c r="FJ137" s="28"/>
      <c r="FK137" s="28"/>
      <c r="FL137" s="28"/>
      <c r="FM137" s="28"/>
      <c r="FN137" s="28"/>
      <c r="FO137" s="28"/>
      <c r="FP137" s="28"/>
      <c r="FQ137" s="28"/>
      <c r="FR137" s="28"/>
      <c r="FS137" s="28"/>
      <c r="FT137" s="28"/>
      <c r="FU137" s="28"/>
      <c r="FV137" s="28"/>
      <c r="FW137" s="28"/>
      <c r="FX137" s="28"/>
      <c r="FY137" s="28"/>
      <c r="FZ137" s="28"/>
      <c r="GA137" s="28"/>
      <c r="GB137" s="28"/>
      <c r="GC137" s="28"/>
      <c r="GD137" s="28"/>
      <c r="GE137" s="28"/>
      <c r="GF137" s="28"/>
      <c r="GG137" s="28"/>
      <c r="GH137" s="28"/>
      <c r="GI137" s="28"/>
      <c r="GJ137" s="28"/>
      <c r="GK137" s="28"/>
      <c r="GL137" s="28"/>
      <c r="GM137" s="28"/>
      <c r="GN137" s="28"/>
      <c r="GO137" s="28"/>
      <c r="GP137" s="28"/>
      <c r="GQ137" s="28"/>
      <c r="GR137" s="28"/>
      <c r="GS137" s="28"/>
      <c r="GT137" s="28"/>
      <c r="GU137" s="28"/>
      <c r="GV137" s="28"/>
      <c r="GW137" s="28"/>
      <c r="GX137" s="28"/>
      <c r="GY137" s="28"/>
      <c r="GZ137" s="28"/>
      <c r="HA137" s="28"/>
      <c r="HB137" s="28"/>
      <c r="HC137" s="28"/>
      <c r="HD137" s="28"/>
      <c r="HE137" s="28"/>
      <c r="HF137" s="28"/>
      <c r="HG137" s="28"/>
      <c r="HH137" s="28"/>
      <c r="HI137" s="28"/>
      <c r="HJ137" s="28"/>
      <c r="HK137" s="28"/>
      <c r="HL137" s="28"/>
      <c r="HM137" s="28"/>
      <c r="HN137" s="28"/>
      <c r="HO137" s="28"/>
      <c r="HP137" s="28"/>
      <c r="HQ137" s="28"/>
      <c r="HR137" s="28"/>
      <c r="HS137" s="28"/>
      <c r="HT137" s="28"/>
      <c r="HU137" s="28"/>
      <c r="HV137" s="28"/>
      <c r="HW137" s="28"/>
      <c r="HX137" s="28"/>
      <c r="HY137" s="28"/>
      <c r="HZ137" s="28"/>
      <c r="IA137" s="28"/>
      <c r="IB137" s="28"/>
      <c r="IC137" s="28"/>
      <c r="ID137" s="28"/>
      <c r="IE137" s="28"/>
      <c r="IF137" s="28"/>
      <c r="IG137" s="28"/>
      <c r="IH137" s="28"/>
      <c r="II137" s="28"/>
      <c r="IJ137" s="28"/>
      <c r="IK137" s="28"/>
      <c r="IL137" s="28"/>
      <c r="IM137" s="28"/>
      <c r="IN137" s="28"/>
      <c r="IO137" s="28"/>
      <c r="IP137" s="28"/>
      <c r="IQ137" s="28"/>
      <c r="IR137" s="28"/>
      <c r="IS137" s="28"/>
      <c r="IT137" s="28"/>
      <c r="IU137" s="28"/>
      <c r="IV137" s="28"/>
      <c r="IW137" s="28"/>
      <c r="IX137" s="28"/>
      <c r="IY137" s="28"/>
      <c r="IZ137" s="28"/>
      <c r="JA137" s="28"/>
      <c r="JB137" s="28"/>
      <c r="JC137" s="28"/>
      <c r="JD137" s="28"/>
      <c r="JE137" s="28"/>
      <c r="JF137" s="28"/>
      <c r="JG137" s="28"/>
      <c r="JH137" s="28"/>
      <c r="JI137" s="28"/>
      <c r="JJ137" s="28"/>
      <c r="JK137" s="28"/>
      <c r="JL137" s="28"/>
      <c r="JM137" s="28"/>
      <c r="JN137" s="28"/>
      <c r="JO137" s="28"/>
      <c r="JP137" s="28"/>
      <c r="JQ137" s="28"/>
      <c r="JR137" s="28"/>
      <c r="JS137" s="28"/>
    </row>
    <row r="138" spans="1:279" s="27" customFormat="1" ht="12.75" outlineLevel="1" x14ac:dyDescent="0.2">
      <c r="A138" s="33"/>
      <c r="B138" s="58"/>
      <c r="C138" s="33" t="str">
        <f t="shared" si="278"/>
        <v>RIO URUGUAY</v>
      </c>
      <c r="D138" s="33"/>
      <c r="E138" s="243">
        <f t="shared" si="283"/>
        <v>1.9840752339702686E-2</v>
      </c>
      <c r="F138" s="243"/>
      <c r="G138" s="204">
        <f t="shared" si="284"/>
        <v>24180732.535092898</v>
      </c>
      <c r="H138" s="216">
        <f t="shared" si="279"/>
        <v>1.9840752339702686E-2</v>
      </c>
      <c r="I138" s="201" t="s">
        <v>164</v>
      </c>
      <c r="J138" s="247">
        <f t="shared" si="285"/>
        <v>477297.11030343501</v>
      </c>
      <c r="K138" s="247">
        <f t="shared" si="280"/>
        <v>302277.87534926302</v>
      </c>
      <c r="L138" s="247">
        <f t="shared" si="280"/>
        <v>224803.72782140673</v>
      </c>
      <c r="M138" s="247">
        <f t="shared" si="280"/>
        <v>200294.09792322319</v>
      </c>
      <c r="N138" s="247">
        <f t="shared" si="280"/>
        <v>182389.43376507671</v>
      </c>
      <c r="O138" s="247">
        <f t="shared" si="280"/>
        <v>179243.81475900873</v>
      </c>
      <c r="P138" s="247">
        <f t="shared" si="280"/>
        <v>284615.44791397633</v>
      </c>
      <c r="Q138" s="247">
        <f t="shared" si="280"/>
        <v>241770.95575345735</v>
      </c>
      <c r="R138" s="247">
        <f t="shared" si="280"/>
        <v>333320.80869932543</v>
      </c>
      <c r="S138" s="247">
        <f t="shared" si="280"/>
        <v>424136.94453007402</v>
      </c>
      <c r="T138" s="247">
        <f t="shared" si="280"/>
        <v>612697.45776926633</v>
      </c>
      <c r="U138" s="247">
        <f t="shared" si="280"/>
        <v>1042077.9827412899</v>
      </c>
      <c r="V138" s="247">
        <f t="shared" si="280"/>
        <v>1673932.6073065645</v>
      </c>
      <c r="W138" s="247">
        <f t="shared" si="280"/>
        <v>1090040.0342729336</v>
      </c>
      <c r="X138" s="247">
        <f t="shared" si="280"/>
        <v>904706.68300584331</v>
      </c>
      <c r="Y138" s="247">
        <f t="shared" si="280"/>
        <v>647994.17192574951</v>
      </c>
      <c r="Z138" s="247">
        <f t="shared" si="280"/>
        <v>599046.54930870386</v>
      </c>
      <c r="AA138" s="247">
        <f t="shared" si="280"/>
        <v>772778.97010415467</v>
      </c>
      <c r="AB138" s="247">
        <f t="shared" si="280"/>
        <v>813459.97091792338</v>
      </c>
      <c r="AC138" s="247">
        <f t="shared" si="280"/>
        <v>832034.61580894236</v>
      </c>
      <c r="AD138" s="247">
        <f t="shared" si="280"/>
        <v>1053932.1108276441</v>
      </c>
      <c r="AE138" s="247">
        <f t="shared" si="280"/>
        <v>1179903.5237844253</v>
      </c>
      <c r="AF138" s="247">
        <f t="shared" si="280"/>
        <v>1132888.4062496822</v>
      </c>
      <c r="AG138" s="247">
        <f t="shared" si="280"/>
        <v>1095864.2681139079</v>
      </c>
      <c r="AH138" s="247">
        <f t="shared" si="280"/>
        <v>1234266.0987571385</v>
      </c>
      <c r="AI138" s="247">
        <f t="shared" si="280"/>
        <v>1007095.7866149024</v>
      </c>
      <c r="AJ138" s="247">
        <f t="shared" ref="AJ138:AO138" si="298">AJ155</f>
        <v>851720.34063615301</v>
      </c>
      <c r="AK138" s="247">
        <f t="shared" si="298"/>
        <v>778340.57562948018</v>
      </c>
      <c r="AL138" s="247">
        <f t="shared" si="298"/>
        <v>985324.78942846495</v>
      </c>
      <c r="AM138" s="247">
        <f t="shared" si="298"/>
        <v>770399.70213138941</v>
      </c>
      <c r="AN138" s="247">
        <f t="shared" si="298"/>
        <v>794141.44548449654</v>
      </c>
      <c r="AO138" s="247">
        <f t="shared" si="298"/>
        <v>791961.90223745257</v>
      </c>
      <c r="AP138" s="247">
        <f t="shared" ref="AP138:AS138" si="299">AP155</f>
        <v>157574.44496634268</v>
      </c>
      <c r="AQ138" s="247">
        <f t="shared" si="299"/>
        <v>160043.24132766438</v>
      </c>
      <c r="AR138" s="247">
        <f t="shared" si="299"/>
        <v>178983.48531044013</v>
      </c>
      <c r="AS138" s="247">
        <f t="shared" si="299"/>
        <v>169373.15361369718</v>
      </c>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14"/>
      <c r="DC138" s="28"/>
      <c r="DD138" s="28"/>
      <c r="DE138" s="28"/>
      <c r="DF138" s="28"/>
      <c r="DG138" s="28"/>
      <c r="DH138" s="28"/>
      <c r="DI138" s="28"/>
      <c r="DJ138" s="28"/>
      <c r="DK138" s="28"/>
      <c r="DL138" s="28"/>
      <c r="DM138" s="28"/>
      <c r="DN138" s="28"/>
      <c r="DO138" s="28"/>
      <c r="DP138" s="28"/>
      <c r="DQ138" s="28"/>
      <c r="DR138" s="28"/>
      <c r="DS138" s="28"/>
      <c r="DT138" s="28"/>
      <c r="DU138" s="28"/>
      <c r="DV138" s="28"/>
      <c r="DW138" s="28"/>
      <c r="DX138" s="28"/>
      <c r="DY138" s="28"/>
      <c r="DZ138" s="28"/>
      <c r="EA138" s="28"/>
      <c r="EB138" s="28"/>
      <c r="EC138" s="28"/>
      <c r="ED138" s="28"/>
      <c r="EE138" s="28"/>
      <c r="EF138" s="28"/>
      <c r="EG138" s="28"/>
      <c r="EH138" s="28"/>
      <c r="EI138" s="28"/>
      <c r="EJ138" s="28"/>
      <c r="EK138" s="28"/>
      <c r="EL138" s="28"/>
      <c r="EM138" s="28"/>
      <c r="EN138" s="28"/>
      <c r="EO138" s="28"/>
      <c r="EP138" s="28"/>
      <c r="EQ138" s="28"/>
      <c r="ER138" s="28"/>
      <c r="ES138" s="28"/>
      <c r="ET138" s="28"/>
      <c r="EU138" s="28"/>
      <c r="EV138" s="28"/>
      <c r="EW138" s="28"/>
      <c r="EX138" s="28"/>
      <c r="EY138" s="28"/>
      <c r="EZ138" s="28"/>
      <c r="FA138" s="28"/>
      <c r="FB138" s="28"/>
      <c r="FC138" s="28"/>
      <c r="FD138" s="28"/>
      <c r="FE138" s="28"/>
      <c r="FF138" s="28"/>
      <c r="FG138" s="28"/>
      <c r="FH138" s="28"/>
      <c r="FI138" s="28"/>
      <c r="FJ138" s="28"/>
      <c r="FK138" s="28"/>
      <c r="FL138" s="28"/>
      <c r="FM138" s="28"/>
      <c r="FN138" s="28"/>
      <c r="FO138" s="28"/>
      <c r="FP138" s="28"/>
      <c r="FQ138" s="28"/>
      <c r="FR138" s="28"/>
      <c r="FS138" s="28"/>
      <c r="FT138" s="28"/>
      <c r="FU138" s="28"/>
      <c r="FV138" s="28"/>
      <c r="FW138" s="28"/>
      <c r="FX138" s="28"/>
      <c r="FY138" s="28"/>
      <c r="FZ138" s="28"/>
      <c r="GA138" s="28"/>
      <c r="GB138" s="28"/>
      <c r="GC138" s="28"/>
      <c r="GD138" s="28"/>
      <c r="GE138" s="28"/>
      <c r="GF138" s="28"/>
      <c r="GG138" s="28"/>
      <c r="GH138" s="28"/>
      <c r="GI138" s="28"/>
      <c r="GJ138" s="28"/>
      <c r="GK138" s="28"/>
      <c r="GL138" s="28"/>
      <c r="GM138" s="28"/>
      <c r="GN138" s="28"/>
      <c r="GO138" s="28"/>
      <c r="GP138" s="28"/>
      <c r="GQ138" s="28"/>
      <c r="GR138" s="28"/>
      <c r="GS138" s="28"/>
      <c r="GT138" s="28"/>
      <c r="GU138" s="28"/>
      <c r="GV138" s="28"/>
      <c r="GW138" s="28"/>
      <c r="GX138" s="28"/>
      <c r="GY138" s="28"/>
      <c r="GZ138" s="28"/>
      <c r="HA138" s="28"/>
      <c r="HB138" s="28"/>
      <c r="HC138" s="28"/>
      <c r="HD138" s="28"/>
      <c r="HE138" s="28"/>
      <c r="HF138" s="28"/>
      <c r="HG138" s="28"/>
      <c r="HH138" s="28"/>
      <c r="HI138" s="28"/>
      <c r="HJ138" s="28"/>
      <c r="HK138" s="28"/>
      <c r="HL138" s="28"/>
      <c r="HM138" s="28"/>
      <c r="HN138" s="28"/>
      <c r="HO138" s="28"/>
      <c r="HP138" s="28"/>
      <c r="HQ138" s="28"/>
      <c r="HR138" s="28"/>
      <c r="HS138" s="28"/>
      <c r="HT138" s="28"/>
      <c r="HU138" s="28"/>
      <c r="HV138" s="28"/>
      <c r="HW138" s="28"/>
      <c r="HX138" s="28"/>
      <c r="HY138" s="28"/>
      <c r="HZ138" s="28"/>
      <c r="IA138" s="28"/>
      <c r="IB138" s="28"/>
      <c r="IC138" s="28"/>
      <c r="ID138" s="28"/>
      <c r="IE138" s="28"/>
      <c r="IF138" s="28"/>
      <c r="IG138" s="28"/>
      <c r="IH138" s="28"/>
      <c r="II138" s="28"/>
      <c r="IJ138" s="28"/>
      <c r="IK138" s="28"/>
      <c r="IL138" s="28"/>
      <c r="IM138" s="28"/>
      <c r="IN138" s="28"/>
      <c r="IO138" s="28"/>
      <c r="IP138" s="28"/>
      <c r="IQ138" s="28"/>
      <c r="IR138" s="28"/>
      <c r="IS138" s="28"/>
      <c r="IT138" s="28"/>
      <c r="IU138" s="28"/>
      <c r="IV138" s="28"/>
      <c r="IW138" s="28"/>
      <c r="IX138" s="28"/>
      <c r="IY138" s="28"/>
      <c r="IZ138" s="28"/>
      <c r="JA138" s="28"/>
      <c r="JB138" s="28"/>
      <c r="JC138" s="28"/>
      <c r="JD138" s="28"/>
      <c r="JE138" s="28"/>
      <c r="JF138" s="28"/>
      <c r="JG138" s="28"/>
      <c r="JH138" s="28"/>
      <c r="JI138" s="28"/>
      <c r="JJ138" s="28"/>
      <c r="JK138" s="28"/>
      <c r="JL138" s="28"/>
      <c r="JM138" s="28"/>
      <c r="JN138" s="28"/>
      <c r="JO138" s="28"/>
      <c r="JP138" s="28"/>
      <c r="JQ138" s="28"/>
      <c r="JR138" s="28"/>
      <c r="JS138" s="28"/>
    </row>
    <row r="139" spans="1:279" s="27" customFormat="1" ht="12.75" outlineLevel="1" x14ac:dyDescent="0.2">
      <c r="A139" s="33"/>
      <c r="B139" s="58"/>
      <c r="C139" s="33" t="str">
        <f t="shared" si="278"/>
        <v>LA TOSTADENSE Y CIA SRL</v>
      </c>
      <c r="D139" s="33"/>
      <c r="E139" s="243">
        <f t="shared" si="283"/>
        <v>1.8720656860599712E-2</v>
      </c>
      <c r="F139" s="243"/>
      <c r="G139" s="204">
        <f t="shared" ref="G139:G141" si="300">SUM(J139:AS139)</f>
        <v>22815626.578916155</v>
      </c>
      <c r="H139" s="216">
        <f t="shared" ref="H139:H141" si="301">+G139/$G$143</f>
        <v>1.8720656860599712E-2</v>
      </c>
      <c r="I139" s="201" t="s">
        <v>164</v>
      </c>
      <c r="J139" s="247">
        <f t="shared" ref="J139:AJ141" si="302">J156</f>
        <v>449604.46304786141</v>
      </c>
      <c r="K139" s="247">
        <f t="shared" si="302"/>
        <v>284739.79603868496</v>
      </c>
      <c r="L139" s="247">
        <f t="shared" si="302"/>
        <v>211760.67727299998</v>
      </c>
      <c r="M139" s="247">
        <f t="shared" si="302"/>
        <v>188673.08937021749</v>
      </c>
      <c r="N139" s="247">
        <f t="shared" si="302"/>
        <v>171807.24890921396</v>
      </c>
      <c r="O139" s="247">
        <f t="shared" si="302"/>
        <v>168844.1378539695</v>
      </c>
      <c r="P139" s="247">
        <f t="shared" si="302"/>
        <v>268102.13779240841</v>
      </c>
      <c r="Q139" s="247">
        <f t="shared" si="302"/>
        <v>227743.4713002895</v>
      </c>
      <c r="R139" s="247">
        <f t="shared" si="302"/>
        <v>313981.62692136585</v>
      </c>
      <c r="S139" s="247">
        <f t="shared" si="302"/>
        <v>399528.63549283496</v>
      </c>
      <c r="T139" s="247">
        <f t="shared" si="302"/>
        <v>577148.91953989328</v>
      </c>
      <c r="U139" s="247">
        <f t="shared" si="302"/>
        <v>981616.90437752567</v>
      </c>
      <c r="V139" s="247">
        <f t="shared" si="302"/>
        <v>1576811.497157221</v>
      </c>
      <c r="W139" s="247">
        <f t="shared" si="302"/>
        <v>1026796.2108515362</v>
      </c>
      <c r="X139" s="247">
        <f t="shared" si="302"/>
        <v>852215.84972526203</v>
      </c>
      <c r="Y139" s="247">
        <f t="shared" si="302"/>
        <v>610397.72803485894</v>
      </c>
      <c r="Z139" s="247">
        <f t="shared" si="302"/>
        <v>564290.03303914564</v>
      </c>
      <c r="AA139" s="247">
        <f t="shared" si="302"/>
        <v>727942.54649368103</v>
      </c>
      <c r="AB139" s="247">
        <f t="shared" si="302"/>
        <v>766263.24681280984</v>
      </c>
      <c r="AC139" s="247">
        <f t="shared" si="302"/>
        <v>783760.19590856717</v>
      </c>
      <c r="AD139" s="247">
        <f t="shared" si="302"/>
        <v>992783.25920791121</v>
      </c>
      <c r="AE139" s="247">
        <f t="shared" si="302"/>
        <v>1111445.8453815582</v>
      </c>
      <c r="AF139" s="247">
        <f t="shared" si="302"/>
        <v>1067158.5320540129</v>
      </c>
      <c r="AG139" s="247">
        <f t="shared" si="302"/>
        <v>1032282.5242446169</v>
      </c>
      <c r="AH139" s="247">
        <f t="shared" si="302"/>
        <v>1162654.3186844185</v>
      </c>
      <c r="AI139" s="247">
        <f t="shared" si="302"/>
        <v>948664.3656629282</v>
      </c>
      <c r="AJ139" s="247">
        <f t="shared" si="302"/>
        <v>802303.76038776385</v>
      </c>
      <c r="AK139" s="247">
        <f t="shared" ref="AK139:AO139" si="303">AK156</f>
        <v>733181.46919385891</v>
      </c>
      <c r="AL139" s="247">
        <f t="shared" si="303"/>
        <v>928156.51575409074</v>
      </c>
      <c r="AM139" s="247">
        <f t="shared" si="303"/>
        <v>725701.32299525663</v>
      </c>
      <c r="AN139" s="247">
        <f t="shared" si="303"/>
        <v>748065.57691941678</v>
      </c>
      <c r="AO139" s="247">
        <f t="shared" si="303"/>
        <v>746012.49017297954</v>
      </c>
      <c r="AP139" s="247">
        <f t="shared" ref="AP139:AS139" si="304">AP156</f>
        <v>157388.43774861345</v>
      </c>
      <c r="AQ139" s="247">
        <f t="shared" si="304"/>
        <v>159854.31984333307</v>
      </c>
      <c r="AR139" s="247">
        <f t="shared" si="304"/>
        <v>178772.20599970425</v>
      </c>
      <c r="AS139" s="247">
        <f t="shared" si="304"/>
        <v>169173.2187253437</v>
      </c>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14"/>
      <c r="DC139" s="28"/>
      <c r="DD139" s="28"/>
      <c r="DE139" s="28"/>
      <c r="DF139" s="28"/>
      <c r="DG139" s="28"/>
      <c r="DH139" s="28"/>
      <c r="DI139" s="28"/>
      <c r="DJ139" s="28"/>
      <c r="DK139" s="28"/>
      <c r="DL139" s="28"/>
      <c r="DM139" s="28"/>
      <c r="DN139" s="28"/>
      <c r="DO139" s="28"/>
      <c r="DP139" s="28"/>
      <c r="DQ139" s="28"/>
      <c r="DR139" s="28"/>
      <c r="DS139" s="28"/>
      <c r="DT139" s="28"/>
      <c r="DU139" s="28"/>
      <c r="DV139" s="28"/>
      <c r="DW139" s="28"/>
      <c r="DX139" s="28"/>
      <c r="DY139" s="28"/>
      <c r="DZ139" s="28"/>
      <c r="EA139" s="28"/>
      <c r="EB139" s="28"/>
      <c r="EC139" s="28"/>
      <c r="ED139" s="28"/>
      <c r="EE139" s="28"/>
      <c r="EF139" s="28"/>
      <c r="EG139" s="28"/>
      <c r="EH139" s="28"/>
      <c r="EI139" s="28"/>
      <c r="EJ139" s="28"/>
      <c r="EK139" s="28"/>
      <c r="EL139" s="28"/>
      <c r="EM139" s="28"/>
      <c r="EN139" s="28"/>
      <c r="EO139" s="28"/>
      <c r="EP139" s="28"/>
      <c r="EQ139" s="28"/>
      <c r="ER139" s="28"/>
      <c r="ES139" s="28"/>
      <c r="ET139" s="28"/>
      <c r="EU139" s="28"/>
      <c r="EV139" s="28"/>
      <c r="EW139" s="28"/>
      <c r="EX139" s="28"/>
      <c r="EY139" s="28"/>
      <c r="EZ139" s="28"/>
      <c r="FA139" s="28"/>
      <c r="FB139" s="28"/>
      <c r="FC139" s="28"/>
      <c r="FD139" s="28"/>
      <c r="FE139" s="28"/>
      <c r="FF139" s="28"/>
      <c r="FG139" s="28"/>
      <c r="FH139" s="28"/>
      <c r="FI139" s="28"/>
      <c r="FJ139" s="28"/>
      <c r="FK139" s="28"/>
      <c r="FL139" s="28"/>
      <c r="FM139" s="28"/>
      <c r="FN139" s="28"/>
      <c r="FO139" s="28"/>
      <c r="FP139" s="28"/>
      <c r="FQ139" s="28"/>
      <c r="FR139" s="28"/>
      <c r="FS139" s="28"/>
      <c r="FT139" s="28"/>
      <c r="FU139" s="28"/>
      <c r="FV139" s="28"/>
      <c r="FW139" s="28"/>
      <c r="FX139" s="28"/>
      <c r="FY139" s="28"/>
      <c r="FZ139" s="28"/>
      <c r="GA139" s="28"/>
      <c r="GB139" s="28"/>
      <c r="GC139" s="28"/>
      <c r="GD139" s="28"/>
      <c r="GE139" s="28"/>
      <c r="GF139" s="28"/>
      <c r="GG139" s="28"/>
      <c r="GH139" s="28"/>
      <c r="GI139" s="28"/>
      <c r="GJ139" s="28"/>
      <c r="GK139" s="28"/>
      <c r="GL139" s="28"/>
      <c r="GM139" s="28"/>
      <c r="GN139" s="28"/>
      <c r="GO139" s="28"/>
      <c r="GP139" s="28"/>
      <c r="GQ139" s="28"/>
      <c r="GR139" s="28"/>
      <c r="GS139" s="28"/>
      <c r="GT139" s="28"/>
      <c r="GU139" s="28"/>
      <c r="GV139" s="28"/>
      <c r="GW139" s="28"/>
      <c r="GX139" s="28"/>
      <c r="GY139" s="28"/>
      <c r="GZ139" s="28"/>
      <c r="HA139" s="28"/>
      <c r="HB139" s="28"/>
      <c r="HC139" s="28"/>
      <c r="HD139" s="28"/>
      <c r="HE139" s="28"/>
      <c r="HF139" s="28"/>
      <c r="HG139" s="28"/>
      <c r="HH139" s="28"/>
      <c r="HI139" s="28"/>
      <c r="HJ139" s="28"/>
      <c r="HK139" s="28"/>
      <c r="HL139" s="28"/>
      <c r="HM139" s="28"/>
      <c r="HN139" s="28"/>
      <c r="HO139" s="28"/>
      <c r="HP139" s="28"/>
      <c r="HQ139" s="28"/>
      <c r="HR139" s="28"/>
      <c r="HS139" s="28"/>
      <c r="HT139" s="28"/>
      <c r="HU139" s="28"/>
      <c r="HV139" s="28"/>
      <c r="HW139" s="28"/>
      <c r="HX139" s="28"/>
      <c r="HY139" s="28"/>
      <c r="HZ139" s="28"/>
      <c r="IA139" s="28"/>
      <c r="IB139" s="28"/>
      <c r="IC139" s="28"/>
      <c r="ID139" s="28"/>
      <c r="IE139" s="28"/>
      <c r="IF139" s="28"/>
      <c r="IG139" s="28"/>
      <c r="IH139" s="28"/>
      <c r="II139" s="28"/>
      <c r="IJ139" s="28"/>
      <c r="IK139" s="28"/>
      <c r="IL139" s="28"/>
      <c r="IM139" s="28"/>
      <c r="IN139" s="28"/>
      <c r="IO139" s="28"/>
      <c r="IP139" s="28"/>
      <c r="IQ139" s="28"/>
      <c r="IR139" s="28"/>
      <c r="IS139" s="28"/>
      <c r="IT139" s="28"/>
      <c r="IU139" s="28"/>
      <c r="IV139" s="28"/>
      <c r="IW139" s="28"/>
      <c r="IX139" s="28"/>
      <c r="IY139" s="28"/>
      <c r="IZ139" s="28"/>
      <c r="JA139" s="28"/>
      <c r="JB139" s="28"/>
      <c r="JC139" s="28"/>
      <c r="JD139" s="28"/>
      <c r="JE139" s="28"/>
      <c r="JF139" s="28"/>
      <c r="JG139" s="28"/>
      <c r="JH139" s="28"/>
      <c r="JI139" s="28"/>
      <c r="JJ139" s="28"/>
      <c r="JK139" s="28"/>
      <c r="JL139" s="28"/>
      <c r="JM139" s="28"/>
      <c r="JN139" s="28"/>
      <c r="JO139" s="28"/>
      <c r="JP139" s="28"/>
      <c r="JQ139" s="28"/>
      <c r="JR139" s="28"/>
      <c r="JS139" s="28"/>
    </row>
    <row r="140" spans="1:279" s="27" customFormat="1" ht="12.75" outlineLevel="1" x14ac:dyDescent="0.2">
      <c r="A140" s="33"/>
      <c r="B140" s="58"/>
      <c r="C140" s="33" t="str">
        <f t="shared" si="278"/>
        <v>EL PRACTICO S.A.</v>
      </c>
      <c r="D140" s="33"/>
      <c r="E140" s="243">
        <f t="shared" si="283"/>
        <v>1.7703441641805769E-2</v>
      </c>
      <c r="F140" s="243"/>
      <c r="G140" s="204">
        <f t="shared" si="300"/>
        <v>21575904.983930964</v>
      </c>
      <c r="H140" s="216">
        <f t="shared" si="301"/>
        <v>1.7703441641805769E-2</v>
      </c>
      <c r="I140" s="201" t="s">
        <v>164</v>
      </c>
      <c r="J140" s="247">
        <f t="shared" ref="J140" si="305">J157</f>
        <v>423981.06135992339</v>
      </c>
      <c r="K140" s="247">
        <f t="shared" si="302"/>
        <v>268512.19429073675</v>
      </c>
      <c r="L140" s="247">
        <f t="shared" si="302"/>
        <v>199692.22746560053</v>
      </c>
      <c r="M140" s="247">
        <f t="shared" si="302"/>
        <v>177920.42396324023</v>
      </c>
      <c r="N140" s="247">
        <f t="shared" si="302"/>
        <v>162015.78438090987</v>
      </c>
      <c r="O140" s="247">
        <f t="shared" si="302"/>
        <v>159221.54394652136</v>
      </c>
      <c r="P140" s="247">
        <f t="shared" si="302"/>
        <v>252822.73259371379</v>
      </c>
      <c r="Q140" s="247">
        <f t="shared" si="302"/>
        <v>214764.1463012147</v>
      </c>
      <c r="R140" s="247">
        <f t="shared" si="302"/>
        <v>296087.50439709274</v>
      </c>
      <c r="S140" s="247">
        <f t="shared" si="302"/>
        <v>376759.10459523596</v>
      </c>
      <c r="T140" s="247">
        <f t="shared" si="302"/>
        <v>544256.63350945886</v>
      </c>
      <c r="U140" s="247">
        <f t="shared" si="302"/>
        <v>925673.58905981691</v>
      </c>
      <c r="V140" s="247">
        <f t="shared" si="302"/>
        <v>1486947.4550969503</v>
      </c>
      <c r="W140" s="247">
        <f t="shared" si="302"/>
        <v>968278.08230817947</v>
      </c>
      <c r="X140" s="247">
        <f t="shared" si="302"/>
        <v>803647.2281099261</v>
      </c>
      <c r="Y140" s="247">
        <f t="shared" si="302"/>
        <v>575610.55962283863</v>
      </c>
      <c r="Z140" s="247">
        <f t="shared" si="302"/>
        <v>532130.58763007575</v>
      </c>
      <c r="AA140" s="247">
        <f t="shared" si="302"/>
        <v>686456.38297096139</v>
      </c>
      <c r="AB140" s="247">
        <f t="shared" si="302"/>
        <v>722593.14879223448</v>
      </c>
      <c r="AC140" s="247">
        <f t="shared" si="302"/>
        <v>739092.92950591038</v>
      </c>
      <c r="AD140" s="247">
        <f t="shared" si="302"/>
        <v>936203.56231767673</v>
      </c>
      <c r="AE140" s="247">
        <f t="shared" si="302"/>
        <v>1048103.450696366</v>
      </c>
      <c r="AF140" s="247">
        <f t="shared" si="302"/>
        <v>1006340.1150254891</v>
      </c>
      <c r="AG140" s="247">
        <f t="shared" si="302"/>
        <v>973451.72529113141</v>
      </c>
      <c r="AH140" s="247">
        <f t="shared" si="302"/>
        <v>1096393.5026108569</v>
      </c>
      <c r="AI140" s="247">
        <f t="shared" si="302"/>
        <v>894599.04801988136</v>
      </c>
      <c r="AJ140" s="247">
        <f t="shared" si="302"/>
        <v>756579.67796029372</v>
      </c>
      <c r="AK140" s="247">
        <f t="shared" ref="AK140:AO140" si="306">AK157</f>
        <v>691396.73430054239</v>
      </c>
      <c r="AL140" s="247">
        <f t="shared" si="306"/>
        <v>875259.96069940389</v>
      </c>
      <c r="AM140" s="247">
        <f t="shared" si="306"/>
        <v>684342.88900970237</v>
      </c>
      <c r="AN140" s="247">
        <f t="shared" si="306"/>
        <v>705432.58205013571</v>
      </c>
      <c r="AO140" s="247">
        <f t="shared" si="306"/>
        <v>703496.50274185312</v>
      </c>
      <c r="AP140" s="247">
        <f t="shared" ref="AP140:AS140" si="307">AP157</f>
        <v>162748.47784627066</v>
      </c>
      <c r="AQ140" s="247">
        <f t="shared" si="307"/>
        <v>165298.33832652392</v>
      </c>
      <c r="AR140" s="247">
        <f t="shared" si="307"/>
        <v>184860.49435310645</v>
      </c>
      <c r="AS140" s="247">
        <f t="shared" si="307"/>
        <v>174934.60278117828</v>
      </c>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14"/>
      <c r="DC140" s="28"/>
      <c r="DD140" s="28"/>
      <c r="DE140" s="28"/>
      <c r="DF140" s="28"/>
      <c r="DG140" s="28"/>
      <c r="DH140" s="28"/>
      <c r="DI140" s="28"/>
      <c r="DJ140" s="28"/>
      <c r="DK140" s="28"/>
      <c r="DL140" s="28"/>
      <c r="DM140" s="28"/>
      <c r="DN140" s="28"/>
      <c r="DO140" s="28"/>
      <c r="DP140" s="28"/>
      <c r="DQ140" s="28"/>
      <c r="DR140" s="28"/>
      <c r="DS140" s="28"/>
      <c r="DT140" s="28"/>
      <c r="DU140" s="28"/>
      <c r="DV140" s="28"/>
      <c r="DW140" s="28"/>
      <c r="DX140" s="28"/>
      <c r="DY140" s="28"/>
      <c r="DZ140" s="28"/>
      <c r="EA140" s="28"/>
      <c r="EB140" s="28"/>
      <c r="EC140" s="28"/>
      <c r="ED140" s="28"/>
      <c r="EE140" s="28"/>
      <c r="EF140" s="28"/>
      <c r="EG140" s="28"/>
      <c r="EH140" s="28"/>
      <c r="EI140" s="28"/>
      <c r="EJ140" s="28"/>
      <c r="EK140" s="28"/>
      <c r="EL140" s="28"/>
      <c r="EM140" s="28"/>
      <c r="EN140" s="28"/>
      <c r="EO140" s="28"/>
      <c r="EP140" s="28"/>
      <c r="EQ140" s="28"/>
      <c r="ER140" s="28"/>
      <c r="ES140" s="28"/>
      <c r="ET140" s="28"/>
      <c r="EU140" s="28"/>
      <c r="EV140" s="28"/>
      <c r="EW140" s="28"/>
      <c r="EX140" s="28"/>
      <c r="EY140" s="28"/>
      <c r="EZ140" s="28"/>
      <c r="FA140" s="28"/>
      <c r="FB140" s="28"/>
      <c r="FC140" s="28"/>
      <c r="FD140" s="28"/>
      <c r="FE140" s="28"/>
      <c r="FF140" s="28"/>
      <c r="FG140" s="28"/>
      <c r="FH140" s="28"/>
      <c r="FI140" s="28"/>
      <c r="FJ140" s="28"/>
      <c r="FK140" s="28"/>
      <c r="FL140" s="28"/>
      <c r="FM140" s="28"/>
      <c r="FN140" s="28"/>
      <c r="FO140" s="28"/>
      <c r="FP140" s="28"/>
      <c r="FQ140" s="28"/>
      <c r="FR140" s="28"/>
      <c r="FS140" s="28"/>
      <c r="FT140" s="28"/>
      <c r="FU140" s="28"/>
      <c r="FV140" s="28"/>
      <c r="FW140" s="28"/>
      <c r="FX140" s="28"/>
      <c r="FY140" s="28"/>
      <c r="FZ140" s="28"/>
      <c r="GA140" s="28"/>
      <c r="GB140" s="28"/>
      <c r="GC140" s="28"/>
      <c r="GD140" s="28"/>
      <c r="GE140" s="28"/>
      <c r="GF140" s="28"/>
      <c r="GG140" s="28"/>
      <c r="GH140" s="28"/>
      <c r="GI140" s="28"/>
      <c r="GJ140" s="28"/>
      <c r="GK140" s="28"/>
      <c r="GL140" s="28"/>
      <c r="GM140" s="28"/>
      <c r="GN140" s="28"/>
      <c r="GO140" s="28"/>
      <c r="GP140" s="28"/>
      <c r="GQ140" s="28"/>
      <c r="GR140" s="28"/>
      <c r="GS140" s="28"/>
      <c r="GT140" s="28"/>
      <c r="GU140" s="28"/>
      <c r="GV140" s="28"/>
      <c r="GW140" s="28"/>
      <c r="GX140" s="28"/>
      <c r="GY140" s="28"/>
      <c r="GZ140" s="28"/>
      <c r="HA140" s="28"/>
      <c r="HB140" s="28"/>
      <c r="HC140" s="28"/>
      <c r="HD140" s="28"/>
      <c r="HE140" s="28"/>
      <c r="HF140" s="28"/>
      <c r="HG140" s="28"/>
      <c r="HH140" s="28"/>
      <c r="HI140" s="28"/>
      <c r="HJ140" s="28"/>
      <c r="HK140" s="28"/>
      <c r="HL140" s="28"/>
      <c r="HM140" s="28"/>
      <c r="HN140" s="28"/>
      <c r="HO140" s="28"/>
      <c r="HP140" s="28"/>
      <c r="HQ140" s="28"/>
      <c r="HR140" s="28"/>
      <c r="HS140" s="28"/>
      <c r="HT140" s="28"/>
      <c r="HU140" s="28"/>
      <c r="HV140" s="28"/>
      <c r="HW140" s="28"/>
      <c r="HX140" s="28"/>
      <c r="HY140" s="28"/>
      <c r="HZ140" s="28"/>
      <c r="IA140" s="28"/>
      <c r="IB140" s="28"/>
      <c r="IC140" s="28"/>
      <c r="ID140" s="28"/>
      <c r="IE140" s="28"/>
      <c r="IF140" s="28"/>
      <c r="IG140" s="28"/>
      <c r="IH140" s="28"/>
      <c r="II140" s="28"/>
      <c r="IJ140" s="28"/>
      <c r="IK140" s="28"/>
      <c r="IL140" s="28"/>
      <c r="IM140" s="28"/>
      <c r="IN140" s="28"/>
      <c r="IO140" s="28"/>
      <c r="IP140" s="28"/>
      <c r="IQ140" s="28"/>
      <c r="IR140" s="28"/>
      <c r="IS140" s="28"/>
      <c r="IT140" s="28"/>
      <c r="IU140" s="28"/>
      <c r="IV140" s="28"/>
      <c r="IW140" s="28"/>
      <c r="IX140" s="28"/>
      <c r="IY140" s="28"/>
      <c r="IZ140" s="28"/>
      <c r="JA140" s="28"/>
      <c r="JB140" s="28"/>
      <c r="JC140" s="28"/>
      <c r="JD140" s="28"/>
      <c r="JE140" s="28"/>
      <c r="JF140" s="28"/>
      <c r="JG140" s="28"/>
      <c r="JH140" s="28"/>
      <c r="JI140" s="28"/>
      <c r="JJ140" s="28"/>
      <c r="JK140" s="28"/>
      <c r="JL140" s="28"/>
      <c r="JM140" s="28"/>
      <c r="JN140" s="28"/>
      <c r="JO140" s="28"/>
      <c r="JP140" s="28"/>
      <c r="JQ140" s="28"/>
      <c r="JR140" s="28"/>
      <c r="JS140" s="28"/>
    </row>
    <row r="141" spans="1:279" s="27" customFormat="1" ht="12.75" outlineLevel="1" x14ac:dyDescent="0.2">
      <c r="A141" s="33"/>
      <c r="B141" s="58"/>
      <c r="C141" s="33" t="str">
        <f t="shared" si="278"/>
        <v>BALUT</v>
      </c>
      <c r="D141" s="33"/>
      <c r="E141" s="243">
        <f t="shared" si="283"/>
        <v>2.7111077658978276E-2</v>
      </c>
      <c r="F141" s="243"/>
      <c r="G141" s="204">
        <f t="shared" si="300"/>
        <v>33041373.955263522</v>
      </c>
      <c r="H141" s="216">
        <f t="shared" si="301"/>
        <v>2.7111077658978276E-2</v>
      </c>
      <c r="I141" s="201" t="s">
        <v>164</v>
      </c>
      <c r="J141" s="247">
        <f t="shared" ref="J141" si="308">J158</f>
        <v>408221.04048174492</v>
      </c>
      <c r="K141" s="247">
        <f t="shared" si="302"/>
        <v>258531.18765215221</v>
      </c>
      <c r="L141" s="247">
        <f t="shared" si="302"/>
        <v>192269.3636613228</v>
      </c>
      <c r="M141" s="247">
        <f t="shared" si="302"/>
        <v>171306.85120760565</v>
      </c>
      <c r="N141" s="247">
        <f t="shared" si="302"/>
        <v>155993.41126771554</v>
      </c>
      <c r="O141" s="247">
        <f t="shared" si="302"/>
        <v>153303.03699999815</v>
      </c>
      <c r="P141" s="247">
        <f t="shared" si="302"/>
        <v>243424.9271083113</v>
      </c>
      <c r="Q141" s="247">
        <f t="shared" si="302"/>
        <v>206781.03635112659</v>
      </c>
      <c r="R141" s="247">
        <f t="shared" si="302"/>
        <v>285081.48154291481</v>
      </c>
      <c r="S141" s="247">
        <f t="shared" si="302"/>
        <v>362754.39566927729</v>
      </c>
      <c r="T141" s="247">
        <f t="shared" si="302"/>
        <v>524025.78668888676</v>
      </c>
      <c r="U141" s="247">
        <f t="shared" si="302"/>
        <v>891264.89390921767</v>
      </c>
      <c r="V141" s="247">
        <f t="shared" si="302"/>
        <v>1431675.3567114316</v>
      </c>
      <c r="W141" s="247">
        <f t="shared" si="302"/>
        <v>932285.71334690414</v>
      </c>
      <c r="X141" s="247">
        <f t="shared" si="302"/>
        <v>773774.43838418229</v>
      </c>
      <c r="Y141" s="247">
        <f t="shared" si="302"/>
        <v>554214.23968284274</v>
      </c>
      <c r="Z141" s="247">
        <f t="shared" si="302"/>
        <v>512350.48437719001</v>
      </c>
      <c r="AA141" s="247">
        <f t="shared" si="302"/>
        <v>660939.75519310613</v>
      </c>
      <c r="AB141" s="247">
        <f t="shared" si="302"/>
        <v>695733.26246885268</v>
      </c>
      <c r="AC141" s="247">
        <f t="shared" si="302"/>
        <v>711619.72123909357</v>
      </c>
      <c r="AD141" s="247">
        <f t="shared" si="302"/>
        <v>901403.45204617979</v>
      </c>
      <c r="AE141" s="247">
        <f t="shared" si="302"/>
        <v>1009143.8513867093</v>
      </c>
      <c r="AF141" s="247">
        <f t="shared" si="302"/>
        <v>968932.92242004746</v>
      </c>
      <c r="AG141" s="247">
        <f t="shared" si="302"/>
        <v>937267.04415165156</v>
      </c>
      <c r="AH141" s="247">
        <f t="shared" si="302"/>
        <v>1055638.8886278097</v>
      </c>
      <c r="AI141" s="247">
        <f t="shared" si="302"/>
        <v>861345.44082061271</v>
      </c>
      <c r="AJ141" s="247">
        <f t="shared" si="302"/>
        <v>728456.46065805305</v>
      </c>
      <c r="AK141" s="247">
        <f t="shared" ref="AK141:AO141" si="309">AK158</f>
        <v>665696.46615004865</v>
      </c>
      <c r="AL141" s="247">
        <f t="shared" si="309"/>
        <v>842725.21678841056</v>
      </c>
      <c r="AM141" s="247">
        <f t="shared" si="309"/>
        <v>658904.82301677321</v>
      </c>
      <c r="AN141" s="247">
        <f t="shared" si="309"/>
        <v>679210.58009184641</v>
      </c>
      <c r="AO141" s="247">
        <f t="shared" si="309"/>
        <v>677346.46779601125</v>
      </c>
      <c r="AP141" s="247">
        <f t="shared" ref="AP141:AS141" si="310">AP158</f>
        <v>3059274.8264987343</v>
      </c>
      <c r="AQ141" s="247">
        <f t="shared" si="310"/>
        <v>3107205.9904736821</v>
      </c>
      <c r="AR141" s="247">
        <f t="shared" si="310"/>
        <v>3474926.8581348462</v>
      </c>
      <c r="AS141" s="247">
        <f t="shared" si="310"/>
        <v>3288344.2822582289</v>
      </c>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14"/>
      <c r="DC141" s="28"/>
      <c r="DD141" s="28"/>
      <c r="DE141" s="28"/>
      <c r="DF141" s="28"/>
      <c r="DG141" s="28"/>
      <c r="DH141" s="28"/>
      <c r="DI141" s="28"/>
      <c r="DJ141" s="28"/>
      <c r="DK141" s="28"/>
      <c r="DL141" s="28"/>
      <c r="DM141" s="28"/>
      <c r="DN141" s="28"/>
      <c r="DO141" s="28"/>
      <c r="DP141" s="28"/>
      <c r="DQ141" s="28"/>
      <c r="DR141" s="28"/>
      <c r="DS141" s="28"/>
      <c r="DT141" s="28"/>
      <c r="DU141" s="28"/>
      <c r="DV141" s="28"/>
      <c r="DW141" s="28"/>
      <c r="DX141" s="28"/>
      <c r="DY141" s="28"/>
      <c r="DZ141" s="28"/>
      <c r="EA141" s="28"/>
      <c r="EB141" s="28"/>
      <c r="EC141" s="28"/>
      <c r="ED141" s="28"/>
      <c r="EE141" s="28"/>
      <c r="EF141" s="28"/>
      <c r="EG141" s="28"/>
      <c r="EH141" s="28"/>
      <c r="EI141" s="28"/>
      <c r="EJ141" s="28"/>
      <c r="EK141" s="28"/>
      <c r="EL141" s="28"/>
      <c r="EM141" s="28"/>
      <c r="EN141" s="28"/>
      <c r="EO141" s="28"/>
      <c r="EP141" s="28"/>
      <c r="EQ141" s="28"/>
      <c r="ER141" s="28"/>
      <c r="ES141" s="28"/>
      <c r="ET141" s="28"/>
      <c r="EU141" s="28"/>
      <c r="EV141" s="28"/>
      <c r="EW141" s="28"/>
      <c r="EX141" s="28"/>
      <c r="EY141" s="28"/>
      <c r="EZ141" s="28"/>
      <c r="FA141" s="28"/>
      <c r="FB141" s="28"/>
      <c r="FC141" s="28"/>
      <c r="FD141" s="28"/>
      <c r="FE141" s="28"/>
      <c r="FF141" s="28"/>
      <c r="FG141" s="28"/>
      <c r="FH141" s="28"/>
      <c r="FI141" s="28"/>
      <c r="FJ141" s="28"/>
      <c r="FK141" s="28"/>
      <c r="FL141" s="28"/>
      <c r="FM141" s="28"/>
      <c r="FN141" s="28"/>
      <c r="FO141" s="28"/>
      <c r="FP141" s="28"/>
      <c r="FQ141" s="28"/>
      <c r="FR141" s="28"/>
      <c r="FS141" s="28"/>
      <c r="FT141" s="28"/>
      <c r="FU141" s="28"/>
      <c r="FV141" s="28"/>
      <c r="FW141" s="28"/>
      <c r="FX141" s="28"/>
      <c r="FY141" s="28"/>
      <c r="FZ141" s="28"/>
      <c r="GA141" s="28"/>
      <c r="GB141" s="28"/>
      <c r="GC141" s="28"/>
      <c r="GD141" s="28"/>
      <c r="GE141" s="28"/>
      <c r="GF141" s="28"/>
      <c r="GG141" s="28"/>
      <c r="GH141" s="28"/>
      <c r="GI141" s="28"/>
      <c r="GJ141" s="28"/>
      <c r="GK141" s="28"/>
      <c r="GL141" s="28"/>
      <c r="GM141" s="28"/>
      <c r="GN141" s="28"/>
      <c r="GO141" s="28"/>
      <c r="GP141" s="28"/>
      <c r="GQ141" s="28"/>
      <c r="GR141" s="28"/>
      <c r="GS141" s="28"/>
      <c r="GT141" s="28"/>
      <c r="GU141" s="28"/>
      <c r="GV141" s="28"/>
      <c r="GW141" s="28"/>
      <c r="GX141" s="28"/>
      <c r="GY141" s="28"/>
      <c r="GZ141" s="28"/>
      <c r="HA141" s="28"/>
      <c r="HB141" s="28"/>
      <c r="HC141" s="28"/>
      <c r="HD141" s="28"/>
      <c r="HE141" s="28"/>
      <c r="HF141" s="28"/>
      <c r="HG141" s="28"/>
      <c r="HH141" s="28"/>
      <c r="HI141" s="28"/>
      <c r="HJ141" s="28"/>
      <c r="HK141" s="28"/>
      <c r="HL141" s="28"/>
      <c r="HM141" s="28"/>
      <c r="HN141" s="28"/>
      <c r="HO141" s="28"/>
      <c r="HP141" s="28"/>
      <c r="HQ141" s="28"/>
      <c r="HR141" s="28"/>
      <c r="HS141" s="28"/>
      <c r="HT141" s="28"/>
      <c r="HU141" s="28"/>
      <c r="HV141" s="28"/>
      <c r="HW141" s="28"/>
      <c r="HX141" s="28"/>
      <c r="HY141" s="28"/>
      <c r="HZ141" s="28"/>
      <c r="IA141" s="28"/>
      <c r="IB141" s="28"/>
      <c r="IC141" s="28"/>
      <c r="ID141" s="28"/>
      <c r="IE141" s="28"/>
      <c r="IF141" s="28"/>
      <c r="IG141" s="28"/>
      <c r="IH141" s="28"/>
      <c r="II141" s="28"/>
      <c r="IJ141" s="28"/>
      <c r="IK141" s="28"/>
      <c r="IL141" s="28"/>
      <c r="IM141" s="28"/>
      <c r="IN141" s="28"/>
      <c r="IO141" s="28"/>
      <c r="IP141" s="28"/>
      <c r="IQ141" s="28"/>
      <c r="IR141" s="28"/>
      <c r="IS141" s="28"/>
      <c r="IT141" s="28"/>
      <c r="IU141" s="28"/>
      <c r="IV141" s="28"/>
      <c r="IW141" s="28"/>
      <c r="IX141" s="28"/>
      <c r="IY141" s="28"/>
      <c r="IZ141" s="28"/>
      <c r="JA141" s="28"/>
      <c r="JB141" s="28"/>
      <c r="JC141" s="28"/>
      <c r="JD141" s="28"/>
      <c r="JE141" s="28"/>
      <c r="JF141" s="28"/>
      <c r="JG141" s="28"/>
      <c r="JH141" s="28"/>
      <c r="JI141" s="28"/>
      <c r="JJ141" s="28"/>
      <c r="JK141" s="28"/>
      <c r="JL141" s="28"/>
      <c r="JM141" s="28"/>
      <c r="JN141" s="28"/>
      <c r="JO141" s="28"/>
      <c r="JP141" s="28"/>
      <c r="JQ141" s="28"/>
      <c r="JR141" s="28"/>
      <c r="JS141" s="28"/>
    </row>
    <row r="142" spans="1:279" s="27" customFormat="1" ht="12.75" outlineLevel="1" x14ac:dyDescent="0.2">
      <c r="A142" s="33"/>
      <c r="B142" s="58"/>
      <c r="C142" s="33" t="s">
        <v>175</v>
      </c>
      <c r="D142" s="33"/>
      <c r="E142" s="243">
        <f t="shared" si="283"/>
        <v>0.23459497413636451</v>
      </c>
      <c r="F142" s="243"/>
      <c r="G142" s="204">
        <f t="shared" si="284"/>
        <v>285910444.6516906</v>
      </c>
      <c r="H142" s="216">
        <f>+G142/$G$143</f>
        <v>0.23459497413636451</v>
      </c>
      <c r="I142" s="201" t="s">
        <v>164</v>
      </c>
      <c r="J142" s="247">
        <f t="shared" ref="J142:AJ142" si="311">J190-SUM(J131:J141)</f>
        <v>4604326.6340853814</v>
      </c>
      <c r="K142" s="247">
        <f t="shared" si="311"/>
        <v>2915974.2272073328</v>
      </c>
      <c r="L142" s="247">
        <f t="shared" si="311"/>
        <v>2168606.8679354722</v>
      </c>
      <c r="M142" s="247">
        <f t="shared" si="311"/>
        <v>1932170.611994097</v>
      </c>
      <c r="N142" s="247">
        <f t="shared" si="311"/>
        <v>1759450.2659494737</v>
      </c>
      <c r="O142" s="247">
        <f t="shared" si="311"/>
        <v>1729105.5245762942</v>
      </c>
      <c r="P142" s="247">
        <f t="shared" si="311"/>
        <v>2745590.6583414096</v>
      </c>
      <c r="Q142" s="247">
        <f t="shared" si="311"/>
        <v>2332284.0781839732</v>
      </c>
      <c r="R142" s="247">
        <f t="shared" si="311"/>
        <v>3215435.0907624532</v>
      </c>
      <c r="S142" s="247">
        <f t="shared" si="311"/>
        <v>4091508.1781197172</v>
      </c>
      <c r="T142" s="247">
        <f t="shared" si="311"/>
        <v>5910488.7973237149</v>
      </c>
      <c r="U142" s="247">
        <f t="shared" si="311"/>
        <v>10052580.053709902</v>
      </c>
      <c r="V142" s="247">
        <f t="shared" si="311"/>
        <v>16147871.673863202</v>
      </c>
      <c r="W142" s="247">
        <f t="shared" si="311"/>
        <v>10515254.028735921</v>
      </c>
      <c r="X142" s="247">
        <f t="shared" si="311"/>
        <v>8727404.76880458</v>
      </c>
      <c r="Y142" s="247">
        <f t="shared" si="311"/>
        <v>6250984.4709369019</v>
      </c>
      <c r="Z142" s="247">
        <f t="shared" si="311"/>
        <v>5778803.0191205516</v>
      </c>
      <c r="AA142" s="247">
        <f t="shared" si="311"/>
        <v>7454741.9573724158</v>
      </c>
      <c r="AB142" s="247">
        <f t="shared" si="311"/>
        <v>7847178.0553597063</v>
      </c>
      <c r="AC142" s="247">
        <f t="shared" si="311"/>
        <v>8026361.4829233512</v>
      </c>
      <c r="AD142" s="247">
        <f t="shared" si="311"/>
        <v>10166932.888649888</v>
      </c>
      <c r="AE142" s="247">
        <f t="shared" si="311"/>
        <v>11382137.25358212</v>
      </c>
      <c r="AF142" s="247">
        <f t="shared" si="311"/>
        <v>10928598.036191396</v>
      </c>
      <c r="AG142" s="247">
        <f t="shared" si="311"/>
        <v>10571438.47741212</v>
      </c>
      <c r="AH142" s="247">
        <f t="shared" si="311"/>
        <v>11906554.951575719</v>
      </c>
      <c r="AI142" s="247">
        <f t="shared" si="311"/>
        <v>9715118.4310297891</v>
      </c>
      <c r="AJ142" s="247">
        <f t="shared" si="311"/>
        <v>8216263.1294587329</v>
      </c>
      <c r="AK142" s="247">
        <f t="shared" ref="AK142:AO142" si="312">AK190-SUM(AK131:AK141)</f>
        <v>7508392.917949684</v>
      </c>
      <c r="AL142" s="247">
        <f t="shared" si="312"/>
        <v>9505100.8549074754</v>
      </c>
      <c r="AM142" s="247">
        <f t="shared" si="312"/>
        <v>7431789.949786067</v>
      </c>
      <c r="AN142" s="247">
        <f t="shared" si="312"/>
        <v>7660818.6593687311</v>
      </c>
      <c r="AO142" s="247">
        <f t="shared" si="312"/>
        <v>7639793.3298499174</v>
      </c>
      <c r="AP142" s="247">
        <f t="shared" ref="AP142:AS142" si="313">AP190-SUM(AP131:AP141)</f>
        <v>13976726.134579796</v>
      </c>
      <c r="AQ142" s="247">
        <f t="shared" si="313"/>
        <v>14195706.379959114</v>
      </c>
      <c r="AR142" s="247">
        <f t="shared" si="313"/>
        <v>15875690.739897199</v>
      </c>
      <c r="AS142" s="247">
        <f t="shared" si="313"/>
        <v>15023262.072186917</v>
      </c>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14"/>
      <c r="DC142" s="28"/>
      <c r="DD142" s="28"/>
      <c r="DE142" s="28"/>
      <c r="DF142" s="28"/>
      <c r="DG142" s="28"/>
      <c r="DH142" s="28"/>
      <c r="DI142" s="28"/>
      <c r="DJ142" s="28"/>
      <c r="DK142" s="28"/>
      <c r="DL142" s="28"/>
      <c r="DM142" s="28"/>
      <c r="DN142" s="28"/>
      <c r="DO142" s="28"/>
      <c r="DP142" s="28"/>
      <c r="DQ142" s="28"/>
      <c r="DR142" s="28"/>
      <c r="DS142" s="28"/>
      <c r="DT142" s="28"/>
      <c r="DU142" s="28"/>
      <c r="DV142" s="28"/>
      <c r="DW142" s="28"/>
      <c r="DX142" s="28"/>
      <c r="DY142" s="28"/>
      <c r="DZ142" s="28"/>
      <c r="EA142" s="28"/>
      <c r="EB142" s="28"/>
      <c r="EC142" s="28"/>
      <c r="ED142" s="28"/>
      <c r="EE142" s="28"/>
      <c r="EF142" s="28"/>
      <c r="EG142" s="28"/>
      <c r="EH142" s="28"/>
      <c r="EI142" s="28"/>
      <c r="EJ142" s="28"/>
      <c r="EK142" s="28"/>
      <c r="EL142" s="28"/>
      <c r="EM142" s="28"/>
      <c r="EN142" s="28"/>
      <c r="EO142" s="28"/>
      <c r="EP142" s="28"/>
      <c r="EQ142" s="28"/>
      <c r="ER142" s="28"/>
      <c r="ES142" s="28"/>
      <c r="ET142" s="28"/>
      <c r="EU142" s="28"/>
      <c r="EV142" s="28"/>
      <c r="EW142" s="28"/>
      <c r="EX142" s="28"/>
      <c r="EY142" s="28"/>
      <c r="EZ142" s="28"/>
      <c r="FA142" s="28"/>
      <c r="FB142" s="28"/>
      <c r="FC142" s="28"/>
      <c r="FD142" s="28"/>
      <c r="FE142" s="28"/>
      <c r="FF142" s="28"/>
      <c r="FG142" s="28"/>
      <c r="FH142" s="28"/>
      <c r="FI142" s="28"/>
      <c r="FJ142" s="28"/>
      <c r="FK142" s="28"/>
      <c r="FL142" s="28"/>
      <c r="FM142" s="28"/>
      <c r="FN142" s="28"/>
      <c r="FO142" s="28"/>
      <c r="FP142" s="28"/>
      <c r="FQ142" s="28"/>
      <c r="FR142" s="28"/>
      <c r="FS142" s="28"/>
      <c r="FT142" s="28"/>
      <c r="FU142" s="28"/>
      <c r="FV142" s="28"/>
      <c r="FW142" s="28"/>
      <c r="FX142" s="28"/>
      <c r="FY142" s="28"/>
      <c r="FZ142" s="28"/>
      <c r="GA142" s="28"/>
      <c r="GB142" s="28"/>
      <c r="GC142" s="28"/>
      <c r="GD142" s="28"/>
      <c r="GE142" s="28"/>
      <c r="GF142" s="28"/>
      <c r="GG142" s="28"/>
      <c r="GH142" s="28"/>
      <c r="GI142" s="28"/>
      <c r="GJ142" s="28"/>
      <c r="GK142" s="28"/>
      <c r="GL142" s="28"/>
      <c r="GM142" s="28"/>
      <c r="GN142" s="28"/>
      <c r="GO142" s="28"/>
      <c r="GP142" s="28"/>
      <c r="GQ142" s="28"/>
      <c r="GR142" s="28"/>
      <c r="GS142" s="28"/>
      <c r="GT142" s="28"/>
      <c r="GU142" s="28"/>
      <c r="GV142" s="28"/>
      <c r="GW142" s="28"/>
      <c r="GX142" s="28"/>
      <c r="GY142" s="28"/>
      <c r="GZ142" s="28"/>
      <c r="HA142" s="28"/>
      <c r="HB142" s="28"/>
      <c r="HC142" s="28"/>
      <c r="HD142" s="28"/>
      <c r="HE142" s="28"/>
      <c r="HF142" s="28"/>
      <c r="HG142" s="28"/>
      <c r="HH142" s="28"/>
      <c r="HI142" s="28"/>
      <c r="HJ142" s="28"/>
      <c r="HK142" s="28"/>
      <c r="HL142" s="28"/>
      <c r="HM142" s="28"/>
      <c r="HN142" s="28"/>
      <c r="HO142" s="28"/>
      <c r="HP142" s="28"/>
      <c r="HQ142" s="28"/>
      <c r="HR142" s="28"/>
      <c r="HS142" s="28"/>
      <c r="HT142" s="28"/>
      <c r="HU142" s="28"/>
      <c r="HV142" s="28"/>
      <c r="HW142" s="28"/>
      <c r="HX142" s="28"/>
      <c r="HY142" s="28"/>
      <c r="HZ142" s="28"/>
      <c r="IA142" s="28"/>
      <c r="IB142" s="28"/>
      <c r="IC142" s="28"/>
      <c r="ID142" s="28"/>
      <c r="IE142" s="28"/>
      <c r="IF142" s="28"/>
      <c r="IG142" s="28"/>
      <c r="IH142" s="28"/>
      <c r="II142" s="28"/>
      <c r="IJ142" s="28"/>
      <c r="IK142" s="28"/>
      <c r="IL142" s="28"/>
      <c r="IM142" s="28"/>
      <c r="IN142" s="28"/>
      <c r="IO142" s="28"/>
      <c r="IP142" s="28"/>
      <c r="IQ142" s="28"/>
      <c r="IR142" s="28"/>
      <c r="IS142" s="28"/>
      <c r="IT142" s="28"/>
      <c r="IU142" s="28"/>
      <c r="IV142" s="28"/>
      <c r="IW142" s="28"/>
      <c r="IX142" s="28"/>
      <c r="IY142" s="28"/>
      <c r="IZ142" s="28"/>
      <c r="JA142" s="28"/>
      <c r="JB142" s="28"/>
      <c r="JC142" s="28"/>
      <c r="JD142" s="28"/>
      <c r="JE142" s="28"/>
      <c r="JF142" s="28"/>
      <c r="JG142" s="28"/>
      <c r="JH142" s="28"/>
      <c r="JI142" s="28"/>
      <c r="JJ142" s="28"/>
      <c r="JK142" s="28"/>
      <c r="JL142" s="28"/>
      <c r="JM142" s="28"/>
      <c r="JN142" s="28"/>
      <c r="JO142" s="28"/>
      <c r="JP142" s="28"/>
      <c r="JQ142" s="28"/>
      <c r="JR142" s="28"/>
      <c r="JS142" s="28"/>
    </row>
    <row r="143" spans="1:279" s="27" customFormat="1" ht="13.5" outlineLevel="1" thickBot="1" x14ac:dyDescent="0.25">
      <c r="A143" s="33"/>
      <c r="B143" s="58"/>
      <c r="C143" s="51" t="s">
        <v>161</v>
      </c>
      <c r="D143" s="33"/>
      <c r="E143" s="33"/>
      <c r="F143" s="33"/>
      <c r="G143" s="218">
        <f t="shared" ref="G143" si="314">SUM(J143:AS143)</f>
        <v>1218740707.0600653</v>
      </c>
      <c r="H143" s="216">
        <f>+G143/$G$143</f>
        <v>1</v>
      </c>
      <c r="I143" s="201" t="s">
        <v>164</v>
      </c>
      <c r="J143" s="212">
        <f>SUM(J131:J142)</f>
        <v>20667398.563621599</v>
      </c>
      <c r="K143" s="212">
        <f t="shared" ref="K143:AJ143" si="315">SUM(K131:K142)</f>
        <v>13088906.662008313</v>
      </c>
      <c r="L143" s="212">
        <f t="shared" si="315"/>
        <v>9734205.6785536036</v>
      </c>
      <c r="M143" s="212">
        <f t="shared" si="315"/>
        <v>8672916.4337254018</v>
      </c>
      <c r="N143" s="212">
        <f t="shared" si="315"/>
        <v>7897628.2069247952</v>
      </c>
      <c r="O143" s="212">
        <f t="shared" si="315"/>
        <v>7761420.0457516005</v>
      </c>
      <c r="P143" s="212">
        <f t="shared" si="315"/>
        <v>12324107.505411601</v>
      </c>
      <c r="Q143" s="212">
        <f t="shared" si="315"/>
        <v>10468902.064979598</v>
      </c>
      <c r="R143" s="212">
        <f t="shared" si="315"/>
        <v>14433093.882672204</v>
      </c>
      <c r="S143" s="212">
        <f t="shared" si="315"/>
        <v>18365515.082601205</v>
      </c>
      <c r="T143" s="212">
        <f t="shared" si="315"/>
        <v>26530356.6379962</v>
      </c>
      <c r="U143" s="212">
        <f t="shared" si="315"/>
        <v>45122923.518219404</v>
      </c>
      <c r="V143" s="212">
        <f t="shared" si="315"/>
        <v>72482802.885299742</v>
      </c>
      <c r="W143" s="212">
        <f t="shared" si="315"/>
        <v>47199723.929399908</v>
      </c>
      <c r="X143" s="212">
        <f t="shared" si="315"/>
        <v>39174621.419699937</v>
      </c>
      <c r="Y143" s="212">
        <f t="shared" si="315"/>
        <v>28058736.43269996</v>
      </c>
      <c r="Z143" s="212">
        <f t="shared" si="315"/>
        <v>25939259.898000017</v>
      </c>
      <c r="AA143" s="212">
        <f t="shared" si="315"/>
        <v>33462031.577300005</v>
      </c>
      <c r="AB143" s="212">
        <f t="shared" si="315"/>
        <v>35223555.876600005</v>
      </c>
      <c r="AC143" s="212">
        <f t="shared" si="315"/>
        <v>36027854.877899997</v>
      </c>
      <c r="AD143" s="212">
        <f t="shared" si="315"/>
        <v>45636218.035400018</v>
      </c>
      <c r="AE143" s="212">
        <f t="shared" si="315"/>
        <v>51090894.678100042</v>
      </c>
      <c r="AF143" s="212">
        <f t="shared" si="315"/>
        <v>49055097.36939998</v>
      </c>
      <c r="AG143" s="212">
        <f t="shared" si="315"/>
        <v>47451918.546800002</v>
      </c>
      <c r="AH143" s="212">
        <f t="shared" si="315"/>
        <v>53444843.57</v>
      </c>
      <c r="AI143" s="212">
        <f t="shared" si="315"/>
        <v>43608162.639999971</v>
      </c>
      <c r="AJ143" s="212">
        <f t="shared" si="315"/>
        <v>36880264.650000006</v>
      </c>
      <c r="AK143" s="212">
        <f t="shared" ref="AK143:AO143" si="316">SUM(AK131:AK142)</f>
        <v>33702854.149999991</v>
      </c>
      <c r="AL143" s="212">
        <f t="shared" si="316"/>
        <v>42665458.680000007</v>
      </c>
      <c r="AM143" s="212">
        <f t="shared" si="316"/>
        <v>33359007.112199977</v>
      </c>
      <c r="AN143" s="212">
        <f t="shared" si="316"/>
        <v>34387046.171899997</v>
      </c>
      <c r="AO143" s="212">
        <f t="shared" si="316"/>
        <v>34292669.968900003</v>
      </c>
      <c r="AP143" s="212">
        <f t="shared" ref="AP143:AS143" si="317">SUM(AP131:AP142)</f>
        <v>44531766.836600006</v>
      </c>
      <c r="AQ143" s="212">
        <f t="shared" si="317"/>
        <v>48857775.209800005</v>
      </c>
      <c r="AR143" s="212">
        <f t="shared" si="317"/>
        <v>52740460.838199995</v>
      </c>
      <c r="AS143" s="212">
        <f t="shared" si="317"/>
        <v>54400307.4234</v>
      </c>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14"/>
      <c r="DC143" s="28"/>
      <c r="DD143" s="28"/>
      <c r="DE143" s="28"/>
      <c r="DF143" s="28"/>
      <c r="DG143" s="28"/>
      <c r="DH143" s="28"/>
      <c r="DI143" s="28"/>
      <c r="DJ143" s="28"/>
      <c r="DK143" s="28"/>
      <c r="DL143" s="28"/>
      <c r="DM143" s="28"/>
      <c r="DN143" s="28"/>
      <c r="DO143" s="28"/>
      <c r="DP143" s="28"/>
      <c r="DQ143" s="28"/>
      <c r="DR143" s="28"/>
      <c r="DS143" s="28"/>
      <c r="DT143" s="28"/>
      <c r="DU143" s="28"/>
      <c r="DV143" s="28"/>
      <c r="DW143" s="28"/>
      <c r="DX143" s="28"/>
      <c r="DY143" s="28"/>
      <c r="DZ143" s="28"/>
      <c r="EA143" s="28"/>
      <c r="EB143" s="28"/>
      <c r="EC143" s="28"/>
      <c r="ED143" s="28"/>
      <c r="EE143" s="28"/>
      <c r="EF143" s="28"/>
      <c r="EG143" s="28"/>
      <c r="EH143" s="28"/>
      <c r="EI143" s="28"/>
      <c r="EJ143" s="28"/>
      <c r="EK143" s="28"/>
      <c r="EL143" s="28"/>
      <c r="EM143" s="28"/>
      <c r="EN143" s="28"/>
      <c r="EO143" s="28"/>
      <c r="EP143" s="28"/>
      <c r="EQ143" s="28"/>
      <c r="ER143" s="28"/>
      <c r="ES143" s="28"/>
      <c r="ET143" s="28"/>
      <c r="EU143" s="28"/>
      <c r="EV143" s="28"/>
      <c r="EW143" s="28"/>
      <c r="EX143" s="28"/>
      <c r="EY143" s="28"/>
      <c r="EZ143" s="28"/>
      <c r="FA143" s="28"/>
      <c r="FB143" s="28"/>
      <c r="FC143" s="28"/>
      <c r="FD143" s="28"/>
      <c r="FE143" s="28"/>
      <c r="FF143" s="28"/>
      <c r="FG143" s="28"/>
      <c r="FH143" s="28"/>
      <c r="FI143" s="28"/>
      <c r="FJ143" s="28"/>
      <c r="FK143" s="28"/>
      <c r="FL143" s="28"/>
      <c r="FM143" s="28"/>
      <c r="FN143" s="28"/>
      <c r="FO143" s="28"/>
      <c r="FP143" s="28"/>
      <c r="FQ143" s="28"/>
      <c r="FR143" s="28"/>
      <c r="FS143" s="28"/>
      <c r="FT143" s="28"/>
      <c r="FU143" s="28"/>
      <c r="FV143" s="28"/>
      <c r="FW143" s="28"/>
      <c r="FX143" s="28"/>
      <c r="FY143" s="28"/>
      <c r="FZ143" s="28"/>
      <c r="GA143" s="28"/>
      <c r="GB143" s="28"/>
      <c r="GC143" s="28"/>
      <c r="GD143" s="28"/>
      <c r="GE143" s="28"/>
      <c r="GF143" s="28"/>
      <c r="GG143" s="28"/>
      <c r="GH143" s="28"/>
      <c r="GI143" s="28"/>
      <c r="GJ143" s="28"/>
      <c r="GK143" s="28"/>
      <c r="GL143" s="28"/>
      <c r="GM143" s="28"/>
      <c r="GN143" s="28"/>
      <c r="GO143" s="28"/>
      <c r="GP143" s="28"/>
      <c r="GQ143" s="28"/>
      <c r="GR143" s="28"/>
      <c r="GS143" s="28"/>
      <c r="GT143" s="28"/>
      <c r="GU143" s="28"/>
      <c r="GV143" s="28"/>
      <c r="GW143" s="28"/>
      <c r="GX143" s="28"/>
      <c r="GY143" s="28"/>
      <c r="GZ143" s="28"/>
      <c r="HA143" s="28"/>
      <c r="HB143" s="28"/>
      <c r="HC143" s="28"/>
      <c r="HD143" s="28"/>
      <c r="HE143" s="28"/>
      <c r="HF143" s="28"/>
      <c r="HG143" s="28"/>
      <c r="HH143" s="28"/>
      <c r="HI143" s="28"/>
      <c r="HJ143" s="28"/>
      <c r="HK143" s="28"/>
      <c r="HL143" s="28"/>
      <c r="HM143" s="28"/>
      <c r="HN143" s="28"/>
      <c r="HO143" s="28"/>
      <c r="HP143" s="28"/>
      <c r="HQ143" s="28"/>
      <c r="HR143" s="28"/>
      <c r="HS143" s="28"/>
      <c r="HT143" s="28"/>
      <c r="HU143" s="28"/>
      <c r="HV143" s="28"/>
      <c r="HW143" s="28"/>
      <c r="HX143" s="28"/>
      <c r="HY143" s="28"/>
      <c r="HZ143" s="28"/>
      <c r="IA143" s="28"/>
      <c r="IB143" s="28"/>
      <c r="IC143" s="28"/>
      <c r="ID143" s="28"/>
      <c r="IE143" s="28"/>
      <c r="IF143" s="28"/>
      <c r="IG143" s="28"/>
      <c r="IH143" s="28"/>
      <c r="II143" s="28"/>
      <c r="IJ143" s="28"/>
      <c r="IK143" s="28"/>
      <c r="IL143" s="28"/>
      <c r="IM143" s="28"/>
      <c r="IN143" s="28"/>
      <c r="IO143" s="28"/>
      <c r="IP143" s="28"/>
      <c r="IQ143" s="28"/>
      <c r="IR143" s="28"/>
      <c r="IS143" s="28"/>
      <c r="IT143" s="28"/>
      <c r="IU143" s="28"/>
      <c r="IV143" s="28"/>
      <c r="IW143" s="28"/>
      <c r="IX143" s="28"/>
      <c r="IY143" s="28"/>
      <c r="IZ143" s="28"/>
      <c r="JA143" s="28"/>
      <c r="JB143" s="28"/>
      <c r="JC143" s="28"/>
      <c r="JD143" s="28"/>
      <c r="JE143" s="28"/>
      <c r="JF143" s="28"/>
      <c r="JG143" s="28"/>
      <c r="JH143" s="28"/>
      <c r="JI143" s="28"/>
      <c r="JJ143" s="28"/>
      <c r="JK143" s="28"/>
      <c r="JL143" s="28"/>
      <c r="JM143" s="28"/>
      <c r="JN143" s="28"/>
      <c r="JO143" s="28"/>
      <c r="JP143" s="28"/>
      <c r="JQ143" s="28"/>
      <c r="JR143" s="28"/>
      <c r="JS143" s="28"/>
    </row>
    <row r="144" spans="1:279" s="27" customFormat="1" ht="13.5" outlineLevel="1" thickTop="1" x14ac:dyDescent="0.2">
      <c r="A144" s="33"/>
      <c r="B144" s="58"/>
      <c r="C144" s="193"/>
      <c r="D144" s="33"/>
      <c r="E144" s="194"/>
      <c r="F144" s="194"/>
      <c r="G144" s="204"/>
      <c r="H144" s="33"/>
      <c r="I144" s="12"/>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14"/>
      <c r="DC144" s="28"/>
      <c r="DD144" s="28"/>
      <c r="DE144" s="28"/>
      <c r="DF144" s="28"/>
      <c r="DG144" s="28"/>
      <c r="DH144" s="28"/>
      <c r="DI144" s="28"/>
      <c r="DJ144" s="28"/>
      <c r="DK144" s="28"/>
      <c r="DL144" s="28"/>
      <c r="DM144" s="28"/>
      <c r="DN144" s="28"/>
      <c r="DO144" s="28"/>
      <c r="DP144" s="28"/>
      <c r="DQ144" s="28"/>
      <c r="DR144" s="28"/>
      <c r="DS144" s="28"/>
      <c r="DT144" s="28"/>
      <c r="DU144" s="28"/>
      <c r="DV144" s="28"/>
      <c r="DW144" s="28"/>
      <c r="DX144" s="28"/>
      <c r="DY144" s="28"/>
      <c r="DZ144" s="28"/>
      <c r="EA144" s="28"/>
      <c r="EB144" s="28"/>
      <c r="EC144" s="28"/>
      <c r="ED144" s="28"/>
      <c r="EE144" s="28"/>
      <c r="EF144" s="28"/>
      <c r="EG144" s="28"/>
      <c r="EH144" s="28"/>
      <c r="EI144" s="28"/>
      <c r="EJ144" s="28"/>
      <c r="EK144" s="28"/>
      <c r="EL144" s="28"/>
      <c r="EM144" s="28"/>
      <c r="EN144" s="28"/>
      <c r="EO144" s="28"/>
      <c r="EP144" s="28"/>
      <c r="EQ144" s="28"/>
      <c r="ER144" s="28"/>
      <c r="ES144" s="28"/>
      <c r="ET144" s="28"/>
      <c r="EU144" s="28"/>
      <c r="EV144" s="28"/>
      <c r="EW144" s="28"/>
      <c r="EX144" s="28"/>
      <c r="EY144" s="28"/>
      <c r="EZ144" s="28"/>
      <c r="FA144" s="28"/>
      <c r="FB144" s="28"/>
      <c r="FC144" s="28"/>
      <c r="FD144" s="28"/>
      <c r="FE144" s="28"/>
      <c r="FF144" s="28"/>
      <c r="FG144" s="28"/>
      <c r="FH144" s="28"/>
      <c r="FI144" s="28"/>
      <c r="FJ144" s="28"/>
      <c r="FK144" s="28"/>
      <c r="FL144" s="28"/>
      <c r="FM144" s="28"/>
      <c r="FN144" s="28"/>
      <c r="FO144" s="28"/>
      <c r="FP144" s="28"/>
      <c r="FQ144" s="28"/>
      <c r="FR144" s="28"/>
      <c r="FS144" s="28"/>
      <c r="FT144" s="28"/>
      <c r="FU144" s="28"/>
      <c r="FV144" s="28"/>
      <c r="FW144" s="28"/>
      <c r="FX144" s="28"/>
      <c r="FY144" s="28"/>
      <c r="FZ144" s="28"/>
      <c r="GA144" s="28"/>
      <c r="GB144" s="28"/>
      <c r="GC144" s="28"/>
      <c r="GD144" s="28"/>
      <c r="GE144" s="28"/>
      <c r="GF144" s="28"/>
      <c r="GG144" s="28"/>
      <c r="GH144" s="28"/>
      <c r="GI144" s="28"/>
      <c r="GJ144" s="28"/>
      <c r="GK144" s="28"/>
      <c r="GL144" s="28"/>
      <c r="GM144" s="28"/>
      <c r="GN144" s="28"/>
      <c r="GO144" s="28"/>
      <c r="GP144" s="28"/>
      <c r="GQ144" s="28"/>
      <c r="GR144" s="28"/>
      <c r="GS144" s="28"/>
      <c r="GT144" s="28"/>
      <c r="GU144" s="28"/>
      <c r="GV144" s="28"/>
      <c r="GW144" s="28"/>
      <c r="GX144" s="28"/>
      <c r="GY144" s="28"/>
      <c r="GZ144" s="28"/>
      <c r="HA144" s="28"/>
      <c r="HB144" s="28"/>
      <c r="HC144" s="28"/>
      <c r="HD144" s="28"/>
      <c r="HE144" s="28"/>
      <c r="HF144" s="28"/>
      <c r="HG144" s="28"/>
      <c r="HH144" s="28"/>
      <c r="HI144" s="28"/>
      <c r="HJ144" s="28"/>
      <c r="HK144" s="28"/>
      <c r="HL144" s="28"/>
      <c r="HM144" s="28"/>
      <c r="HN144" s="28"/>
      <c r="HO144" s="28"/>
      <c r="HP144" s="28"/>
      <c r="HQ144" s="28"/>
      <c r="HR144" s="28"/>
      <c r="HS144" s="28"/>
      <c r="HT144" s="28"/>
      <c r="HU144" s="28"/>
      <c r="HV144" s="28"/>
      <c r="HW144" s="28"/>
      <c r="HX144" s="28"/>
      <c r="HY144" s="28"/>
      <c r="HZ144" s="28"/>
      <c r="IA144" s="28"/>
      <c r="IB144" s="28"/>
      <c r="IC144" s="28"/>
      <c r="ID144" s="28"/>
      <c r="IE144" s="28"/>
      <c r="IF144" s="28"/>
      <c r="IG144" s="28"/>
      <c r="IH144" s="28"/>
      <c r="II144" s="28"/>
      <c r="IJ144" s="28"/>
      <c r="IK144" s="28"/>
      <c r="IL144" s="28"/>
      <c r="IM144" s="28"/>
      <c r="IN144" s="28"/>
      <c r="IO144" s="28"/>
      <c r="IP144" s="28"/>
      <c r="IQ144" s="28"/>
      <c r="IR144" s="28"/>
      <c r="IS144" s="28"/>
      <c r="IT144" s="28"/>
      <c r="IU144" s="28"/>
      <c r="IV144" s="28"/>
      <c r="IW144" s="28"/>
      <c r="IX144" s="28"/>
      <c r="IY144" s="28"/>
      <c r="IZ144" s="28"/>
      <c r="JA144" s="28"/>
      <c r="JB144" s="28"/>
      <c r="JC144" s="28"/>
      <c r="JD144" s="28"/>
      <c r="JE144" s="28"/>
      <c r="JF144" s="28"/>
      <c r="JG144" s="28"/>
      <c r="JH144" s="28"/>
      <c r="JI144" s="28"/>
      <c r="JJ144" s="28"/>
      <c r="JK144" s="28"/>
      <c r="JL144" s="28"/>
      <c r="JM144" s="28"/>
      <c r="JN144" s="28"/>
      <c r="JO144" s="28"/>
      <c r="JP144" s="28"/>
      <c r="JQ144" s="28"/>
      <c r="JR144" s="28"/>
      <c r="JS144" s="28"/>
    </row>
    <row r="145" spans="1:279" s="27" customFormat="1" ht="12.75" outlineLevel="1" x14ac:dyDescent="0.2">
      <c r="A145" s="33"/>
      <c r="B145" s="58"/>
      <c r="C145" s="193"/>
      <c r="D145" s="33"/>
      <c r="E145" s="194"/>
      <c r="F145" s="194"/>
      <c r="G145" s="204"/>
      <c r="H145" s="33"/>
      <c r="I145" s="12"/>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14"/>
      <c r="DC145" s="28"/>
      <c r="DD145" s="28"/>
      <c r="DE145" s="28"/>
      <c r="DF145" s="28"/>
      <c r="DG145" s="28"/>
      <c r="DH145" s="28"/>
      <c r="DI145" s="28"/>
      <c r="DJ145" s="28"/>
      <c r="DK145" s="28"/>
      <c r="DL145" s="28"/>
      <c r="DM145" s="28"/>
      <c r="DN145" s="28"/>
      <c r="DO145" s="28"/>
      <c r="DP145" s="28"/>
      <c r="DQ145" s="28"/>
      <c r="DR145" s="28"/>
      <c r="DS145" s="28"/>
      <c r="DT145" s="28"/>
      <c r="DU145" s="28"/>
      <c r="DV145" s="28"/>
      <c r="DW145" s="28"/>
      <c r="DX145" s="28"/>
      <c r="DY145" s="28"/>
      <c r="DZ145" s="28"/>
      <c r="EA145" s="28"/>
      <c r="EB145" s="28"/>
      <c r="EC145" s="28"/>
      <c r="ED145" s="28"/>
      <c r="EE145" s="28"/>
      <c r="EF145" s="28"/>
      <c r="EG145" s="28"/>
      <c r="EH145" s="28"/>
      <c r="EI145" s="28"/>
      <c r="EJ145" s="28"/>
      <c r="EK145" s="28"/>
      <c r="EL145" s="28"/>
      <c r="EM145" s="28"/>
      <c r="EN145" s="28"/>
      <c r="EO145" s="28"/>
      <c r="EP145" s="28"/>
      <c r="EQ145" s="28"/>
      <c r="ER145" s="28"/>
      <c r="ES145" s="28"/>
      <c r="ET145" s="28"/>
      <c r="EU145" s="28"/>
      <c r="EV145" s="28"/>
      <c r="EW145" s="28"/>
      <c r="EX145" s="28"/>
      <c r="EY145" s="28"/>
      <c r="EZ145" s="28"/>
      <c r="FA145" s="28"/>
      <c r="FB145" s="28"/>
      <c r="FC145" s="28"/>
      <c r="FD145" s="28"/>
      <c r="FE145" s="28"/>
      <c r="FF145" s="28"/>
      <c r="FG145" s="28"/>
      <c r="FH145" s="28"/>
      <c r="FI145" s="28"/>
      <c r="FJ145" s="28"/>
      <c r="FK145" s="28"/>
      <c r="FL145" s="28"/>
      <c r="FM145" s="28"/>
      <c r="FN145" s="28"/>
      <c r="FO145" s="28"/>
      <c r="FP145" s="28"/>
      <c r="FQ145" s="28"/>
      <c r="FR145" s="28"/>
      <c r="FS145" s="28"/>
      <c r="FT145" s="28"/>
      <c r="FU145" s="28"/>
      <c r="FV145" s="28"/>
      <c r="FW145" s="28"/>
      <c r="FX145" s="28"/>
      <c r="FY145" s="28"/>
      <c r="FZ145" s="28"/>
      <c r="GA145" s="28"/>
      <c r="GB145" s="28"/>
      <c r="GC145" s="28"/>
      <c r="GD145" s="28"/>
      <c r="GE145" s="28"/>
      <c r="GF145" s="28"/>
      <c r="GG145" s="28"/>
      <c r="GH145" s="28"/>
      <c r="GI145" s="28"/>
      <c r="GJ145" s="28"/>
      <c r="GK145" s="28"/>
      <c r="GL145" s="28"/>
      <c r="GM145" s="28"/>
      <c r="GN145" s="28"/>
      <c r="GO145" s="28"/>
      <c r="GP145" s="28"/>
      <c r="GQ145" s="28"/>
      <c r="GR145" s="28"/>
      <c r="GS145" s="28"/>
      <c r="GT145" s="28"/>
      <c r="GU145" s="28"/>
      <c r="GV145" s="28"/>
      <c r="GW145" s="28"/>
      <c r="GX145" s="28"/>
      <c r="GY145" s="28"/>
      <c r="GZ145" s="28"/>
      <c r="HA145" s="28"/>
      <c r="HB145" s="28"/>
      <c r="HC145" s="28"/>
      <c r="HD145" s="28"/>
      <c r="HE145" s="28"/>
      <c r="HF145" s="28"/>
      <c r="HG145" s="28"/>
      <c r="HH145" s="28"/>
      <c r="HI145" s="28"/>
      <c r="HJ145" s="28"/>
      <c r="HK145" s="28"/>
      <c r="HL145" s="28"/>
      <c r="HM145" s="28"/>
      <c r="HN145" s="28"/>
      <c r="HO145" s="28"/>
      <c r="HP145" s="28"/>
      <c r="HQ145" s="28"/>
      <c r="HR145" s="28"/>
      <c r="HS145" s="28"/>
      <c r="HT145" s="28"/>
      <c r="HU145" s="28"/>
      <c r="HV145" s="28"/>
      <c r="HW145" s="28"/>
      <c r="HX145" s="28"/>
      <c r="HY145" s="28"/>
      <c r="HZ145" s="28"/>
      <c r="IA145" s="28"/>
      <c r="IB145" s="28"/>
      <c r="IC145" s="28"/>
      <c r="ID145" s="28"/>
      <c r="IE145" s="28"/>
      <c r="IF145" s="28"/>
      <c r="IG145" s="28"/>
      <c r="IH145" s="28"/>
      <c r="II145" s="28"/>
      <c r="IJ145" s="28"/>
      <c r="IK145" s="28"/>
      <c r="IL145" s="28"/>
      <c r="IM145" s="28"/>
      <c r="IN145" s="28"/>
      <c r="IO145" s="28"/>
      <c r="IP145" s="28"/>
      <c r="IQ145" s="28"/>
      <c r="IR145" s="28"/>
      <c r="IS145" s="28"/>
      <c r="IT145" s="28"/>
      <c r="IU145" s="28"/>
      <c r="IV145" s="28"/>
      <c r="IW145" s="28"/>
      <c r="IX145" s="28"/>
      <c r="IY145" s="28"/>
      <c r="IZ145" s="28"/>
      <c r="JA145" s="28"/>
      <c r="JB145" s="28"/>
      <c r="JC145" s="28"/>
      <c r="JD145" s="28"/>
      <c r="JE145" s="28"/>
      <c r="JF145" s="28"/>
      <c r="JG145" s="28"/>
      <c r="JH145" s="28"/>
      <c r="JI145" s="28"/>
      <c r="JJ145" s="28"/>
      <c r="JK145" s="28"/>
      <c r="JL145" s="28"/>
      <c r="JM145" s="28"/>
      <c r="JN145" s="28"/>
      <c r="JO145" s="28"/>
      <c r="JP145" s="28"/>
      <c r="JQ145" s="28"/>
      <c r="JR145" s="28"/>
      <c r="JS145" s="28"/>
    </row>
    <row r="146" spans="1:279" s="27" customFormat="1" ht="12.75" outlineLevel="1" x14ac:dyDescent="0.2">
      <c r="A146" s="33"/>
      <c r="B146" s="58"/>
      <c r="C146" s="240" t="s">
        <v>188</v>
      </c>
      <c r="D146" s="33"/>
      <c r="E146" s="194"/>
      <c r="F146" s="194"/>
      <c r="G146" s="204"/>
      <c r="H146" s="33"/>
      <c r="I146" s="12"/>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14"/>
      <c r="DC146" s="28"/>
      <c r="DD146" s="28"/>
      <c r="DE146" s="28"/>
      <c r="DF146" s="28"/>
      <c r="DG146" s="28"/>
      <c r="DH146" s="28"/>
      <c r="DI146" s="28"/>
      <c r="DJ146" s="28"/>
      <c r="DK146" s="28"/>
      <c r="DL146" s="28"/>
      <c r="DM146" s="28"/>
      <c r="DN146" s="28"/>
      <c r="DO146" s="28"/>
      <c r="DP146" s="28"/>
      <c r="DQ146" s="28"/>
      <c r="DR146" s="28"/>
      <c r="DS146" s="28"/>
      <c r="DT146" s="28"/>
      <c r="DU146" s="28"/>
      <c r="DV146" s="28"/>
      <c r="DW146" s="28"/>
      <c r="DX146" s="28"/>
      <c r="DY146" s="28"/>
      <c r="DZ146" s="28"/>
      <c r="EA146" s="28"/>
      <c r="EB146" s="28"/>
      <c r="EC146" s="28"/>
      <c r="ED146" s="28"/>
      <c r="EE146" s="28"/>
      <c r="EF146" s="28"/>
      <c r="EG146" s="28"/>
      <c r="EH146" s="28"/>
      <c r="EI146" s="28"/>
      <c r="EJ146" s="28"/>
      <c r="EK146" s="28"/>
      <c r="EL146" s="28"/>
      <c r="EM146" s="28"/>
      <c r="EN146" s="28"/>
      <c r="EO146" s="28"/>
      <c r="EP146" s="28"/>
      <c r="EQ146" s="28"/>
      <c r="ER146" s="28"/>
      <c r="ES146" s="28"/>
      <c r="ET146" s="28"/>
      <c r="EU146" s="28"/>
      <c r="EV146" s="28"/>
      <c r="EW146" s="28"/>
      <c r="EX146" s="28"/>
      <c r="EY146" s="28"/>
      <c r="EZ146" s="28"/>
      <c r="FA146" s="28"/>
      <c r="FB146" s="28"/>
      <c r="FC146" s="28"/>
      <c r="FD146" s="28"/>
      <c r="FE146" s="28"/>
      <c r="FF146" s="28"/>
      <c r="FG146" s="28"/>
      <c r="FH146" s="28"/>
      <c r="FI146" s="28"/>
      <c r="FJ146" s="28"/>
      <c r="FK146" s="28"/>
      <c r="FL146" s="28"/>
      <c r="FM146" s="28"/>
      <c r="FN146" s="28"/>
      <c r="FO146" s="28"/>
      <c r="FP146" s="28"/>
      <c r="FQ146" s="28"/>
      <c r="FR146" s="28"/>
      <c r="FS146" s="28"/>
      <c r="FT146" s="28"/>
      <c r="FU146" s="28"/>
      <c r="FV146" s="28"/>
      <c r="FW146" s="28"/>
      <c r="FX146" s="28"/>
      <c r="FY146" s="28"/>
      <c r="FZ146" s="28"/>
      <c r="GA146" s="28"/>
      <c r="GB146" s="28"/>
      <c r="GC146" s="28"/>
      <c r="GD146" s="28"/>
      <c r="GE146" s="28"/>
      <c r="GF146" s="28"/>
      <c r="GG146" s="28"/>
      <c r="GH146" s="28"/>
      <c r="GI146" s="28"/>
      <c r="GJ146" s="28"/>
      <c r="GK146" s="28"/>
      <c r="GL146" s="28"/>
      <c r="GM146" s="28"/>
      <c r="GN146" s="28"/>
      <c r="GO146" s="28"/>
      <c r="GP146" s="28"/>
      <c r="GQ146" s="28"/>
      <c r="GR146" s="28"/>
      <c r="GS146" s="28"/>
      <c r="GT146" s="28"/>
      <c r="GU146" s="28"/>
      <c r="GV146" s="28"/>
      <c r="GW146" s="28"/>
      <c r="GX146" s="28"/>
      <c r="GY146" s="28"/>
      <c r="GZ146" s="28"/>
      <c r="HA146" s="28"/>
      <c r="HB146" s="28"/>
      <c r="HC146" s="28"/>
      <c r="HD146" s="28"/>
      <c r="HE146" s="28"/>
      <c r="HF146" s="28"/>
      <c r="HG146" s="28"/>
      <c r="HH146" s="28"/>
      <c r="HI146" s="28"/>
      <c r="HJ146" s="28"/>
      <c r="HK146" s="28"/>
      <c r="HL146" s="28"/>
      <c r="HM146" s="28"/>
      <c r="HN146" s="28"/>
      <c r="HO146" s="28"/>
      <c r="HP146" s="28"/>
      <c r="HQ146" s="28"/>
      <c r="HR146" s="28"/>
      <c r="HS146" s="28"/>
      <c r="HT146" s="28"/>
      <c r="HU146" s="28"/>
      <c r="HV146" s="28"/>
      <c r="HW146" s="28"/>
      <c r="HX146" s="28"/>
      <c r="HY146" s="28"/>
      <c r="HZ146" s="28"/>
      <c r="IA146" s="28"/>
      <c r="IB146" s="28"/>
      <c r="IC146" s="28"/>
      <c r="ID146" s="28"/>
      <c r="IE146" s="28"/>
      <c r="IF146" s="28"/>
      <c r="IG146" s="28"/>
      <c r="IH146" s="28"/>
      <c r="II146" s="28"/>
      <c r="IJ146" s="28"/>
      <c r="IK146" s="28"/>
      <c r="IL146" s="28"/>
      <c r="IM146" s="28"/>
      <c r="IN146" s="28"/>
      <c r="IO146" s="28"/>
      <c r="IP146" s="28"/>
      <c r="IQ146" s="28"/>
      <c r="IR146" s="28"/>
      <c r="IS146" s="28"/>
      <c r="IT146" s="28"/>
      <c r="IU146" s="28"/>
      <c r="IV146" s="28"/>
      <c r="IW146" s="28"/>
      <c r="IX146" s="28"/>
      <c r="IY146" s="28"/>
      <c r="IZ146" s="28"/>
      <c r="JA146" s="28"/>
      <c r="JB146" s="28"/>
      <c r="JC146" s="28"/>
      <c r="JD146" s="28"/>
      <c r="JE146" s="28"/>
      <c r="JF146" s="28"/>
      <c r="JG146" s="28"/>
      <c r="JH146" s="28"/>
      <c r="JI146" s="28"/>
      <c r="JJ146" s="28"/>
      <c r="JK146" s="28"/>
      <c r="JL146" s="28"/>
      <c r="JM146" s="28"/>
      <c r="JN146" s="28"/>
      <c r="JO146" s="28"/>
      <c r="JP146" s="28"/>
      <c r="JQ146" s="28"/>
      <c r="JR146" s="28"/>
      <c r="JS146" s="28"/>
    </row>
    <row r="147" spans="1:279" s="27" customFormat="1" ht="12.75" outlineLevel="1" x14ac:dyDescent="0.2">
      <c r="A147" s="33"/>
      <c r="B147" s="58"/>
      <c r="C147" s="193"/>
      <c r="D147" s="33"/>
      <c r="E147" s="244"/>
      <c r="F147" s="244"/>
      <c r="G147" s="204"/>
      <c r="H147" s="33"/>
      <c r="I147" s="12"/>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14"/>
      <c r="DC147" s="28"/>
      <c r="DD147" s="28"/>
      <c r="DE147" s="28"/>
      <c r="DF147" s="28"/>
      <c r="DG147" s="28"/>
      <c r="DH147" s="28"/>
      <c r="DI147" s="28"/>
      <c r="DJ147" s="28"/>
      <c r="DK147" s="28"/>
      <c r="DL147" s="28"/>
      <c r="DM147" s="28"/>
      <c r="DN147" s="28"/>
      <c r="DO147" s="28"/>
      <c r="DP147" s="28"/>
      <c r="DQ147" s="28"/>
      <c r="DR147" s="28"/>
      <c r="DS147" s="28"/>
      <c r="DT147" s="28"/>
      <c r="DU147" s="28"/>
      <c r="DV147" s="28"/>
      <c r="DW147" s="28"/>
      <c r="DX147" s="28"/>
      <c r="DY147" s="28"/>
      <c r="DZ147" s="28"/>
      <c r="EA147" s="28"/>
      <c r="EB147" s="28"/>
      <c r="EC147" s="28"/>
      <c r="ED147" s="28"/>
      <c r="EE147" s="28"/>
      <c r="EF147" s="28"/>
      <c r="EG147" s="28"/>
      <c r="EH147" s="28"/>
      <c r="EI147" s="28"/>
      <c r="EJ147" s="28"/>
      <c r="EK147" s="28"/>
      <c r="EL147" s="28"/>
      <c r="EM147" s="28"/>
      <c r="EN147" s="28"/>
      <c r="EO147" s="28"/>
      <c r="EP147" s="28"/>
      <c r="EQ147" s="28"/>
      <c r="ER147" s="28"/>
      <c r="ES147" s="28"/>
      <c r="ET147" s="28"/>
      <c r="EU147" s="28"/>
      <c r="EV147" s="28"/>
      <c r="EW147" s="28"/>
      <c r="EX147" s="28"/>
      <c r="EY147" s="28"/>
      <c r="EZ147" s="28"/>
      <c r="FA147" s="28"/>
      <c r="FB147" s="28"/>
      <c r="FC147" s="28"/>
      <c r="FD147" s="28"/>
      <c r="FE147" s="28"/>
      <c r="FF147" s="28"/>
      <c r="FG147" s="28"/>
      <c r="FH147" s="28"/>
      <c r="FI147" s="28"/>
      <c r="FJ147" s="28"/>
      <c r="FK147" s="28"/>
      <c r="FL147" s="28"/>
      <c r="FM147" s="28"/>
      <c r="FN147" s="28"/>
      <c r="FO147" s="28"/>
      <c r="FP147" s="28"/>
      <c r="FQ147" s="28"/>
      <c r="FR147" s="28"/>
      <c r="FS147" s="28"/>
      <c r="FT147" s="28"/>
      <c r="FU147" s="28"/>
      <c r="FV147" s="28"/>
      <c r="FW147" s="28"/>
      <c r="FX147" s="28"/>
      <c r="FY147" s="28"/>
      <c r="FZ147" s="28"/>
      <c r="GA147" s="28"/>
      <c r="GB147" s="28"/>
      <c r="GC147" s="28"/>
      <c r="GD147" s="28"/>
      <c r="GE147" s="28"/>
      <c r="GF147" s="28"/>
      <c r="GG147" s="28"/>
      <c r="GH147" s="28"/>
      <c r="GI147" s="28"/>
      <c r="GJ147" s="28"/>
      <c r="GK147" s="28"/>
      <c r="GL147" s="28"/>
      <c r="GM147" s="28"/>
      <c r="GN147" s="28"/>
      <c r="GO147" s="28"/>
      <c r="GP147" s="28"/>
      <c r="GQ147" s="28"/>
      <c r="GR147" s="28"/>
      <c r="GS147" s="28"/>
      <c r="GT147" s="28"/>
      <c r="GU147" s="28"/>
      <c r="GV147" s="28"/>
      <c r="GW147" s="28"/>
      <c r="GX147" s="28"/>
      <c r="GY147" s="28"/>
      <c r="GZ147" s="28"/>
      <c r="HA147" s="28"/>
      <c r="HB147" s="28"/>
      <c r="HC147" s="28"/>
      <c r="HD147" s="28"/>
      <c r="HE147" s="28"/>
      <c r="HF147" s="28"/>
      <c r="HG147" s="28"/>
      <c r="HH147" s="28"/>
      <c r="HI147" s="28"/>
      <c r="HJ147" s="28"/>
      <c r="HK147" s="28"/>
      <c r="HL147" s="28"/>
      <c r="HM147" s="28"/>
      <c r="HN147" s="28"/>
      <c r="HO147" s="28"/>
      <c r="HP147" s="28"/>
      <c r="HQ147" s="28"/>
      <c r="HR147" s="28"/>
      <c r="HS147" s="28"/>
      <c r="HT147" s="28"/>
      <c r="HU147" s="28"/>
      <c r="HV147" s="28"/>
      <c r="HW147" s="28"/>
      <c r="HX147" s="28"/>
      <c r="HY147" s="28"/>
      <c r="HZ147" s="28"/>
      <c r="IA147" s="28"/>
      <c r="IB147" s="28"/>
      <c r="IC147" s="28"/>
      <c r="ID147" s="28"/>
      <c r="IE147" s="28"/>
      <c r="IF147" s="28"/>
      <c r="IG147" s="28"/>
      <c r="IH147" s="28"/>
      <c r="II147" s="28"/>
      <c r="IJ147" s="28"/>
      <c r="IK147" s="28"/>
      <c r="IL147" s="28"/>
      <c r="IM147" s="28"/>
      <c r="IN147" s="28"/>
      <c r="IO147" s="28"/>
      <c r="IP147" s="28"/>
      <c r="IQ147" s="28"/>
      <c r="IR147" s="28"/>
      <c r="IS147" s="28"/>
      <c r="IT147" s="28"/>
      <c r="IU147" s="28"/>
      <c r="IV147" s="28"/>
      <c r="IW147" s="28"/>
      <c r="IX147" s="28"/>
      <c r="IY147" s="28"/>
      <c r="IZ147" s="28"/>
      <c r="JA147" s="28"/>
      <c r="JB147" s="28"/>
      <c r="JC147" s="28"/>
      <c r="JD147" s="28"/>
      <c r="JE147" s="28"/>
      <c r="JF147" s="28"/>
      <c r="JG147" s="28"/>
      <c r="JH147" s="28"/>
      <c r="JI147" s="28"/>
      <c r="JJ147" s="28"/>
      <c r="JK147" s="28"/>
      <c r="JL147" s="28"/>
      <c r="JM147" s="28"/>
      <c r="JN147" s="28"/>
      <c r="JO147" s="28"/>
      <c r="JP147" s="28"/>
      <c r="JQ147" s="28"/>
      <c r="JR147" s="28"/>
      <c r="JS147" s="28"/>
    </row>
    <row r="148" spans="1:279" s="27" customFormat="1" ht="12.75" outlineLevel="1" x14ac:dyDescent="0.2">
      <c r="A148" s="33"/>
      <c r="B148" s="58"/>
      <c r="C148" s="193" t="s">
        <v>119</v>
      </c>
      <c r="D148" s="194"/>
      <c r="E148" s="244">
        <f>+D148</f>
        <v>0</v>
      </c>
      <c r="F148" s="244"/>
      <c r="G148" s="204">
        <f t="shared" si="284"/>
        <v>439315932.96929908</v>
      </c>
      <c r="H148" s="246">
        <f>+G148/$G$190</f>
        <v>0.36046710381000469</v>
      </c>
      <c r="I148" s="201" t="s">
        <v>164</v>
      </c>
      <c r="J148" s="197">
        <v>8147928.4626976671</v>
      </c>
      <c r="K148" s="197">
        <v>5160178.955695455</v>
      </c>
      <c r="L148" s="197">
        <v>3837619.4887752649</v>
      </c>
      <c r="M148" s="197">
        <v>3419216.1363421502</v>
      </c>
      <c r="N148" s="197">
        <v>3113566.0086544724</v>
      </c>
      <c r="O148" s="197">
        <v>3059867.2158500282</v>
      </c>
      <c r="P148" s="197">
        <v>4858664.0457710801</v>
      </c>
      <c r="Q148" s="197">
        <v>4127266.6632841257</v>
      </c>
      <c r="R148" s="197">
        <v>5690112.1875304431</v>
      </c>
      <c r="S148" s="197">
        <v>7240432.4430567184</v>
      </c>
      <c r="T148" s="197">
        <v>10459344.813562723</v>
      </c>
      <c r="U148" s="197">
        <v>17789290.302910972</v>
      </c>
      <c r="V148" s="197">
        <v>28575666.689119522</v>
      </c>
      <c r="W148" s="197">
        <v>18608049.428763654</v>
      </c>
      <c r="X148" s="197">
        <v>15444227.869240163</v>
      </c>
      <c r="Y148" s="197">
        <v>11061894.243900731</v>
      </c>
      <c r="Z148" s="197">
        <v>10226310.455745667</v>
      </c>
      <c r="AA148" s="197">
        <v>13192092.786572475</v>
      </c>
      <c r="AB148" s="197">
        <v>13886557.255906489</v>
      </c>
      <c r="AC148" s="197">
        <v>14203644.609935971</v>
      </c>
      <c r="AD148" s="197">
        <v>17991651.862514518</v>
      </c>
      <c r="AE148" s="197">
        <v>20142107.079945598</v>
      </c>
      <c r="AF148" s="197">
        <v>19339513.043508057</v>
      </c>
      <c r="AG148" s="197">
        <v>18707474.79644734</v>
      </c>
      <c r="AH148" s="197">
        <v>21070129.400558665</v>
      </c>
      <c r="AI148" s="197">
        <v>17192110.002940878</v>
      </c>
      <c r="AJ148" s="197">
        <v>14539699.1850967</v>
      </c>
      <c r="AK148" s="197">
        <v>13287034.832061265</v>
      </c>
      <c r="AL148" s="197">
        <v>16820457.789241295</v>
      </c>
      <c r="AM148" s="197">
        <v>13151476.355386971</v>
      </c>
      <c r="AN148" s="197">
        <v>13556771.13351346</v>
      </c>
      <c r="AO148" s="197">
        <v>13519564.198723974</v>
      </c>
      <c r="AP148" s="197">
        <f>+AP$43</f>
        <v>6051290.7509999992</v>
      </c>
      <c r="AQ148" s="197">
        <f t="shared" ref="AQ148:AS148" si="318">+AQ$43</f>
        <v>9774406.5716522373</v>
      </c>
      <c r="AR148" s="197">
        <f t="shared" si="318"/>
        <v>9031788.8661879897</v>
      </c>
      <c r="AS148" s="197">
        <f t="shared" si="318"/>
        <v>13038527.0372044</v>
      </c>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14"/>
      <c r="DC148" s="28"/>
      <c r="DD148" s="28"/>
      <c r="DE148" s="28"/>
      <c r="DF148" s="28"/>
      <c r="DG148" s="28"/>
      <c r="DH148" s="28"/>
      <c r="DI148" s="28"/>
      <c r="DJ148" s="28"/>
      <c r="DK148" s="28"/>
      <c r="DL148" s="28"/>
      <c r="DM148" s="28"/>
      <c r="DN148" s="28"/>
      <c r="DO148" s="28"/>
      <c r="DP148" s="28"/>
      <c r="DQ148" s="28"/>
      <c r="DR148" s="28"/>
      <c r="DS148" s="28"/>
      <c r="DT148" s="28"/>
      <c r="DU148" s="28"/>
      <c r="DV148" s="28"/>
      <c r="DW148" s="28"/>
      <c r="DX148" s="28"/>
      <c r="DY148" s="28"/>
      <c r="DZ148" s="28"/>
      <c r="EA148" s="28"/>
      <c r="EB148" s="28"/>
      <c r="EC148" s="28"/>
      <c r="ED148" s="28"/>
      <c r="EE148" s="28"/>
      <c r="EF148" s="28"/>
      <c r="EG148" s="28"/>
      <c r="EH148" s="28"/>
      <c r="EI148" s="28"/>
      <c r="EJ148" s="28"/>
      <c r="EK148" s="28"/>
      <c r="EL148" s="28"/>
      <c r="EM148" s="28"/>
      <c r="EN148" s="28"/>
      <c r="EO148" s="28"/>
      <c r="EP148" s="28"/>
      <c r="EQ148" s="28"/>
      <c r="ER148" s="28"/>
      <c r="ES148" s="28"/>
      <c r="ET148" s="28"/>
      <c r="EU148" s="28"/>
      <c r="EV148" s="28"/>
      <c r="EW148" s="28"/>
      <c r="EX148" s="28"/>
      <c r="EY148" s="28"/>
      <c r="EZ148" s="28"/>
      <c r="FA148" s="28"/>
      <c r="FB148" s="28"/>
      <c r="FC148" s="28"/>
      <c r="FD148" s="28"/>
      <c r="FE148" s="28"/>
      <c r="FF148" s="28"/>
      <c r="FG148" s="28"/>
      <c r="FH148" s="28"/>
      <c r="FI148" s="28"/>
      <c r="FJ148" s="28"/>
      <c r="FK148" s="28"/>
      <c r="FL148" s="28"/>
      <c r="FM148" s="28"/>
      <c r="FN148" s="28"/>
      <c r="FO148" s="28"/>
      <c r="FP148" s="28"/>
      <c r="FQ148" s="28"/>
      <c r="FR148" s="28"/>
      <c r="FS148" s="28"/>
      <c r="FT148" s="28"/>
      <c r="FU148" s="28"/>
      <c r="FV148" s="28"/>
      <c r="FW148" s="28"/>
      <c r="FX148" s="28"/>
      <c r="FY148" s="28"/>
      <c r="FZ148" s="28"/>
      <c r="GA148" s="28"/>
      <c r="GB148" s="28"/>
      <c r="GC148" s="28"/>
      <c r="GD148" s="28"/>
      <c r="GE148" s="28"/>
      <c r="GF148" s="28"/>
      <c r="GG148" s="28"/>
      <c r="GH148" s="28"/>
      <c r="GI148" s="28"/>
      <c r="GJ148" s="28"/>
      <c r="GK148" s="28"/>
      <c r="GL148" s="28"/>
      <c r="GM148" s="28"/>
      <c r="GN148" s="28"/>
      <c r="GO148" s="28"/>
      <c r="GP148" s="28"/>
      <c r="GQ148" s="28"/>
      <c r="GR148" s="28"/>
      <c r="GS148" s="28"/>
      <c r="GT148" s="28"/>
      <c r="GU148" s="28"/>
      <c r="GV148" s="28"/>
      <c r="GW148" s="28"/>
      <c r="GX148" s="28"/>
      <c r="GY148" s="28"/>
      <c r="GZ148" s="28"/>
      <c r="HA148" s="28"/>
      <c r="HB148" s="28"/>
      <c r="HC148" s="28"/>
      <c r="HD148" s="28"/>
      <c r="HE148" s="28"/>
      <c r="HF148" s="28"/>
      <c r="HG148" s="28"/>
      <c r="HH148" s="28"/>
      <c r="HI148" s="28"/>
      <c r="HJ148" s="28"/>
      <c r="HK148" s="28"/>
      <c r="HL148" s="28"/>
      <c r="HM148" s="28"/>
      <c r="HN148" s="28"/>
      <c r="HO148" s="28"/>
      <c r="HP148" s="28"/>
      <c r="HQ148" s="28"/>
      <c r="HR148" s="28"/>
      <c r="HS148" s="28"/>
      <c r="HT148" s="28"/>
      <c r="HU148" s="28"/>
      <c r="HV148" s="28"/>
      <c r="HW148" s="28"/>
      <c r="HX148" s="28"/>
      <c r="HY148" s="28"/>
      <c r="HZ148" s="28"/>
      <c r="IA148" s="28"/>
      <c r="IB148" s="28"/>
      <c r="IC148" s="28"/>
      <c r="ID148" s="28"/>
      <c r="IE148" s="28"/>
      <c r="IF148" s="28"/>
      <c r="IG148" s="28"/>
      <c r="IH148" s="28"/>
      <c r="II148" s="28"/>
      <c r="IJ148" s="28"/>
      <c r="IK148" s="28"/>
      <c r="IL148" s="28"/>
      <c r="IM148" s="28"/>
      <c r="IN148" s="28"/>
      <c r="IO148" s="28"/>
      <c r="IP148" s="28"/>
      <c r="IQ148" s="28"/>
      <c r="IR148" s="28"/>
      <c r="IS148" s="28"/>
      <c r="IT148" s="28"/>
      <c r="IU148" s="28"/>
      <c r="IV148" s="28"/>
      <c r="IW148" s="28"/>
      <c r="IX148" s="28"/>
      <c r="IY148" s="28"/>
      <c r="IZ148" s="28"/>
      <c r="JA148" s="28"/>
      <c r="JB148" s="28"/>
      <c r="JC148" s="28"/>
      <c r="JD148" s="28"/>
      <c r="JE148" s="28"/>
      <c r="JF148" s="28"/>
      <c r="JG148" s="28"/>
      <c r="JH148" s="28"/>
      <c r="JI148" s="28"/>
      <c r="JJ148" s="28"/>
      <c r="JK148" s="28"/>
      <c r="JL148" s="28"/>
      <c r="JM148" s="28"/>
      <c r="JN148" s="28"/>
      <c r="JO148" s="28"/>
      <c r="JP148" s="28"/>
      <c r="JQ148" s="28"/>
      <c r="JR148" s="28"/>
      <c r="JS148" s="28"/>
    </row>
    <row r="149" spans="1:279" s="27" customFormat="1" ht="12.75" outlineLevel="1" x14ac:dyDescent="0.2">
      <c r="A149" s="33"/>
      <c r="B149" s="58"/>
      <c r="C149" s="193" t="s">
        <v>118</v>
      </c>
      <c r="D149" s="448">
        <v>0.46692236065770409</v>
      </c>
      <c r="E149" s="244">
        <f t="shared" ref="E149:E189" si="319">+D149</f>
        <v>0.46692236065770409</v>
      </c>
      <c r="F149" s="244"/>
      <c r="G149" s="204">
        <f t="shared" si="284"/>
        <v>163499932.72115728</v>
      </c>
      <c r="H149" s="246">
        <f t="shared" ref="H149:H189" si="320">+G149/$G$190</f>
        <v>0.13415481387797712</v>
      </c>
      <c r="I149" s="201" t="s">
        <v>164</v>
      </c>
      <c r="J149" s="197">
        <v>1777320.1331100797</v>
      </c>
      <c r="K149" s="197">
        <v>1125597.7504461287</v>
      </c>
      <c r="L149" s="197">
        <v>837105.82534467382</v>
      </c>
      <c r="M149" s="197">
        <v>745838.86031858181</v>
      </c>
      <c r="N149" s="197">
        <v>679166.92915055621</v>
      </c>
      <c r="O149" s="197">
        <v>667453.52911127219</v>
      </c>
      <c r="P149" s="197">
        <v>1059827.8406715358</v>
      </c>
      <c r="Q149" s="197">
        <v>900287.00778998516</v>
      </c>
      <c r="R149" s="197">
        <v>1241192.8991340909</v>
      </c>
      <c r="S149" s="197">
        <v>1579366.6344006537</v>
      </c>
      <c r="T149" s="197">
        <v>2281512.9270453556</v>
      </c>
      <c r="U149" s="197">
        <v>3880405.1795314285</v>
      </c>
      <c r="V149" s="197">
        <v>6233254.0051290449</v>
      </c>
      <c r="W149" s="197">
        <v>4059002.3634914588</v>
      </c>
      <c r="X149" s="197">
        <v>3368873.1139463428</v>
      </c>
      <c r="Y149" s="197">
        <v>2412947.9584937277</v>
      </c>
      <c r="Z149" s="197">
        <v>2230680.7851394969</v>
      </c>
      <c r="AA149" s="197">
        <v>2877611.4339703806</v>
      </c>
      <c r="AB149" s="197">
        <v>3029096.0338570485</v>
      </c>
      <c r="AC149" s="197">
        <v>3098262.7847497799</v>
      </c>
      <c r="AD149" s="197">
        <v>3924546.6169160986</v>
      </c>
      <c r="AE149" s="197">
        <v>4393628.7119283127</v>
      </c>
      <c r="AF149" s="197">
        <v>4218557.6437169155</v>
      </c>
      <c r="AG149" s="197">
        <v>4080690.1714459709</v>
      </c>
      <c r="AH149" s="197">
        <v>4596059.6441526553</v>
      </c>
      <c r="AI149" s="197">
        <v>3750141.3247255459</v>
      </c>
      <c r="AJ149" s="197">
        <v>3171566.8846803731</v>
      </c>
      <c r="AK149" s="197">
        <v>2898321.2879778626</v>
      </c>
      <c r="AL149" s="197">
        <v>3669072.2572997259</v>
      </c>
      <c r="AM149" s="197">
        <v>2868751.7095371624</v>
      </c>
      <c r="AN149" s="197">
        <v>2957159.281143418</v>
      </c>
      <c r="AO149" s="197">
        <v>2949043.2753886529</v>
      </c>
      <c r="AP149" s="197">
        <f>+$E149*AP$44</f>
        <v>17967394.733120684</v>
      </c>
      <c r="AQ149" s="197">
        <f t="shared" ref="AQ149:AS149" si="321">+$E149*AQ$44</f>
        <v>18248898.746979237</v>
      </c>
      <c r="AR149" s="197">
        <f t="shared" si="321"/>
        <v>20408556.298385072</v>
      </c>
      <c r="AS149" s="197">
        <f t="shared" si="321"/>
        <v>19312740.138927974</v>
      </c>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14"/>
      <c r="DC149" s="28"/>
      <c r="DD149" s="28"/>
      <c r="DE149" s="28"/>
      <c r="DF149" s="28"/>
      <c r="DG149" s="28"/>
      <c r="DH149" s="28"/>
      <c r="DI149" s="28"/>
      <c r="DJ149" s="28"/>
      <c r="DK149" s="28"/>
      <c r="DL149" s="28"/>
      <c r="DM149" s="28"/>
      <c r="DN149" s="28"/>
      <c r="DO149" s="28"/>
      <c r="DP149" s="28"/>
      <c r="DQ149" s="28"/>
      <c r="DR149" s="28"/>
      <c r="DS149" s="28"/>
      <c r="DT149" s="28"/>
      <c r="DU149" s="28"/>
      <c r="DV149" s="28"/>
      <c r="DW149" s="28"/>
      <c r="DX149" s="28"/>
      <c r="DY149" s="28"/>
      <c r="DZ149" s="28"/>
      <c r="EA149" s="28"/>
      <c r="EB149" s="28"/>
      <c r="EC149" s="28"/>
      <c r="ED149" s="28"/>
      <c r="EE149" s="28"/>
      <c r="EF149" s="28"/>
      <c r="EG149" s="28"/>
      <c r="EH149" s="28"/>
      <c r="EI149" s="28"/>
      <c r="EJ149" s="28"/>
      <c r="EK149" s="28"/>
      <c r="EL149" s="28"/>
      <c r="EM149" s="28"/>
      <c r="EN149" s="28"/>
      <c r="EO149" s="28"/>
      <c r="EP149" s="28"/>
      <c r="EQ149" s="28"/>
      <c r="ER149" s="28"/>
      <c r="ES149" s="28"/>
      <c r="ET149" s="28"/>
      <c r="EU149" s="28"/>
      <c r="EV149" s="28"/>
      <c r="EW149" s="28"/>
      <c r="EX149" s="28"/>
      <c r="EY149" s="28"/>
      <c r="EZ149" s="28"/>
      <c r="FA149" s="28"/>
      <c r="FB149" s="28"/>
      <c r="FC149" s="28"/>
      <c r="FD149" s="28"/>
      <c r="FE149" s="28"/>
      <c r="FF149" s="28"/>
      <c r="FG149" s="28"/>
      <c r="FH149" s="28"/>
      <c r="FI149" s="28"/>
      <c r="FJ149" s="28"/>
      <c r="FK149" s="28"/>
      <c r="FL149" s="28"/>
      <c r="FM149" s="28"/>
      <c r="FN149" s="28"/>
      <c r="FO149" s="28"/>
      <c r="FP149" s="28"/>
      <c r="FQ149" s="28"/>
      <c r="FR149" s="28"/>
      <c r="FS149" s="28"/>
      <c r="FT149" s="28"/>
      <c r="FU149" s="28"/>
      <c r="FV149" s="28"/>
      <c r="FW149" s="28"/>
      <c r="FX149" s="28"/>
      <c r="FY149" s="28"/>
      <c r="FZ149" s="28"/>
      <c r="GA149" s="28"/>
      <c r="GB149" s="28"/>
      <c r="GC149" s="28"/>
      <c r="GD149" s="28"/>
      <c r="GE149" s="28"/>
      <c r="GF149" s="28"/>
      <c r="GG149" s="28"/>
      <c r="GH149" s="28"/>
      <c r="GI149" s="28"/>
      <c r="GJ149" s="28"/>
      <c r="GK149" s="28"/>
      <c r="GL149" s="28"/>
      <c r="GM149" s="28"/>
      <c r="GN149" s="28"/>
      <c r="GO149" s="28"/>
      <c r="GP149" s="28"/>
      <c r="GQ149" s="28"/>
      <c r="GR149" s="28"/>
      <c r="GS149" s="28"/>
      <c r="GT149" s="28"/>
      <c r="GU149" s="28"/>
      <c r="GV149" s="28"/>
      <c r="GW149" s="28"/>
      <c r="GX149" s="28"/>
      <c r="GY149" s="28"/>
      <c r="GZ149" s="28"/>
      <c r="HA149" s="28"/>
      <c r="HB149" s="28"/>
      <c r="HC149" s="28"/>
      <c r="HD149" s="28"/>
      <c r="HE149" s="28"/>
      <c r="HF149" s="28"/>
      <c r="HG149" s="28"/>
      <c r="HH149" s="28"/>
      <c r="HI149" s="28"/>
      <c r="HJ149" s="28"/>
      <c r="HK149" s="28"/>
      <c r="HL149" s="28"/>
      <c r="HM149" s="28"/>
      <c r="HN149" s="28"/>
      <c r="HO149" s="28"/>
      <c r="HP149" s="28"/>
      <c r="HQ149" s="28"/>
      <c r="HR149" s="28"/>
      <c r="HS149" s="28"/>
      <c r="HT149" s="28"/>
      <c r="HU149" s="28"/>
      <c r="HV149" s="28"/>
      <c r="HW149" s="28"/>
      <c r="HX149" s="28"/>
      <c r="HY149" s="28"/>
      <c r="HZ149" s="28"/>
      <c r="IA149" s="28"/>
      <c r="IB149" s="28"/>
      <c r="IC149" s="28"/>
      <c r="ID149" s="28"/>
      <c r="IE149" s="28"/>
      <c r="IF149" s="28"/>
      <c r="IG149" s="28"/>
      <c r="IH149" s="28"/>
      <c r="II149" s="28"/>
      <c r="IJ149" s="28"/>
      <c r="IK149" s="28"/>
      <c r="IL149" s="28"/>
      <c r="IM149" s="28"/>
      <c r="IN149" s="28"/>
      <c r="IO149" s="28"/>
      <c r="IP149" s="28"/>
      <c r="IQ149" s="28"/>
      <c r="IR149" s="28"/>
      <c r="IS149" s="28"/>
      <c r="IT149" s="28"/>
      <c r="IU149" s="28"/>
      <c r="IV149" s="28"/>
      <c r="IW149" s="28"/>
      <c r="IX149" s="28"/>
      <c r="IY149" s="28"/>
      <c r="IZ149" s="28"/>
      <c r="JA149" s="28"/>
      <c r="JB149" s="28"/>
      <c r="JC149" s="28"/>
      <c r="JD149" s="28"/>
      <c r="JE149" s="28"/>
      <c r="JF149" s="28"/>
      <c r="JG149" s="28"/>
      <c r="JH149" s="28"/>
      <c r="JI149" s="28"/>
      <c r="JJ149" s="28"/>
      <c r="JK149" s="28"/>
      <c r="JL149" s="28"/>
      <c r="JM149" s="28"/>
      <c r="JN149" s="28"/>
      <c r="JO149" s="28"/>
      <c r="JP149" s="28"/>
      <c r="JQ149" s="28"/>
      <c r="JR149" s="28"/>
      <c r="JS149" s="28"/>
    </row>
    <row r="150" spans="1:279" s="27" customFormat="1" ht="12.75" outlineLevel="1" x14ac:dyDescent="0.2">
      <c r="A150" s="33"/>
      <c r="B150" s="58"/>
      <c r="C150" s="193" t="s">
        <v>123</v>
      </c>
      <c r="D150" s="448">
        <v>1.8962111178818759E-2</v>
      </c>
      <c r="E150" s="244">
        <f t="shared" si="319"/>
        <v>1.8962111178818759E-2</v>
      </c>
      <c r="F150" s="244"/>
      <c r="G150" s="204">
        <f t="shared" si="284"/>
        <v>67439060.691547766</v>
      </c>
      <c r="H150" s="246">
        <f t="shared" si="320"/>
        <v>5.5335035829097039E-2</v>
      </c>
      <c r="I150" s="201" t="s">
        <v>164</v>
      </c>
      <c r="J150" s="197">
        <v>1306266.3417614033</v>
      </c>
      <c r="K150" s="197">
        <v>827273.84244347794</v>
      </c>
      <c r="L150" s="197">
        <v>615242.65874752309</v>
      </c>
      <c r="M150" s="197">
        <v>548164.72365448985</v>
      </c>
      <c r="N150" s="197">
        <v>499163.253405781</v>
      </c>
      <c r="O150" s="197">
        <v>490554.32587839803</v>
      </c>
      <c r="P150" s="197">
        <v>778935.32546010334</v>
      </c>
      <c r="Q150" s="197">
        <v>661678.55429807724</v>
      </c>
      <c r="R150" s="197">
        <v>912232.11708911695</v>
      </c>
      <c r="S150" s="197">
        <v>1160777.6434785838</v>
      </c>
      <c r="T150" s="197">
        <v>1676829.9021503869</v>
      </c>
      <c r="U150" s="197">
        <v>2851958.1723010712</v>
      </c>
      <c r="V150" s="197">
        <v>4581217.3928967882</v>
      </c>
      <c r="W150" s="197">
        <v>2983220.6757714623</v>
      </c>
      <c r="X150" s="197">
        <v>2476000.5113499034</v>
      </c>
      <c r="Y150" s="197">
        <v>1773429.920633791</v>
      </c>
      <c r="Z150" s="197">
        <v>1639470.1070215993</v>
      </c>
      <c r="AA150" s="197">
        <v>2114940.8544006306</v>
      </c>
      <c r="AB150" s="197">
        <v>2226276.5842113793</v>
      </c>
      <c r="AC150" s="197">
        <v>2277111.6571827685</v>
      </c>
      <c r="AD150" s="197">
        <v>2884400.5403688122</v>
      </c>
      <c r="AE150" s="197">
        <v>3229159.0004922305</v>
      </c>
      <c r="AF150" s="197">
        <v>3100488.065211378</v>
      </c>
      <c r="AG150" s="197">
        <v>2999160.4341919054</v>
      </c>
      <c r="AH150" s="197">
        <v>3377938.4512900598</v>
      </c>
      <c r="AI150" s="197">
        <v>2756218.9265056266</v>
      </c>
      <c r="AJ150" s="197">
        <v>2330987.5328163216</v>
      </c>
      <c r="AK150" s="197">
        <v>2130161.8518612445</v>
      </c>
      <c r="AL150" s="197">
        <v>2696636.0791819836</v>
      </c>
      <c r="AM150" s="197">
        <v>2108429.2757554585</v>
      </c>
      <c r="AN150" s="197">
        <v>2173405.6595789124</v>
      </c>
      <c r="AO150" s="197">
        <v>2167440.6874000179</v>
      </c>
      <c r="AP150" s="197">
        <f t="shared" ref="AP150:AS189" si="322">+$E150*AP$44</f>
        <v>729671.06574902369</v>
      </c>
      <c r="AQ150" s="197">
        <f t="shared" si="322"/>
        <v>741103.18135931634</v>
      </c>
      <c r="AR150" s="197">
        <f t="shared" si="322"/>
        <v>828808.69741181098</v>
      </c>
      <c r="AS150" s="197">
        <f t="shared" si="322"/>
        <v>784306.67823692609</v>
      </c>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14"/>
      <c r="DC150" s="28"/>
      <c r="DD150" s="28"/>
      <c r="DE150" s="28"/>
      <c r="DF150" s="28"/>
      <c r="DG150" s="28"/>
      <c r="DH150" s="28"/>
      <c r="DI150" s="28"/>
      <c r="DJ150" s="28"/>
      <c r="DK150" s="28"/>
      <c r="DL150" s="28"/>
      <c r="DM150" s="28"/>
      <c r="DN150" s="28"/>
      <c r="DO150" s="28"/>
      <c r="DP150" s="28"/>
      <c r="DQ150" s="28"/>
      <c r="DR150" s="28"/>
      <c r="DS150" s="28"/>
      <c r="DT150" s="28"/>
      <c r="DU150" s="28"/>
      <c r="DV150" s="28"/>
      <c r="DW150" s="28"/>
      <c r="DX150" s="28"/>
      <c r="DY150" s="28"/>
      <c r="DZ150" s="28"/>
      <c r="EA150" s="28"/>
      <c r="EB150" s="28"/>
      <c r="EC150" s="28"/>
      <c r="ED150" s="28"/>
      <c r="EE150" s="28"/>
      <c r="EF150" s="28"/>
      <c r="EG150" s="28"/>
      <c r="EH150" s="28"/>
      <c r="EI150" s="28"/>
      <c r="EJ150" s="28"/>
      <c r="EK150" s="28"/>
      <c r="EL150" s="28"/>
      <c r="EM150" s="28"/>
      <c r="EN150" s="28"/>
      <c r="EO150" s="28"/>
      <c r="EP150" s="28"/>
      <c r="EQ150" s="28"/>
      <c r="ER150" s="28"/>
      <c r="ES150" s="28"/>
      <c r="ET150" s="28"/>
      <c r="EU150" s="28"/>
      <c r="EV150" s="28"/>
      <c r="EW150" s="28"/>
      <c r="EX150" s="28"/>
      <c r="EY150" s="28"/>
      <c r="EZ150" s="28"/>
      <c r="FA150" s="28"/>
      <c r="FB150" s="28"/>
      <c r="FC150" s="28"/>
      <c r="FD150" s="28"/>
      <c r="FE150" s="28"/>
      <c r="FF150" s="28"/>
      <c r="FG150" s="28"/>
      <c r="FH150" s="28"/>
      <c r="FI150" s="28"/>
      <c r="FJ150" s="28"/>
      <c r="FK150" s="28"/>
      <c r="FL150" s="28"/>
      <c r="FM150" s="28"/>
      <c r="FN150" s="28"/>
      <c r="FO150" s="28"/>
      <c r="FP150" s="28"/>
      <c r="FQ150" s="28"/>
      <c r="FR150" s="28"/>
      <c r="FS150" s="28"/>
      <c r="FT150" s="28"/>
      <c r="FU150" s="28"/>
      <c r="FV150" s="28"/>
      <c r="FW150" s="28"/>
      <c r="FX150" s="28"/>
      <c r="FY150" s="28"/>
      <c r="FZ150" s="28"/>
      <c r="GA150" s="28"/>
      <c r="GB150" s="28"/>
      <c r="GC150" s="28"/>
      <c r="GD150" s="28"/>
      <c r="GE150" s="28"/>
      <c r="GF150" s="28"/>
      <c r="GG150" s="28"/>
      <c r="GH150" s="28"/>
      <c r="GI150" s="28"/>
      <c r="GJ150" s="28"/>
      <c r="GK150" s="28"/>
      <c r="GL150" s="28"/>
      <c r="GM150" s="28"/>
      <c r="GN150" s="28"/>
      <c r="GO150" s="28"/>
      <c r="GP150" s="28"/>
      <c r="GQ150" s="28"/>
      <c r="GR150" s="28"/>
      <c r="GS150" s="28"/>
      <c r="GT150" s="28"/>
      <c r="GU150" s="28"/>
      <c r="GV150" s="28"/>
      <c r="GW150" s="28"/>
      <c r="GX150" s="28"/>
      <c r="GY150" s="28"/>
      <c r="GZ150" s="28"/>
      <c r="HA150" s="28"/>
      <c r="HB150" s="28"/>
      <c r="HC150" s="28"/>
      <c r="HD150" s="28"/>
      <c r="HE150" s="28"/>
      <c r="HF150" s="28"/>
      <c r="HG150" s="28"/>
      <c r="HH150" s="28"/>
      <c r="HI150" s="28"/>
      <c r="HJ150" s="28"/>
      <c r="HK150" s="28"/>
      <c r="HL150" s="28"/>
      <c r="HM150" s="28"/>
      <c r="HN150" s="28"/>
      <c r="HO150" s="28"/>
      <c r="HP150" s="28"/>
      <c r="HQ150" s="28"/>
      <c r="HR150" s="28"/>
      <c r="HS150" s="28"/>
      <c r="HT150" s="28"/>
      <c r="HU150" s="28"/>
      <c r="HV150" s="28"/>
      <c r="HW150" s="28"/>
      <c r="HX150" s="28"/>
      <c r="HY150" s="28"/>
      <c r="HZ150" s="28"/>
      <c r="IA150" s="28"/>
      <c r="IB150" s="28"/>
      <c r="IC150" s="28"/>
      <c r="ID150" s="28"/>
      <c r="IE150" s="28"/>
      <c r="IF150" s="28"/>
      <c r="IG150" s="28"/>
      <c r="IH150" s="28"/>
      <c r="II150" s="28"/>
      <c r="IJ150" s="28"/>
      <c r="IK150" s="28"/>
      <c r="IL150" s="28"/>
      <c r="IM150" s="28"/>
      <c r="IN150" s="28"/>
      <c r="IO150" s="28"/>
      <c r="IP150" s="28"/>
      <c r="IQ150" s="28"/>
      <c r="IR150" s="28"/>
      <c r="IS150" s="28"/>
      <c r="IT150" s="28"/>
      <c r="IU150" s="28"/>
      <c r="IV150" s="28"/>
      <c r="IW150" s="28"/>
      <c r="IX150" s="28"/>
      <c r="IY150" s="28"/>
      <c r="IZ150" s="28"/>
      <c r="JA150" s="28"/>
      <c r="JB150" s="28"/>
      <c r="JC150" s="28"/>
      <c r="JD150" s="28"/>
      <c r="JE150" s="28"/>
      <c r="JF150" s="28"/>
      <c r="JG150" s="28"/>
      <c r="JH150" s="28"/>
      <c r="JI150" s="28"/>
      <c r="JJ150" s="28"/>
      <c r="JK150" s="28"/>
      <c r="JL150" s="28"/>
      <c r="JM150" s="28"/>
      <c r="JN150" s="28"/>
      <c r="JO150" s="28"/>
      <c r="JP150" s="28"/>
      <c r="JQ150" s="28"/>
      <c r="JR150" s="28"/>
      <c r="JS150" s="28"/>
    </row>
    <row r="151" spans="1:279" s="27" customFormat="1" ht="12.75" outlineLevel="1" x14ac:dyDescent="0.2">
      <c r="A151" s="33"/>
      <c r="B151" s="58"/>
      <c r="C151" s="193" t="s">
        <v>124</v>
      </c>
      <c r="D151" s="448">
        <v>2.8357962151631298E-2</v>
      </c>
      <c r="E151" s="244">
        <f t="shared" si="319"/>
        <v>2.8357962151631298E-2</v>
      </c>
      <c r="F151" s="244"/>
      <c r="G151" s="204">
        <f t="shared" si="284"/>
        <v>58756616.046200551</v>
      </c>
      <c r="H151" s="246">
        <f t="shared" si="320"/>
        <v>4.8210924363015266E-2</v>
      </c>
      <c r="I151" s="201" t="s">
        <v>164</v>
      </c>
      <c r="J151" s="197">
        <v>1099015.3251583946</v>
      </c>
      <c r="K151" s="197">
        <v>696019.33532336354</v>
      </c>
      <c r="L151" s="197">
        <v>517628.82425874285</v>
      </c>
      <c r="M151" s="197">
        <v>461193.41266586812</v>
      </c>
      <c r="N151" s="197">
        <v>419966.47062738083</v>
      </c>
      <c r="O151" s="197">
        <v>412723.42762512912</v>
      </c>
      <c r="P151" s="197">
        <v>655350.1629947531</v>
      </c>
      <c r="Q151" s="197">
        <v>556697.24332150328</v>
      </c>
      <c r="R151" s="197">
        <v>767498.2082373437</v>
      </c>
      <c r="S151" s="197">
        <v>976609.72996058932</v>
      </c>
      <c r="T151" s="197">
        <v>1410785.6118088171</v>
      </c>
      <c r="U151" s="197">
        <v>2399469.1112098703</v>
      </c>
      <c r="V151" s="197">
        <v>3854365.6540110074</v>
      </c>
      <c r="W151" s="197">
        <v>2509905.6265824502</v>
      </c>
      <c r="X151" s="197">
        <v>2083160.5470322997</v>
      </c>
      <c r="Y151" s="197">
        <v>1492059.1601884605</v>
      </c>
      <c r="Z151" s="197">
        <v>1379353.2874208591</v>
      </c>
      <c r="AA151" s="197">
        <v>1779386.2832411844</v>
      </c>
      <c r="AB151" s="197">
        <v>1873057.5885392404</v>
      </c>
      <c r="AC151" s="197">
        <v>1915827.2155785223</v>
      </c>
      <c r="AD151" s="197">
        <v>2426764.2029924532</v>
      </c>
      <c r="AE151" s="197">
        <v>2716823.6028562929</v>
      </c>
      <c r="AF151" s="197">
        <v>2608567.4798473832</v>
      </c>
      <c r="AG151" s="197">
        <v>2523316.3975893548</v>
      </c>
      <c r="AH151" s="197">
        <v>2841997.8428010973</v>
      </c>
      <c r="AI151" s="197">
        <v>2318919.7661150405</v>
      </c>
      <c r="AJ151" s="197">
        <v>1961155.1943257672</v>
      </c>
      <c r="AK151" s="197">
        <v>1792192.3312412081</v>
      </c>
      <c r="AL151" s="197">
        <v>2268790.2785581937</v>
      </c>
      <c r="AM151" s="197">
        <v>1773907.825676115</v>
      </c>
      <c r="AN151" s="197">
        <v>1828575.1161913546</v>
      </c>
      <c r="AO151" s="197">
        <v>1823556.5410132564</v>
      </c>
      <c r="AP151" s="197">
        <f t="shared" si="322"/>
        <v>1091227.8844121981</v>
      </c>
      <c r="AQ151" s="197">
        <f t="shared" si="322"/>
        <v>1108324.6885988482</v>
      </c>
      <c r="AR151" s="197">
        <f t="shared" si="322"/>
        <v>1239488.8654803841</v>
      </c>
      <c r="AS151" s="197">
        <f t="shared" si="322"/>
        <v>1172935.8027158205</v>
      </c>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14"/>
      <c r="DC151" s="28"/>
      <c r="DD151" s="28"/>
      <c r="DE151" s="28"/>
      <c r="DF151" s="28"/>
      <c r="DG151" s="28"/>
      <c r="DH151" s="28"/>
      <c r="DI151" s="28"/>
      <c r="DJ151" s="28"/>
      <c r="DK151" s="28"/>
      <c r="DL151" s="28"/>
      <c r="DM151" s="28"/>
      <c r="DN151" s="28"/>
      <c r="DO151" s="28"/>
      <c r="DP151" s="28"/>
      <c r="DQ151" s="28"/>
      <c r="DR151" s="28"/>
      <c r="DS151" s="28"/>
      <c r="DT151" s="28"/>
      <c r="DU151" s="28"/>
      <c r="DV151" s="28"/>
      <c r="DW151" s="28"/>
      <c r="DX151" s="28"/>
      <c r="DY151" s="28"/>
      <c r="DZ151" s="28"/>
      <c r="EA151" s="28"/>
      <c r="EB151" s="28"/>
      <c r="EC151" s="28"/>
      <c r="ED151" s="28"/>
      <c r="EE151" s="28"/>
      <c r="EF151" s="28"/>
      <c r="EG151" s="28"/>
      <c r="EH151" s="28"/>
      <c r="EI151" s="28"/>
      <c r="EJ151" s="28"/>
      <c r="EK151" s="28"/>
      <c r="EL151" s="28"/>
      <c r="EM151" s="28"/>
      <c r="EN151" s="28"/>
      <c r="EO151" s="28"/>
      <c r="EP151" s="28"/>
      <c r="EQ151" s="28"/>
      <c r="ER151" s="28"/>
      <c r="ES151" s="28"/>
      <c r="ET151" s="28"/>
      <c r="EU151" s="28"/>
      <c r="EV151" s="28"/>
      <c r="EW151" s="28"/>
      <c r="EX151" s="28"/>
      <c r="EY151" s="28"/>
      <c r="EZ151" s="28"/>
      <c r="FA151" s="28"/>
      <c r="FB151" s="28"/>
      <c r="FC151" s="28"/>
      <c r="FD151" s="28"/>
      <c r="FE151" s="28"/>
      <c r="FF151" s="28"/>
      <c r="FG151" s="28"/>
      <c r="FH151" s="28"/>
      <c r="FI151" s="28"/>
      <c r="FJ151" s="28"/>
      <c r="FK151" s="28"/>
      <c r="FL151" s="28"/>
      <c r="FM151" s="28"/>
      <c r="FN151" s="28"/>
      <c r="FO151" s="28"/>
      <c r="FP151" s="28"/>
      <c r="FQ151" s="28"/>
      <c r="FR151" s="28"/>
      <c r="FS151" s="28"/>
      <c r="FT151" s="28"/>
      <c r="FU151" s="28"/>
      <c r="FV151" s="28"/>
      <c r="FW151" s="28"/>
      <c r="FX151" s="28"/>
      <c r="FY151" s="28"/>
      <c r="FZ151" s="28"/>
      <c r="GA151" s="28"/>
      <c r="GB151" s="28"/>
      <c r="GC151" s="28"/>
      <c r="GD151" s="28"/>
      <c r="GE151" s="28"/>
      <c r="GF151" s="28"/>
      <c r="GG151" s="28"/>
      <c r="GH151" s="28"/>
      <c r="GI151" s="28"/>
      <c r="GJ151" s="28"/>
      <c r="GK151" s="28"/>
      <c r="GL151" s="28"/>
      <c r="GM151" s="28"/>
      <c r="GN151" s="28"/>
      <c r="GO151" s="28"/>
      <c r="GP151" s="28"/>
      <c r="GQ151" s="28"/>
      <c r="GR151" s="28"/>
      <c r="GS151" s="28"/>
      <c r="GT151" s="28"/>
      <c r="GU151" s="28"/>
      <c r="GV151" s="28"/>
      <c r="GW151" s="28"/>
      <c r="GX151" s="28"/>
      <c r="GY151" s="28"/>
      <c r="GZ151" s="28"/>
      <c r="HA151" s="28"/>
      <c r="HB151" s="28"/>
      <c r="HC151" s="28"/>
      <c r="HD151" s="28"/>
      <c r="HE151" s="28"/>
      <c r="HF151" s="28"/>
      <c r="HG151" s="28"/>
      <c r="HH151" s="28"/>
      <c r="HI151" s="28"/>
      <c r="HJ151" s="28"/>
      <c r="HK151" s="28"/>
      <c r="HL151" s="28"/>
      <c r="HM151" s="28"/>
      <c r="HN151" s="28"/>
      <c r="HO151" s="28"/>
      <c r="HP151" s="28"/>
      <c r="HQ151" s="28"/>
      <c r="HR151" s="28"/>
      <c r="HS151" s="28"/>
      <c r="HT151" s="28"/>
      <c r="HU151" s="28"/>
      <c r="HV151" s="28"/>
      <c r="HW151" s="28"/>
      <c r="HX151" s="28"/>
      <c r="HY151" s="28"/>
      <c r="HZ151" s="28"/>
      <c r="IA151" s="28"/>
      <c r="IB151" s="28"/>
      <c r="IC151" s="28"/>
      <c r="ID151" s="28"/>
      <c r="IE151" s="28"/>
      <c r="IF151" s="28"/>
      <c r="IG151" s="28"/>
      <c r="IH151" s="28"/>
      <c r="II151" s="28"/>
      <c r="IJ151" s="28"/>
      <c r="IK151" s="28"/>
      <c r="IL151" s="28"/>
      <c r="IM151" s="28"/>
      <c r="IN151" s="28"/>
      <c r="IO151" s="28"/>
      <c r="IP151" s="28"/>
      <c r="IQ151" s="28"/>
      <c r="IR151" s="28"/>
      <c r="IS151" s="28"/>
      <c r="IT151" s="28"/>
      <c r="IU151" s="28"/>
      <c r="IV151" s="28"/>
      <c r="IW151" s="28"/>
      <c r="IX151" s="28"/>
      <c r="IY151" s="28"/>
      <c r="IZ151" s="28"/>
      <c r="JA151" s="28"/>
      <c r="JB151" s="28"/>
      <c r="JC151" s="28"/>
      <c r="JD151" s="28"/>
      <c r="JE151" s="28"/>
      <c r="JF151" s="28"/>
      <c r="JG151" s="28"/>
      <c r="JH151" s="28"/>
      <c r="JI151" s="28"/>
      <c r="JJ151" s="28"/>
      <c r="JK151" s="28"/>
      <c r="JL151" s="28"/>
      <c r="JM151" s="28"/>
      <c r="JN151" s="28"/>
      <c r="JO151" s="28"/>
      <c r="JP151" s="28"/>
      <c r="JQ151" s="28"/>
      <c r="JR151" s="28"/>
      <c r="JS151" s="28"/>
    </row>
    <row r="152" spans="1:279" s="27" customFormat="1" ht="12.75" outlineLevel="1" x14ac:dyDescent="0.2">
      <c r="A152" s="33"/>
      <c r="B152" s="58"/>
      <c r="C152" s="193" t="s">
        <v>125</v>
      </c>
      <c r="D152" s="448">
        <v>2.2092786633335842E-2</v>
      </c>
      <c r="E152" s="244">
        <f t="shared" si="319"/>
        <v>2.2092786633335842E-2</v>
      </c>
      <c r="F152" s="244"/>
      <c r="G152" s="204">
        <f t="shared" si="284"/>
        <v>46610885.691764124</v>
      </c>
      <c r="H152" s="246">
        <f t="shared" si="320"/>
        <v>3.8245120903692698E-2</v>
      </c>
      <c r="I152" s="201" t="s">
        <v>164</v>
      </c>
      <c r="J152" s="197">
        <v>873166.16033598781</v>
      </c>
      <c r="K152" s="197">
        <v>552986.40212893998</v>
      </c>
      <c r="L152" s="197">
        <v>411255.38708215713</v>
      </c>
      <c r="M152" s="197">
        <v>366417.53039400815</v>
      </c>
      <c r="N152" s="197">
        <v>333662.78179489094</v>
      </c>
      <c r="O152" s="197">
        <v>327908.19411749614</v>
      </c>
      <c r="P152" s="197">
        <v>520674.80079517572</v>
      </c>
      <c r="Q152" s="197">
        <v>442295.19215358444</v>
      </c>
      <c r="R152" s="197">
        <v>609776.26809231855</v>
      </c>
      <c r="S152" s="197">
        <v>775915.08374421718</v>
      </c>
      <c r="T152" s="197">
        <v>1120867.2231598073</v>
      </c>
      <c r="U152" s="197">
        <v>1906374.9000751819</v>
      </c>
      <c r="V152" s="197">
        <v>3062288.1970810099</v>
      </c>
      <c r="W152" s="197">
        <v>1994116.5592507387</v>
      </c>
      <c r="X152" s="197">
        <v>1655068.1820141638</v>
      </c>
      <c r="Y152" s="197">
        <v>1185438.9452741523</v>
      </c>
      <c r="Z152" s="197">
        <v>1095894.2847776122</v>
      </c>
      <c r="AA152" s="197">
        <v>1413719.948325838</v>
      </c>
      <c r="AB152" s="197">
        <v>1488141.6712158036</v>
      </c>
      <c r="AC152" s="197">
        <v>1522122.0809207454</v>
      </c>
      <c r="AD152" s="197">
        <v>1928060.8128575003</v>
      </c>
      <c r="AE152" s="197">
        <v>2158512.6060679066</v>
      </c>
      <c r="AF152" s="197">
        <v>2072503.2656186034</v>
      </c>
      <c r="AG152" s="197">
        <v>2004771.3983227566</v>
      </c>
      <c r="AH152" s="197">
        <v>2257963.3670933074</v>
      </c>
      <c r="AI152" s="197">
        <v>1842378.5564719711</v>
      </c>
      <c r="AJ152" s="197">
        <v>1558135.0975297894</v>
      </c>
      <c r="AK152" s="197">
        <v>1423894.33580278</v>
      </c>
      <c r="AL152" s="197">
        <v>1802550.7477348051</v>
      </c>
      <c r="AM152" s="197">
        <v>1409367.3213449849</v>
      </c>
      <c r="AN152" s="197">
        <v>1452800.4082751279</v>
      </c>
      <c r="AO152" s="197">
        <v>1448813.1572165624</v>
      </c>
      <c r="AP152" s="197">
        <f t="shared" si="322"/>
        <v>850140.94770834327</v>
      </c>
      <c r="AQ152" s="197">
        <f t="shared" si="322"/>
        <v>863460.52423460828</v>
      </c>
      <c r="AR152" s="197">
        <f t="shared" si="322"/>
        <v>965646.36390412773</v>
      </c>
      <c r="AS152" s="197">
        <f t="shared" si="322"/>
        <v>913796.98884711473</v>
      </c>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14"/>
      <c r="DC152" s="28"/>
      <c r="DD152" s="28"/>
      <c r="DE152" s="28"/>
      <c r="DF152" s="28"/>
      <c r="DG152" s="28"/>
      <c r="DH152" s="28"/>
      <c r="DI152" s="28"/>
      <c r="DJ152" s="28"/>
      <c r="DK152" s="28"/>
      <c r="DL152" s="28"/>
      <c r="DM152" s="28"/>
      <c r="DN152" s="28"/>
      <c r="DO152" s="28"/>
      <c r="DP152" s="28"/>
      <c r="DQ152" s="28"/>
      <c r="DR152" s="28"/>
      <c r="DS152" s="28"/>
      <c r="DT152" s="28"/>
      <c r="DU152" s="28"/>
      <c r="DV152" s="28"/>
      <c r="DW152" s="28"/>
      <c r="DX152" s="28"/>
      <c r="DY152" s="28"/>
      <c r="DZ152" s="28"/>
      <c r="EA152" s="28"/>
      <c r="EB152" s="28"/>
      <c r="EC152" s="28"/>
      <c r="ED152" s="28"/>
      <c r="EE152" s="28"/>
      <c r="EF152" s="28"/>
      <c r="EG152" s="28"/>
      <c r="EH152" s="28"/>
      <c r="EI152" s="28"/>
      <c r="EJ152" s="28"/>
      <c r="EK152" s="28"/>
      <c r="EL152" s="28"/>
      <c r="EM152" s="28"/>
      <c r="EN152" s="28"/>
      <c r="EO152" s="28"/>
      <c r="EP152" s="28"/>
      <c r="EQ152" s="28"/>
      <c r="ER152" s="28"/>
      <c r="ES152" s="28"/>
      <c r="ET152" s="28"/>
      <c r="EU152" s="28"/>
      <c r="EV152" s="28"/>
      <c r="EW152" s="28"/>
      <c r="EX152" s="28"/>
      <c r="EY152" s="28"/>
      <c r="EZ152" s="28"/>
      <c r="FA152" s="28"/>
      <c r="FB152" s="28"/>
      <c r="FC152" s="28"/>
      <c r="FD152" s="28"/>
      <c r="FE152" s="28"/>
      <c r="FF152" s="28"/>
      <c r="FG152" s="28"/>
      <c r="FH152" s="28"/>
      <c r="FI152" s="28"/>
      <c r="FJ152" s="28"/>
      <c r="FK152" s="28"/>
      <c r="FL152" s="28"/>
      <c r="FM152" s="28"/>
      <c r="FN152" s="28"/>
      <c r="FO152" s="28"/>
      <c r="FP152" s="28"/>
      <c r="FQ152" s="28"/>
      <c r="FR152" s="28"/>
      <c r="FS152" s="28"/>
      <c r="FT152" s="28"/>
      <c r="FU152" s="28"/>
      <c r="FV152" s="28"/>
      <c r="FW152" s="28"/>
      <c r="FX152" s="28"/>
      <c r="FY152" s="28"/>
      <c r="FZ152" s="28"/>
      <c r="GA152" s="28"/>
      <c r="GB152" s="28"/>
      <c r="GC152" s="28"/>
      <c r="GD152" s="28"/>
      <c r="GE152" s="28"/>
      <c r="GF152" s="28"/>
      <c r="GG152" s="28"/>
      <c r="GH152" s="28"/>
      <c r="GI152" s="28"/>
      <c r="GJ152" s="28"/>
      <c r="GK152" s="28"/>
      <c r="GL152" s="28"/>
      <c r="GM152" s="28"/>
      <c r="GN152" s="28"/>
      <c r="GO152" s="28"/>
      <c r="GP152" s="28"/>
      <c r="GQ152" s="28"/>
      <c r="GR152" s="28"/>
      <c r="GS152" s="28"/>
      <c r="GT152" s="28"/>
      <c r="GU152" s="28"/>
      <c r="GV152" s="28"/>
      <c r="GW152" s="28"/>
      <c r="GX152" s="28"/>
      <c r="GY152" s="28"/>
      <c r="GZ152" s="28"/>
      <c r="HA152" s="28"/>
      <c r="HB152" s="28"/>
      <c r="HC152" s="28"/>
      <c r="HD152" s="28"/>
      <c r="HE152" s="28"/>
      <c r="HF152" s="28"/>
      <c r="HG152" s="28"/>
      <c r="HH152" s="28"/>
      <c r="HI152" s="28"/>
      <c r="HJ152" s="28"/>
      <c r="HK152" s="28"/>
      <c r="HL152" s="28"/>
      <c r="HM152" s="28"/>
      <c r="HN152" s="28"/>
      <c r="HO152" s="28"/>
      <c r="HP152" s="28"/>
      <c r="HQ152" s="28"/>
      <c r="HR152" s="28"/>
      <c r="HS152" s="28"/>
      <c r="HT152" s="28"/>
      <c r="HU152" s="28"/>
      <c r="HV152" s="28"/>
      <c r="HW152" s="28"/>
      <c r="HX152" s="28"/>
      <c r="HY152" s="28"/>
      <c r="HZ152" s="28"/>
      <c r="IA152" s="28"/>
      <c r="IB152" s="28"/>
      <c r="IC152" s="28"/>
      <c r="ID152" s="28"/>
      <c r="IE152" s="28"/>
      <c r="IF152" s="28"/>
      <c r="IG152" s="28"/>
      <c r="IH152" s="28"/>
      <c r="II152" s="28"/>
      <c r="IJ152" s="28"/>
      <c r="IK152" s="28"/>
      <c r="IL152" s="28"/>
      <c r="IM152" s="28"/>
      <c r="IN152" s="28"/>
      <c r="IO152" s="28"/>
      <c r="IP152" s="28"/>
      <c r="IQ152" s="28"/>
      <c r="IR152" s="28"/>
      <c r="IS152" s="28"/>
      <c r="IT152" s="28"/>
      <c r="IU152" s="28"/>
      <c r="IV152" s="28"/>
      <c r="IW152" s="28"/>
      <c r="IX152" s="28"/>
      <c r="IY152" s="28"/>
      <c r="IZ152" s="28"/>
      <c r="JA152" s="28"/>
      <c r="JB152" s="28"/>
      <c r="JC152" s="28"/>
      <c r="JD152" s="28"/>
      <c r="JE152" s="28"/>
      <c r="JF152" s="28"/>
      <c r="JG152" s="28"/>
      <c r="JH152" s="28"/>
      <c r="JI152" s="28"/>
      <c r="JJ152" s="28"/>
      <c r="JK152" s="28"/>
      <c r="JL152" s="28"/>
      <c r="JM152" s="28"/>
      <c r="JN152" s="28"/>
      <c r="JO152" s="28"/>
      <c r="JP152" s="28"/>
      <c r="JQ152" s="28"/>
      <c r="JR152" s="28"/>
      <c r="JS152" s="28"/>
    </row>
    <row r="153" spans="1:279" s="27" customFormat="1" ht="12.75" outlineLevel="1" x14ac:dyDescent="0.2">
      <c r="A153" s="33"/>
      <c r="B153" s="58"/>
      <c r="C153" s="193" t="s">
        <v>419</v>
      </c>
      <c r="D153" s="448">
        <v>5.146571075924285E-3</v>
      </c>
      <c r="E153" s="244">
        <f t="shared" si="319"/>
        <v>5.146571075924285E-3</v>
      </c>
      <c r="F153" s="244"/>
      <c r="G153" s="204">
        <f t="shared" si="284"/>
        <v>28270580.35702616</v>
      </c>
      <c r="H153" s="246">
        <f t="shared" si="320"/>
        <v>2.3196550499426989E-2</v>
      </c>
      <c r="I153" s="201" t="s">
        <v>164</v>
      </c>
      <c r="J153" s="197">
        <v>556840.27161966485</v>
      </c>
      <c r="K153" s="197">
        <v>352653.49523505685</v>
      </c>
      <c r="L153" s="197">
        <v>262268.02165553451</v>
      </c>
      <c r="M153" s="197">
        <v>233673.77988204989</v>
      </c>
      <c r="N153" s="197">
        <v>212785.24350113014</v>
      </c>
      <c r="O153" s="197">
        <v>209115.39655687081</v>
      </c>
      <c r="P153" s="197">
        <v>332047.56513781589</v>
      </c>
      <c r="Q153" s="197">
        <v>282062.8949249523</v>
      </c>
      <c r="R153" s="197">
        <v>388869.83735271724</v>
      </c>
      <c r="S153" s="197">
        <v>494820.786251807</v>
      </c>
      <c r="T153" s="197">
        <v>714805.54028081044</v>
      </c>
      <c r="U153" s="197">
        <v>1215743.7672095543</v>
      </c>
      <c r="V153" s="197">
        <v>1952899.0802668449</v>
      </c>
      <c r="W153" s="197">
        <v>1271698.855195187</v>
      </c>
      <c r="X153" s="197">
        <v>1055479.0804847542</v>
      </c>
      <c r="Y153" s="197">
        <v>755984.57001698995</v>
      </c>
      <c r="Z153" s="197">
        <v>698879.66222510138</v>
      </c>
      <c r="AA153" s="197">
        <v>901565.17256347078</v>
      </c>
      <c r="AB153" s="197">
        <v>949025.79835376225</v>
      </c>
      <c r="AC153" s="197">
        <v>970695.9699996335</v>
      </c>
      <c r="AD153" s="197">
        <v>1229573.4254264738</v>
      </c>
      <c r="AE153" s="197">
        <v>1376538.3960766683</v>
      </c>
      <c r="AF153" s="197">
        <v>1321688.0518086436</v>
      </c>
      <c r="AG153" s="197">
        <v>1278493.717103994</v>
      </c>
      <c r="AH153" s="197">
        <v>1439960.6761623479</v>
      </c>
      <c r="AI153" s="197">
        <v>1174931.670986122</v>
      </c>
      <c r="AJ153" s="197">
        <v>993662.38677271048</v>
      </c>
      <c r="AK153" s="197">
        <v>908053.63826860546</v>
      </c>
      <c r="AL153" s="197">
        <v>1149532.464234127</v>
      </c>
      <c r="AM153" s="197">
        <v>898789.39161778626</v>
      </c>
      <c r="AN153" s="197">
        <v>926487.77598274476</v>
      </c>
      <c r="AO153" s="197">
        <v>923945.00455695682</v>
      </c>
      <c r="AP153" s="197">
        <f t="shared" si="322"/>
        <v>198042.50520994514</v>
      </c>
      <c r="AQ153" s="197">
        <f t="shared" si="322"/>
        <v>201145.33458277764</v>
      </c>
      <c r="AR153" s="197">
        <f t="shared" si="322"/>
        <v>224949.78693821948</v>
      </c>
      <c r="AS153" s="197">
        <f t="shared" si="322"/>
        <v>212871.34258432669</v>
      </c>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14"/>
      <c r="DC153" s="28"/>
      <c r="DD153" s="28"/>
      <c r="DE153" s="28"/>
      <c r="DF153" s="28"/>
      <c r="DG153" s="28"/>
      <c r="DH153" s="28"/>
      <c r="DI153" s="28"/>
      <c r="DJ153" s="28"/>
      <c r="DK153" s="28"/>
      <c r="DL153" s="28"/>
      <c r="DM153" s="28"/>
      <c r="DN153" s="28"/>
      <c r="DO153" s="28"/>
      <c r="DP153" s="28"/>
      <c r="DQ153" s="28"/>
      <c r="DR153" s="28"/>
      <c r="DS153" s="28"/>
      <c r="DT153" s="28"/>
      <c r="DU153" s="28"/>
      <c r="DV153" s="28"/>
      <c r="DW153" s="28"/>
      <c r="DX153" s="28"/>
      <c r="DY153" s="28"/>
      <c r="DZ153" s="28"/>
      <c r="EA153" s="28"/>
      <c r="EB153" s="28"/>
      <c r="EC153" s="28"/>
      <c r="ED153" s="28"/>
      <c r="EE153" s="28"/>
      <c r="EF153" s="28"/>
      <c r="EG153" s="28"/>
      <c r="EH153" s="28"/>
      <c r="EI153" s="28"/>
      <c r="EJ153" s="28"/>
      <c r="EK153" s="28"/>
      <c r="EL153" s="28"/>
      <c r="EM153" s="28"/>
      <c r="EN153" s="28"/>
      <c r="EO153" s="28"/>
      <c r="EP153" s="28"/>
      <c r="EQ153" s="28"/>
      <c r="ER153" s="28"/>
      <c r="ES153" s="28"/>
      <c r="ET153" s="28"/>
      <c r="EU153" s="28"/>
      <c r="EV153" s="28"/>
      <c r="EW153" s="28"/>
      <c r="EX153" s="28"/>
      <c r="EY153" s="28"/>
      <c r="EZ153" s="28"/>
      <c r="FA153" s="28"/>
      <c r="FB153" s="28"/>
      <c r="FC153" s="28"/>
      <c r="FD153" s="28"/>
      <c r="FE153" s="28"/>
      <c r="FF153" s="28"/>
      <c r="FG153" s="28"/>
      <c r="FH153" s="28"/>
      <c r="FI153" s="28"/>
      <c r="FJ153" s="28"/>
      <c r="FK153" s="28"/>
      <c r="FL153" s="28"/>
      <c r="FM153" s="28"/>
      <c r="FN153" s="28"/>
      <c r="FO153" s="28"/>
      <c r="FP153" s="28"/>
      <c r="FQ153" s="28"/>
      <c r="FR153" s="28"/>
      <c r="FS153" s="28"/>
      <c r="FT153" s="28"/>
      <c r="FU153" s="28"/>
      <c r="FV153" s="28"/>
      <c r="FW153" s="28"/>
      <c r="FX153" s="28"/>
      <c r="FY153" s="28"/>
      <c r="FZ153" s="28"/>
      <c r="GA153" s="28"/>
      <c r="GB153" s="28"/>
      <c r="GC153" s="28"/>
      <c r="GD153" s="28"/>
      <c r="GE153" s="28"/>
      <c r="GF153" s="28"/>
      <c r="GG153" s="28"/>
      <c r="GH153" s="28"/>
      <c r="GI153" s="28"/>
      <c r="GJ153" s="28"/>
      <c r="GK153" s="28"/>
      <c r="GL153" s="28"/>
      <c r="GM153" s="28"/>
      <c r="GN153" s="28"/>
      <c r="GO153" s="28"/>
      <c r="GP153" s="28"/>
      <c r="GQ153" s="28"/>
      <c r="GR153" s="28"/>
      <c r="GS153" s="28"/>
      <c r="GT153" s="28"/>
      <c r="GU153" s="28"/>
      <c r="GV153" s="28"/>
      <c r="GW153" s="28"/>
      <c r="GX153" s="28"/>
      <c r="GY153" s="28"/>
      <c r="GZ153" s="28"/>
      <c r="HA153" s="28"/>
      <c r="HB153" s="28"/>
      <c r="HC153" s="28"/>
      <c r="HD153" s="28"/>
      <c r="HE153" s="28"/>
      <c r="HF153" s="28"/>
      <c r="HG153" s="28"/>
      <c r="HH153" s="28"/>
      <c r="HI153" s="28"/>
      <c r="HJ153" s="28"/>
      <c r="HK153" s="28"/>
      <c r="HL153" s="28"/>
      <c r="HM153" s="28"/>
      <c r="HN153" s="28"/>
      <c r="HO153" s="28"/>
      <c r="HP153" s="28"/>
      <c r="HQ153" s="28"/>
      <c r="HR153" s="28"/>
      <c r="HS153" s="28"/>
      <c r="HT153" s="28"/>
      <c r="HU153" s="28"/>
      <c r="HV153" s="28"/>
      <c r="HW153" s="28"/>
      <c r="HX153" s="28"/>
      <c r="HY153" s="28"/>
      <c r="HZ153" s="28"/>
      <c r="IA153" s="28"/>
      <c r="IB153" s="28"/>
      <c r="IC153" s="28"/>
      <c r="ID153" s="28"/>
      <c r="IE153" s="28"/>
      <c r="IF153" s="28"/>
      <c r="IG153" s="28"/>
      <c r="IH153" s="28"/>
      <c r="II153" s="28"/>
      <c r="IJ153" s="28"/>
      <c r="IK153" s="28"/>
      <c r="IL153" s="28"/>
      <c r="IM153" s="28"/>
      <c r="IN153" s="28"/>
      <c r="IO153" s="28"/>
      <c r="IP153" s="28"/>
      <c r="IQ153" s="28"/>
      <c r="IR153" s="28"/>
      <c r="IS153" s="28"/>
      <c r="IT153" s="28"/>
      <c r="IU153" s="28"/>
      <c r="IV153" s="28"/>
      <c r="IW153" s="28"/>
      <c r="IX153" s="28"/>
      <c r="IY153" s="28"/>
      <c r="IZ153" s="28"/>
      <c r="JA153" s="28"/>
      <c r="JB153" s="28"/>
      <c r="JC153" s="28"/>
      <c r="JD153" s="28"/>
      <c r="JE153" s="28"/>
      <c r="JF153" s="28"/>
      <c r="JG153" s="28"/>
      <c r="JH153" s="28"/>
      <c r="JI153" s="28"/>
      <c r="JJ153" s="28"/>
      <c r="JK153" s="28"/>
      <c r="JL153" s="28"/>
      <c r="JM153" s="28"/>
      <c r="JN153" s="28"/>
      <c r="JO153" s="28"/>
      <c r="JP153" s="28"/>
      <c r="JQ153" s="28"/>
      <c r="JR153" s="28"/>
      <c r="JS153" s="28"/>
    </row>
    <row r="154" spans="1:279" s="27" customFormat="1" ht="12.75" outlineLevel="1" x14ac:dyDescent="0.2">
      <c r="A154" s="33"/>
      <c r="B154" s="58"/>
      <c r="C154" s="193" t="s">
        <v>127</v>
      </c>
      <c r="D154" s="448">
        <v>3.3857852348351744E-3</v>
      </c>
      <c r="E154" s="244">
        <f t="shared" si="319"/>
        <v>3.3857852348351744E-3</v>
      </c>
      <c r="F154" s="244"/>
      <c r="G154" s="204">
        <f t="shared" si="284"/>
        <v>27323615.878176048</v>
      </c>
      <c r="H154" s="246">
        <f t="shared" si="320"/>
        <v>2.2419548079335151E-2</v>
      </c>
      <c r="I154" s="201" t="s">
        <v>164</v>
      </c>
      <c r="J154" s="197">
        <v>543431.55966005754</v>
      </c>
      <c r="K154" s="197">
        <v>344161.60019772127</v>
      </c>
      <c r="L154" s="197">
        <v>255952.60853290555</v>
      </c>
      <c r="M154" s="197">
        <v>228046.91600987079</v>
      </c>
      <c r="N154" s="197">
        <v>207661.37551819385</v>
      </c>
      <c r="O154" s="197">
        <v>204079.89847661465</v>
      </c>
      <c r="P154" s="197">
        <v>324051.86083131604</v>
      </c>
      <c r="Q154" s="197">
        <v>275270.82131730753</v>
      </c>
      <c r="R154" s="197">
        <v>379505.85291302251</v>
      </c>
      <c r="S154" s="197">
        <v>482905.50330149499</v>
      </c>
      <c r="T154" s="197">
        <v>697593.02515707782</v>
      </c>
      <c r="U154" s="197">
        <v>1186468.6611835749</v>
      </c>
      <c r="V154" s="197">
        <v>1905873.2766601588</v>
      </c>
      <c r="W154" s="197">
        <v>1241076.35082948</v>
      </c>
      <c r="X154" s="197">
        <v>1030063.1476025184</v>
      </c>
      <c r="Y154" s="197">
        <v>737780.46398891683</v>
      </c>
      <c r="Z154" s="197">
        <v>682050.64219401299</v>
      </c>
      <c r="AA154" s="197">
        <v>879855.48609170248</v>
      </c>
      <c r="AB154" s="197">
        <v>926173.26016476145</v>
      </c>
      <c r="AC154" s="197">
        <v>947321.61414670991</v>
      </c>
      <c r="AD154" s="197">
        <v>1199965.3012748638</v>
      </c>
      <c r="AE154" s="197">
        <v>1343391.3559018534</v>
      </c>
      <c r="AF154" s="197">
        <v>1289861.8077483696</v>
      </c>
      <c r="AG154" s="197">
        <v>1247707.5924852556</v>
      </c>
      <c r="AH154" s="197">
        <v>1405286.4276859192</v>
      </c>
      <c r="AI154" s="197">
        <v>1146639.3201066698</v>
      </c>
      <c r="AJ154" s="197">
        <v>969734.99967734679</v>
      </c>
      <c r="AK154" s="197">
        <v>886187.70956341014</v>
      </c>
      <c r="AL154" s="197">
        <v>1121851.726172026</v>
      </c>
      <c r="AM154" s="197">
        <v>877146.54594231199</v>
      </c>
      <c r="AN154" s="197">
        <v>904177.95330035267</v>
      </c>
      <c r="AO154" s="197">
        <v>901696.41180236486</v>
      </c>
      <c r="AP154" s="197">
        <f t="shared" si="322"/>
        <v>130286.62776005252</v>
      </c>
      <c r="AQ154" s="197">
        <f t="shared" si="322"/>
        <v>132327.89246266085</v>
      </c>
      <c r="AR154" s="197">
        <f t="shared" si="322"/>
        <v>147988.17619709228</v>
      </c>
      <c r="AS154" s="197">
        <f t="shared" si="322"/>
        <v>140042.10531807618</v>
      </c>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14"/>
      <c r="DC154" s="28"/>
      <c r="DD154" s="28"/>
      <c r="DE154" s="28"/>
      <c r="DF154" s="28"/>
      <c r="DG154" s="28"/>
      <c r="DH154" s="28"/>
      <c r="DI154" s="28"/>
      <c r="DJ154" s="28"/>
      <c r="DK154" s="28"/>
      <c r="DL154" s="28"/>
      <c r="DM154" s="28"/>
      <c r="DN154" s="28"/>
      <c r="DO154" s="28"/>
      <c r="DP154" s="28"/>
      <c r="DQ154" s="28"/>
      <c r="DR154" s="28"/>
      <c r="DS154" s="28"/>
      <c r="DT154" s="28"/>
      <c r="DU154" s="28"/>
      <c r="DV154" s="28"/>
      <c r="DW154" s="28"/>
      <c r="DX154" s="28"/>
      <c r="DY154" s="28"/>
      <c r="DZ154" s="28"/>
      <c r="EA154" s="28"/>
      <c r="EB154" s="28"/>
      <c r="EC154" s="28"/>
      <c r="ED154" s="28"/>
      <c r="EE154" s="28"/>
      <c r="EF154" s="28"/>
      <c r="EG154" s="28"/>
      <c r="EH154" s="28"/>
      <c r="EI154" s="28"/>
      <c r="EJ154" s="28"/>
      <c r="EK154" s="28"/>
      <c r="EL154" s="28"/>
      <c r="EM154" s="28"/>
      <c r="EN154" s="28"/>
      <c r="EO154" s="28"/>
      <c r="EP154" s="28"/>
      <c r="EQ154" s="28"/>
      <c r="ER154" s="28"/>
      <c r="ES154" s="28"/>
      <c r="ET154" s="28"/>
      <c r="EU154" s="28"/>
      <c r="EV154" s="28"/>
      <c r="EW154" s="28"/>
      <c r="EX154" s="28"/>
      <c r="EY154" s="28"/>
      <c r="EZ154" s="28"/>
      <c r="FA154" s="28"/>
      <c r="FB154" s="28"/>
      <c r="FC154" s="28"/>
      <c r="FD154" s="28"/>
      <c r="FE154" s="28"/>
      <c r="FF154" s="28"/>
      <c r="FG154" s="28"/>
      <c r="FH154" s="28"/>
      <c r="FI154" s="28"/>
      <c r="FJ154" s="28"/>
      <c r="FK154" s="28"/>
      <c r="FL154" s="28"/>
      <c r="FM154" s="28"/>
      <c r="FN154" s="28"/>
      <c r="FO154" s="28"/>
      <c r="FP154" s="28"/>
      <c r="FQ154" s="28"/>
      <c r="FR154" s="28"/>
      <c r="FS154" s="28"/>
      <c r="FT154" s="28"/>
      <c r="FU154" s="28"/>
      <c r="FV154" s="28"/>
      <c r="FW154" s="28"/>
      <c r="FX154" s="28"/>
      <c r="FY154" s="28"/>
      <c r="FZ154" s="28"/>
      <c r="GA154" s="28"/>
      <c r="GB154" s="28"/>
      <c r="GC154" s="28"/>
      <c r="GD154" s="28"/>
      <c r="GE154" s="28"/>
      <c r="GF154" s="28"/>
      <c r="GG154" s="28"/>
      <c r="GH154" s="28"/>
      <c r="GI154" s="28"/>
      <c r="GJ154" s="28"/>
      <c r="GK154" s="28"/>
      <c r="GL154" s="28"/>
      <c r="GM154" s="28"/>
      <c r="GN154" s="28"/>
      <c r="GO154" s="28"/>
      <c r="GP154" s="28"/>
      <c r="GQ154" s="28"/>
      <c r="GR154" s="28"/>
      <c r="GS154" s="28"/>
      <c r="GT154" s="28"/>
      <c r="GU154" s="28"/>
      <c r="GV154" s="28"/>
      <c r="GW154" s="28"/>
      <c r="GX154" s="28"/>
      <c r="GY154" s="28"/>
      <c r="GZ154" s="28"/>
      <c r="HA154" s="28"/>
      <c r="HB154" s="28"/>
      <c r="HC154" s="28"/>
      <c r="HD154" s="28"/>
      <c r="HE154" s="28"/>
      <c r="HF154" s="28"/>
      <c r="HG154" s="28"/>
      <c r="HH154" s="28"/>
      <c r="HI154" s="28"/>
      <c r="HJ154" s="28"/>
      <c r="HK154" s="28"/>
      <c r="HL154" s="28"/>
      <c r="HM154" s="28"/>
      <c r="HN154" s="28"/>
      <c r="HO154" s="28"/>
      <c r="HP154" s="28"/>
      <c r="HQ154" s="28"/>
      <c r="HR154" s="28"/>
      <c r="HS154" s="28"/>
      <c r="HT154" s="28"/>
      <c r="HU154" s="28"/>
      <c r="HV154" s="28"/>
      <c r="HW154" s="28"/>
      <c r="HX154" s="28"/>
      <c r="HY154" s="28"/>
      <c r="HZ154" s="28"/>
      <c r="IA154" s="28"/>
      <c r="IB154" s="28"/>
      <c r="IC154" s="28"/>
      <c r="ID154" s="28"/>
      <c r="IE154" s="28"/>
      <c r="IF154" s="28"/>
      <c r="IG154" s="28"/>
      <c r="IH154" s="28"/>
      <c r="II154" s="28"/>
      <c r="IJ154" s="28"/>
      <c r="IK154" s="28"/>
      <c r="IL154" s="28"/>
      <c r="IM154" s="28"/>
      <c r="IN154" s="28"/>
      <c r="IO154" s="28"/>
      <c r="IP154" s="28"/>
      <c r="IQ154" s="28"/>
      <c r="IR154" s="28"/>
      <c r="IS154" s="28"/>
      <c r="IT154" s="28"/>
      <c r="IU154" s="28"/>
      <c r="IV154" s="28"/>
      <c r="IW154" s="28"/>
      <c r="IX154" s="28"/>
      <c r="IY154" s="28"/>
      <c r="IZ154" s="28"/>
      <c r="JA154" s="28"/>
      <c r="JB154" s="28"/>
      <c r="JC154" s="28"/>
      <c r="JD154" s="28"/>
      <c r="JE154" s="28"/>
      <c r="JF154" s="28"/>
      <c r="JG154" s="28"/>
      <c r="JH154" s="28"/>
      <c r="JI154" s="28"/>
      <c r="JJ154" s="28"/>
      <c r="JK154" s="28"/>
      <c r="JL154" s="28"/>
      <c r="JM154" s="28"/>
      <c r="JN154" s="28"/>
      <c r="JO154" s="28"/>
      <c r="JP154" s="28"/>
      <c r="JQ154" s="28"/>
      <c r="JR154" s="28"/>
      <c r="JS154" s="28"/>
    </row>
    <row r="155" spans="1:279" s="27" customFormat="1" ht="12.75" outlineLevel="1" x14ac:dyDescent="0.2">
      <c r="A155" s="33"/>
      <c r="B155" s="58"/>
      <c r="C155" s="193" t="s">
        <v>128</v>
      </c>
      <c r="D155" s="448">
        <v>4.0949193200161445E-3</v>
      </c>
      <c r="E155" s="244">
        <f t="shared" si="319"/>
        <v>4.0949193200161445E-3</v>
      </c>
      <c r="F155" s="244"/>
      <c r="G155" s="204">
        <f t="shared" si="284"/>
        <v>24180732.535092898</v>
      </c>
      <c r="H155" s="246">
        <f t="shared" si="320"/>
        <v>1.9840752339702686E-2</v>
      </c>
      <c r="I155" s="201" t="s">
        <v>164</v>
      </c>
      <c r="J155" s="197">
        <v>477297.11030343501</v>
      </c>
      <c r="K155" s="197">
        <v>302277.87534926302</v>
      </c>
      <c r="L155" s="197">
        <v>224803.72782140673</v>
      </c>
      <c r="M155" s="197">
        <v>200294.09792322319</v>
      </c>
      <c r="N155" s="197">
        <v>182389.43376507671</v>
      </c>
      <c r="O155" s="197">
        <v>179243.81475900873</v>
      </c>
      <c r="P155" s="197">
        <v>284615.44791397633</v>
      </c>
      <c r="Q155" s="197">
        <v>241770.95575345735</v>
      </c>
      <c r="R155" s="197">
        <v>333320.80869932543</v>
      </c>
      <c r="S155" s="197">
        <v>424136.94453007402</v>
      </c>
      <c r="T155" s="197">
        <v>612697.45776926633</v>
      </c>
      <c r="U155" s="197">
        <v>1042077.9827412899</v>
      </c>
      <c r="V155" s="197">
        <v>1673932.6073065645</v>
      </c>
      <c r="W155" s="197">
        <v>1090040.0342729336</v>
      </c>
      <c r="X155" s="197">
        <v>904706.68300584331</v>
      </c>
      <c r="Y155" s="197">
        <v>647994.17192574951</v>
      </c>
      <c r="Z155" s="197">
        <v>599046.54930870386</v>
      </c>
      <c r="AA155" s="197">
        <v>772778.97010415467</v>
      </c>
      <c r="AB155" s="197">
        <v>813459.97091792338</v>
      </c>
      <c r="AC155" s="197">
        <v>832034.61580894236</v>
      </c>
      <c r="AD155" s="197">
        <v>1053932.1108276441</v>
      </c>
      <c r="AE155" s="197">
        <v>1179903.5237844253</v>
      </c>
      <c r="AF155" s="197">
        <v>1132888.4062496822</v>
      </c>
      <c r="AG155" s="197">
        <v>1095864.2681139079</v>
      </c>
      <c r="AH155" s="197">
        <v>1234266.0987571385</v>
      </c>
      <c r="AI155" s="197">
        <v>1007095.7866149024</v>
      </c>
      <c r="AJ155" s="197">
        <v>851720.34063615301</v>
      </c>
      <c r="AK155" s="197">
        <v>778340.57562948018</v>
      </c>
      <c r="AL155" s="197">
        <v>985324.78942846495</v>
      </c>
      <c r="AM155" s="197">
        <v>770399.70213138941</v>
      </c>
      <c r="AN155" s="197">
        <v>794141.44548449654</v>
      </c>
      <c r="AO155" s="197">
        <v>791961.90223745257</v>
      </c>
      <c r="AP155" s="197">
        <f t="shared" si="322"/>
        <v>157574.44496634268</v>
      </c>
      <c r="AQ155" s="197">
        <f t="shared" si="322"/>
        <v>160043.24132766438</v>
      </c>
      <c r="AR155" s="197">
        <f t="shared" si="322"/>
        <v>178983.48531044013</v>
      </c>
      <c r="AS155" s="197">
        <f t="shared" si="322"/>
        <v>169373.15361369718</v>
      </c>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14"/>
      <c r="DC155" s="28"/>
      <c r="DD155" s="28"/>
      <c r="DE155" s="28"/>
      <c r="DF155" s="28"/>
      <c r="DG155" s="28"/>
      <c r="DH155" s="28"/>
      <c r="DI155" s="28"/>
      <c r="DJ155" s="28"/>
      <c r="DK155" s="28"/>
      <c r="DL155" s="28"/>
      <c r="DM155" s="28"/>
      <c r="DN155" s="28"/>
      <c r="DO155" s="28"/>
      <c r="DP155" s="28"/>
      <c r="DQ155" s="28"/>
      <c r="DR155" s="28"/>
      <c r="DS155" s="28"/>
      <c r="DT155" s="28"/>
      <c r="DU155" s="28"/>
      <c r="DV155" s="28"/>
      <c r="DW155" s="28"/>
      <c r="DX155" s="28"/>
      <c r="DY155" s="28"/>
      <c r="DZ155" s="28"/>
      <c r="EA155" s="28"/>
      <c r="EB155" s="28"/>
      <c r="EC155" s="28"/>
      <c r="ED155" s="28"/>
      <c r="EE155" s="28"/>
      <c r="EF155" s="28"/>
      <c r="EG155" s="28"/>
      <c r="EH155" s="28"/>
      <c r="EI155" s="28"/>
      <c r="EJ155" s="28"/>
      <c r="EK155" s="28"/>
      <c r="EL155" s="28"/>
      <c r="EM155" s="28"/>
      <c r="EN155" s="28"/>
      <c r="EO155" s="28"/>
      <c r="EP155" s="28"/>
      <c r="EQ155" s="28"/>
      <c r="ER155" s="28"/>
      <c r="ES155" s="28"/>
      <c r="ET155" s="28"/>
      <c r="EU155" s="28"/>
      <c r="EV155" s="28"/>
      <c r="EW155" s="28"/>
      <c r="EX155" s="28"/>
      <c r="EY155" s="28"/>
      <c r="EZ155" s="28"/>
      <c r="FA155" s="28"/>
      <c r="FB155" s="28"/>
      <c r="FC155" s="28"/>
      <c r="FD155" s="28"/>
      <c r="FE155" s="28"/>
      <c r="FF155" s="28"/>
      <c r="FG155" s="28"/>
      <c r="FH155" s="28"/>
      <c r="FI155" s="28"/>
      <c r="FJ155" s="28"/>
      <c r="FK155" s="28"/>
      <c r="FL155" s="28"/>
      <c r="FM155" s="28"/>
      <c r="FN155" s="28"/>
      <c r="FO155" s="28"/>
      <c r="FP155" s="28"/>
      <c r="FQ155" s="28"/>
      <c r="FR155" s="28"/>
      <c r="FS155" s="28"/>
      <c r="FT155" s="28"/>
      <c r="FU155" s="28"/>
      <c r="FV155" s="28"/>
      <c r="FW155" s="28"/>
      <c r="FX155" s="28"/>
      <c r="FY155" s="28"/>
      <c r="FZ155" s="28"/>
      <c r="GA155" s="28"/>
      <c r="GB155" s="28"/>
      <c r="GC155" s="28"/>
      <c r="GD155" s="28"/>
      <c r="GE155" s="28"/>
      <c r="GF155" s="28"/>
      <c r="GG155" s="28"/>
      <c r="GH155" s="28"/>
      <c r="GI155" s="28"/>
      <c r="GJ155" s="28"/>
      <c r="GK155" s="28"/>
      <c r="GL155" s="28"/>
      <c r="GM155" s="28"/>
      <c r="GN155" s="28"/>
      <c r="GO155" s="28"/>
      <c r="GP155" s="28"/>
      <c r="GQ155" s="28"/>
      <c r="GR155" s="28"/>
      <c r="GS155" s="28"/>
      <c r="GT155" s="28"/>
      <c r="GU155" s="28"/>
      <c r="GV155" s="28"/>
      <c r="GW155" s="28"/>
      <c r="GX155" s="28"/>
      <c r="GY155" s="28"/>
      <c r="GZ155" s="28"/>
      <c r="HA155" s="28"/>
      <c r="HB155" s="28"/>
      <c r="HC155" s="28"/>
      <c r="HD155" s="28"/>
      <c r="HE155" s="28"/>
      <c r="HF155" s="28"/>
      <c r="HG155" s="28"/>
      <c r="HH155" s="28"/>
      <c r="HI155" s="28"/>
      <c r="HJ155" s="28"/>
      <c r="HK155" s="28"/>
      <c r="HL155" s="28"/>
      <c r="HM155" s="28"/>
      <c r="HN155" s="28"/>
      <c r="HO155" s="28"/>
      <c r="HP155" s="28"/>
      <c r="HQ155" s="28"/>
      <c r="HR155" s="28"/>
      <c r="HS155" s="28"/>
      <c r="HT155" s="28"/>
      <c r="HU155" s="28"/>
      <c r="HV155" s="28"/>
      <c r="HW155" s="28"/>
      <c r="HX155" s="28"/>
      <c r="HY155" s="28"/>
      <c r="HZ155" s="28"/>
      <c r="IA155" s="28"/>
      <c r="IB155" s="28"/>
      <c r="IC155" s="28"/>
      <c r="ID155" s="28"/>
      <c r="IE155" s="28"/>
      <c r="IF155" s="28"/>
      <c r="IG155" s="28"/>
      <c r="IH155" s="28"/>
      <c r="II155" s="28"/>
      <c r="IJ155" s="28"/>
      <c r="IK155" s="28"/>
      <c r="IL155" s="28"/>
      <c r="IM155" s="28"/>
      <c r="IN155" s="28"/>
      <c r="IO155" s="28"/>
      <c r="IP155" s="28"/>
      <c r="IQ155" s="28"/>
      <c r="IR155" s="28"/>
      <c r="IS155" s="28"/>
      <c r="IT155" s="28"/>
      <c r="IU155" s="28"/>
      <c r="IV155" s="28"/>
      <c r="IW155" s="28"/>
      <c r="IX155" s="28"/>
      <c r="IY155" s="28"/>
      <c r="IZ155" s="28"/>
      <c r="JA155" s="28"/>
      <c r="JB155" s="28"/>
      <c r="JC155" s="28"/>
      <c r="JD155" s="28"/>
      <c r="JE155" s="28"/>
      <c r="JF155" s="28"/>
      <c r="JG155" s="28"/>
      <c r="JH155" s="28"/>
      <c r="JI155" s="28"/>
      <c r="JJ155" s="28"/>
      <c r="JK155" s="28"/>
      <c r="JL155" s="28"/>
      <c r="JM155" s="28"/>
      <c r="JN155" s="28"/>
      <c r="JO155" s="28"/>
      <c r="JP155" s="28"/>
      <c r="JQ155" s="28"/>
      <c r="JR155" s="28"/>
      <c r="JS155" s="28"/>
    </row>
    <row r="156" spans="1:279" s="27" customFormat="1" ht="12.75" outlineLevel="1" x14ac:dyDescent="0.2">
      <c r="A156" s="33"/>
      <c r="B156" s="58"/>
      <c r="C156" s="193" t="s">
        <v>136</v>
      </c>
      <c r="D156" s="448">
        <v>4.0900855124167933E-3</v>
      </c>
      <c r="E156" s="244">
        <f t="shared" si="319"/>
        <v>4.0900855124167933E-3</v>
      </c>
      <c r="F156" s="244"/>
      <c r="G156" s="204">
        <f t="shared" si="284"/>
        <v>22815626.578916155</v>
      </c>
      <c r="H156" s="246">
        <f t="shared" si="320"/>
        <v>1.8720656860599712E-2</v>
      </c>
      <c r="I156" s="201" t="s">
        <v>164</v>
      </c>
      <c r="J156" s="197">
        <v>449604.46304786141</v>
      </c>
      <c r="K156" s="197">
        <v>284739.79603868496</v>
      </c>
      <c r="L156" s="197">
        <v>211760.67727299998</v>
      </c>
      <c r="M156" s="197">
        <v>188673.08937021749</v>
      </c>
      <c r="N156" s="197">
        <v>171807.24890921396</v>
      </c>
      <c r="O156" s="197">
        <v>168844.1378539695</v>
      </c>
      <c r="P156" s="197">
        <v>268102.13779240841</v>
      </c>
      <c r="Q156" s="197">
        <v>227743.4713002895</v>
      </c>
      <c r="R156" s="197">
        <v>313981.62692136585</v>
      </c>
      <c r="S156" s="197">
        <v>399528.63549283496</v>
      </c>
      <c r="T156" s="197">
        <v>577148.91953989328</v>
      </c>
      <c r="U156" s="197">
        <v>981616.90437752567</v>
      </c>
      <c r="V156" s="197">
        <v>1576811.497157221</v>
      </c>
      <c r="W156" s="197">
        <v>1026796.2108515362</v>
      </c>
      <c r="X156" s="197">
        <v>852215.84972526203</v>
      </c>
      <c r="Y156" s="197">
        <v>610397.72803485894</v>
      </c>
      <c r="Z156" s="197">
        <v>564290.03303914564</v>
      </c>
      <c r="AA156" s="197">
        <v>727942.54649368103</v>
      </c>
      <c r="AB156" s="197">
        <v>766263.24681280984</v>
      </c>
      <c r="AC156" s="197">
        <v>783760.19590856717</v>
      </c>
      <c r="AD156" s="197">
        <v>992783.25920791121</v>
      </c>
      <c r="AE156" s="197">
        <v>1111445.8453815582</v>
      </c>
      <c r="AF156" s="197">
        <v>1067158.5320540129</v>
      </c>
      <c r="AG156" s="197">
        <v>1032282.5242446169</v>
      </c>
      <c r="AH156" s="197">
        <v>1162654.3186844185</v>
      </c>
      <c r="AI156" s="197">
        <v>948664.3656629282</v>
      </c>
      <c r="AJ156" s="197">
        <v>802303.76038776385</v>
      </c>
      <c r="AK156" s="197">
        <v>733181.46919385891</v>
      </c>
      <c r="AL156" s="197">
        <v>928156.51575409074</v>
      </c>
      <c r="AM156" s="197">
        <v>725701.32299525663</v>
      </c>
      <c r="AN156" s="197">
        <v>748065.57691941678</v>
      </c>
      <c r="AO156" s="197">
        <v>746012.49017297954</v>
      </c>
      <c r="AP156" s="197">
        <f t="shared" si="322"/>
        <v>157388.43774861345</v>
      </c>
      <c r="AQ156" s="197">
        <f t="shared" si="322"/>
        <v>159854.31984333307</v>
      </c>
      <c r="AR156" s="197">
        <f t="shared" si="322"/>
        <v>178772.20599970425</v>
      </c>
      <c r="AS156" s="197">
        <f t="shared" si="322"/>
        <v>169173.2187253437</v>
      </c>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14"/>
      <c r="DC156" s="28"/>
      <c r="DD156" s="28"/>
      <c r="DE156" s="28"/>
      <c r="DF156" s="28"/>
      <c r="DG156" s="28"/>
      <c r="DH156" s="28"/>
      <c r="DI156" s="28"/>
      <c r="DJ156" s="28"/>
      <c r="DK156" s="28"/>
      <c r="DL156" s="28"/>
      <c r="DM156" s="28"/>
      <c r="DN156" s="28"/>
      <c r="DO156" s="28"/>
      <c r="DP156" s="28"/>
      <c r="DQ156" s="28"/>
      <c r="DR156" s="28"/>
      <c r="DS156" s="28"/>
      <c r="DT156" s="28"/>
      <c r="DU156" s="28"/>
      <c r="DV156" s="28"/>
      <c r="DW156" s="28"/>
      <c r="DX156" s="28"/>
      <c r="DY156" s="28"/>
      <c r="DZ156" s="28"/>
      <c r="EA156" s="28"/>
      <c r="EB156" s="28"/>
      <c r="EC156" s="28"/>
      <c r="ED156" s="28"/>
      <c r="EE156" s="28"/>
      <c r="EF156" s="28"/>
      <c r="EG156" s="28"/>
      <c r="EH156" s="28"/>
      <c r="EI156" s="28"/>
      <c r="EJ156" s="28"/>
      <c r="EK156" s="28"/>
      <c r="EL156" s="28"/>
      <c r="EM156" s="28"/>
      <c r="EN156" s="28"/>
      <c r="EO156" s="28"/>
      <c r="EP156" s="28"/>
      <c r="EQ156" s="28"/>
      <c r="ER156" s="28"/>
      <c r="ES156" s="28"/>
      <c r="ET156" s="28"/>
      <c r="EU156" s="28"/>
      <c r="EV156" s="28"/>
      <c r="EW156" s="28"/>
      <c r="EX156" s="28"/>
      <c r="EY156" s="28"/>
      <c r="EZ156" s="28"/>
      <c r="FA156" s="28"/>
      <c r="FB156" s="28"/>
      <c r="FC156" s="28"/>
      <c r="FD156" s="28"/>
      <c r="FE156" s="28"/>
      <c r="FF156" s="28"/>
      <c r="FG156" s="28"/>
      <c r="FH156" s="28"/>
      <c r="FI156" s="28"/>
      <c r="FJ156" s="28"/>
      <c r="FK156" s="28"/>
      <c r="FL156" s="28"/>
      <c r="FM156" s="28"/>
      <c r="FN156" s="28"/>
      <c r="FO156" s="28"/>
      <c r="FP156" s="28"/>
      <c r="FQ156" s="28"/>
      <c r="FR156" s="28"/>
      <c r="FS156" s="28"/>
      <c r="FT156" s="28"/>
      <c r="FU156" s="28"/>
      <c r="FV156" s="28"/>
      <c r="FW156" s="28"/>
      <c r="FX156" s="28"/>
      <c r="FY156" s="28"/>
      <c r="FZ156" s="28"/>
      <c r="GA156" s="28"/>
      <c r="GB156" s="28"/>
      <c r="GC156" s="28"/>
      <c r="GD156" s="28"/>
      <c r="GE156" s="28"/>
      <c r="GF156" s="28"/>
      <c r="GG156" s="28"/>
      <c r="GH156" s="28"/>
      <c r="GI156" s="28"/>
      <c r="GJ156" s="28"/>
      <c r="GK156" s="28"/>
      <c r="GL156" s="28"/>
      <c r="GM156" s="28"/>
      <c r="GN156" s="28"/>
      <c r="GO156" s="28"/>
      <c r="GP156" s="28"/>
      <c r="GQ156" s="28"/>
      <c r="GR156" s="28"/>
      <c r="GS156" s="28"/>
      <c r="GT156" s="28"/>
      <c r="GU156" s="28"/>
      <c r="GV156" s="28"/>
      <c r="GW156" s="28"/>
      <c r="GX156" s="28"/>
      <c r="GY156" s="28"/>
      <c r="GZ156" s="28"/>
      <c r="HA156" s="28"/>
      <c r="HB156" s="28"/>
      <c r="HC156" s="28"/>
      <c r="HD156" s="28"/>
      <c r="HE156" s="28"/>
      <c r="HF156" s="28"/>
      <c r="HG156" s="28"/>
      <c r="HH156" s="28"/>
      <c r="HI156" s="28"/>
      <c r="HJ156" s="28"/>
      <c r="HK156" s="28"/>
      <c r="HL156" s="28"/>
      <c r="HM156" s="28"/>
      <c r="HN156" s="28"/>
      <c r="HO156" s="28"/>
      <c r="HP156" s="28"/>
      <c r="HQ156" s="28"/>
      <c r="HR156" s="28"/>
      <c r="HS156" s="28"/>
      <c r="HT156" s="28"/>
      <c r="HU156" s="28"/>
      <c r="HV156" s="28"/>
      <c r="HW156" s="28"/>
      <c r="HX156" s="28"/>
      <c r="HY156" s="28"/>
      <c r="HZ156" s="28"/>
      <c r="IA156" s="28"/>
      <c r="IB156" s="28"/>
      <c r="IC156" s="28"/>
      <c r="ID156" s="28"/>
      <c r="IE156" s="28"/>
      <c r="IF156" s="28"/>
      <c r="IG156" s="28"/>
      <c r="IH156" s="28"/>
      <c r="II156" s="28"/>
      <c r="IJ156" s="28"/>
      <c r="IK156" s="28"/>
      <c r="IL156" s="28"/>
      <c r="IM156" s="28"/>
      <c r="IN156" s="28"/>
      <c r="IO156" s="28"/>
      <c r="IP156" s="28"/>
      <c r="IQ156" s="28"/>
      <c r="IR156" s="28"/>
      <c r="IS156" s="28"/>
      <c r="IT156" s="28"/>
      <c r="IU156" s="28"/>
      <c r="IV156" s="28"/>
      <c r="IW156" s="28"/>
      <c r="IX156" s="28"/>
      <c r="IY156" s="28"/>
      <c r="IZ156" s="28"/>
      <c r="JA156" s="28"/>
      <c r="JB156" s="28"/>
      <c r="JC156" s="28"/>
      <c r="JD156" s="28"/>
      <c r="JE156" s="28"/>
      <c r="JF156" s="28"/>
      <c r="JG156" s="28"/>
      <c r="JH156" s="28"/>
      <c r="JI156" s="28"/>
      <c r="JJ156" s="28"/>
      <c r="JK156" s="28"/>
      <c r="JL156" s="28"/>
      <c r="JM156" s="28"/>
      <c r="JN156" s="28"/>
      <c r="JO156" s="28"/>
      <c r="JP156" s="28"/>
      <c r="JQ156" s="28"/>
      <c r="JR156" s="28"/>
      <c r="JS156" s="28"/>
    </row>
    <row r="157" spans="1:279" s="27" customFormat="1" ht="12.75" outlineLevel="1" x14ac:dyDescent="0.2">
      <c r="A157" s="33"/>
      <c r="B157" s="58"/>
      <c r="C157" s="193" t="s">
        <v>130</v>
      </c>
      <c r="D157" s="448">
        <v>4.229377970382588E-3</v>
      </c>
      <c r="E157" s="244">
        <f t="shared" si="319"/>
        <v>4.229377970382588E-3</v>
      </c>
      <c r="F157" s="244"/>
      <c r="G157" s="204">
        <f t="shared" si="284"/>
        <v>21575904.983930964</v>
      </c>
      <c r="H157" s="246">
        <f t="shared" si="320"/>
        <v>1.7703441641805769E-2</v>
      </c>
      <c r="I157" s="201" t="s">
        <v>164</v>
      </c>
      <c r="J157" s="197">
        <v>423981.06135992339</v>
      </c>
      <c r="K157" s="197">
        <v>268512.19429073675</v>
      </c>
      <c r="L157" s="197">
        <v>199692.22746560053</v>
      </c>
      <c r="M157" s="197">
        <v>177920.42396324023</v>
      </c>
      <c r="N157" s="197">
        <v>162015.78438090987</v>
      </c>
      <c r="O157" s="197">
        <v>159221.54394652136</v>
      </c>
      <c r="P157" s="197">
        <v>252822.73259371379</v>
      </c>
      <c r="Q157" s="197">
        <v>214764.1463012147</v>
      </c>
      <c r="R157" s="197">
        <v>296087.50439709274</v>
      </c>
      <c r="S157" s="197">
        <v>376759.10459523596</v>
      </c>
      <c r="T157" s="197">
        <v>544256.63350945886</v>
      </c>
      <c r="U157" s="197">
        <v>925673.58905981691</v>
      </c>
      <c r="V157" s="197">
        <v>1486947.4550969503</v>
      </c>
      <c r="W157" s="197">
        <v>968278.08230817947</v>
      </c>
      <c r="X157" s="197">
        <v>803647.2281099261</v>
      </c>
      <c r="Y157" s="197">
        <v>575610.55962283863</v>
      </c>
      <c r="Z157" s="197">
        <v>532130.58763007575</v>
      </c>
      <c r="AA157" s="197">
        <v>686456.38297096139</v>
      </c>
      <c r="AB157" s="197">
        <v>722593.14879223448</v>
      </c>
      <c r="AC157" s="197">
        <v>739092.92950591038</v>
      </c>
      <c r="AD157" s="197">
        <v>936203.56231767673</v>
      </c>
      <c r="AE157" s="197">
        <v>1048103.450696366</v>
      </c>
      <c r="AF157" s="197">
        <v>1006340.1150254891</v>
      </c>
      <c r="AG157" s="197">
        <v>973451.72529113141</v>
      </c>
      <c r="AH157" s="197">
        <v>1096393.5026108569</v>
      </c>
      <c r="AI157" s="197">
        <v>894599.04801988136</v>
      </c>
      <c r="AJ157" s="197">
        <v>756579.67796029372</v>
      </c>
      <c r="AK157" s="197">
        <v>691396.73430054239</v>
      </c>
      <c r="AL157" s="197">
        <v>875259.96069940389</v>
      </c>
      <c r="AM157" s="197">
        <v>684342.88900970237</v>
      </c>
      <c r="AN157" s="197">
        <v>705432.58205013571</v>
      </c>
      <c r="AO157" s="197">
        <v>703496.50274185312</v>
      </c>
      <c r="AP157" s="197">
        <f t="shared" si="322"/>
        <v>162748.47784627066</v>
      </c>
      <c r="AQ157" s="197">
        <f t="shared" si="322"/>
        <v>165298.33832652392</v>
      </c>
      <c r="AR157" s="197">
        <f t="shared" si="322"/>
        <v>184860.49435310645</v>
      </c>
      <c r="AS157" s="197">
        <f t="shared" si="322"/>
        <v>174934.60278117828</v>
      </c>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14"/>
      <c r="DC157" s="28"/>
      <c r="DD157" s="28"/>
      <c r="DE157" s="28"/>
      <c r="DF157" s="28"/>
      <c r="DG157" s="28"/>
      <c r="DH157" s="28"/>
      <c r="DI157" s="28"/>
      <c r="DJ157" s="28"/>
      <c r="DK157" s="28"/>
      <c r="DL157" s="28"/>
      <c r="DM157" s="28"/>
      <c r="DN157" s="28"/>
      <c r="DO157" s="28"/>
      <c r="DP157" s="28"/>
      <c r="DQ157" s="28"/>
      <c r="DR157" s="28"/>
      <c r="DS157" s="28"/>
      <c r="DT157" s="28"/>
      <c r="DU157" s="28"/>
      <c r="DV157" s="28"/>
      <c r="DW157" s="28"/>
      <c r="DX157" s="28"/>
      <c r="DY157" s="28"/>
      <c r="DZ157" s="28"/>
      <c r="EA157" s="28"/>
      <c r="EB157" s="28"/>
      <c r="EC157" s="28"/>
      <c r="ED157" s="28"/>
      <c r="EE157" s="28"/>
      <c r="EF157" s="28"/>
      <c r="EG157" s="28"/>
      <c r="EH157" s="28"/>
      <c r="EI157" s="28"/>
      <c r="EJ157" s="28"/>
      <c r="EK157" s="28"/>
      <c r="EL157" s="28"/>
      <c r="EM157" s="28"/>
      <c r="EN157" s="28"/>
      <c r="EO157" s="28"/>
      <c r="EP157" s="28"/>
      <c r="EQ157" s="28"/>
      <c r="ER157" s="28"/>
      <c r="ES157" s="28"/>
      <c r="ET157" s="28"/>
      <c r="EU157" s="28"/>
      <c r="EV157" s="28"/>
      <c r="EW157" s="28"/>
      <c r="EX157" s="28"/>
      <c r="EY157" s="28"/>
      <c r="EZ157" s="28"/>
      <c r="FA157" s="28"/>
      <c r="FB157" s="28"/>
      <c r="FC157" s="28"/>
      <c r="FD157" s="28"/>
      <c r="FE157" s="28"/>
      <c r="FF157" s="28"/>
      <c r="FG157" s="28"/>
      <c r="FH157" s="28"/>
      <c r="FI157" s="28"/>
      <c r="FJ157" s="28"/>
      <c r="FK157" s="28"/>
      <c r="FL157" s="28"/>
      <c r="FM157" s="28"/>
      <c r="FN157" s="28"/>
      <c r="FO157" s="28"/>
      <c r="FP157" s="28"/>
      <c r="FQ157" s="28"/>
      <c r="FR157" s="28"/>
      <c r="FS157" s="28"/>
      <c r="FT157" s="28"/>
      <c r="FU157" s="28"/>
      <c r="FV157" s="28"/>
      <c r="FW157" s="28"/>
      <c r="FX157" s="28"/>
      <c r="FY157" s="28"/>
      <c r="FZ157" s="28"/>
      <c r="GA157" s="28"/>
      <c r="GB157" s="28"/>
      <c r="GC157" s="28"/>
      <c r="GD157" s="28"/>
      <c r="GE157" s="28"/>
      <c r="GF157" s="28"/>
      <c r="GG157" s="28"/>
      <c r="GH157" s="28"/>
      <c r="GI157" s="28"/>
      <c r="GJ157" s="28"/>
      <c r="GK157" s="28"/>
      <c r="GL157" s="28"/>
      <c r="GM157" s="28"/>
      <c r="GN157" s="28"/>
      <c r="GO157" s="28"/>
      <c r="GP157" s="28"/>
      <c r="GQ157" s="28"/>
      <c r="GR157" s="28"/>
      <c r="GS157" s="28"/>
      <c r="GT157" s="28"/>
      <c r="GU157" s="28"/>
      <c r="GV157" s="28"/>
      <c r="GW157" s="28"/>
      <c r="GX157" s="28"/>
      <c r="GY157" s="28"/>
      <c r="GZ157" s="28"/>
      <c r="HA157" s="28"/>
      <c r="HB157" s="28"/>
      <c r="HC157" s="28"/>
      <c r="HD157" s="28"/>
      <c r="HE157" s="28"/>
      <c r="HF157" s="28"/>
      <c r="HG157" s="28"/>
      <c r="HH157" s="28"/>
      <c r="HI157" s="28"/>
      <c r="HJ157" s="28"/>
      <c r="HK157" s="28"/>
      <c r="HL157" s="28"/>
      <c r="HM157" s="28"/>
      <c r="HN157" s="28"/>
      <c r="HO157" s="28"/>
      <c r="HP157" s="28"/>
      <c r="HQ157" s="28"/>
      <c r="HR157" s="28"/>
      <c r="HS157" s="28"/>
      <c r="HT157" s="28"/>
      <c r="HU157" s="28"/>
      <c r="HV157" s="28"/>
      <c r="HW157" s="28"/>
      <c r="HX157" s="28"/>
      <c r="HY157" s="28"/>
      <c r="HZ157" s="28"/>
      <c r="IA157" s="28"/>
      <c r="IB157" s="28"/>
      <c r="IC157" s="28"/>
      <c r="ID157" s="28"/>
      <c r="IE157" s="28"/>
      <c r="IF157" s="28"/>
      <c r="IG157" s="28"/>
      <c r="IH157" s="28"/>
      <c r="II157" s="28"/>
      <c r="IJ157" s="28"/>
      <c r="IK157" s="28"/>
      <c r="IL157" s="28"/>
      <c r="IM157" s="28"/>
      <c r="IN157" s="28"/>
      <c r="IO157" s="28"/>
      <c r="IP157" s="28"/>
      <c r="IQ157" s="28"/>
      <c r="IR157" s="28"/>
      <c r="IS157" s="28"/>
      <c r="IT157" s="28"/>
      <c r="IU157" s="28"/>
      <c r="IV157" s="28"/>
      <c r="IW157" s="28"/>
      <c r="IX157" s="28"/>
      <c r="IY157" s="28"/>
      <c r="IZ157" s="28"/>
      <c r="JA157" s="28"/>
      <c r="JB157" s="28"/>
      <c r="JC157" s="28"/>
      <c r="JD157" s="28"/>
      <c r="JE157" s="28"/>
      <c r="JF157" s="28"/>
      <c r="JG157" s="28"/>
      <c r="JH157" s="28"/>
      <c r="JI157" s="28"/>
      <c r="JJ157" s="28"/>
      <c r="JK157" s="28"/>
      <c r="JL157" s="28"/>
      <c r="JM157" s="28"/>
      <c r="JN157" s="28"/>
      <c r="JO157" s="28"/>
      <c r="JP157" s="28"/>
      <c r="JQ157" s="28"/>
      <c r="JR157" s="28"/>
      <c r="JS157" s="28"/>
    </row>
    <row r="158" spans="1:279" s="27" customFormat="1" ht="12.75" outlineLevel="1" x14ac:dyDescent="0.2">
      <c r="A158" s="33"/>
      <c r="B158" s="58"/>
      <c r="C158" s="193" t="s">
        <v>122</v>
      </c>
      <c r="D158" s="448">
        <v>7.9502000435061213E-2</v>
      </c>
      <c r="E158" s="244">
        <f t="shared" si="319"/>
        <v>7.9502000435061213E-2</v>
      </c>
      <c r="F158" s="244"/>
      <c r="G158" s="204">
        <f t="shared" si="284"/>
        <v>33041373.955263522</v>
      </c>
      <c r="H158" s="246">
        <f t="shared" si="320"/>
        <v>2.7111077658978276E-2</v>
      </c>
      <c r="I158" s="201" t="s">
        <v>164</v>
      </c>
      <c r="J158" s="197">
        <v>408221.04048174492</v>
      </c>
      <c r="K158" s="197">
        <v>258531.18765215221</v>
      </c>
      <c r="L158" s="197">
        <v>192269.3636613228</v>
      </c>
      <c r="M158" s="197">
        <v>171306.85120760565</v>
      </c>
      <c r="N158" s="197">
        <v>155993.41126771554</v>
      </c>
      <c r="O158" s="197">
        <v>153303.03699999815</v>
      </c>
      <c r="P158" s="197">
        <v>243424.9271083113</v>
      </c>
      <c r="Q158" s="197">
        <v>206781.03635112659</v>
      </c>
      <c r="R158" s="197">
        <v>285081.48154291481</v>
      </c>
      <c r="S158" s="197">
        <v>362754.39566927729</v>
      </c>
      <c r="T158" s="197">
        <v>524025.78668888676</v>
      </c>
      <c r="U158" s="197">
        <v>891264.89390921767</v>
      </c>
      <c r="V158" s="197">
        <v>1431675.3567114316</v>
      </c>
      <c r="W158" s="197">
        <v>932285.71334690414</v>
      </c>
      <c r="X158" s="197">
        <v>773774.43838418229</v>
      </c>
      <c r="Y158" s="197">
        <v>554214.23968284274</v>
      </c>
      <c r="Z158" s="197">
        <v>512350.48437719001</v>
      </c>
      <c r="AA158" s="197">
        <v>660939.75519310613</v>
      </c>
      <c r="AB158" s="197">
        <v>695733.26246885268</v>
      </c>
      <c r="AC158" s="197">
        <v>711619.72123909357</v>
      </c>
      <c r="AD158" s="197">
        <v>901403.45204617979</v>
      </c>
      <c r="AE158" s="197">
        <v>1009143.8513867093</v>
      </c>
      <c r="AF158" s="197">
        <v>968932.92242004746</v>
      </c>
      <c r="AG158" s="197">
        <v>937267.04415165156</v>
      </c>
      <c r="AH158" s="197">
        <v>1055638.8886278097</v>
      </c>
      <c r="AI158" s="197">
        <v>861345.44082061271</v>
      </c>
      <c r="AJ158" s="197">
        <v>728456.46065805305</v>
      </c>
      <c r="AK158" s="197">
        <v>665696.46615004865</v>
      </c>
      <c r="AL158" s="197">
        <v>842725.21678841056</v>
      </c>
      <c r="AM158" s="197">
        <v>658904.82301677321</v>
      </c>
      <c r="AN158" s="197">
        <v>679210.58009184641</v>
      </c>
      <c r="AO158" s="197">
        <v>677346.46779601125</v>
      </c>
      <c r="AP158" s="197">
        <f t="shared" si="322"/>
        <v>3059274.8264987343</v>
      </c>
      <c r="AQ158" s="197">
        <f t="shared" si="322"/>
        <v>3107205.9904736821</v>
      </c>
      <c r="AR158" s="197">
        <f t="shared" si="322"/>
        <v>3474926.8581348462</v>
      </c>
      <c r="AS158" s="197">
        <f t="shared" si="322"/>
        <v>3288344.2822582289</v>
      </c>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14"/>
      <c r="DC158" s="28"/>
      <c r="DD158" s="28"/>
      <c r="DE158" s="28"/>
      <c r="DF158" s="28"/>
      <c r="DG158" s="28"/>
      <c r="DH158" s="28"/>
      <c r="DI158" s="28"/>
      <c r="DJ158" s="28"/>
      <c r="DK158" s="28"/>
      <c r="DL158" s="28"/>
      <c r="DM158" s="28"/>
      <c r="DN158" s="28"/>
      <c r="DO158" s="28"/>
      <c r="DP158" s="28"/>
      <c r="DQ158" s="28"/>
      <c r="DR158" s="28"/>
      <c r="DS158" s="28"/>
      <c r="DT158" s="28"/>
      <c r="DU158" s="28"/>
      <c r="DV158" s="28"/>
      <c r="DW158" s="28"/>
      <c r="DX158" s="28"/>
      <c r="DY158" s="28"/>
      <c r="DZ158" s="28"/>
      <c r="EA158" s="28"/>
      <c r="EB158" s="28"/>
      <c r="EC158" s="28"/>
      <c r="ED158" s="28"/>
      <c r="EE158" s="28"/>
      <c r="EF158" s="28"/>
      <c r="EG158" s="28"/>
      <c r="EH158" s="28"/>
      <c r="EI158" s="28"/>
      <c r="EJ158" s="28"/>
      <c r="EK158" s="28"/>
      <c r="EL158" s="28"/>
      <c r="EM158" s="28"/>
      <c r="EN158" s="28"/>
      <c r="EO158" s="28"/>
      <c r="EP158" s="28"/>
      <c r="EQ158" s="28"/>
      <c r="ER158" s="28"/>
      <c r="ES158" s="28"/>
      <c r="ET158" s="28"/>
      <c r="EU158" s="28"/>
      <c r="EV158" s="28"/>
      <c r="EW158" s="28"/>
      <c r="EX158" s="28"/>
      <c r="EY158" s="28"/>
      <c r="EZ158" s="28"/>
      <c r="FA158" s="28"/>
      <c r="FB158" s="28"/>
      <c r="FC158" s="28"/>
      <c r="FD158" s="28"/>
      <c r="FE158" s="28"/>
      <c r="FF158" s="28"/>
      <c r="FG158" s="28"/>
      <c r="FH158" s="28"/>
      <c r="FI158" s="28"/>
      <c r="FJ158" s="28"/>
      <c r="FK158" s="28"/>
      <c r="FL158" s="28"/>
      <c r="FM158" s="28"/>
      <c r="FN158" s="28"/>
      <c r="FO158" s="28"/>
      <c r="FP158" s="28"/>
      <c r="FQ158" s="28"/>
      <c r="FR158" s="28"/>
      <c r="FS158" s="28"/>
      <c r="FT158" s="28"/>
      <c r="FU158" s="28"/>
      <c r="FV158" s="28"/>
      <c r="FW158" s="28"/>
      <c r="FX158" s="28"/>
      <c r="FY158" s="28"/>
      <c r="FZ158" s="28"/>
      <c r="GA158" s="28"/>
      <c r="GB158" s="28"/>
      <c r="GC158" s="28"/>
      <c r="GD158" s="28"/>
      <c r="GE158" s="28"/>
      <c r="GF158" s="28"/>
      <c r="GG158" s="28"/>
      <c r="GH158" s="28"/>
      <c r="GI158" s="28"/>
      <c r="GJ158" s="28"/>
      <c r="GK158" s="28"/>
      <c r="GL158" s="28"/>
      <c r="GM158" s="28"/>
      <c r="GN158" s="28"/>
      <c r="GO158" s="28"/>
      <c r="GP158" s="28"/>
      <c r="GQ158" s="28"/>
      <c r="GR158" s="28"/>
      <c r="GS158" s="28"/>
      <c r="GT158" s="28"/>
      <c r="GU158" s="28"/>
      <c r="GV158" s="28"/>
      <c r="GW158" s="28"/>
      <c r="GX158" s="28"/>
      <c r="GY158" s="28"/>
      <c r="GZ158" s="28"/>
      <c r="HA158" s="28"/>
      <c r="HB158" s="28"/>
      <c r="HC158" s="28"/>
      <c r="HD158" s="28"/>
      <c r="HE158" s="28"/>
      <c r="HF158" s="28"/>
      <c r="HG158" s="28"/>
      <c r="HH158" s="28"/>
      <c r="HI158" s="28"/>
      <c r="HJ158" s="28"/>
      <c r="HK158" s="28"/>
      <c r="HL158" s="28"/>
      <c r="HM158" s="28"/>
      <c r="HN158" s="28"/>
      <c r="HO158" s="28"/>
      <c r="HP158" s="28"/>
      <c r="HQ158" s="28"/>
      <c r="HR158" s="28"/>
      <c r="HS158" s="28"/>
      <c r="HT158" s="28"/>
      <c r="HU158" s="28"/>
      <c r="HV158" s="28"/>
      <c r="HW158" s="28"/>
      <c r="HX158" s="28"/>
      <c r="HY158" s="28"/>
      <c r="HZ158" s="28"/>
      <c r="IA158" s="28"/>
      <c r="IB158" s="28"/>
      <c r="IC158" s="28"/>
      <c r="ID158" s="28"/>
      <c r="IE158" s="28"/>
      <c r="IF158" s="28"/>
      <c r="IG158" s="28"/>
      <c r="IH158" s="28"/>
      <c r="II158" s="28"/>
      <c r="IJ158" s="28"/>
      <c r="IK158" s="28"/>
      <c r="IL158" s="28"/>
      <c r="IM158" s="28"/>
      <c r="IN158" s="28"/>
      <c r="IO158" s="28"/>
      <c r="IP158" s="28"/>
      <c r="IQ158" s="28"/>
      <c r="IR158" s="28"/>
      <c r="IS158" s="28"/>
      <c r="IT158" s="28"/>
      <c r="IU158" s="28"/>
      <c r="IV158" s="28"/>
      <c r="IW158" s="28"/>
      <c r="IX158" s="28"/>
      <c r="IY158" s="28"/>
      <c r="IZ158" s="28"/>
      <c r="JA158" s="28"/>
      <c r="JB158" s="28"/>
      <c r="JC158" s="28"/>
      <c r="JD158" s="28"/>
      <c r="JE158" s="28"/>
      <c r="JF158" s="28"/>
      <c r="JG158" s="28"/>
      <c r="JH158" s="28"/>
      <c r="JI158" s="28"/>
      <c r="JJ158" s="28"/>
      <c r="JK158" s="28"/>
      <c r="JL158" s="28"/>
      <c r="JM158" s="28"/>
      <c r="JN158" s="28"/>
      <c r="JO158" s="28"/>
      <c r="JP158" s="28"/>
      <c r="JQ158" s="28"/>
      <c r="JR158" s="28"/>
      <c r="JS158" s="28"/>
    </row>
    <row r="159" spans="1:279" s="27" customFormat="1" ht="12.75" outlineLevel="1" x14ac:dyDescent="0.2">
      <c r="A159" s="33"/>
      <c r="B159" s="58"/>
      <c r="C159" s="193" t="s">
        <v>129</v>
      </c>
      <c r="D159" s="448">
        <v>3.1499023078135481E-3</v>
      </c>
      <c r="E159" s="244">
        <f t="shared" si="319"/>
        <v>3.1499023078135481E-3</v>
      </c>
      <c r="F159" s="244"/>
      <c r="G159" s="204">
        <f t="shared" si="284"/>
        <v>19990606.006831855</v>
      </c>
      <c r="H159" s="246">
        <f t="shared" si="320"/>
        <v>1.6402673588424437E-2</v>
      </c>
      <c r="I159" s="201" t="s">
        <v>164</v>
      </c>
      <c r="J159" s="197">
        <v>395366.50168956781</v>
      </c>
      <c r="K159" s="197">
        <v>250390.25700159007</v>
      </c>
      <c r="L159" s="197">
        <v>186214.96237221971</v>
      </c>
      <c r="M159" s="197">
        <v>165912.54188534437</v>
      </c>
      <c r="N159" s="197">
        <v>151081.30934837667</v>
      </c>
      <c r="O159" s="197">
        <v>148475.65271390288</v>
      </c>
      <c r="P159" s="197">
        <v>235759.67995494563</v>
      </c>
      <c r="Q159" s="197">
        <v>200269.67463854724</v>
      </c>
      <c r="R159" s="197">
        <v>276104.50436628493</v>
      </c>
      <c r="S159" s="197">
        <v>351331.56345646293</v>
      </c>
      <c r="T159" s="197">
        <v>507524.65339319955</v>
      </c>
      <c r="U159" s="197">
        <v>863199.70858868305</v>
      </c>
      <c r="V159" s="197">
        <v>1386593.098362051</v>
      </c>
      <c r="W159" s="197">
        <v>902928.81676590547</v>
      </c>
      <c r="X159" s="197">
        <v>749408.92914226151</v>
      </c>
      <c r="Y159" s="197">
        <v>536762.49727688357</v>
      </c>
      <c r="Z159" s="197">
        <v>496216.99657645077</v>
      </c>
      <c r="AA159" s="197">
        <v>640127.31565692846</v>
      </c>
      <c r="AB159" s="197">
        <v>673825.2045185332</v>
      </c>
      <c r="AC159" s="197">
        <v>689211.41200262925</v>
      </c>
      <c r="AD159" s="197">
        <v>873019.01201815996</v>
      </c>
      <c r="AE159" s="197">
        <v>977366.75638634129</v>
      </c>
      <c r="AF159" s="197">
        <v>938422.03590727109</v>
      </c>
      <c r="AG159" s="197">
        <v>907753.28963410284</v>
      </c>
      <c r="AH159" s="197">
        <v>1022397.7038314965</v>
      </c>
      <c r="AI159" s="197">
        <v>834222.39402854373</v>
      </c>
      <c r="AJ159" s="197">
        <v>705517.97659341374</v>
      </c>
      <c r="AK159" s="197">
        <v>644734.2417682712</v>
      </c>
      <c r="AL159" s="197">
        <v>816188.50526181085</v>
      </c>
      <c r="AM159" s="197">
        <v>638156.46179113362</v>
      </c>
      <c r="AN159" s="197">
        <v>657822.80757638696</v>
      </c>
      <c r="AO159" s="197">
        <v>656017.39461606741</v>
      </c>
      <c r="AP159" s="197">
        <f t="shared" si="322"/>
        <v>121209.74042779549</v>
      </c>
      <c r="AQ159" s="197">
        <f t="shared" si="322"/>
        <v>123108.79307042931</v>
      </c>
      <c r="AR159" s="197">
        <f t="shared" si="322"/>
        <v>137678.04671610595</v>
      </c>
      <c r="AS159" s="197">
        <f t="shared" si="322"/>
        <v>130285.56749375467</v>
      </c>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14"/>
      <c r="DC159" s="28"/>
      <c r="DD159" s="28"/>
      <c r="DE159" s="28"/>
      <c r="DF159" s="28"/>
      <c r="DG159" s="28"/>
      <c r="DH159" s="28"/>
      <c r="DI159" s="28"/>
      <c r="DJ159" s="28"/>
      <c r="DK159" s="28"/>
      <c r="DL159" s="28"/>
      <c r="DM159" s="28"/>
      <c r="DN159" s="28"/>
      <c r="DO159" s="28"/>
      <c r="DP159" s="28"/>
      <c r="DQ159" s="28"/>
      <c r="DR159" s="28"/>
      <c r="DS159" s="28"/>
      <c r="DT159" s="28"/>
      <c r="DU159" s="28"/>
      <c r="DV159" s="28"/>
      <c r="DW159" s="28"/>
      <c r="DX159" s="28"/>
      <c r="DY159" s="28"/>
      <c r="DZ159" s="28"/>
      <c r="EA159" s="28"/>
      <c r="EB159" s="28"/>
      <c r="EC159" s="28"/>
      <c r="ED159" s="28"/>
      <c r="EE159" s="28"/>
      <c r="EF159" s="28"/>
      <c r="EG159" s="28"/>
      <c r="EH159" s="28"/>
      <c r="EI159" s="28"/>
      <c r="EJ159" s="28"/>
      <c r="EK159" s="28"/>
      <c r="EL159" s="28"/>
      <c r="EM159" s="28"/>
      <c r="EN159" s="28"/>
      <c r="EO159" s="28"/>
      <c r="EP159" s="28"/>
      <c r="EQ159" s="28"/>
      <c r="ER159" s="28"/>
      <c r="ES159" s="28"/>
      <c r="ET159" s="28"/>
      <c r="EU159" s="28"/>
      <c r="EV159" s="28"/>
      <c r="EW159" s="28"/>
      <c r="EX159" s="28"/>
      <c r="EY159" s="28"/>
      <c r="EZ159" s="28"/>
      <c r="FA159" s="28"/>
      <c r="FB159" s="28"/>
      <c r="FC159" s="28"/>
      <c r="FD159" s="28"/>
      <c r="FE159" s="28"/>
      <c r="FF159" s="28"/>
      <c r="FG159" s="28"/>
      <c r="FH159" s="28"/>
      <c r="FI159" s="28"/>
      <c r="FJ159" s="28"/>
      <c r="FK159" s="28"/>
      <c r="FL159" s="28"/>
      <c r="FM159" s="28"/>
      <c r="FN159" s="28"/>
      <c r="FO159" s="28"/>
      <c r="FP159" s="28"/>
      <c r="FQ159" s="28"/>
      <c r="FR159" s="28"/>
      <c r="FS159" s="28"/>
      <c r="FT159" s="28"/>
      <c r="FU159" s="28"/>
      <c r="FV159" s="28"/>
      <c r="FW159" s="28"/>
      <c r="FX159" s="28"/>
      <c r="FY159" s="28"/>
      <c r="FZ159" s="28"/>
      <c r="GA159" s="28"/>
      <c r="GB159" s="28"/>
      <c r="GC159" s="28"/>
      <c r="GD159" s="28"/>
      <c r="GE159" s="28"/>
      <c r="GF159" s="28"/>
      <c r="GG159" s="28"/>
      <c r="GH159" s="28"/>
      <c r="GI159" s="28"/>
      <c r="GJ159" s="28"/>
      <c r="GK159" s="28"/>
      <c r="GL159" s="28"/>
      <c r="GM159" s="28"/>
      <c r="GN159" s="28"/>
      <c r="GO159" s="28"/>
      <c r="GP159" s="28"/>
      <c r="GQ159" s="28"/>
      <c r="GR159" s="28"/>
      <c r="GS159" s="28"/>
      <c r="GT159" s="28"/>
      <c r="GU159" s="28"/>
      <c r="GV159" s="28"/>
      <c r="GW159" s="28"/>
      <c r="GX159" s="28"/>
      <c r="GY159" s="28"/>
      <c r="GZ159" s="28"/>
      <c r="HA159" s="28"/>
      <c r="HB159" s="28"/>
      <c r="HC159" s="28"/>
      <c r="HD159" s="28"/>
      <c r="HE159" s="28"/>
      <c r="HF159" s="28"/>
      <c r="HG159" s="28"/>
      <c r="HH159" s="28"/>
      <c r="HI159" s="28"/>
      <c r="HJ159" s="28"/>
      <c r="HK159" s="28"/>
      <c r="HL159" s="28"/>
      <c r="HM159" s="28"/>
      <c r="HN159" s="28"/>
      <c r="HO159" s="28"/>
      <c r="HP159" s="28"/>
      <c r="HQ159" s="28"/>
      <c r="HR159" s="28"/>
      <c r="HS159" s="28"/>
      <c r="HT159" s="28"/>
      <c r="HU159" s="28"/>
      <c r="HV159" s="28"/>
      <c r="HW159" s="28"/>
      <c r="HX159" s="28"/>
      <c r="HY159" s="28"/>
      <c r="HZ159" s="28"/>
      <c r="IA159" s="28"/>
      <c r="IB159" s="28"/>
      <c r="IC159" s="28"/>
      <c r="ID159" s="28"/>
      <c r="IE159" s="28"/>
      <c r="IF159" s="28"/>
      <c r="IG159" s="28"/>
      <c r="IH159" s="28"/>
      <c r="II159" s="28"/>
      <c r="IJ159" s="28"/>
      <c r="IK159" s="28"/>
      <c r="IL159" s="28"/>
      <c r="IM159" s="28"/>
      <c r="IN159" s="28"/>
      <c r="IO159" s="28"/>
      <c r="IP159" s="28"/>
      <c r="IQ159" s="28"/>
      <c r="IR159" s="28"/>
      <c r="IS159" s="28"/>
      <c r="IT159" s="28"/>
      <c r="IU159" s="28"/>
      <c r="IV159" s="28"/>
      <c r="IW159" s="28"/>
      <c r="IX159" s="28"/>
      <c r="IY159" s="28"/>
      <c r="IZ159" s="28"/>
      <c r="JA159" s="28"/>
      <c r="JB159" s="28"/>
      <c r="JC159" s="28"/>
      <c r="JD159" s="28"/>
      <c r="JE159" s="28"/>
      <c r="JF159" s="28"/>
      <c r="JG159" s="28"/>
      <c r="JH159" s="28"/>
      <c r="JI159" s="28"/>
      <c r="JJ159" s="28"/>
      <c r="JK159" s="28"/>
      <c r="JL159" s="28"/>
      <c r="JM159" s="28"/>
      <c r="JN159" s="28"/>
      <c r="JO159" s="28"/>
      <c r="JP159" s="28"/>
      <c r="JQ159" s="28"/>
      <c r="JR159" s="28"/>
      <c r="JS159" s="28"/>
    </row>
    <row r="160" spans="1:279" s="27" customFormat="1" ht="12.75" outlineLevel="1" x14ac:dyDescent="0.2">
      <c r="A160" s="33"/>
      <c r="B160" s="58"/>
      <c r="C160" s="193" t="s">
        <v>121</v>
      </c>
      <c r="D160" s="448">
        <v>0.10233426324306878</v>
      </c>
      <c r="E160" s="244">
        <f t="shared" si="319"/>
        <v>0.10233426324306878</v>
      </c>
      <c r="F160" s="244"/>
      <c r="G160" s="204">
        <f t="shared" si="284"/>
        <v>36078679.742812283</v>
      </c>
      <c r="H160" s="246">
        <f t="shared" si="320"/>
        <v>2.9603245000196877E-2</v>
      </c>
      <c r="I160" s="201" t="s">
        <v>164</v>
      </c>
      <c r="J160" s="197">
        <v>394499.6837499832</v>
      </c>
      <c r="K160" s="197">
        <v>249841.2910023497</v>
      </c>
      <c r="L160" s="197">
        <v>185806.69695440229</v>
      </c>
      <c r="M160" s="197">
        <v>165548.78833744966</v>
      </c>
      <c r="N160" s="197">
        <v>150750.07241070122</v>
      </c>
      <c r="O160" s="197">
        <v>148150.12852605703</v>
      </c>
      <c r="P160" s="197">
        <v>235242.79064049345</v>
      </c>
      <c r="Q160" s="197">
        <v>199830.59508580412</v>
      </c>
      <c r="R160" s="197">
        <v>275499.16138309834</v>
      </c>
      <c r="S160" s="197">
        <v>350561.28954442195</v>
      </c>
      <c r="T160" s="197">
        <v>506411.93526340683</v>
      </c>
      <c r="U160" s="197">
        <v>861307.19369515684</v>
      </c>
      <c r="V160" s="197">
        <v>1383553.0740619947</v>
      </c>
      <c r="W160" s="197">
        <v>900949.19812548975</v>
      </c>
      <c r="X160" s="197">
        <v>747765.89387981663</v>
      </c>
      <c r="Y160" s="197">
        <v>535585.67688378622</v>
      </c>
      <c r="Z160" s="197">
        <v>495129.06982311903</v>
      </c>
      <c r="AA160" s="197">
        <v>638723.87394282687</v>
      </c>
      <c r="AB160" s="197">
        <v>672347.88215327228</v>
      </c>
      <c r="AC160" s="197">
        <v>687700.35627702449</v>
      </c>
      <c r="AD160" s="197">
        <v>871104.96887595684</v>
      </c>
      <c r="AE160" s="197">
        <v>975223.93691537227</v>
      </c>
      <c r="AF160" s="197">
        <v>936364.60045902303</v>
      </c>
      <c r="AG160" s="197">
        <v>905763.09361898969</v>
      </c>
      <c r="AH160" s="197">
        <v>1020156.1566410188</v>
      </c>
      <c r="AI160" s="197">
        <v>832393.41020301229</v>
      </c>
      <c r="AJ160" s="197">
        <v>703971.16967831808</v>
      </c>
      <c r="AK160" s="197">
        <v>643320.69963801757</v>
      </c>
      <c r="AL160" s="197">
        <v>814399.05968303699</v>
      </c>
      <c r="AM160" s="197">
        <v>636757.34105890547</v>
      </c>
      <c r="AN160" s="197">
        <v>656380.56953083083</v>
      </c>
      <c r="AO160" s="197">
        <v>654579.11483287206</v>
      </c>
      <c r="AP160" s="197">
        <f t="shared" si="322"/>
        <v>3937871.1694624037</v>
      </c>
      <c r="AQ160" s="197">
        <f t="shared" si="322"/>
        <v>3999567.7346421126</v>
      </c>
      <c r="AR160" s="197">
        <f t="shared" si="322"/>
        <v>4472894.7435888192</v>
      </c>
      <c r="AS160" s="197">
        <f t="shared" si="322"/>
        <v>4232727.3222429398</v>
      </c>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14"/>
      <c r="DC160" s="28"/>
      <c r="DD160" s="28"/>
      <c r="DE160" s="28"/>
      <c r="DF160" s="28"/>
      <c r="DG160" s="28"/>
      <c r="DH160" s="28"/>
      <c r="DI160" s="28"/>
      <c r="DJ160" s="28"/>
      <c r="DK160" s="28"/>
      <c r="DL160" s="28"/>
      <c r="DM160" s="28"/>
      <c r="DN160" s="28"/>
      <c r="DO160" s="28"/>
      <c r="DP160" s="28"/>
      <c r="DQ160" s="28"/>
      <c r="DR160" s="28"/>
      <c r="DS160" s="28"/>
      <c r="DT160" s="28"/>
      <c r="DU160" s="28"/>
      <c r="DV160" s="28"/>
      <c r="DW160" s="28"/>
      <c r="DX160" s="28"/>
      <c r="DY160" s="28"/>
      <c r="DZ160" s="28"/>
      <c r="EA160" s="28"/>
      <c r="EB160" s="28"/>
      <c r="EC160" s="28"/>
      <c r="ED160" s="28"/>
      <c r="EE160" s="28"/>
      <c r="EF160" s="28"/>
      <c r="EG160" s="28"/>
      <c r="EH160" s="28"/>
      <c r="EI160" s="28"/>
      <c r="EJ160" s="28"/>
      <c r="EK160" s="28"/>
      <c r="EL160" s="28"/>
      <c r="EM160" s="28"/>
      <c r="EN160" s="28"/>
      <c r="EO160" s="28"/>
      <c r="EP160" s="28"/>
      <c r="EQ160" s="28"/>
      <c r="ER160" s="28"/>
      <c r="ES160" s="28"/>
      <c r="ET160" s="28"/>
      <c r="EU160" s="28"/>
      <c r="EV160" s="28"/>
      <c r="EW160" s="28"/>
      <c r="EX160" s="28"/>
      <c r="EY160" s="28"/>
      <c r="EZ160" s="28"/>
      <c r="FA160" s="28"/>
      <c r="FB160" s="28"/>
      <c r="FC160" s="28"/>
      <c r="FD160" s="28"/>
      <c r="FE160" s="28"/>
      <c r="FF160" s="28"/>
      <c r="FG160" s="28"/>
      <c r="FH160" s="28"/>
      <c r="FI160" s="28"/>
      <c r="FJ160" s="28"/>
      <c r="FK160" s="28"/>
      <c r="FL160" s="28"/>
      <c r="FM160" s="28"/>
      <c r="FN160" s="28"/>
      <c r="FO160" s="28"/>
      <c r="FP160" s="28"/>
      <c r="FQ160" s="28"/>
      <c r="FR160" s="28"/>
      <c r="FS160" s="28"/>
      <c r="FT160" s="28"/>
      <c r="FU160" s="28"/>
      <c r="FV160" s="28"/>
      <c r="FW160" s="28"/>
      <c r="FX160" s="28"/>
      <c r="FY160" s="28"/>
      <c r="FZ160" s="28"/>
      <c r="GA160" s="28"/>
      <c r="GB160" s="28"/>
      <c r="GC160" s="28"/>
      <c r="GD160" s="28"/>
      <c r="GE160" s="28"/>
      <c r="GF160" s="28"/>
      <c r="GG160" s="28"/>
      <c r="GH160" s="28"/>
      <c r="GI160" s="28"/>
      <c r="GJ160" s="28"/>
      <c r="GK160" s="28"/>
      <c r="GL160" s="28"/>
      <c r="GM160" s="28"/>
      <c r="GN160" s="28"/>
      <c r="GO160" s="28"/>
      <c r="GP160" s="28"/>
      <c r="GQ160" s="28"/>
      <c r="GR160" s="28"/>
      <c r="GS160" s="28"/>
      <c r="GT160" s="28"/>
      <c r="GU160" s="28"/>
      <c r="GV160" s="28"/>
      <c r="GW160" s="28"/>
      <c r="GX160" s="28"/>
      <c r="GY160" s="28"/>
      <c r="GZ160" s="28"/>
      <c r="HA160" s="28"/>
      <c r="HB160" s="28"/>
      <c r="HC160" s="28"/>
      <c r="HD160" s="28"/>
      <c r="HE160" s="28"/>
      <c r="HF160" s="28"/>
      <c r="HG160" s="28"/>
      <c r="HH160" s="28"/>
      <c r="HI160" s="28"/>
      <c r="HJ160" s="28"/>
      <c r="HK160" s="28"/>
      <c r="HL160" s="28"/>
      <c r="HM160" s="28"/>
      <c r="HN160" s="28"/>
      <c r="HO160" s="28"/>
      <c r="HP160" s="28"/>
      <c r="HQ160" s="28"/>
      <c r="HR160" s="28"/>
      <c r="HS160" s="28"/>
      <c r="HT160" s="28"/>
      <c r="HU160" s="28"/>
      <c r="HV160" s="28"/>
      <c r="HW160" s="28"/>
      <c r="HX160" s="28"/>
      <c r="HY160" s="28"/>
      <c r="HZ160" s="28"/>
      <c r="IA160" s="28"/>
      <c r="IB160" s="28"/>
      <c r="IC160" s="28"/>
      <c r="ID160" s="28"/>
      <c r="IE160" s="28"/>
      <c r="IF160" s="28"/>
      <c r="IG160" s="28"/>
      <c r="IH160" s="28"/>
      <c r="II160" s="28"/>
      <c r="IJ160" s="28"/>
      <c r="IK160" s="28"/>
      <c r="IL160" s="28"/>
      <c r="IM160" s="28"/>
      <c r="IN160" s="28"/>
      <c r="IO160" s="28"/>
      <c r="IP160" s="28"/>
      <c r="IQ160" s="28"/>
      <c r="IR160" s="28"/>
      <c r="IS160" s="28"/>
      <c r="IT160" s="28"/>
      <c r="IU160" s="28"/>
      <c r="IV160" s="28"/>
      <c r="IW160" s="28"/>
      <c r="IX160" s="28"/>
      <c r="IY160" s="28"/>
      <c r="IZ160" s="28"/>
      <c r="JA160" s="28"/>
      <c r="JB160" s="28"/>
      <c r="JC160" s="28"/>
      <c r="JD160" s="28"/>
      <c r="JE160" s="28"/>
      <c r="JF160" s="28"/>
      <c r="JG160" s="28"/>
      <c r="JH160" s="28"/>
      <c r="JI160" s="28"/>
      <c r="JJ160" s="28"/>
      <c r="JK160" s="28"/>
      <c r="JL160" s="28"/>
      <c r="JM160" s="28"/>
      <c r="JN160" s="28"/>
      <c r="JO160" s="28"/>
      <c r="JP160" s="28"/>
      <c r="JQ160" s="28"/>
      <c r="JR160" s="28"/>
      <c r="JS160" s="28"/>
    </row>
    <row r="161" spans="1:279" s="27" customFormat="1" ht="12.75" outlineLevel="1" x14ac:dyDescent="0.2">
      <c r="A161" s="33"/>
      <c r="B161" s="58"/>
      <c r="C161" s="193" t="s">
        <v>133</v>
      </c>
      <c r="D161" s="448">
        <v>4.6275701967433214E-3</v>
      </c>
      <c r="E161" s="244">
        <f t="shared" si="319"/>
        <v>4.6275701967433214E-3</v>
      </c>
      <c r="F161" s="244"/>
      <c r="G161" s="204">
        <f t="shared" si="284"/>
        <v>18209860.891141143</v>
      </c>
      <c r="H161" s="246">
        <f t="shared" si="320"/>
        <v>1.494153824981221E-2</v>
      </c>
      <c r="I161" s="201" t="s">
        <v>164</v>
      </c>
      <c r="J161" s="197">
        <v>354343.40113697562</v>
      </c>
      <c r="K161" s="197">
        <v>224409.8447854059</v>
      </c>
      <c r="L161" s="197">
        <v>166893.35800475918</v>
      </c>
      <c r="M161" s="197">
        <v>148697.51011200825</v>
      </c>
      <c r="N161" s="197">
        <v>135405.16147411359</v>
      </c>
      <c r="O161" s="197">
        <v>133069.86693067368</v>
      </c>
      <c r="P161" s="197">
        <v>211297.33168894963</v>
      </c>
      <c r="Q161" s="197">
        <v>179489.75786455913</v>
      </c>
      <c r="R161" s="197">
        <v>247455.99014659729</v>
      </c>
      <c r="S161" s="197">
        <v>314877.5138761815</v>
      </c>
      <c r="T161" s="197">
        <v>454864.0592353862</v>
      </c>
      <c r="U161" s="197">
        <v>773634.38555024867</v>
      </c>
      <c r="V161" s="197">
        <v>1242720.6462029666</v>
      </c>
      <c r="W161" s="197">
        <v>809241.21429141832</v>
      </c>
      <c r="X161" s="197">
        <v>671650.50063646922</v>
      </c>
      <c r="Y161" s="197">
        <v>481068.19387851574</v>
      </c>
      <c r="Z161" s="197">
        <v>444729.68123873312</v>
      </c>
      <c r="AA161" s="197">
        <v>573707.91207965265</v>
      </c>
      <c r="AB161" s="197">
        <v>603909.31887392956</v>
      </c>
      <c r="AC161" s="197">
        <v>617699.05843763833</v>
      </c>
      <c r="AD161" s="197">
        <v>782434.84122650814</v>
      </c>
      <c r="AE161" s="197">
        <v>875955.4973326365</v>
      </c>
      <c r="AF161" s="197">
        <v>841051.66847533523</v>
      </c>
      <c r="AG161" s="197">
        <v>813565.10141262016</v>
      </c>
      <c r="AH161" s="197">
        <v>916314.04821124708</v>
      </c>
      <c r="AI161" s="197">
        <v>747663.74779217714</v>
      </c>
      <c r="AJ161" s="197">
        <v>632313.65915182629</v>
      </c>
      <c r="AK161" s="197">
        <v>577836.82502524578</v>
      </c>
      <c r="AL161" s="197">
        <v>731501.04950078903</v>
      </c>
      <c r="AM161" s="197">
        <v>571941.55337458954</v>
      </c>
      <c r="AN161" s="197">
        <v>589567.32547137199</v>
      </c>
      <c r="AO161" s="197">
        <v>587949.24157685251</v>
      </c>
      <c r="AP161" s="197">
        <f t="shared" si="322"/>
        <v>178071.1042902167</v>
      </c>
      <c r="AQ161" s="197">
        <f t="shared" si="322"/>
        <v>180861.03189822525</v>
      </c>
      <c r="AR161" s="197">
        <f t="shared" si="322"/>
        <v>202264.94775691291</v>
      </c>
      <c r="AS161" s="197">
        <f t="shared" si="322"/>
        <v>191404.54219940121</v>
      </c>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14"/>
      <c r="DC161" s="28"/>
      <c r="DD161" s="28"/>
      <c r="DE161" s="28"/>
      <c r="DF161" s="28"/>
      <c r="DG161" s="28"/>
      <c r="DH161" s="28"/>
      <c r="DI161" s="28"/>
      <c r="DJ161" s="28"/>
      <c r="DK161" s="28"/>
      <c r="DL161" s="28"/>
      <c r="DM161" s="28"/>
      <c r="DN161" s="28"/>
      <c r="DO161" s="28"/>
      <c r="DP161" s="28"/>
      <c r="DQ161" s="28"/>
      <c r="DR161" s="28"/>
      <c r="DS161" s="28"/>
      <c r="DT161" s="28"/>
      <c r="DU161" s="28"/>
      <c r="DV161" s="28"/>
      <c r="DW161" s="28"/>
      <c r="DX161" s="28"/>
      <c r="DY161" s="28"/>
      <c r="DZ161" s="28"/>
      <c r="EA161" s="28"/>
      <c r="EB161" s="28"/>
      <c r="EC161" s="28"/>
      <c r="ED161" s="28"/>
      <c r="EE161" s="28"/>
      <c r="EF161" s="28"/>
      <c r="EG161" s="28"/>
      <c r="EH161" s="28"/>
      <c r="EI161" s="28"/>
      <c r="EJ161" s="28"/>
      <c r="EK161" s="28"/>
      <c r="EL161" s="28"/>
      <c r="EM161" s="28"/>
      <c r="EN161" s="28"/>
      <c r="EO161" s="28"/>
      <c r="EP161" s="28"/>
      <c r="EQ161" s="28"/>
      <c r="ER161" s="28"/>
      <c r="ES161" s="28"/>
      <c r="ET161" s="28"/>
      <c r="EU161" s="28"/>
      <c r="EV161" s="28"/>
      <c r="EW161" s="28"/>
      <c r="EX161" s="28"/>
      <c r="EY161" s="28"/>
      <c r="EZ161" s="28"/>
      <c r="FA161" s="28"/>
      <c r="FB161" s="28"/>
      <c r="FC161" s="28"/>
      <c r="FD161" s="28"/>
      <c r="FE161" s="28"/>
      <c r="FF161" s="28"/>
      <c r="FG161" s="28"/>
      <c r="FH161" s="28"/>
      <c r="FI161" s="28"/>
      <c r="FJ161" s="28"/>
      <c r="FK161" s="28"/>
      <c r="FL161" s="28"/>
      <c r="FM161" s="28"/>
      <c r="FN161" s="28"/>
      <c r="FO161" s="28"/>
      <c r="FP161" s="28"/>
      <c r="FQ161" s="28"/>
      <c r="FR161" s="28"/>
      <c r="FS161" s="28"/>
      <c r="FT161" s="28"/>
      <c r="FU161" s="28"/>
      <c r="FV161" s="28"/>
      <c r="FW161" s="28"/>
      <c r="FX161" s="28"/>
      <c r="FY161" s="28"/>
      <c r="FZ161" s="28"/>
      <c r="GA161" s="28"/>
      <c r="GB161" s="28"/>
      <c r="GC161" s="28"/>
      <c r="GD161" s="28"/>
      <c r="GE161" s="28"/>
      <c r="GF161" s="28"/>
      <c r="GG161" s="28"/>
      <c r="GH161" s="28"/>
      <c r="GI161" s="28"/>
      <c r="GJ161" s="28"/>
      <c r="GK161" s="28"/>
      <c r="GL161" s="28"/>
      <c r="GM161" s="28"/>
      <c r="GN161" s="28"/>
      <c r="GO161" s="28"/>
      <c r="GP161" s="28"/>
      <c r="GQ161" s="28"/>
      <c r="GR161" s="28"/>
      <c r="GS161" s="28"/>
      <c r="GT161" s="28"/>
      <c r="GU161" s="28"/>
      <c r="GV161" s="28"/>
      <c r="GW161" s="28"/>
      <c r="GX161" s="28"/>
      <c r="GY161" s="28"/>
      <c r="GZ161" s="28"/>
      <c r="HA161" s="28"/>
      <c r="HB161" s="28"/>
      <c r="HC161" s="28"/>
      <c r="HD161" s="28"/>
      <c r="HE161" s="28"/>
      <c r="HF161" s="28"/>
      <c r="HG161" s="28"/>
      <c r="HH161" s="28"/>
      <c r="HI161" s="28"/>
      <c r="HJ161" s="28"/>
      <c r="HK161" s="28"/>
      <c r="HL161" s="28"/>
      <c r="HM161" s="28"/>
      <c r="HN161" s="28"/>
      <c r="HO161" s="28"/>
      <c r="HP161" s="28"/>
      <c r="HQ161" s="28"/>
      <c r="HR161" s="28"/>
      <c r="HS161" s="28"/>
      <c r="HT161" s="28"/>
      <c r="HU161" s="28"/>
      <c r="HV161" s="28"/>
      <c r="HW161" s="28"/>
      <c r="HX161" s="28"/>
      <c r="HY161" s="28"/>
      <c r="HZ161" s="28"/>
      <c r="IA161" s="28"/>
      <c r="IB161" s="28"/>
      <c r="IC161" s="28"/>
      <c r="ID161" s="28"/>
      <c r="IE161" s="28"/>
      <c r="IF161" s="28"/>
      <c r="IG161" s="28"/>
      <c r="IH161" s="28"/>
      <c r="II161" s="28"/>
      <c r="IJ161" s="28"/>
      <c r="IK161" s="28"/>
      <c r="IL161" s="28"/>
      <c r="IM161" s="28"/>
      <c r="IN161" s="28"/>
      <c r="IO161" s="28"/>
      <c r="IP161" s="28"/>
      <c r="IQ161" s="28"/>
      <c r="IR161" s="28"/>
      <c r="IS161" s="28"/>
      <c r="IT161" s="28"/>
      <c r="IU161" s="28"/>
      <c r="IV161" s="28"/>
      <c r="IW161" s="28"/>
      <c r="IX161" s="28"/>
      <c r="IY161" s="28"/>
      <c r="IZ161" s="28"/>
      <c r="JA161" s="28"/>
      <c r="JB161" s="28"/>
      <c r="JC161" s="28"/>
      <c r="JD161" s="28"/>
      <c r="JE161" s="28"/>
      <c r="JF161" s="28"/>
      <c r="JG161" s="28"/>
      <c r="JH161" s="28"/>
      <c r="JI161" s="28"/>
      <c r="JJ161" s="28"/>
      <c r="JK161" s="28"/>
      <c r="JL161" s="28"/>
      <c r="JM161" s="28"/>
      <c r="JN161" s="28"/>
      <c r="JO161" s="28"/>
      <c r="JP161" s="28"/>
      <c r="JQ161" s="28"/>
      <c r="JR161" s="28"/>
      <c r="JS161" s="28"/>
    </row>
    <row r="162" spans="1:279" s="27" customFormat="1" ht="12.75" outlineLevel="1" x14ac:dyDescent="0.2">
      <c r="A162" s="33"/>
      <c r="B162" s="58"/>
      <c r="C162" s="193" t="s">
        <v>135</v>
      </c>
      <c r="D162" s="448">
        <v>1.8173736325160063E-3</v>
      </c>
      <c r="E162" s="244">
        <f t="shared" si="319"/>
        <v>1.8173736325160063E-3</v>
      </c>
      <c r="F162" s="244"/>
      <c r="G162" s="204">
        <f t="shared" si="284"/>
        <v>16174275.761320844</v>
      </c>
      <c r="H162" s="246">
        <f t="shared" si="320"/>
        <v>1.3271301818036098E-2</v>
      </c>
      <c r="I162" s="201" t="s">
        <v>164</v>
      </c>
      <c r="J162" s="197">
        <v>322302.34324700263</v>
      </c>
      <c r="K162" s="197">
        <v>204117.86586106991</v>
      </c>
      <c r="L162" s="197">
        <v>151802.23530253235</v>
      </c>
      <c r="M162" s="197">
        <v>135251.72414758458</v>
      </c>
      <c r="N162" s="197">
        <v>123161.31947374823</v>
      </c>
      <c r="O162" s="197">
        <v>121037.19101218373</v>
      </c>
      <c r="P162" s="197">
        <v>192191.03532525536</v>
      </c>
      <c r="Q162" s="197">
        <v>163259.62149418422</v>
      </c>
      <c r="R162" s="197">
        <v>225080.09241556333</v>
      </c>
      <c r="S162" s="197">
        <v>286405.10937256983</v>
      </c>
      <c r="T162" s="197">
        <v>413733.54683621431</v>
      </c>
      <c r="U162" s="197">
        <v>703679.4659622102</v>
      </c>
      <c r="V162" s="197">
        <v>1130349.1894796572</v>
      </c>
      <c r="W162" s="197">
        <v>736066.59184645221</v>
      </c>
      <c r="X162" s="197">
        <v>610917.34600830241</v>
      </c>
      <c r="Y162" s="197">
        <v>437568.2054502627</v>
      </c>
      <c r="Z162" s="197">
        <v>404515.55726679799</v>
      </c>
      <c r="AA162" s="197">
        <v>521831.09325391182</v>
      </c>
      <c r="AB162" s="197">
        <v>549301.57569528965</v>
      </c>
      <c r="AC162" s="197">
        <v>561844.39534393663</v>
      </c>
      <c r="AD162" s="197">
        <v>711684.15146502655</v>
      </c>
      <c r="AE162" s="197">
        <v>796748.31946783513</v>
      </c>
      <c r="AF162" s="197">
        <v>765000.62558414997</v>
      </c>
      <c r="AG162" s="197">
        <v>739999.49689457007</v>
      </c>
      <c r="AH162" s="197">
        <v>833457.49897136795</v>
      </c>
      <c r="AI162" s="197">
        <v>680057.19057006913</v>
      </c>
      <c r="AJ162" s="197">
        <v>575137.48910746712</v>
      </c>
      <c r="AK162" s="197">
        <v>525586.65442185674</v>
      </c>
      <c r="AL162" s="197">
        <v>665355.98401226732</v>
      </c>
      <c r="AM162" s="197">
        <v>520224.45532068133</v>
      </c>
      <c r="AN162" s="197">
        <v>536256.43906893977</v>
      </c>
      <c r="AO162" s="197">
        <v>534784.66838236712</v>
      </c>
      <c r="AP162" s="197">
        <f t="shared" si="322"/>
        <v>69933.402604632196</v>
      </c>
      <c r="AQ162" s="197">
        <f t="shared" si="322"/>
        <v>71029.083632872775</v>
      </c>
      <c r="AR162" s="197">
        <f t="shared" si="322"/>
        <v>79434.987954226017</v>
      </c>
      <c r="AS162" s="197">
        <f t="shared" si="322"/>
        <v>75169.809067789596</v>
      </c>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14"/>
      <c r="DC162" s="28"/>
      <c r="DD162" s="28"/>
      <c r="DE162" s="28"/>
      <c r="DF162" s="28"/>
      <c r="DG162" s="28"/>
      <c r="DH162" s="28"/>
      <c r="DI162" s="28"/>
      <c r="DJ162" s="28"/>
      <c r="DK162" s="28"/>
      <c r="DL162" s="28"/>
      <c r="DM162" s="28"/>
      <c r="DN162" s="28"/>
      <c r="DO162" s="28"/>
      <c r="DP162" s="28"/>
      <c r="DQ162" s="28"/>
      <c r="DR162" s="28"/>
      <c r="DS162" s="28"/>
      <c r="DT162" s="28"/>
      <c r="DU162" s="28"/>
      <c r="DV162" s="28"/>
      <c r="DW162" s="28"/>
      <c r="DX162" s="28"/>
      <c r="DY162" s="28"/>
      <c r="DZ162" s="28"/>
      <c r="EA162" s="28"/>
      <c r="EB162" s="28"/>
      <c r="EC162" s="28"/>
      <c r="ED162" s="28"/>
      <c r="EE162" s="28"/>
      <c r="EF162" s="28"/>
      <c r="EG162" s="28"/>
      <c r="EH162" s="28"/>
      <c r="EI162" s="28"/>
      <c r="EJ162" s="28"/>
      <c r="EK162" s="28"/>
      <c r="EL162" s="28"/>
      <c r="EM162" s="28"/>
      <c r="EN162" s="28"/>
      <c r="EO162" s="28"/>
      <c r="EP162" s="28"/>
      <c r="EQ162" s="28"/>
      <c r="ER162" s="28"/>
      <c r="ES162" s="28"/>
      <c r="ET162" s="28"/>
      <c r="EU162" s="28"/>
      <c r="EV162" s="28"/>
      <c r="EW162" s="28"/>
      <c r="EX162" s="28"/>
      <c r="EY162" s="28"/>
      <c r="EZ162" s="28"/>
      <c r="FA162" s="28"/>
      <c r="FB162" s="28"/>
      <c r="FC162" s="28"/>
      <c r="FD162" s="28"/>
      <c r="FE162" s="28"/>
      <c r="FF162" s="28"/>
      <c r="FG162" s="28"/>
      <c r="FH162" s="28"/>
      <c r="FI162" s="28"/>
      <c r="FJ162" s="28"/>
      <c r="FK162" s="28"/>
      <c r="FL162" s="28"/>
      <c r="FM162" s="28"/>
      <c r="FN162" s="28"/>
      <c r="FO162" s="28"/>
      <c r="FP162" s="28"/>
      <c r="FQ162" s="28"/>
      <c r="FR162" s="28"/>
      <c r="FS162" s="28"/>
      <c r="FT162" s="28"/>
      <c r="FU162" s="28"/>
      <c r="FV162" s="28"/>
      <c r="FW162" s="28"/>
      <c r="FX162" s="28"/>
      <c r="FY162" s="28"/>
      <c r="FZ162" s="28"/>
      <c r="GA162" s="28"/>
      <c r="GB162" s="28"/>
      <c r="GC162" s="28"/>
      <c r="GD162" s="28"/>
      <c r="GE162" s="28"/>
      <c r="GF162" s="28"/>
      <c r="GG162" s="28"/>
      <c r="GH162" s="28"/>
      <c r="GI162" s="28"/>
      <c r="GJ162" s="28"/>
      <c r="GK162" s="28"/>
      <c r="GL162" s="28"/>
      <c r="GM162" s="28"/>
      <c r="GN162" s="28"/>
      <c r="GO162" s="28"/>
      <c r="GP162" s="28"/>
      <c r="GQ162" s="28"/>
      <c r="GR162" s="28"/>
      <c r="GS162" s="28"/>
      <c r="GT162" s="28"/>
      <c r="GU162" s="28"/>
      <c r="GV162" s="28"/>
      <c r="GW162" s="28"/>
      <c r="GX162" s="28"/>
      <c r="GY162" s="28"/>
      <c r="GZ162" s="28"/>
      <c r="HA162" s="28"/>
      <c r="HB162" s="28"/>
      <c r="HC162" s="28"/>
      <c r="HD162" s="28"/>
      <c r="HE162" s="28"/>
      <c r="HF162" s="28"/>
      <c r="HG162" s="28"/>
      <c r="HH162" s="28"/>
      <c r="HI162" s="28"/>
      <c r="HJ162" s="28"/>
      <c r="HK162" s="28"/>
      <c r="HL162" s="28"/>
      <c r="HM162" s="28"/>
      <c r="HN162" s="28"/>
      <c r="HO162" s="28"/>
      <c r="HP162" s="28"/>
      <c r="HQ162" s="28"/>
      <c r="HR162" s="28"/>
      <c r="HS162" s="28"/>
      <c r="HT162" s="28"/>
      <c r="HU162" s="28"/>
      <c r="HV162" s="28"/>
      <c r="HW162" s="28"/>
      <c r="HX162" s="28"/>
      <c r="HY162" s="28"/>
      <c r="HZ162" s="28"/>
      <c r="IA162" s="28"/>
      <c r="IB162" s="28"/>
      <c r="IC162" s="28"/>
      <c r="ID162" s="28"/>
      <c r="IE162" s="28"/>
      <c r="IF162" s="28"/>
      <c r="IG162" s="28"/>
      <c r="IH162" s="28"/>
      <c r="II162" s="28"/>
      <c r="IJ162" s="28"/>
      <c r="IK162" s="28"/>
      <c r="IL162" s="28"/>
      <c r="IM162" s="28"/>
      <c r="IN162" s="28"/>
      <c r="IO162" s="28"/>
      <c r="IP162" s="28"/>
      <c r="IQ162" s="28"/>
      <c r="IR162" s="28"/>
      <c r="IS162" s="28"/>
      <c r="IT162" s="28"/>
      <c r="IU162" s="28"/>
      <c r="IV162" s="28"/>
      <c r="IW162" s="28"/>
      <c r="IX162" s="28"/>
      <c r="IY162" s="28"/>
      <c r="IZ162" s="28"/>
      <c r="JA162" s="28"/>
      <c r="JB162" s="28"/>
      <c r="JC162" s="28"/>
      <c r="JD162" s="28"/>
      <c r="JE162" s="28"/>
      <c r="JF162" s="28"/>
      <c r="JG162" s="28"/>
      <c r="JH162" s="28"/>
      <c r="JI162" s="28"/>
      <c r="JJ162" s="28"/>
      <c r="JK162" s="28"/>
      <c r="JL162" s="28"/>
      <c r="JM162" s="28"/>
      <c r="JN162" s="28"/>
      <c r="JO162" s="28"/>
      <c r="JP162" s="28"/>
      <c r="JQ162" s="28"/>
      <c r="JR162" s="28"/>
      <c r="JS162" s="28"/>
    </row>
    <row r="163" spans="1:279" s="27" customFormat="1" ht="12.75" outlineLevel="1" x14ac:dyDescent="0.2">
      <c r="A163" s="33"/>
      <c r="B163" s="58"/>
      <c r="C163" s="193" t="s">
        <v>134</v>
      </c>
      <c r="D163" s="448">
        <v>3.7393799947415072E-3</v>
      </c>
      <c r="E163" s="244">
        <f t="shared" si="319"/>
        <v>3.7393799947415072E-3</v>
      </c>
      <c r="F163" s="244"/>
      <c r="G163" s="204">
        <f t="shared" si="284"/>
        <v>15562117.711207524</v>
      </c>
      <c r="H163" s="246">
        <f t="shared" si="320"/>
        <v>1.2769014459808759E-2</v>
      </c>
      <c r="I163" s="201" t="s">
        <v>164</v>
      </c>
      <c r="J163" s="197">
        <v>303532.14039311989</v>
      </c>
      <c r="K163" s="197">
        <v>192230.47556252131</v>
      </c>
      <c r="L163" s="197">
        <v>142961.59603942372</v>
      </c>
      <c r="M163" s="197">
        <v>127374.95144710822</v>
      </c>
      <c r="N163" s="197">
        <v>115988.66622219417</v>
      </c>
      <c r="O163" s="197">
        <v>113988.24248368441</v>
      </c>
      <c r="P163" s="197">
        <v>180998.2382657933</v>
      </c>
      <c r="Q163" s="197">
        <v>153751.7284319688</v>
      </c>
      <c r="R163" s="197">
        <v>211971.90663432301</v>
      </c>
      <c r="S163" s="197">
        <v>269725.48505723657</v>
      </c>
      <c r="T163" s="197">
        <v>389638.58518208633</v>
      </c>
      <c r="U163" s="197">
        <v>662698.67076488771</v>
      </c>
      <c r="V163" s="197">
        <v>1064520.0572167402</v>
      </c>
      <c r="W163" s="197">
        <v>693199.63933306094</v>
      </c>
      <c r="X163" s="197">
        <v>575338.81934911676</v>
      </c>
      <c r="Y163" s="197">
        <v>412085.16398066818</v>
      </c>
      <c r="Z163" s="197">
        <v>380957.43171624839</v>
      </c>
      <c r="AA163" s="197">
        <v>491440.76044664206</v>
      </c>
      <c r="AB163" s="197">
        <v>517311.42042714648</v>
      </c>
      <c r="AC163" s="197">
        <v>529123.77294113673</v>
      </c>
      <c r="AD163" s="197">
        <v>670237.18041196652</v>
      </c>
      <c r="AE163" s="197">
        <v>750347.39222282195</v>
      </c>
      <c r="AF163" s="197">
        <v>720448.61649572337</v>
      </c>
      <c r="AG163" s="197">
        <v>696903.50035743846</v>
      </c>
      <c r="AH163" s="197">
        <v>784918.70720157586</v>
      </c>
      <c r="AI163" s="197">
        <v>640452.1064411609</v>
      </c>
      <c r="AJ163" s="197">
        <v>541642.70520157844</v>
      </c>
      <c r="AK163" s="197">
        <v>494977.60572117358</v>
      </c>
      <c r="AL163" s="197">
        <v>626607.06688018201</v>
      </c>
      <c r="AM163" s="197">
        <v>489927.6896889265</v>
      </c>
      <c r="AN163" s="197">
        <v>505026.00480768218</v>
      </c>
      <c r="AO163" s="197">
        <v>503639.94691507512</v>
      </c>
      <c r="AP163" s="197">
        <f t="shared" si="322"/>
        <v>143893.12246262163</v>
      </c>
      <c r="AQ163" s="197">
        <f t="shared" si="322"/>
        <v>146147.56681259739</v>
      </c>
      <c r="AR163" s="197">
        <f t="shared" si="322"/>
        <v>163443.33356886051</v>
      </c>
      <c r="AS163" s="197">
        <f t="shared" si="322"/>
        <v>154667.41412303149</v>
      </c>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14"/>
      <c r="DC163" s="28"/>
      <c r="DD163" s="28"/>
      <c r="DE163" s="28"/>
      <c r="DF163" s="28"/>
      <c r="DG163" s="28"/>
      <c r="DH163" s="28"/>
      <c r="DI163" s="28"/>
      <c r="DJ163" s="28"/>
      <c r="DK163" s="28"/>
      <c r="DL163" s="28"/>
      <c r="DM163" s="28"/>
      <c r="DN163" s="28"/>
      <c r="DO163" s="28"/>
      <c r="DP163" s="28"/>
      <c r="DQ163" s="28"/>
      <c r="DR163" s="28"/>
      <c r="DS163" s="28"/>
      <c r="DT163" s="28"/>
      <c r="DU163" s="28"/>
      <c r="DV163" s="28"/>
      <c r="DW163" s="28"/>
      <c r="DX163" s="28"/>
      <c r="DY163" s="28"/>
      <c r="DZ163" s="28"/>
      <c r="EA163" s="28"/>
      <c r="EB163" s="28"/>
      <c r="EC163" s="28"/>
      <c r="ED163" s="28"/>
      <c r="EE163" s="28"/>
      <c r="EF163" s="28"/>
      <c r="EG163" s="28"/>
      <c r="EH163" s="28"/>
      <c r="EI163" s="28"/>
      <c r="EJ163" s="28"/>
      <c r="EK163" s="28"/>
      <c r="EL163" s="28"/>
      <c r="EM163" s="28"/>
      <c r="EN163" s="28"/>
      <c r="EO163" s="28"/>
      <c r="EP163" s="28"/>
      <c r="EQ163" s="28"/>
      <c r="ER163" s="28"/>
      <c r="ES163" s="28"/>
      <c r="ET163" s="28"/>
      <c r="EU163" s="28"/>
      <c r="EV163" s="28"/>
      <c r="EW163" s="28"/>
      <c r="EX163" s="28"/>
      <c r="EY163" s="28"/>
      <c r="EZ163" s="28"/>
      <c r="FA163" s="28"/>
      <c r="FB163" s="28"/>
      <c r="FC163" s="28"/>
      <c r="FD163" s="28"/>
      <c r="FE163" s="28"/>
      <c r="FF163" s="28"/>
      <c r="FG163" s="28"/>
      <c r="FH163" s="28"/>
      <c r="FI163" s="28"/>
      <c r="FJ163" s="28"/>
      <c r="FK163" s="28"/>
      <c r="FL163" s="28"/>
      <c r="FM163" s="28"/>
      <c r="FN163" s="28"/>
      <c r="FO163" s="28"/>
      <c r="FP163" s="28"/>
      <c r="FQ163" s="28"/>
      <c r="FR163" s="28"/>
      <c r="FS163" s="28"/>
      <c r="FT163" s="28"/>
      <c r="FU163" s="28"/>
      <c r="FV163" s="28"/>
      <c r="FW163" s="28"/>
      <c r="FX163" s="28"/>
      <c r="FY163" s="28"/>
      <c r="FZ163" s="28"/>
      <c r="GA163" s="28"/>
      <c r="GB163" s="28"/>
      <c r="GC163" s="28"/>
      <c r="GD163" s="28"/>
      <c r="GE163" s="28"/>
      <c r="GF163" s="28"/>
      <c r="GG163" s="28"/>
      <c r="GH163" s="28"/>
      <c r="GI163" s="28"/>
      <c r="GJ163" s="28"/>
      <c r="GK163" s="28"/>
      <c r="GL163" s="28"/>
      <c r="GM163" s="28"/>
      <c r="GN163" s="28"/>
      <c r="GO163" s="28"/>
      <c r="GP163" s="28"/>
      <c r="GQ163" s="28"/>
      <c r="GR163" s="28"/>
      <c r="GS163" s="28"/>
      <c r="GT163" s="28"/>
      <c r="GU163" s="28"/>
      <c r="GV163" s="28"/>
      <c r="GW163" s="28"/>
      <c r="GX163" s="28"/>
      <c r="GY163" s="28"/>
      <c r="GZ163" s="28"/>
      <c r="HA163" s="28"/>
      <c r="HB163" s="28"/>
      <c r="HC163" s="28"/>
      <c r="HD163" s="28"/>
      <c r="HE163" s="28"/>
      <c r="HF163" s="28"/>
      <c r="HG163" s="28"/>
      <c r="HH163" s="28"/>
      <c r="HI163" s="28"/>
      <c r="HJ163" s="28"/>
      <c r="HK163" s="28"/>
      <c r="HL163" s="28"/>
      <c r="HM163" s="28"/>
      <c r="HN163" s="28"/>
      <c r="HO163" s="28"/>
      <c r="HP163" s="28"/>
      <c r="HQ163" s="28"/>
      <c r="HR163" s="28"/>
      <c r="HS163" s="28"/>
      <c r="HT163" s="28"/>
      <c r="HU163" s="28"/>
      <c r="HV163" s="28"/>
      <c r="HW163" s="28"/>
      <c r="HX163" s="28"/>
      <c r="HY163" s="28"/>
      <c r="HZ163" s="28"/>
      <c r="IA163" s="28"/>
      <c r="IB163" s="28"/>
      <c r="IC163" s="28"/>
      <c r="ID163" s="28"/>
      <c r="IE163" s="28"/>
      <c r="IF163" s="28"/>
      <c r="IG163" s="28"/>
      <c r="IH163" s="28"/>
      <c r="II163" s="28"/>
      <c r="IJ163" s="28"/>
      <c r="IK163" s="28"/>
      <c r="IL163" s="28"/>
      <c r="IM163" s="28"/>
      <c r="IN163" s="28"/>
      <c r="IO163" s="28"/>
      <c r="IP163" s="28"/>
      <c r="IQ163" s="28"/>
      <c r="IR163" s="28"/>
      <c r="IS163" s="28"/>
      <c r="IT163" s="28"/>
      <c r="IU163" s="28"/>
      <c r="IV163" s="28"/>
      <c r="IW163" s="28"/>
      <c r="IX163" s="28"/>
      <c r="IY163" s="28"/>
      <c r="IZ163" s="28"/>
      <c r="JA163" s="28"/>
      <c r="JB163" s="28"/>
      <c r="JC163" s="28"/>
      <c r="JD163" s="28"/>
      <c r="JE163" s="28"/>
      <c r="JF163" s="28"/>
      <c r="JG163" s="28"/>
      <c r="JH163" s="28"/>
      <c r="JI163" s="28"/>
      <c r="JJ163" s="28"/>
      <c r="JK163" s="28"/>
      <c r="JL163" s="28"/>
      <c r="JM163" s="28"/>
      <c r="JN163" s="28"/>
      <c r="JO163" s="28"/>
      <c r="JP163" s="28"/>
      <c r="JQ163" s="28"/>
      <c r="JR163" s="28"/>
      <c r="JS163" s="28"/>
    </row>
    <row r="164" spans="1:279" s="27" customFormat="1" ht="12.75" outlineLevel="1" x14ac:dyDescent="0.2">
      <c r="A164" s="33"/>
      <c r="B164" s="58"/>
      <c r="C164" s="193" t="s">
        <v>420</v>
      </c>
      <c r="D164" s="448">
        <v>4.582567300967854E-3</v>
      </c>
      <c r="E164" s="244">
        <f t="shared" si="319"/>
        <v>4.582567300967854E-3</v>
      </c>
      <c r="F164" s="244"/>
      <c r="G164" s="204">
        <f t="shared" si="284"/>
        <v>15130084.661052838</v>
      </c>
      <c r="H164" s="246">
        <f t="shared" si="320"/>
        <v>1.2414523100283346E-2</v>
      </c>
      <c r="I164" s="201" t="s">
        <v>164</v>
      </c>
      <c r="J164" s="197">
        <v>291979.37691320991</v>
      </c>
      <c r="K164" s="197">
        <v>184913.97453258699</v>
      </c>
      <c r="L164" s="197">
        <v>137520.32216439082</v>
      </c>
      <c r="M164" s="197">
        <v>122526.92222217143</v>
      </c>
      <c r="N164" s="197">
        <v>111574.01140020481</v>
      </c>
      <c r="O164" s="197">
        <v>109649.72596546964</v>
      </c>
      <c r="P164" s="197">
        <v>174109.24840706892</v>
      </c>
      <c r="Q164" s="197">
        <v>147899.77037935081</v>
      </c>
      <c r="R164" s="197">
        <v>203904.02526083731</v>
      </c>
      <c r="S164" s="197">
        <v>259459.43965810857</v>
      </c>
      <c r="T164" s="197">
        <v>374808.51673719141</v>
      </c>
      <c r="U164" s="197">
        <v>637475.63839710678</v>
      </c>
      <c r="V164" s="197">
        <v>1024003.2657339097</v>
      </c>
      <c r="W164" s="197">
        <v>666815.70691917639</v>
      </c>
      <c r="X164" s="197">
        <v>553440.79796613415</v>
      </c>
      <c r="Y164" s="197">
        <v>396400.75432677538</v>
      </c>
      <c r="Z164" s="197">
        <v>366457.77741660265</v>
      </c>
      <c r="AA164" s="197">
        <v>472735.99045927281</v>
      </c>
      <c r="AB164" s="197">
        <v>497621.98497589311</v>
      </c>
      <c r="AC164" s="197">
        <v>508984.74650238961</v>
      </c>
      <c r="AD164" s="197">
        <v>644727.22416577546</v>
      </c>
      <c r="AE164" s="197">
        <v>721788.35416217241</v>
      </c>
      <c r="AF164" s="197">
        <v>693027.55836651265</v>
      </c>
      <c r="AG164" s="197">
        <v>670378.5949634877</v>
      </c>
      <c r="AH164" s="197">
        <v>755043.84728225344</v>
      </c>
      <c r="AI164" s="197">
        <v>616075.80251386657</v>
      </c>
      <c r="AJ164" s="197">
        <v>521027.19458149024</v>
      </c>
      <c r="AK164" s="197">
        <v>476138.21955487586</v>
      </c>
      <c r="AL164" s="197">
        <v>602757.72022077639</v>
      </c>
      <c r="AM164" s="197">
        <v>471280.50882068521</v>
      </c>
      <c r="AN164" s="197">
        <v>485804.16564036848</v>
      </c>
      <c r="AO164" s="197">
        <v>484470.86261906434</v>
      </c>
      <c r="AP164" s="197">
        <f t="shared" si="322"/>
        <v>176339.37143554605</v>
      </c>
      <c r="AQ164" s="197">
        <f t="shared" si="322"/>
        <v>179102.1671328485</v>
      </c>
      <c r="AR164" s="197">
        <f t="shared" si="322"/>
        <v>200297.93094767234</v>
      </c>
      <c r="AS164" s="197">
        <f t="shared" si="322"/>
        <v>189543.14230759349</v>
      </c>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14"/>
      <c r="DC164" s="28"/>
      <c r="DD164" s="28"/>
      <c r="DE164" s="28"/>
      <c r="DF164" s="28"/>
      <c r="DG164" s="28"/>
      <c r="DH164" s="28"/>
      <c r="DI164" s="28"/>
      <c r="DJ164" s="28"/>
      <c r="DK164" s="28"/>
      <c r="DL164" s="28"/>
      <c r="DM164" s="28"/>
      <c r="DN164" s="28"/>
      <c r="DO164" s="28"/>
      <c r="DP164" s="28"/>
      <c r="DQ164" s="28"/>
      <c r="DR164" s="28"/>
      <c r="DS164" s="28"/>
      <c r="DT164" s="28"/>
      <c r="DU164" s="28"/>
      <c r="DV164" s="28"/>
      <c r="DW164" s="28"/>
      <c r="DX164" s="28"/>
      <c r="DY164" s="28"/>
      <c r="DZ164" s="28"/>
      <c r="EA164" s="28"/>
      <c r="EB164" s="28"/>
      <c r="EC164" s="28"/>
      <c r="ED164" s="28"/>
      <c r="EE164" s="28"/>
      <c r="EF164" s="28"/>
      <c r="EG164" s="28"/>
      <c r="EH164" s="28"/>
      <c r="EI164" s="28"/>
      <c r="EJ164" s="28"/>
      <c r="EK164" s="28"/>
      <c r="EL164" s="28"/>
      <c r="EM164" s="28"/>
      <c r="EN164" s="28"/>
      <c r="EO164" s="28"/>
      <c r="EP164" s="28"/>
      <c r="EQ164" s="28"/>
      <c r="ER164" s="28"/>
      <c r="ES164" s="28"/>
      <c r="ET164" s="28"/>
      <c r="EU164" s="28"/>
      <c r="EV164" s="28"/>
      <c r="EW164" s="28"/>
      <c r="EX164" s="28"/>
      <c r="EY164" s="28"/>
      <c r="EZ164" s="28"/>
      <c r="FA164" s="28"/>
      <c r="FB164" s="28"/>
      <c r="FC164" s="28"/>
      <c r="FD164" s="28"/>
      <c r="FE164" s="28"/>
      <c r="FF164" s="28"/>
      <c r="FG164" s="28"/>
      <c r="FH164" s="28"/>
      <c r="FI164" s="28"/>
      <c r="FJ164" s="28"/>
      <c r="FK164" s="28"/>
      <c r="FL164" s="28"/>
      <c r="FM164" s="28"/>
      <c r="FN164" s="28"/>
      <c r="FO164" s="28"/>
      <c r="FP164" s="28"/>
      <c r="FQ164" s="28"/>
      <c r="FR164" s="28"/>
      <c r="FS164" s="28"/>
      <c r="FT164" s="28"/>
      <c r="FU164" s="28"/>
      <c r="FV164" s="28"/>
      <c r="FW164" s="28"/>
      <c r="FX164" s="28"/>
      <c r="FY164" s="28"/>
      <c r="FZ164" s="28"/>
      <c r="GA164" s="28"/>
      <c r="GB164" s="28"/>
      <c r="GC164" s="28"/>
      <c r="GD164" s="28"/>
      <c r="GE164" s="28"/>
      <c r="GF164" s="28"/>
      <c r="GG164" s="28"/>
      <c r="GH164" s="28"/>
      <c r="GI164" s="28"/>
      <c r="GJ164" s="28"/>
      <c r="GK164" s="28"/>
      <c r="GL164" s="28"/>
      <c r="GM164" s="28"/>
      <c r="GN164" s="28"/>
      <c r="GO164" s="28"/>
      <c r="GP164" s="28"/>
      <c r="GQ164" s="28"/>
      <c r="GR164" s="28"/>
      <c r="GS164" s="28"/>
      <c r="GT164" s="28"/>
      <c r="GU164" s="28"/>
      <c r="GV164" s="28"/>
      <c r="GW164" s="28"/>
      <c r="GX164" s="28"/>
      <c r="GY164" s="28"/>
      <c r="GZ164" s="28"/>
      <c r="HA164" s="28"/>
      <c r="HB164" s="28"/>
      <c r="HC164" s="28"/>
      <c r="HD164" s="28"/>
      <c r="HE164" s="28"/>
      <c r="HF164" s="28"/>
      <c r="HG164" s="28"/>
      <c r="HH164" s="28"/>
      <c r="HI164" s="28"/>
      <c r="HJ164" s="28"/>
      <c r="HK164" s="28"/>
      <c r="HL164" s="28"/>
      <c r="HM164" s="28"/>
      <c r="HN164" s="28"/>
      <c r="HO164" s="28"/>
      <c r="HP164" s="28"/>
      <c r="HQ164" s="28"/>
      <c r="HR164" s="28"/>
      <c r="HS164" s="28"/>
      <c r="HT164" s="28"/>
      <c r="HU164" s="28"/>
      <c r="HV164" s="28"/>
      <c r="HW164" s="28"/>
      <c r="HX164" s="28"/>
      <c r="HY164" s="28"/>
      <c r="HZ164" s="28"/>
      <c r="IA164" s="28"/>
      <c r="IB164" s="28"/>
      <c r="IC164" s="28"/>
      <c r="ID164" s="28"/>
      <c r="IE164" s="28"/>
      <c r="IF164" s="28"/>
      <c r="IG164" s="28"/>
      <c r="IH164" s="28"/>
      <c r="II164" s="28"/>
      <c r="IJ164" s="28"/>
      <c r="IK164" s="28"/>
      <c r="IL164" s="28"/>
      <c r="IM164" s="28"/>
      <c r="IN164" s="28"/>
      <c r="IO164" s="28"/>
      <c r="IP164" s="28"/>
      <c r="IQ164" s="28"/>
      <c r="IR164" s="28"/>
      <c r="IS164" s="28"/>
      <c r="IT164" s="28"/>
      <c r="IU164" s="28"/>
      <c r="IV164" s="28"/>
      <c r="IW164" s="28"/>
      <c r="IX164" s="28"/>
      <c r="IY164" s="28"/>
      <c r="IZ164" s="28"/>
      <c r="JA164" s="28"/>
      <c r="JB164" s="28"/>
      <c r="JC164" s="28"/>
      <c r="JD164" s="28"/>
      <c r="JE164" s="28"/>
      <c r="JF164" s="28"/>
      <c r="JG164" s="28"/>
      <c r="JH164" s="28"/>
      <c r="JI164" s="28"/>
      <c r="JJ164" s="28"/>
      <c r="JK164" s="28"/>
      <c r="JL164" s="28"/>
      <c r="JM164" s="28"/>
      <c r="JN164" s="28"/>
      <c r="JO164" s="28"/>
      <c r="JP164" s="28"/>
      <c r="JQ164" s="28"/>
      <c r="JR164" s="28"/>
      <c r="JS164" s="28"/>
    </row>
    <row r="165" spans="1:279" s="27" customFormat="1" ht="12.75" outlineLevel="1" x14ac:dyDescent="0.2">
      <c r="A165" s="33"/>
      <c r="B165" s="58"/>
      <c r="C165" s="193" t="s">
        <v>139</v>
      </c>
      <c r="D165" s="448">
        <v>2.2352243594590555E-3</v>
      </c>
      <c r="E165" s="244">
        <f t="shared" si="319"/>
        <v>2.2352243594590555E-3</v>
      </c>
      <c r="F165" s="244"/>
      <c r="G165" s="204">
        <f t="shared" si="284"/>
        <v>14616173.796865376</v>
      </c>
      <c r="H165" s="246">
        <f t="shared" si="320"/>
        <v>1.1992849432364961E-2</v>
      </c>
      <c r="I165" s="201" t="s">
        <v>164</v>
      </c>
      <c r="J165" s="197">
        <v>289296.97824105393</v>
      </c>
      <c r="K165" s="197">
        <v>183215.17989512623</v>
      </c>
      <c r="L165" s="197">
        <v>136256.93043628987</v>
      </c>
      <c r="M165" s="197">
        <v>121401.27404473249</v>
      </c>
      <c r="N165" s="197">
        <v>110548.98701940414</v>
      </c>
      <c r="O165" s="197">
        <v>108642.37989040944</v>
      </c>
      <c r="P165" s="197">
        <v>172509.71620149119</v>
      </c>
      <c r="Q165" s="197">
        <v>146541.0232244253</v>
      </c>
      <c r="R165" s="197">
        <v>202030.77005908548</v>
      </c>
      <c r="S165" s="197">
        <v>257075.79988267293</v>
      </c>
      <c r="T165" s="197">
        <v>371365.17125766654</v>
      </c>
      <c r="U165" s="197">
        <v>631619.18434187234</v>
      </c>
      <c r="V165" s="197">
        <v>1014595.8033667833</v>
      </c>
      <c r="W165" s="197">
        <v>660689.70724850637</v>
      </c>
      <c r="X165" s="197">
        <v>548356.36742423812</v>
      </c>
      <c r="Y165" s="197">
        <v>392759.04213364387</v>
      </c>
      <c r="Z165" s="197">
        <v>363091.14972551155</v>
      </c>
      <c r="AA165" s="197">
        <v>468392.9905991655</v>
      </c>
      <c r="AB165" s="197">
        <v>493050.35883624374</v>
      </c>
      <c r="AC165" s="197">
        <v>504308.73128994706</v>
      </c>
      <c r="AD165" s="197">
        <v>638804.15018607059</v>
      </c>
      <c r="AE165" s="197">
        <v>715157.32376800268</v>
      </c>
      <c r="AF165" s="197">
        <v>686660.75184071332</v>
      </c>
      <c r="AG165" s="197">
        <v>664219.86323393008</v>
      </c>
      <c r="AH165" s="197">
        <v>748107.30047959532</v>
      </c>
      <c r="AI165" s="197">
        <v>610415.94758821593</v>
      </c>
      <c r="AJ165" s="197">
        <v>516240.54605282383</v>
      </c>
      <c r="AK165" s="197">
        <v>471763.96360091394</v>
      </c>
      <c r="AL165" s="197">
        <v>597220.21779356711</v>
      </c>
      <c r="AM165" s="197">
        <v>466950.88039131375</v>
      </c>
      <c r="AN165" s="197">
        <v>481341.10916488006</v>
      </c>
      <c r="AO165" s="197">
        <v>480020.05512599292</v>
      </c>
      <c r="AP165" s="197">
        <f t="shared" si="322"/>
        <v>86012.497510114772</v>
      </c>
      <c r="AQ165" s="197">
        <f t="shared" si="322"/>
        <v>87360.097629705982</v>
      </c>
      <c r="AR165" s="197">
        <f t="shared" si="322"/>
        <v>97698.688311446502</v>
      </c>
      <c r="AS165" s="197">
        <f t="shared" si="322"/>
        <v>92452.859069820188</v>
      </c>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14"/>
      <c r="DC165" s="28"/>
      <c r="DD165" s="28"/>
      <c r="DE165" s="28"/>
      <c r="DF165" s="28"/>
      <c r="DG165" s="28"/>
      <c r="DH165" s="28"/>
      <c r="DI165" s="28"/>
      <c r="DJ165" s="28"/>
      <c r="DK165" s="28"/>
      <c r="DL165" s="28"/>
      <c r="DM165" s="28"/>
      <c r="DN165" s="28"/>
      <c r="DO165" s="28"/>
      <c r="DP165" s="28"/>
      <c r="DQ165" s="28"/>
      <c r="DR165" s="28"/>
      <c r="DS165" s="28"/>
      <c r="DT165" s="28"/>
      <c r="DU165" s="28"/>
      <c r="DV165" s="28"/>
      <c r="DW165" s="28"/>
      <c r="DX165" s="28"/>
      <c r="DY165" s="28"/>
      <c r="DZ165" s="28"/>
      <c r="EA165" s="28"/>
      <c r="EB165" s="28"/>
      <c r="EC165" s="28"/>
      <c r="ED165" s="28"/>
      <c r="EE165" s="28"/>
      <c r="EF165" s="28"/>
      <c r="EG165" s="28"/>
      <c r="EH165" s="28"/>
      <c r="EI165" s="28"/>
      <c r="EJ165" s="28"/>
      <c r="EK165" s="28"/>
      <c r="EL165" s="28"/>
      <c r="EM165" s="28"/>
      <c r="EN165" s="28"/>
      <c r="EO165" s="28"/>
      <c r="EP165" s="28"/>
      <c r="EQ165" s="28"/>
      <c r="ER165" s="28"/>
      <c r="ES165" s="28"/>
      <c r="ET165" s="28"/>
      <c r="EU165" s="28"/>
      <c r="EV165" s="28"/>
      <c r="EW165" s="28"/>
      <c r="EX165" s="28"/>
      <c r="EY165" s="28"/>
      <c r="EZ165" s="28"/>
      <c r="FA165" s="28"/>
      <c r="FB165" s="28"/>
      <c r="FC165" s="28"/>
      <c r="FD165" s="28"/>
      <c r="FE165" s="28"/>
      <c r="FF165" s="28"/>
      <c r="FG165" s="28"/>
      <c r="FH165" s="28"/>
      <c r="FI165" s="28"/>
      <c r="FJ165" s="28"/>
      <c r="FK165" s="28"/>
      <c r="FL165" s="28"/>
      <c r="FM165" s="28"/>
      <c r="FN165" s="28"/>
      <c r="FO165" s="28"/>
      <c r="FP165" s="28"/>
      <c r="FQ165" s="28"/>
      <c r="FR165" s="28"/>
      <c r="FS165" s="28"/>
      <c r="FT165" s="28"/>
      <c r="FU165" s="28"/>
      <c r="FV165" s="28"/>
      <c r="FW165" s="28"/>
      <c r="FX165" s="28"/>
      <c r="FY165" s="28"/>
      <c r="FZ165" s="28"/>
      <c r="GA165" s="28"/>
      <c r="GB165" s="28"/>
      <c r="GC165" s="28"/>
      <c r="GD165" s="28"/>
      <c r="GE165" s="28"/>
      <c r="GF165" s="28"/>
      <c r="GG165" s="28"/>
      <c r="GH165" s="28"/>
      <c r="GI165" s="28"/>
      <c r="GJ165" s="28"/>
      <c r="GK165" s="28"/>
      <c r="GL165" s="28"/>
      <c r="GM165" s="28"/>
      <c r="GN165" s="28"/>
      <c r="GO165" s="28"/>
      <c r="GP165" s="28"/>
      <c r="GQ165" s="28"/>
      <c r="GR165" s="28"/>
      <c r="GS165" s="28"/>
      <c r="GT165" s="28"/>
      <c r="GU165" s="28"/>
      <c r="GV165" s="28"/>
      <c r="GW165" s="28"/>
      <c r="GX165" s="28"/>
      <c r="GY165" s="28"/>
      <c r="GZ165" s="28"/>
      <c r="HA165" s="28"/>
      <c r="HB165" s="28"/>
      <c r="HC165" s="28"/>
      <c r="HD165" s="28"/>
      <c r="HE165" s="28"/>
      <c r="HF165" s="28"/>
      <c r="HG165" s="28"/>
      <c r="HH165" s="28"/>
      <c r="HI165" s="28"/>
      <c r="HJ165" s="28"/>
      <c r="HK165" s="28"/>
      <c r="HL165" s="28"/>
      <c r="HM165" s="28"/>
      <c r="HN165" s="28"/>
      <c r="HO165" s="28"/>
      <c r="HP165" s="28"/>
      <c r="HQ165" s="28"/>
      <c r="HR165" s="28"/>
      <c r="HS165" s="28"/>
      <c r="HT165" s="28"/>
      <c r="HU165" s="28"/>
      <c r="HV165" s="28"/>
      <c r="HW165" s="28"/>
      <c r="HX165" s="28"/>
      <c r="HY165" s="28"/>
      <c r="HZ165" s="28"/>
      <c r="IA165" s="28"/>
      <c r="IB165" s="28"/>
      <c r="IC165" s="28"/>
      <c r="ID165" s="28"/>
      <c r="IE165" s="28"/>
      <c r="IF165" s="28"/>
      <c r="IG165" s="28"/>
      <c r="IH165" s="28"/>
      <c r="II165" s="28"/>
      <c r="IJ165" s="28"/>
      <c r="IK165" s="28"/>
      <c r="IL165" s="28"/>
      <c r="IM165" s="28"/>
      <c r="IN165" s="28"/>
      <c r="IO165" s="28"/>
      <c r="IP165" s="28"/>
      <c r="IQ165" s="28"/>
      <c r="IR165" s="28"/>
      <c r="IS165" s="28"/>
      <c r="IT165" s="28"/>
      <c r="IU165" s="28"/>
      <c r="IV165" s="28"/>
      <c r="IW165" s="28"/>
      <c r="IX165" s="28"/>
      <c r="IY165" s="28"/>
      <c r="IZ165" s="28"/>
      <c r="JA165" s="28"/>
      <c r="JB165" s="28"/>
      <c r="JC165" s="28"/>
      <c r="JD165" s="28"/>
      <c r="JE165" s="28"/>
      <c r="JF165" s="28"/>
      <c r="JG165" s="28"/>
      <c r="JH165" s="28"/>
      <c r="JI165" s="28"/>
      <c r="JJ165" s="28"/>
      <c r="JK165" s="28"/>
      <c r="JL165" s="28"/>
      <c r="JM165" s="28"/>
      <c r="JN165" s="28"/>
      <c r="JO165" s="28"/>
      <c r="JP165" s="28"/>
      <c r="JQ165" s="28"/>
      <c r="JR165" s="28"/>
      <c r="JS165" s="28"/>
    </row>
    <row r="166" spans="1:279" s="27" customFormat="1" ht="12.75" outlineLevel="1" x14ac:dyDescent="0.2">
      <c r="A166" s="33"/>
      <c r="B166" s="58"/>
      <c r="C166" s="193" t="s">
        <v>137</v>
      </c>
      <c r="D166" s="448">
        <v>2.5369732689942848E-3</v>
      </c>
      <c r="E166" s="244">
        <f t="shared" si="319"/>
        <v>2.5369732689942848E-3</v>
      </c>
      <c r="F166" s="244"/>
      <c r="G166" s="204">
        <f t="shared" si="284"/>
        <v>13455995.506892893</v>
      </c>
      <c r="H166" s="246">
        <f t="shared" si="320"/>
        <v>1.1040901012777707E-2</v>
      </c>
      <c r="I166" s="201" t="s">
        <v>164</v>
      </c>
      <c r="J166" s="197">
        <v>264751.84097057302</v>
      </c>
      <c r="K166" s="197">
        <v>167670.45568852004</v>
      </c>
      <c r="L166" s="197">
        <v>124696.33591522861</v>
      </c>
      <c r="M166" s="197">
        <v>111101.09409001366</v>
      </c>
      <c r="N166" s="197">
        <v>101169.55942219315</v>
      </c>
      <c r="O166" s="197">
        <v>99424.716629578979</v>
      </c>
      <c r="P166" s="197">
        <v>157873.28726123058</v>
      </c>
      <c r="Q166" s="197">
        <v>134107.88426573493</v>
      </c>
      <c r="R166" s="197">
        <v>184889.65433049572</v>
      </c>
      <c r="S166" s="197">
        <v>235264.43899185443</v>
      </c>
      <c r="T166" s="197">
        <v>339857.03328327014</v>
      </c>
      <c r="U166" s="197">
        <v>578030.03288719465</v>
      </c>
      <c r="V166" s="197">
        <v>928513.35128205724</v>
      </c>
      <c r="W166" s="197">
        <v>604634.09389157733</v>
      </c>
      <c r="X166" s="197">
        <v>501831.57344469224</v>
      </c>
      <c r="Y166" s="197">
        <v>359435.76077064197</v>
      </c>
      <c r="Z166" s="197">
        <v>332285.01353323</v>
      </c>
      <c r="AA166" s="197">
        <v>428652.61612070131</v>
      </c>
      <c r="AB166" s="197">
        <v>451217.95252326934</v>
      </c>
      <c r="AC166" s="197">
        <v>461521.11867306137</v>
      </c>
      <c r="AD166" s="197">
        <v>584605.39688210352</v>
      </c>
      <c r="AE166" s="197">
        <v>654480.45535201463</v>
      </c>
      <c r="AF166" s="197">
        <v>628401.64898158028</v>
      </c>
      <c r="AG166" s="197">
        <v>607864.73702423892</v>
      </c>
      <c r="AH166" s="197">
        <v>684634.82145487389</v>
      </c>
      <c r="AI166" s="197">
        <v>558625.76534455898</v>
      </c>
      <c r="AJ166" s="197">
        <v>472440.58953583444</v>
      </c>
      <c r="AK166" s="197">
        <v>431737.58200420719</v>
      </c>
      <c r="AL166" s="197">
        <v>546549.61516378343</v>
      </c>
      <c r="AM166" s="197">
        <v>427332.86043319781</v>
      </c>
      <c r="AN166" s="197">
        <v>440502.16342057596</v>
      </c>
      <c r="AO166" s="197">
        <v>439293.19300220691</v>
      </c>
      <c r="AP166" s="197">
        <f t="shared" si="322"/>
        <v>97623.939207341042</v>
      </c>
      <c r="AQ166" s="197">
        <f t="shared" si="322"/>
        <v>99153.461497230455</v>
      </c>
      <c r="AR166" s="197">
        <f t="shared" si="322"/>
        <v>110887.73241623417</v>
      </c>
      <c r="AS166" s="197">
        <f t="shared" si="322"/>
        <v>104933.73119779034</v>
      </c>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14"/>
      <c r="DC166" s="28"/>
      <c r="DD166" s="28"/>
      <c r="DE166" s="28"/>
      <c r="DF166" s="28"/>
      <c r="DG166" s="28"/>
      <c r="DH166" s="28"/>
      <c r="DI166" s="28"/>
      <c r="DJ166" s="28"/>
      <c r="DK166" s="28"/>
      <c r="DL166" s="28"/>
      <c r="DM166" s="28"/>
      <c r="DN166" s="28"/>
      <c r="DO166" s="28"/>
      <c r="DP166" s="28"/>
      <c r="DQ166" s="28"/>
      <c r="DR166" s="28"/>
      <c r="DS166" s="28"/>
      <c r="DT166" s="28"/>
      <c r="DU166" s="28"/>
      <c r="DV166" s="28"/>
      <c r="DW166" s="28"/>
      <c r="DX166" s="28"/>
      <c r="DY166" s="28"/>
      <c r="DZ166" s="28"/>
      <c r="EA166" s="28"/>
      <c r="EB166" s="28"/>
      <c r="EC166" s="28"/>
      <c r="ED166" s="28"/>
      <c r="EE166" s="28"/>
      <c r="EF166" s="28"/>
      <c r="EG166" s="28"/>
      <c r="EH166" s="28"/>
      <c r="EI166" s="28"/>
      <c r="EJ166" s="28"/>
      <c r="EK166" s="28"/>
      <c r="EL166" s="28"/>
      <c r="EM166" s="28"/>
      <c r="EN166" s="28"/>
      <c r="EO166" s="28"/>
      <c r="EP166" s="28"/>
      <c r="EQ166" s="28"/>
      <c r="ER166" s="28"/>
      <c r="ES166" s="28"/>
      <c r="ET166" s="28"/>
      <c r="EU166" s="28"/>
      <c r="EV166" s="28"/>
      <c r="EW166" s="28"/>
      <c r="EX166" s="28"/>
      <c r="EY166" s="28"/>
      <c r="EZ166" s="28"/>
      <c r="FA166" s="28"/>
      <c r="FB166" s="28"/>
      <c r="FC166" s="28"/>
      <c r="FD166" s="28"/>
      <c r="FE166" s="28"/>
      <c r="FF166" s="28"/>
      <c r="FG166" s="28"/>
      <c r="FH166" s="28"/>
      <c r="FI166" s="28"/>
      <c r="FJ166" s="28"/>
      <c r="FK166" s="28"/>
      <c r="FL166" s="28"/>
      <c r="FM166" s="28"/>
      <c r="FN166" s="28"/>
      <c r="FO166" s="28"/>
      <c r="FP166" s="28"/>
      <c r="FQ166" s="28"/>
      <c r="FR166" s="28"/>
      <c r="FS166" s="28"/>
      <c r="FT166" s="28"/>
      <c r="FU166" s="28"/>
      <c r="FV166" s="28"/>
      <c r="FW166" s="28"/>
      <c r="FX166" s="28"/>
      <c r="FY166" s="28"/>
      <c r="FZ166" s="28"/>
      <c r="GA166" s="28"/>
      <c r="GB166" s="28"/>
      <c r="GC166" s="28"/>
      <c r="GD166" s="28"/>
      <c r="GE166" s="28"/>
      <c r="GF166" s="28"/>
      <c r="GG166" s="28"/>
      <c r="GH166" s="28"/>
      <c r="GI166" s="28"/>
      <c r="GJ166" s="28"/>
      <c r="GK166" s="28"/>
      <c r="GL166" s="28"/>
      <c r="GM166" s="28"/>
      <c r="GN166" s="28"/>
      <c r="GO166" s="28"/>
      <c r="GP166" s="28"/>
      <c r="GQ166" s="28"/>
      <c r="GR166" s="28"/>
      <c r="GS166" s="28"/>
      <c r="GT166" s="28"/>
      <c r="GU166" s="28"/>
      <c r="GV166" s="28"/>
      <c r="GW166" s="28"/>
      <c r="GX166" s="28"/>
      <c r="GY166" s="28"/>
      <c r="GZ166" s="28"/>
      <c r="HA166" s="28"/>
      <c r="HB166" s="28"/>
      <c r="HC166" s="28"/>
      <c r="HD166" s="28"/>
      <c r="HE166" s="28"/>
      <c r="HF166" s="28"/>
      <c r="HG166" s="28"/>
      <c r="HH166" s="28"/>
      <c r="HI166" s="28"/>
      <c r="HJ166" s="28"/>
      <c r="HK166" s="28"/>
      <c r="HL166" s="28"/>
      <c r="HM166" s="28"/>
      <c r="HN166" s="28"/>
      <c r="HO166" s="28"/>
      <c r="HP166" s="28"/>
      <c r="HQ166" s="28"/>
      <c r="HR166" s="28"/>
      <c r="HS166" s="28"/>
      <c r="HT166" s="28"/>
      <c r="HU166" s="28"/>
      <c r="HV166" s="28"/>
      <c r="HW166" s="28"/>
      <c r="HX166" s="28"/>
      <c r="HY166" s="28"/>
      <c r="HZ166" s="28"/>
      <c r="IA166" s="28"/>
      <c r="IB166" s="28"/>
      <c r="IC166" s="28"/>
      <c r="ID166" s="28"/>
      <c r="IE166" s="28"/>
      <c r="IF166" s="28"/>
      <c r="IG166" s="28"/>
      <c r="IH166" s="28"/>
      <c r="II166" s="28"/>
      <c r="IJ166" s="28"/>
      <c r="IK166" s="28"/>
      <c r="IL166" s="28"/>
      <c r="IM166" s="28"/>
      <c r="IN166" s="28"/>
      <c r="IO166" s="28"/>
      <c r="IP166" s="28"/>
      <c r="IQ166" s="28"/>
      <c r="IR166" s="28"/>
      <c r="IS166" s="28"/>
      <c r="IT166" s="28"/>
      <c r="IU166" s="28"/>
      <c r="IV166" s="28"/>
      <c r="IW166" s="28"/>
      <c r="IX166" s="28"/>
      <c r="IY166" s="28"/>
      <c r="IZ166" s="28"/>
      <c r="JA166" s="28"/>
      <c r="JB166" s="28"/>
      <c r="JC166" s="28"/>
      <c r="JD166" s="28"/>
      <c r="JE166" s="28"/>
      <c r="JF166" s="28"/>
      <c r="JG166" s="28"/>
      <c r="JH166" s="28"/>
      <c r="JI166" s="28"/>
      <c r="JJ166" s="28"/>
      <c r="JK166" s="28"/>
      <c r="JL166" s="28"/>
      <c r="JM166" s="28"/>
      <c r="JN166" s="28"/>
      <c r="JO166" s="28"/>
      <c r="JP166" s="28"/>
      <c r="JQ166" s="28"/>
      <c r="JR166" s="28"/>
      <c r="JS166" s="28"/>
    </row>
    <row r="167" spans="1:279" s="27" customFormat="1" ht="12.75" outlineLevel="1" x14ac:dyDescent="0.2">
      <c r="A167" s="33"/>
      <c r="B167" s="58"/>
      <c r="C167" s="193" t="s">
        <v>421</v>
      </c>
      <c r="D167" s="448">
        <v>6.0237394177043531E-3</v>
      </c>
      <c r="E167" s="244">
        <f t="shared" si="319"/>
        <v>6.0237394177043531E-3</v>
      </c>
      <c r="F167" s="244"/>
      <c r="G167" s="204">
        <f t="shared" si="284"/>
        <v>12468941.001976492</v>
      </c>
      <c r="H167" s="246">
        <f t="shared" si="320"/>
        <v>1.0231003961502998E-2</v>
      </c>
      <c r="I167" s="201" t="s">
        <v>164</v>
      </c>
      <c r="J167" s="197">
        <v>233206.62752264616</v>
      </c>
      <c r="K167" s="197">
        <v>147692.5008829351</v>
      </c>
      <c r="L167" s="197">
        <v>109838.75260929237</v>
      </c>
      <c r="M167" s="197">
        <v>97863.385470048946</v>
      </c>
      <c r="N167" s="197">
        <v>89115.194343158539</v>
      </c>
      <c r="O167" s="197">
        <v>87578.249777519144</v>
      </c>
      <c r="P167" s="197">
        <v>139062.66624298078</v>
      </c>
      <c r="Q167" s="197">
        <v>118128.9138506333</v>
      </c>
      <c r="R167" s="197">
        <v>162860.02995172827</v>
      </c>
      <c r="S167" s="197">
        <v>207232.65300880739</v>
      </c>
      <c r="T167" s="197">
        <v>299363.02720800531</v>
      </c>
      <c r="U167" s="197">
        <v>509157.68548483815</v>
      </c>
      <c r="V167" s="197">
        <v>817880.87466521678</v>
      </c>
      <c r="W167" s="197">
        <v>532591.86944553989</v>
      </c>
      <c r="X167" s="197">
        <v>442038.28157866391</v>
      </c>
      <c r="Y167" s="197">
        <v>316608.94697867241</v>
      </c>
      <c r="Z167" s="197">
        <v>292693.21451485011</v>
      </c>
      <c r="AA167" s="197">
        <v>377578.60575322388</v>
      </c>
      <c r="AB167" s="197">
        <v>397455.27963041072</v>
      </c>
      <c r="AC167" s="197">
        <v>406530.82230384409</v>
      </c>
      <c r="AD167" s="197">
        <v>514949.59407502989</v>
      </c>
      <c r="AE167" s="197">
        <v>576499.03098915087</v>
      </c>
      <c r="AF167" s="197">
        <v>553527.51751007722</v>
      </c>
      <c r="AG167" s="197">
        <v>535437.58106339013</v>
      </c>
      <c r="AH167" s="197">
        <v>603060.5007721415</v>
      </c>
      <c r="AI167" s="197">
        <v>492065.4387356714</v>
      </c>
      <c r="AJ167" s="197">
        <v>416149.23691015516</v>
      </c>
      <c r="AK167" s="197">
        <v>380295.99758354091</v>
      </c>
      <c r="AL167" s="197">
        <v>481428.1632901394</v>
      </c>
      <c r="AM167" s="197">
        <v>376416.09911339008</v>
      </c>
      <c r="AN167" s="197">
        <v>388016.2780781578</v>
      </c>
      <c r="AO167" s="197">
        <v>386951.35662941961</v>
      </c>
      <c r="AP167" s="197">
        <f t="shared" si="322"/>
        <v>231796.36060885843</v>
      </c>
      <c r="AQ167" s="197">
        <f t="shared" si="322"/>
        <v>235428.02824228082</v>
      </c>
      <c r="AR167" s="197">
        <f t="shared" si="322"/>
        <v>263289.65025331819</v>
      </c>
      <c r="AS167" s="197">
        <f t="shared" si="322"/>
        <v>249152.5868987572</v>
      </c>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14"/>
      <c r="DC167" s="28"/>
      <c r="DD167" s="28"/>
      <c r="DE167" s="28"/>
      <c r="DF167" s="28"/>
      <c r="DG167" s="28"/>
      <c r="DH167" s="28"/>
      <c r="DI167" s="28"/>
      <c r="DJ167" s="28"/>
      <c r="DK167" s="28"/>
      <c r="DL167" s="28"/>
      <c r="DM167" s="28"/>
      <c r="DN167" s="28"/>
      <c r="DO167" s="28"/>
      <c r="DP167" s="28"/>
      <c r="DQ167" s="28"/>
      <c r="DR167" s="28"/>
      <c r="DS167" s="28"/>
      <c r="DT167" s="28"/>
      <c r="DU167" s="28"/>
      <c r="DV167" s="28"/>
      <c r="DW167" s="28"/>
      <c r="DX167" s="28"/>
      <c r="DY167" s="28"/>
      <c r="DZ167" s="28"/>
      <c r="EA167" s="28"/>
      <c r="EB167" s="28"/>
      <c r="EC167" s="28"/>
      <c r="ED167" s="28"/>
      <c r="EE167" s="28"/>
      <c r="EF167" s="28"/>
      <c r="EG167" s="28"/>
      <c r="EH167" s="28"/>
      <c r="EI167" s="28"/>
      <c r="EJ167" s="28"/>
      <c r="EK167" s="28"/>
      <c r="EL167" s="28"/>
      <c r="EM167" s="28"/>
      <c r="EN167" s="28"/>
      <c r="EO167" s="28"/>
      <c r="EP167" s="28"/>
      <c r="EQ167" s="28"/>
      <c r="ER167" s="28"/>
      <c r="ES167" s="28"/>
      <c r="ET167" s="28"/>
      <c r="EU167" s="28"/>
      <c r="EV167" s="28"/>
      <c r="EW167" s="28"/>
      <c r="EX167" s="28"/>
      <c r="EY167" s="28"/>
      <c r="EZ167" s="28"/>
      <c r="FA167" s="28"/>
      <c r="FB167" s="28"/>
      <c r="FC167" s="28"/>
      <c r="FD167" s="28"/>
      <c r="FE167" s="28"/>
      <c r="FF167" s="28"/>
      <c r="FG167" s="28"/>
      <c r="FH167" s="28"/>
      <c r="FI167" s="28"/>
      <c r="FJ167" s="28"/>
      <c r="FK167" s="28"/>
      <c r="FL167" s="28"/>
      <c r="FM167" s="28"/>
      <c r="FN167" s="28"/>
      <c r="FO167" s="28"/>
      <c r="FP167" s="28"/>
      <c r="FQ167" s="28"/>
      <c r="FR167" s="28"/>
      <c r="FS167" s="28"/>
      <c r="FT167" s="28"/>
      <c r="FU167" s="28"/>
      <c r="FV167" s="28"/>
      <c r="FW167" s="28"/>
      <c r="FX167" s="28"/>
      <c r="FY167" s="28"/>
      <c r="FZ167" s="28"/>
      <c r="GA167" s="28"/>
      <c r="GB167" s="28"/>
      <c r="GC167" s="28"/>
      <c r="GD167" s="28"/>
      <c r="GE167" s="28"/>
      <c r="GF167" s="28"/>
      <c r="GG167" s="28"/>
      <c r="GH167" s="28"/>
      <c r="GI167" s="28"/>
      <c r="GJ167" s="28"/>
      <c r="GK167" s="28"/>
      <c r="GL167" s="28"/>
      <c r="GM167" s="28"/>
      <c r="GN167" s="28"/>
      <c r="GO167" s="28"/>
      <c r="GP167" s="28"/>
      <c r="GQ167" s="28"/>
      <c r="GR167" s="28"/>
      <c r="GS167" s="28"/>
      <c r="GT167" s="28"/>
      <c r="GU167" s="28"/>
      <c r="GV167" s="28"/>
      <c r="GW167" s="28"/>
      <c r="GX167" s="28"/>
      <c r="GY167" s="28"/>
      <c r="GZ167" s="28"/>
      <c r="HA167" s="28"/>
      <c r="HB167" s="28"/>
      <c r="HC167" s="28"/>
      <c r="HD167" s="28"/>
      <c r="HE167" s="28"/>
      <c r="HF167" s="28"/>
      <c r="HG167" s="28"/>
      <c r="HH167" s="28"/>
      <c r="HI167" s="28"/>
      <c r="HJ167" s="28"/>
      <c r="HK167" s="28"/>
      <c r="HL167" s="28"/>
      <c r="HM167" s="28"/>
      <c r="HN167" s="28"/>
      <c r="HO167" s="28"/>
      <c r="HP167" s="28"/>
      <c r="HQ167" s="28"/>
      <c r="HR167" s="28"/>
      <c r="HS167" s="28"/>
      <c r="HT167" s="28"/>
      <c r="HU167" s="28"/>
      <c r="HV167" s="28"/>
      <c r="HW167" s="28"/>
      <c r="HX167" s="28"/>
      <c r="HY167" s="28"/>
      <c r="HZ167" s="28"/>
      <c r="IA167" s="28"/>
      <c r="IB167" s="28"/>
      <c r="IC167" s="28"/>
      <c r="ID167" s="28"/>
      <c r="IE167" s="28"/>
      <c r="IF167" s="28"/>
      <c r="IG167" s="28"/>
      <c r="IH167" s="28"/>
      <c r="II167" s="28"/>
      <c r="IJ167" s="28"/>
      <c r="IK167" s="28"/>
      <c r="IL167" s="28"/>
      <c r="IM167" s="28"/>
      <c r="IN167" s="28"/>
      <c r="IO167" s="28"/>
      <c r="IP167" s="28"/>
      <c r="IQ167" s="28"/>
      <c r="IR167" s="28"/>
      <c r="IS167" s="28"/>
      <c r="IT167" s="28"/>
      <c r="IU167" s="28"/>
      <c r="IV167" s="28"/>
      <c r="IW167" s="28"/>
      <c r="IX167" s="28"/>
      <c r="IY167" s="28"/>
      <c r="IZ167" s="28"/>
      <c r="JA167" s="28"/>
      <c r="JB167" s="28"/>
      <c r="JC167" s="28"/>
      <c r="JD167" s="28"/>
      <c r="JE167" s="28"/>
      <c r="JF167" s="28"/>
      <c r="JG167" s="28"/>
      <c r="JH167" s="28"/>
      <c r="JI167" s="28"/>
      <c r="JJ167" s="28"/>
      <c r="JK167" s="28"/>
      <c r="JL167" s="28"/>
      <c r="JM167" s="28"/>
      <c r="JN167" s="28"/>
      <c r="JO167" s="28"/>
      <c r="JP167" s="28"/>
      <c r="JQ167" s="28"/>
      <c r="JR167" s="28"/>
      <c r="JS167" s="28"/>
    </row>
    <row r="168" spans="1:279" s="27" customFormat="1" ht="12.75" outlineLevel="1" x14ac:dyDescent="0.2">
      <c r="A168" s="33"/>
      <c r="B168" s="58"/>
      <c r="C168" s="193" t="s">
        <v>138</v>
      </c>
      <c r="D168" s="448">
        <v>1.8486875717417662E-3</v>
      </c>
      <c r="E168" s="244">
        <f t="shared" si="319"/>
        <v>1.8486875717417662E-3</v>
      </c>
      <c r="F168" s="244"/>
      <c r="G168" s="204">
        <f t="shared" si="284"/>
        <v>10091198.359527115</v>
      </c>
      <c r="H168" s="246">
        <f t="shared" si="320"/>
        <v>8.2800207632924942E-3</v>
      </c>
      <c r="I168" s="201" t="s">
        <v>164</v>
      </c>
      <c r="J168" s="197">
        <v>198726.07763251019</v>
      </c>
      <c r="K168" s="197">
        <v>125855.56297430524</v>
      </c>
      <c r="L168" s="197">
        <v>93598.64558726002</v>
      </c>
      <c r="M168" s="197">
        <v>83393.885263456614</v>
      </c>
      <c r="N168" s="197">
        <v>75939.149832073395</v>
      </c>
      <c r="O168" s="197">
        <v>74629.448781495579</v>
      </c>
      <c r="P168" s="197">
        <v>118501.68454111728</v>
      </c>
      <c r="Q168" s="197">
        <v>100663.07271754286</v>
      </c>
      <c r="R168" s="197">
        <v>138780.51108250447</v>
      </c>
      <c r="S168" s="197">
        <v>176592.4610603966</v>
      </c>
      <c r="T168" s="197">
        <v>255100.98412389361</v>
      </c>
      <c r="U168" s="197">
        <v>433876.6475366294</v>
      </c>
      <c r="V168" s="197">
        <v>696953.85555490653</v>
      </c>
      <c r="W168" s="197">
        <v>453845.99193520012</v>
      </c>
      <c r="X168" s="197">
        <v>376681.1209214566</v>
      </c>
      <c r="Y168" s="197">
        <v>269797.02440198057</v>
      </c>
      <c r="Z168" s="197">
        <v>249417.33040815371</v>
      </c>
      <c r="AA168" s="197">
        <v>321752.07075538061</v>
      </c>
      <c r="AB168" s="197">
        <v>338689.89742846834</v>
      </c>
      <c r="AC168" s="197">
        <v>346423.58414671023</v>
      </c>
      <c r="AD168" s="197">
        <v>438812.19884733588</v>
      </c>
      <c r="AE168" s="197">
        <v>491261.30078053515</v>
      </c>
      <c r="AF168" s="197">
        <v>471686.21914810879</v>
      </c>
      <c r="AG168" s="197">
        <v>456270.95349781151</v>
      </c>
      <c r="AH168" s="197">
        <v>513895.5490529844</v>
      </c>
      <c r="AI168" s="197">
        <v>419311.55909779808</v>
      </c>
      <c r="AJ168" s="197">
        <v>354619.87697106332</v>
      </c>
      <c r="AK168" s="197">
        <v>324067.68513378024</v>
      </c>
      <c r="AL168" s="197">
        <v>410247.04815982352</v>
      </c>
      <c r="AM168" s="197">
        <v>320761.44545793493</v>
      </c>
      <c r="AN168" s="197">
        <v>330646.49070725823</v>
      </c>
      <c r="AO168" s="197">
        <v>329739.02223287313</v>
      </c>
      <c r="AP168" s="197">
        <f t="shared" si="322"/>
        <v>71138.377894154983</v>
      </c>
      <c r="AQ168" s="197">
        <f t="shared" si="322"/>
        <v>72252.937863145708</v>
      </c>
      <c r="AR168" s="197">
        <f t="shared" si="322"/>
        <v>80803.678651996277</v>
      </c>
      <c r="AS168" s="197">
        <f t="shared" si="322"/>
        <v>76465.009345072162</v>
      </c>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14"/>
      <c r="DC168" s="28"/>
      <c r="DD168" s="28"/>
      <c r="DE168" s="28"/>
      <c r="DF168" s="28"/>
      <c r="DG168" s="28"/>
      <c r="DH168" s="28"/>
      <c r="DI168" s="28"/>
      <c r="DJ168" s="28"/>
      <c r="DK168" s="28"/>
      <c r="DL168" s="28"/>
      <c r="DM168" s="28"/>
      <c r="DN168" s="28"/>
      <c r="DO168" s="28"/>
      <c r="DP168" s="28"/>
      <c r="DQ168" s="28"/>
      <c r="DR168" s="28"/>
      <c r="DS168" s="28"/>
      <c r="DT168" s="28"/>
      <c r="DU168" s="28"/>
      <c r="DV168" s="28"/>
      <c r="DW168" s="28"/>
      <c r="DX168" s="28"/>
      <c r="DY168" s="28"/>
      <c r="DZ168" s="28"/>
      <c r="EA168" s="28"/>
      <c r="EB168" s="28"/>
      <c r="EC168" s="28"/>
      <c r="ED168" s="28"/>
      <c r="EE168" s="28"/>
      <c r="EF168" s="28"/>
      <c r="EG168" s="28"/>
      <c r="EH168" s="28"/>
      <c r="EI168" s="28"/>
      <c r="EJ168" s="28"/>
      <c r="EK168" s="28"/>
      <c r="EL168" s="28"/>
      <c r="EM168" s="28"/>
      <c r="EN168" s="28"/>
      <c r="EO168" s="28"/>
      <c r="EP168" s="28"/>
      <c r="EQ168" s="28"/>
      <c r="ER168" s="28"/>
      <c r="ES168" s="28"/>
      <c r="ET168" s="28"/>
      <c r="EU168" s="28"/>
      <c r="EV168" s="28"/>
      <c r="EW168" s="28"/>
      <c r="EX168" s="28"/>
      <c r="EY168" s="28"/>
      <c r="EZ168" s="28"/>
      <c r="FA168" s="28"/>
      <c r="FB168" s="28"/>
      <c r="FC168" s="28"/>
      <c r="FD168" s="28"/>
      <c r="FE168" s="28"/>
      <c r="FF168" s="28"/>
      <c r="FG168" s="28"/>
      <c r="FH168" s="28"/>
      <c r="FI168" s="28"/>
      <c r="FJ168" s="28"/>
      <c r="FK168" s="28"/>
      <c r="FL168" s="28"/>
      <c r="FM168" s="28"/>
      <c r="FN168" s="28"/>
      <c r="FO168" s="28"/>
      <c r="FP168" s="28"/>
      <c r="FQ168" s="28"/>
      <c r="FR168" s="28"/>
      <c r="FS168" s="28"/>
      <c r="FT168" s="28"/>
      <c r="FU168" s="28"/>
      <c r="FV168" s="28"/>
      <c r="FW168" s="28"/>
      <c r="FX168" s="28"/>
      <c r="FY168" s="28"/>
      <c r="FZ168" s="28"/>
      <c r="GA168" s="28"/>
      <c r="GB168" s="28"/>
      <c r="GC168" s="28"/>
      <c r="GD168" s="28"/>
      <c r="GE168" s="28"/>
      <c r="GF168" s="28"/>
      <c r="GG168" s="28"/>
      <c r="GH168" s="28"/>
      <c r="GI168" s="28"/>
      <c r="GJ168" s="28"/>
      <c r="GK168" s="28"/>
      <c r="GL168" s="28"/>
      <c r="GM168" s="28"/>
      <c r="GN168" s="28"/>
      <c r="GO168" s="28"/>
      <c r="GP168" s="28"/>
      <c r="GQ168" s="28"/>
      <c r="GR168" s="28"/>
      <c r="GS168" s="28"/>
      <c r="GT168" s="28"/>
      <c r="GU168" s="28"/>
      <c r="GV168" s="28"/>
      <c r="GW168" s="28"/>
      <c r="GX168" s="28"/>
      <c r="GY168" s="28"/>
      <c r="GZ168" s="28"/>
      <c r="HA168" s="28"/>
      <c r="HB168" s="28"/>
      <c r="HC168" s="28"/>
      <c r="HD168" s="28"/>
      <c r="HE168" s="28"/>
      <c r="HF168" s="28"/>
      <c r="HG168" s="28"/>
      <c r="HH168" s="28"/>
      <c r="HI168" s="28"/>
      <c r="HJ168" s="28"/>
      <c r="HK168" s="28"/>
      <c r="HL168" s="28"/>
      <c r="HM168" s="28"/>
      <c r="HN168" s="28"/>
      <c r="HO168" s="28"/>
      <c r="HP168" s="28"/>
      <c r="HQ168" s="28"/>
      <c r="HR168" s="28"/>
      <c r="HS168" s="28"/>
      <c r="HT168" s="28"/>
      <c r="HU168" s="28"/>
      <c r="HV168" s="28"/>
      <c r="HW168" s="28"/>
      <c r="HX168" s="28"/>
      <c r="HY168" s="28"/>
      <c r="HZ168" s="28"/>
      <c r="IA168" s="28"/>
      <c r="IB168" s="28"/>
      <c r="IC168" s="28"/>
      <c r="ID168" s="28"/>
      <c r="IE168" s="28"/>
      <c r="IF168" s="28"/>
      <c r="IG168" s="28"/>
      <c r="IH168" s="28"/>
      <c r="II168" s="28"/>
      <c r="IJ168" s="28"/>
      <c r="IK168" s="28"/>
      <c r="IL168" s="28"/>
      <c r="IM168" s="28"/>
      <c r="IN168" s="28"/>
      <c r="IO168" s="28"/>
      <c r="IP168" s="28"/>
      <c r="IQ168" s="28"/>
      <c r="IR168" s="28"/>
      <c r="IS168" s="28"/>
      <c r="IT168" s="28"/>
      <c r="IU168" s="28"/>
      <c r="IV168" s="28"/>
      <c r="IW168" s="28"/>
      <c r="IX168" s="28"/>
      <c r="IY168" s="28"/>
      <c r="IZ168" s="28"/>
      <c r="JA168" s="28"/>
      <c r="JB168" s="28"/>
      <c r="JC168" s="28"/>
      <c r="JD168" s="28"/>
      <c r="JE168" s="28"/>
      <c r="JF168" s="28"/>
      <c r="JG168" s="28"/>
      <c r="JH168" s="28"/>
      <c r="JI168" s="28"/>
      <c r="JJ168" s="28"/>
      <c r="JK168" s="28"/>
      <c r="JL168" s="28"/>
      <c r="JM168" s="28"/>
      <c r="JN168" s="28"/>
      <c r="JO168" s="28"/>
      <c r="JP168" s="28"/>
      <c r="JQ168" s="28"/>
      <c r="JR168" s="28"/>
      <c r="JS168" s="28"/>
    </row>
    <row r="169" spans="1:279" s="27" customFormat="1" ht="12.75" outlineLevel="1" x14ac:dyDescent="0.2">
      <c r="A169" s="33"/>
      <c r="B169" s="58"/>
      <c r="C169" s="193" t="s">
        <v>120</v>
      </c>
      <c r="D169" s="448">
        <v>0.17129868355726668</v>
      </c>
      <c r="E169" s="244">
        <f t="shared" si="319"/>
        <v>0.17129868355726668</v>
      </c>
      <c r="F169" s="244"/>
      <c r="G169" s="204">
        <f t="shared" si="284"/>
        <v>37202250.347473547</v>
      </c>
      <c r="H169" s="246">
        <f t="shared" si="320"/>
        <v>3.0525156115623245E-2</v>
      </c>
      <c r="I169" s="201" t="s">
        <v>164</v>
      </c>
      <c r="J169" s="197">
        <v>189646.29730876972</v>
      </c>
      <c r="K169" s="197">
        <v>120105.23127178675</v>
      </c>
      <c r="L169" s="197">
        <v>89322.130141191912</v>
      </c>
      <c r="M169" s="197">
        <v>79583.624589285624</v>
      </c>
      <c r="N169" s="197">
        <v>72469.495488460263</v>
      </c>
      <c r="O169" s="197">
        <v>71219.634585540422</v>
      </c>
      <c r="P169" s="197">
        <v>113087.35102009722</v>
      </c>
      <c r="Q169" s="197">
        <v>96063.784099376731</v>
      </c>
      <c r="R169" s="197">
        <v>132439.63942208869</v>
      </c>
      <c r="S169" s="197">
        <v>168523.96410036407</v>
      </c>
      <c r="T169" s="197">
        <v>243445.4383404245</v>
      </c>
      <c r="U169" s="197">
        <v>414052.85443324712</v>
      </c>
      <c r="V169" s="197">
        <v>665110.08356678952</v>
      </c>
      <c r="W169" s="197">
        <v>433109.80090947053</v>
      </c>
      <c r="X169" s="197">
        <v>359470.587352773</v>
      </c>
      <c r="Y169" s="197">
        <v>257470.01758559846</v>
      </c>
      <c r="Z169" s="197">
        <v>238021.47035788043</v>
      </c>
      <c r="AA169" s="197">
        <v>307051.24157396908</v>
      </c>
      <c r="AB169" s="197">
        <v>323215.18015352928</v>
      </c>
      <c r="AC169" s="197">
        <v>330595.51527679776</v>
      </c>
      <c r="AD169" s="197">
        <v>418762.90075632621</v>
      </c>
      <c r="AE169" s="197">
        <v>468815.60696026654</v>
      </c>
      <c r="AF169" s="197">
        <v>450134.90941250167</v>
      </c>
      <c r="AG169" s="197">
        <v>435423.9661511142</v>
      </c>
      <c r="AH169" s="197">
        <v>490415.69804229977</v>
      </c>
      <c r="AI169" s="197">
        <v>400153.24384712614</v>
      </c>
      <c r="AJ169" s="197">
        <v>338417.3200661593</v>
      </c>
      <c r="AK169" s="197">
        <v>309261.05569645442</v>
      </c>
      <c r="AL169" s="197">
        <v>391502.88976787624</v>
      </c>
      <c r="AM169" s="197">
        <v>306105.87787576142</v>
      </c>
      <c r="AN169" s="197">
        <v>315539.27611215436</v>
      </c>
      <c r="AO169" s="197">
        <v>314673.26980768831</v>
      </c>
      <c r="AP169" s="197">
        <f t="shared" si="322"/>
        <v>6591654.8961201636</v>
      </c>
      <c r="AQ169" s="197">
        <f t="shared" si="322"/>
        <v>6694929.5966980765</v>
      </c>
      <c r="AR169" s="197">
        <f t="shared" si="322"/>
        <v>7487237.9688420566</v>
      </c>
      <c r="AS169" s="197">
        <f t="shared" si="322"/>
        <v>7085218.5297400802</v>
      </c>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14"/>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28"/>
      <c r="EV169" s="28"/>
      <c r="EW169" s="28"/>
      <c r="EX169" s="28"/>
      <c r="EY169" s="28"/>
      <c r="EZ169" s="28"/>
      <c r="FA169" s="28"/>
      <c r="FB169" s="28"/>
      <c r="FC169" s="28"/>
      <c r="FD169" s="28"/>
      <c r="FE169" s="28"/>
      <c r="FF169" s="28"/>
      <c r="FG169" s="28"/>
      <c r="FH169" s="28"/>
      <c r="FI169" s="28"/>
      <c r="FJ169" s="28"/>
      <c r="FK169" s="28"/>
      <c r="FL169" s="28"/>
      <c r="FM169" s="28"/>
      <c r="FN169" s="28"/>
      <c r="FO169" s="28"/>
      <c r="FP169" s="28"/>
      <c r="FQ169" s="28"/>
      <c r="FR169" s="28"/>
      <c r="FS169" s="28"/>
      <c r="FT169" s="28"/>
      <c r="FU169" s="28"/>
      <c r="FV169" s="28"/>
      <c r="FW169" s="28"/>
      <c r="FX169" s="28"/>
      <c r="FY169" s="28"/>
      <c r="FZ169" s="28"/>
      <c r="GA169" s="28"/>
      <c r="GB169" s="28"/>
      <c r="GC169" s="28"/>
      <c r="GD169" s="28"/>
      <c r="GE169" s="28"/>
      <c r="GF169" s="28"/>
      <c r="GG169" s="28"/>
      <c r="GH169" s="28"/>
      <c r="GI169" s="28"/>
      <c r="GJ169" s="28"/>
      <c r="GK169" s="28"/>
      <c r="GL169" s="28"/>
      <c r="GM169" s="28"/>
      <c r="GN169" s="28"/>
      <c r="GO169" s="28"/>
      <c r="GP169" s="28"/>
      <c r="GQ169" s="28"/>
      <c r="GR169" s="28"/>
      <c r="GS169" s="28"/>
      <c r="GT169" s="28"/>
      <c r="GU169" s="28"/>
      <c r="GV169" s="28"/>
      <c r="GW169" s="28"/>
      <c r="GX169" s="28"/>
      <c r="GY169" s="28"/>
      <c r="GZ169" s="28"/>
      <c r="HA169" s="28"/>
      <c r="HB169" s="28"/>
      <c r="HC169" s="28"/>
      <c r="HD169" s="28"/>
      <c r="HE169" s="28"/>
      <c r="HF169" s="28"/>
      <c r="HG169" s="28"/>
      <c r="HH169" s="28"/>
      <c r="HI169" s="28"/>
      <c r="HJ169" s="28"/>
      <c r="HK169" s="28"/>
      <c r="HL169" s="28"/>
      <c r="HM169" s="28"/>
      <c r="HN169" s="28"/>
      <c r="HO169" s="28"/>
      <c r="HP169" s="28"/>
      <c r="HQ169" s="28"/>
      <c r="HR169" s="28"/>
      <c r="HS169" s="28"/>
      <c r="HT169" s="28"/>
      <c r="HU169" s="28"/>
      <c r="HV169" s="28"/>
      <c r="HW169" s="28"/>
      <c r="HX169" s="28"/>
      <c r="HY169" s="28"/>
      <c r="HZ169" s="28"/>
      <c r="IA169" s="28"/>
      <c r="IB169" s="28"/>
      <c r="IC169" s="28"/>
      <c r="ID169" s="28"/>
      <c r="IE169" s="28"/>
      <c r="IF169" s="28"/>
      <c r="IG169" s="28"/>
      <c r="IH169" s="28"/>
      <c r="II169" s="28"/>
      <c r="IJ169" s="28"/>
      <c r="IK169" s="28"/>
      <c r="IL169" s="28"/>
      <c r="IM169" s="28"/>
      <c r="IN169" s="28"/>
      <c r="IO169" s="28"/>
      <c r="IP169" s="28"/>
      <c r="IQ169" s="28"/>
      <c r="IR169" s="28"/>
      <c r="IS169" s="28"/>
      <c r="IT169" s="28"/>
      <c r="IU169" s="28"/>
      <c r="IV169" s="28"/>
      <c r="IW169" s="28"/>
      <c r="IX169" s="28"/>
      <c r="IY169" s="28"/>
      <c r="IZ169" s="28"/>
      <c r="JA169" s="28"/>
      <c r="JB169" s="28"/>
      <c r="JC169" s="28"/>
      <c r="JD169" s="28"/>
      <c r="JE169" s="28"/>
      <c r="JF169" s="28"/>
      <c r="JG169" s="28"/>
      <c r="JH169" s="28"/>
      <c r="JI169" s="28"/>
      <c r="JJ169" s="28"/>
      <c r="JK169" s="28"/>
      <c r="JL169" s="28"/>
      <c r="JM169" s="28"/>
      <c r="JN169" s="28"/>
      <c r="JO169" s="28"/>
      <c r="JP169" s="28"/>
      <c r="JQ169" s="28"/>
      <c r="JR169" s="28"/>
      <c r="JS169" s="28"/>
    </row>
    <row r="170" spans="1:279" s="27" customFormat="1" ht="12.75" outlineLevel="1" x14ac:dyDescent="0.2">
      <c r="A170" s="33"/>
      <c r="B170" s="58"/>
      <c r="C170" s="193" t="s">
        <v>141</v>
      </c>
      <c r="D170" s="448">
        <v>1.4317637747069852E-3</v>
      </c>
      <c r="E170" s="244">
        <f t="shared" si="319"/>
        <v>1.4317637747069852E-3</v>
      </c>
      <c r="F170" s="244"/>
      <c r="G170" s="204">
        <f t="shared" si="284"/>
        <v>8676102.9471983183</v>
      </c>
      <c r="H170" s="246">
        <f t="shared" si="320"/>
        <v>7.1189079817703333E-3</v>
      </c>
      <c r="I170" s="201" t="s">
        <v>164</v>
      </c>
      <c r="J170" s="197">
        <v>171379.11171260441</v>
      </c>
      <c r="K170" s="197">
        <v>108536.40772054184</v>
      </c>
      <c r="L170" s="197">
        <v>80718.408622298157</v>
      </c>
      <c r="M170" s="197">
        <v>71917.939250746727</v>
      </c>
      <c r="N170" s="197">
        <v>65489.060104621363</v>
      </c>
      <c r="O170" s="197">
        <v>64359.588797528188</v>
      </c>
      <c r="P170" s="197">
        <v>102194.50650386904</v>
      </c>
      <c r="Q170" s="197">
        <v>86810.690323671777</v>
      </c>
      <c r="R170" s="197">
        <v>119682.7361345251</v>
      </c>
      <c r="S170" s="197">
        <v>152291.33223088601</v>
      </c>
      <c r="T170" s="197">
        <v>219996.19062079233</v>
      </c>
      <c r="U170" s="197">
        <v>374170.29175795469</v>
      </c>
      <c r="V170" s="197">
        <v>601045.08725096774</v>
      </c>
      <c r="W170" s="197">
        <v>391391.62750453345</v>
      </c>
      <c r="X170" s="197">
        <v>324845.51937770733</v>
      </c>
      <c r="Y170" s="197">
        <v>232669.88880150442</v>
      </c>
      <c r="Z170" s="197">
        <v>215094.67222577421</v>
      </c>
      <c r="AA170" s="197">
        <v>277475.3305387405</v>
      </c>
      <c r="AB170" s="197">
        <v>292082.31983857334</v>
      </c>
      <c r="AC170" s="197">
        <v>298751.76340544544</v>
      </c>
      <c r="AD170" s="197">
        <v>378426.65513772733</v>
      </c>
      <c r="AE170" s="197">
        <v>423658.16479423875</v>
      </c>
      <c r="AF170" s="197">
        <v>406776.83677814086</v>
      </c>
      <c r="AG170" s="197">
        <v>393482.88680723083</v>
      </c>
      <c r="AH170" s="197">
        <v>443177.68336687487</v>
      </c>
      <c r="AI170" s="197">
        <v>361609.52495573164</v>
      </c>
      <c r="AJ170" s="197">
        <v>305820.15322276769</v>
      </c>
      <c r="AK170" s="197">
        <v>279472.29007201787</v>
      </c>
      <c r="AL170" s="197">
        <v>353792.39370065811</v>
      </c>
      <c r="AM170" s="197">
        <v>276621.0265362722</v>
      </c>
      <c r="AN170" s="197">
        <v>285145.77725973132</v>
      </c>
      <c r="AO170" s="197">
        <v>284363.1867567632</v>
      </c>
      <c r="AP170" s="197">
        <f t="shared" si="322"/>
        <v>55094.951692840536</v>
      </c>
      <c r="AQ170" s="197">
        <f t="shared" si="322"/>
        <v>55958.151409619051</v>
      </c>
      <c r="AR170" s="197">
        <f t="shared" si="322"/>
        <v>62580.493170077316</v>
      </c>
      <c r="AS170" s="197">
        <f t="shared" si="322"/>
        <v>59220.298814340757</v>
      </c>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14"/>
      <c r="DC170" s="28"/>
      <c r="DD170" s="28"/>
      <c r="DE170" s="28"/>
      <c r="DF170" s="28"/>
      <c r="DG170" s="28"/>
      <c r="DH170" s="28"/>
      <c r="DI170" s="28"/>
      <c r="DJ170" s="28"/>
      <c r="DK170" s="28"/>
      <c r="DL170" s="28"/>
      <c r="DM170" s="28"/>
      <c r="DN170" s="28"/>
      <c r="DO170" s="28"/>
      <c r="DP170" s="28"/>
      <c r="DQ170" s="28"/>
      <c r="DR170" s="28"/>
      <c r="DS170" s="28"/>
      <c r="DT170" s="28"/>
      <c r="DU170" s="28"/>
      <c r="DV170" s="28"/>
      <c r="DW170" s="28"/>
      <c r="DX170" s="28"/>
      <c r="DY170" s="28"/>
      <c r="DZ170" s="28"/>
      <c r="EA170" s="28"/>
      <c r="EB170" s="28"/>
      <c r="EC170" s="28"/>
      <c r="ED170" s="28"/>
      <c r="EE170" s="28"/>
      <c r="EF170" s="28"/>
      <c r="EG170" s="28"/>
      <c r="EH170" s="28"/>
      <c r="EI170" s="28"/>
      <c r="EJ170" s="28"/>
      <c r="EK170" s="28"/>
      <c r="EL170" s="28"/>
      <c r="EM170" s="28"/>
      <c r="EN170" s="28"/>
      <c r="EO170" s="28"/>
      <c r="EP170" s="28"/>
      <c r="EQ170" s="28"/>
      <c r="ER170" s="28"/>
      <c r="ES170" s="28"/>
      <c r="ET170" s="28"/>
      <c r="EU170" s="28"/>
      <c r="EV170" s="28"/>
      <c r="EW170" s="28"/>
      <c r="EX170" s="28"/>
      <c r="EY170" s="28"/>
      <c r="EZ170" s="28"/>
      <c r="FA170" s="28"/>
      <c r="FB170" s="28"/>
      <c r="FC170" s="28"/>
      <c r="FD170" s="28"/>
      <c r="FE170" s="28"/>
      <c r="FF170" s="28"/>
      <c r="FG170" s="28"/>
      <c r="FH170" s="28"/>
      <c r="FI170" s="28"/>
      <c r="FJ170" s="28"/>
      <c r="FK170" s="28"/>
      <c r="FL170" s="28"/>
      <c r="FM170" s="28"/>
      <c r="FN170" s="28"/>
      <c r="FO170" s="28"/>
      <c r="FP170" s="28"/>
      <c r="FQ170" s="28"/>
      <c r="FR170" s="28"/>
      <c r="FS170" s="28"/>
      <c r="FT170" s="28"/>
      <c r="FU170" s="28"/>
      <c r="FV170" s="28"/>
      <c r="FW170" s="28"/>
      <c r="FX170" s="28"/>
      <c r="FY170" s="28"/>
      <c r="FZ170" s="28"/>
      <c r="GA170" s="28"/>
      <c r="GB170" s="28"/>
      <c r="GC170" s="28"/>
      <c r="GD170" s="28"/>
      <c r="GE170" s="28"/>
      <c r="GF170" s="28"/>
      <c r="GG170" s="28"/>
      <c r="GH170" s="28"/>
      <c r="GI170" s="28"/>
      <c r="GJ170" s="28"/>
      <c r="GK170" s="28"/>
      <c r="GL170" s="28"/>
      <c r="GM170" s="28"/>
      <c r="GN170" s="28"/>
      <c r="GO170" s="28"/>
      <c r="GP170" s="28"/>
      <c r="GQ170" s="28"/>
      <c r="GR170" s="28"/>
      <c r="GS170" s="28"/>
      <c r="GT170" s="28"/>
      <c r="GU170" s="28"/>
      <c r="GV170" s="28"/>
      <c r="GW170" s="28"/>
      <c r="GX170" s="28"/>
      <c r="GY170" s="28"/>
      <c r="GZ170" s="28"/>
      <c r="HA170" s="28"/>
      <c r="HB170" s="28"/>
      <c r="HC170" s="28"/>
      <c r="HD170" s="28"/>
      <c r="HE170" s="28"/>
      <c r="HF170" s="28"/>
      <c r="HG170" s="28"/>
      <c r="HH170" s="28"/>
      <c r="HI170" s="28"/>
      <c r="HJ170" s="28"/>
      <c r="HK170" s="28"/>
      <c r="HL170" s="28"/>
      <c r="HM170" s="28"/>
      <c r="HN170" s="28"/>
      <c r="HO170" s="28"/>
      <c r="HP170" s="28"/>
      <c r="HQ170" s="28"/>
      <c r="HR170" s="28"/>
      <c r="HS170" s="28"/>
      <c r="HT170" s="28"/>
      <c r="HU170" s="28"/>
      <c r="HV170" s="28"/>
      <c r="HW170" s="28"/>
      <c r="HX170" s="28"/>
      <c r="HY170" s="28"/>
      <c r="HZ170" s="28"/>
      <c r="IA170" s="28"/>
      <c r="IB170" s="28"/>
      <c r="IC170" s="28"/>
      <c r="ID170" s="28"/>
      <c r="IE170" s="28"/>
      <c r="IF170" s="28"/>
      <c r="IG170" s="28"/>
      <c r="IH170" s="28"/>
      <c r="II170" s="28"/>
      <c r="IJ170" s="28"/>
      <c r="IK170" s="28"/>
      <c r="IL170" s="28"/>
      <c r="IM170" s="28"/>
      <c r="IN170" s="28"/>
      <c r="IO170" s="28"/>
      <c r="IP170" s="28"/>
      <c r="IQ170" s="28"/>
      <c r="IR170" s="28"/>
      <c r="IS170" s="28"/>
      <c r="IT170" s="28"/>
      <c r="IU170" s="28"/>
      <c r="IV170" s="28"/>
      <c r="IW170" s="28"/>
      <c r="IX170" s="28"/>
      <c r="IY170" s="28"/>
      <c r="IZ170" s="28"/>
      <c r="JA170" s="28"/>
      <c r="JB170" s="28"/>
      <c r="JC170" s="28"/>
      <c r="JD170" s="28"/>
      <c r="JE170" s="28"/>
      <c r="JF170" s="28"/>
      <c r="JG170" s="28"/>
      <c r="JH170" s="28"/>
      <c r="JI170" s="28"/>
      <c r="JJ170" s="28"/>
      <c r="JK170" s="28"/>
      <c r="JL170" s="28"/>
      <c r="JM170" s="28"/>
      <c r="JN170" s="28"/>
      <c r="JO170" s="28"/>
      <c r="JP170" s="28"/>
      <c r="JQ170" s="28"/>
      <c r="JR170" s="28"/>
      <c r="JS170" s="28"/>
    </row>
    <row r="171" spans="1:279" s="27" customFormat="1" ht="12.75" outlineLevel="1" x14ac:dyDescent="0.2">
      <c r="A171" s="33"/>
      <c r="B171" s="58"/>
      <c r="C171" s="193" t="s">
        <v>144</v>
      </c>
      <c r="D171" s="448">
        <v>4.8058652785198282E-3</v>
      </c>
      <c r="E171" s="244">
        <f t="shared" si="319"/>
        <v>4.8058652785198282E-3</v>
      </c>
      <c r="F171" s="244"/>
      <c r="G171" s="204">
        <f t="shared" si="284"/>
        <v>8514218.0701371972</v>
      </c>
      <c r="H171" s="246">
        <f t="shared" si="320"/>
        <v>6.9860783518717546E-3</v>
      </c>
      <c r="I171" s="201" t="s">
        <v>164</v>
      </c>
      <c r="J171" s="197">
        <v>156954.9188100037</v>
      </c>
      <c r="K171" s="197">
        <v>99401.396654888886</v>
      </c>
      <c r="L171" s="197">
        <v>73924.710807412426</v>
      </c>
      <c r="M171" s="197">
        <v>65864.9365332983</v>
      </c>
      <c r="N171" s="197">
        <v>59977.146625088506</v>
      </c>
      <c r="O171" s="197">
        <v>58942.737731662084</v>
      </c>
      <c r="P171" s="197">
        <v>93593.264143190623</v>
      </c>
      <c r="Q171" s="197">
        <v>79504.233132223497</v>
      </c>
      <c r="R171" s="197">
        <v>109609.58978743451</v>
      </c>
      <c r="S171" s="197">
        <v>139473.67008092636</v>
      </c>
      <c r="T171" s="197">
        <v>201480.12142402193</v>
      </c>
      <c r="U171" s="197">
        <v>342678.09639758983</v>
      </c>
      <c r="V171" s="197">
        <v>550457.88210658019</v>
      </c>
      <c r="W171" s="197">
        <v>358449.99139046884</v>
      </c>
      <c r="X171" s="197">
        <v>297504.76362150302</v>
      </c>
      <c r="Y171" s="197">
        <v>213087.13262333287</v>
      </c>
      <c r="Z171" s="197">
        <v>196991.14132575929</v>
      </c>
      <c r="AA171" s="197">
        <v>254121.50606498856</v>
      </c>
      <c r="AB171" s="197">
        <v>267499.09214711573</v>
      </c>
      <c r="AC171" s="197">
        <v>273607.19927339</v>
      </c>
      <c r="AD171" s="197">
        <v>346576.22121584887</v>
      </c>
      <c r="AE171" s="197">
        <v>388000.80239641241</v>
      </c>
      <c r="AF171" s="197">
        <v>372540.29824457056</v>
      </c>
      <c r="AG171" s="197">
        <v>360365.2390002007</v>
      </c>
      <c r="AH171" s="197">
        <v>405877.45271956339</v>
      </c>
      <c r="AI171" s="197">
        <v>331174.51166119333</v>
      </c>
      <c r="AJ171" s="197">
        <v>280080.67517607595</v>
      </c>
      <c r="AK171" s="197">
        <v>255950.39068389143</v>
      </c>
      <c r="AL171" s="197">
        <v>324015.31244953716</v>
      </c>
      <c r="AM171" s="197">
        <v>253339.10490765658</v>
      </c>
      <c r="AN171" s="197">
        <v>261146.36650625683</v>
      </c>
      <c r="AO171" s="197">
        <v>260429.6430524626</v>
      </c>
      <c r="AP171" s="197">
        <f t="shared" si="322"/>
        <v>184931.98392069765</v>
      </c>
      <c r="AQ171" s="197">
        <f t="shared" si="322"/>
        <v>187829.40430566514</v>
      </c>
      <c r="AR171" s="197">
        <f t="shared" si="322"/>
        <v>210057.98900050527</v>
      </c>
      <c r="AS171" s="197">
        <f t="shared" si="322"/>
        <v>198779.14421577987</v>
      </c>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14"/>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28"/>
      <c r="EV171" s="28"/>
      <c r="EW171" s="28"/>
      <c r="EX171" s="28"/>
      <c r="EY171" s="28"/>
      <c r="EZ171" s="28"/>
      <c r="FA171" s="28"/>
      <c r="FB171" s="28"/>
      <c r="FC171" s="28"/>
      <c r="FD171" s="28"/>
      <c r="FE171" s="28"/>
      <c r="FF171" s="28"/>
      <c r="FG171" s="28"/>
      <c r="FH171" s="28"/>
      <c r="FI171" s="28"/>
      <c r="FJ171" s="28"/>
      <c r="FK171" s="28"/>
      <c r="FL171" s="28"/>
      <c r="FM171" s="28"/>
      <c r="FN171" s="28"/>
      <c r="FO171" s="28"/>
      <c r="FP171" s="28"/>
      <c r="FQ171" s="28"/>
      <c r="FR171" s="28"/>
      <c r="FS171" s="28"/>
      <c r="FT171" s="28"/>
      <c r="FU171" s="28"/>
      <c r="FV171" s="28"/>
      <c r="FW171" s="28"/>
      <c r="FX171" s="28"/>
      <c r="FY171" s="28"/>
      <c r="FZ171" s="28"/>
      <c r="GA171" s="28"/>
      <c r="GB171" s="28"/>
      <c r="GC171" s="28"/>
      <c r="GD171" s="28"/>
      <c r="GE171" s="28"/>
      <c r="GF171" s="28"/>
      <c r="GG171" s="28"/>
      <c r="GH171" s="28"/>
      <c r="GI171" s="28"/>
      <c r="GJ171" s="28"/>
      <c r="GK171" s="28"/>
      <c r="GL171" s="28"/>
      <c r="GM171" s="28"/>
      <c r="GN171" s="28"/>
      <c r="GO171" s="28"/>
      <c r="GP171" s="28"/>
      <c r="GQ171" s="28"/>
      <c r="GR171" s="28"/>
      <c r="GS171" s="28"/>
      <c r="GT171" s="28"/>
      <c r="GU171" s="28"/>
      <c r="GV171" s="28"/>
      <c r="GW171" s="28"/>
      <c r="GX171" s="28"/>
      <c r="GY171" s="28"/>
      <c r="GZ171" s="28"/>
      <c r="HA171" s="28"/>
      <c r="HB171" s="28"/>
      <c r="HC171" s="28"/>
      <c r="HD171" s="28"/>
      <c r="HE171" s="28"/>
      <c r="HF171" s="28"/>
      <c r="HG171" s="28"/>
      <c r="HH171" s="28"/>
      <c r="HI171" s="28"/>
      <c r="HJ171" s="28"/>
      <c r="HK171" s="28"/>
      <c r="HL171" s="28"/>
      <c r="HM171" s="28"/>
      <c r="HN171" s="28"/>
      <c r="HO171" s="28"/>
      <c r="HP171" s="28"/>
      <c r="HQ171" s="28"/>
      <c r="HR171" s="28"/>
      <c r="HS171" s="28"/>
      <c r="HT171" s="28"/>
      <c r="HU171" s="28"/>
      <c r="HV171" s="28"/>
      <c r="HW171" s="28"/>
      <c r="HX171" s="28"/>
      <c r="HY171" s="28"/>
      <c r="HZ171" s="28"/>
      <c r="IA171" s="28"/>
      <c r="IB171" s="28"/>
      <c r="IC171" s="28"/>
      <c r="ID171" s="28"/>
      <c r="IE171" s="28"/>
      <c r="IF171" s="28"/>
      <c r="IG171" s="28"/>
      <c r="IH171" s="28"/>
      <c r="II171" s="28"/>
      <c r="IJ171" s="28"/>
      <c r="IK171" s="28"/>
      <c r="IL171" s="28"/>
      <c r="IM171" s="28"/>
      <c r="IN171" s="28"/>
      <c r="IO171" s="28"/>
      <c r="IP171" s="28"/>
      <c r="IQ171" s="28"/>
      <c r="IR171" s="28"/>
      <c r="IS171" s="28"/>
      <c r="IT171" s="28"/>
      <c r="IU171" s="28"/>
      <c r="IV171" s="28"/>
      <c r="IW171" s="28"/>
      <c r="IX171" s="28"/>
      <c r="IY171" s="28"/>
      <c r="IZ171" s="28"/>
      <c r="JA171" s="28"/>
      <c r="JB171" s="28"/>
      <c r="JC171" s="28"/>
      <c r="JD171" s="28"/>
      <c r="JE171" s="28"/>
      <c r="JF171" s="28"/>
      <c r="JG171" s="28"/>
      <c r="JH171" s="28"/>
      <c r="JI171" s="28"/>
      <c r="JJ171" s="28"/>
      <c r="JK171" s="28"/>
      <c r="JL171" s="28"/>
      <c r="JM171" s="28"/>
      <c r="JN171" s="28"/>
      <c r="JO171" s="28"/>
      <c r="JP171" s="28"/>
      <c r="JQ171" s="28"/>
      <c r="JR171" s="28"/>
      <c r="JS171" s="28"/>
    </row>
    <row r="172" spans="1:279" s="27" customFormat="1" ht="12.75" outlineLevel="1" x14ac:dyDescent="0.2">
      <c r="A172" s="33"/>
      <c r="B172" s="58"/>
      <c r="C172" s="193" t="s">
        <v>143</v>
      </c>
      <c r="D172" s="448">
        <v>1.4498688203487796E-3</v>
      </c>
      <c r="E172" s="244">
        <f t="shared" si="319"/>
        <v>1.4498688203487796E-3</v>
      </c>
      <c r="F172" s="244"/>
      <c r="G172" s="204">
        <f t="shared" si="284"/>
        <v>7151533.8914038679</v>
      </c>
      <c r="H172" s="246">
        <f t="shared" si="320"/>
        <v>5.8679699873612299E-3</v>
      </c>
      <c r="I172" s="201" t="s">
        <v>164</v>
      </c>
      <c r="J172" s="197">
        <v>140373.99567962287</v>
      </c>
      <c r="K172" s="197">
        <v>88900.502962080573</v>
      </c>
      <c r="L172" s="197">
        <v>66115.20756516543</v>
      </c>
      <c r="M172" s="197">
        <v>58906.878398350418</v>
      </c>
      <c r="N172" s="197">
        <v>53641.082325160438</v>
      </c>
      <c r="O172" s="197">
        <v>52715.949741628123</v>
      </c>
      <c r="P172" s="197">
        <v>83705.94917373608</v>
      </c>
      <c r="Q172" s="197">
        <v>71105.301846093877</v>
      </c>
      <c r="R172" s="197">
        <v>98030.289206112473</v>
      </c>
      <c r="S172" s="197">
        <v>124739.48895517664</v>
      </c>
      <c r="T172" s="197">
        <v>180195.49759088483</v>
      </c>
      <c r="U172" s="197">
        <v>306477.13361214369</v>
      </c>
      <c r="V172" s="197">
        <v>492306.79070453282</v>
      </c>
      <c r="W172" s="197">
        <v>320582.86496720812</v>
      </c>
      <c r="X172" s="197">
        <v>266075.97085775656</v>
      </c>
      <c r="Y172" s="197">
        <v>190576.32892958104</v>
      </c>
      <c r="Z172" s="197">
        <v>176180.73922780211</v>
      </c>
      <c r="AA172" s="197">
        <v>227275.77743292975</v>
      </c>
      <c r="AB172" s="197">
        <v>239240.1378055377</v>
      </c>
      <c r="AC172" s="197">
        <v>244702.97649740573</v>
      </c>
      <c r="AD172" s="197">
        <v>309963.45542063256</v>
      </c>
      <c r="AE172" s="197">
        <v>347011.88960643648</v>
      </c>
      <c r="AF172" s="197">
        <v>333184.6533562456</v>
      </c>
      <c r="AG172" s="197">
        <v>322295.78331173834</v>
      </c>
      <c r="AH172" s="197">
        <v>363000.02718284342</v>
      </c>
      <c r="AI172" s="197">
        <v>296188.80262939923</v>
      </c>
      <c r="AJ172" s="197">
        <v>250492.58592975355</v>
      </c>
      <c r="AK172" s="197">
        <v>228911.45628606062</v>
      </c>
      <c r="AL172" s="197">
        <v>289785.91059628554</v>
      </c>
      <c r="AM172" s="197">
        <v>226576.03015828715</v>
      </c>
      <c r="AN172" s="197">
        <v>233558.52241925441</v>
      </c>
      <c r="AO172" s="197">
        <v>232917.51456955343</v>
      </c>
      <c r="AP172" s="197">
        <f t="shared" si="322"/>
        <v>55791.642468688297</v>
      </c>
      <c r="AQ172" s="197">
        <f t="shared" si="322"/>
        <v>56665.757582647799</v>
      </c>
      <c r="AR172" s="197">
        <f t="shared" si="322"/>
        <v>63371.840671072809</v>
      </c>
      <c r="AS172" s="197">
        <f t="shared" si="322"/>
        <v>59969.155736058703</v>
      </c>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14"/>
      <c r="DC172" s="28"/>
      <c r="DD172" s="28"/>
      <c r="DE172" s="28"/>
      <c r="DF172" s="28"/>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c r="ED172" s="28"/>
      <c r="EE172" s="28"/>
      <c r="EF172" s="28"/>
      <c r="EG172" s="28"/>
      <c r="EH172" s="28"/>
      <c r="EI172" s="28"/>
      <c r="EJ172" s="28"/>
      <c r="EK172" s="28"/>
      <c r="EL172" s="28"/>
      <c r="EM172" s="28"/>
      <c r="EN172" s="28"/>
      <c r="EO172" s="28"/>
      <c r="EP172" s="28"/>
      <c r="EQ172" s="28"/>
      <c r="ER172" s="28"/>
      <c r="ES172" s="28"/>
      <c r="ET172" s="28"/>
      <c r="EU172" s="28"/>
      <c r="EV172" s="28"/>
      <c r="EW172" s="28"/>
      <c r="EX172" s="28"/>
      <c r="EY172" s="28"/>
      <c r="EZ172" s="28"/>
      <c r="FA172" s="28"/>
      <c r="FB172" s="28"/>
      <c r="FC172" s="28"/>
      <c r="FD172" s="28"/>
      <c r="FE172" s="28"/>
      <c r="FF172" s="28"/>
      <c r="FG172" s="28"/>
      <c r="FH172" s="28"/>
      <c r="FI172" s="28"/>
      <c r="FJ172" s="28"/>
      <c r="FK172" s="28"/>
      <c r="FL172" s="28"/>
      <c r="FM172" s="28"/>
      <c r="FN172" s="28"/>
      <c r="FO172" s="28"/>
      <c r="FP172" s="28"/>
      <c r="FQ172" s="28"/>
      <c r="FR172" s="28"/>
      <c r="FS172" s="28"/>
      <c r="FT172" s="28"/>
      <c r="FU172" s="28"/>
      <c r="FV172" s="28"/>
      <c r="FW172" s="28"/>
      <c r="FX172" s="28"/>
      <c r="FY172" s="28"/>
      <c r="FZ172" s="28"/>
      <c r="GA172" s="28"/>
      <c r="GB172" s="28"/>
      <c r="GC172" s="28"/>
      <c r="GD172" s="28"/>
      <c r="GE172" s="28"/>
      <c r="GF172" s="28"/>
      <c r="GG172" s="28"/>
      <c r="GH172" s="28"/>
      <c r="GI172" s="28"/>
      <c r="GJ172" s="28"/>
      <c r="GK172" s="28"/>
      <c r="GL172" s="28"/>
      <c r="GM172" s="28"/>
      <c r="GN172" s="28"/>
      <c r="GO172" s="28"/>
      <c r="GP172" s="28"/>
      <c r="GQ172" s="28"/>
      <c r="GR172" s="28"/>
      <c r="GS172" s="28"/>
      <c r="GT172" s="28"/>
      <c r="GU172" s="28"/>
      <c r="GV172" s="28"/>
      <c r="GW172" s="28"/>
      <c r="GX172" s="28"/>
      <c r="GY172" s="28"/>
      <c r="GZ172" s="28"/>
      <c r="HA172" s="28"/>
      <c r="HB172" s="28"/>
      <c r="HC172" s="28"/>
      <c r="HD172" s="28"/>
      <c r="HE172" s="28"/>
      <c r="HF172" s="28"/>
      <c r="HG172" s="28"/>
      <c r="HH172" s="28"/>
      <c r="HI172" s="28"/>
      <c r="HJ172" s="28"/>
      <c r="HK172" s="28"/>
      <c r="HL172" s="28"/>
      <c r="HM172" s="28"/>
      <c r="HN172" s="28"/>
      <c r="HO172" s="28"/>
      <c r="HP172" s="28"/>
      <c r="HQ172" s="28"/>
      <c r="HR172" s="28"/>
      <c r="HS172" s="28"/>
      <c r="HT172" s="28"/>
      <c r="HU172" s="28"/>
      <c r="HV172" s="28"/>
      <c r="HW172" s="28"/>
      <c r="HX172" s="28"/>
      <c r="HY172" s="28"/>
      <c r="HZ172" s="28"/>
      <c r="IA172" s="28"/>
      <c r="IB172" s="28"/>
      <c r="IC172" s="28"/>
      <c r="ID172" s="28"/>
      <c r="IE172" s="28"/>
      <c r="IF172" s="28"/>
      <c r="IG172" s="28"/>
      <c r="IH172" s="28"/>
      <c r="II172" s="28"/>
      <c r="IJ172" s="28"/>
      <c r="IK172" s="28"/>
      <c r="IL172" s="28"/>
      <c r="IM172" s="28"/>
      <c r="IN172" s="28"/>
      <c r="IO172" s="28"/>
      <c r="IP172" s="28"/>
      <c r="IQ172" s="28"/>
      <c r="IR172" s="28"/>
      <c r="IS172" s="28"/>
      <c r="IT172" s="28"/>
      <c r="IU172" s="28"/>
      <c r="IV172" s="28"/>
      <c r="IW172" s="28"/>
      <c r="IX172" s="28"/>
      <c r="IY172" s="28"/>
      <c r="IZ172" s="28"/>
      <c r="JA172" s="28"/>
      <c r="JB172" s="28"/>
      <c r="JC172" s="28"/>
      <c r="JD172" s="28"/>
      <c r="JE172" s="28"/>
      <c r="JF172" s="28"/>
      <c r="JG172" s="28"/>
      <c r="JH172" s="28"/>
      <c r="JI172" s="28"/>
      <c r="JJ172" s="28"/>
      <c r="JK172" s="28"/>
      <c r="JL172" s="28"/>
      <c r="JM172" s="28"/>
      <c r="JN172" s="28"/>
      <c r="JO172" s="28"/>
      <c r="JP172" s="28"/>
      <c r="JQ172" s="28"/>
      <c r="JR172" s="28"/>
      <c r="JS172" s="28"/>
    </row>
    <row r="173" spans="1:279" s="27" customFormat="1" ht="12.75" outlineLevel="1" x14ac:dyDescent="0.2">
      <c r="A173" s="33"/>
      <c r="B173" s="58"/>
      <c r="C173" s="193" t="s">
        <v>142</v>
      </c>
      <c r="D173" s="448">
        <v>6.2354273908904597E-4</v>
      </c>
      <c r="E173" s="244">
        <f t="shared" si="319"/>
        <v>6.2354273908904597E-4</v>
      </c>
      <c r="F173" s="244"/>
      <c r="G173" s="204">
        <f t="shared" si="284"/>
        <v>6924559.4310881523</v>
      </c>
      <c r="H173" s="246">
        <f t="shared" si="320"/>
        <v>5.6817331126914408E-3</v>
      </c>
      <c r="I173" s="201" t="s">
        <v>164</v>
      </c>
      <c r="J173" s="197">
        <v>138494.7166880779</v>
      </c>
      <c r="K173" s="197">
        <v>87710.333467043049</v>
      </c>
      <c r="L173" s="197">
        <v>65230.079803450761</v>
      </c>
      <c r="M173" s="197">
        <v>58118.253279463221</v>
      </c>
      <c r="N173" s="197">
        <v>52922.953881146641</v>
      </c>
      <c r="O173" s="197">
        <v>52010.206655886759</v>
      </c>
      <c r="P173" s="197">
        <v>82585.322586255061</v>
      </c>
      <c r="Q173" s="197">
        <v>70153.368410703144</v>
      </c>
      <c r="R173" s="197">
        <v>96717.893258784854</v>
      </c>
      <c r="S173" s="197">
        <v>123069.5193865641</v>
      </c>
      <c r="T173" s="197">
        <v>177783.10196622499</v>
      </c>
      <c r="U173" s="197">
        <v>302374.12268196594</v>
      </c>
      <c r="V173" s="197">
        <v>485715.95595136745</v>
      </c>
      <c r="W173" s="197">
        <v>316291.01133530628</v>
      </c>
      <c r="X173" s="197">
        <v>262513.8368615915</v>
      </c>
      <c r="Y173" s="197">
        <v>188024.95828924875</v>
      </c>
      <c r="Z173" s="197">
        <v>173822.09181349524</v>
      </c>
      <c r="AA173" s="197">
        <v>224233.08714154872</v>
      </c>
      <c r="AB173" s="197">
        <v>236037.27275396226</v>
      </c>
      <c r="AC173" s="197">
        <v>241426.97683184341</v>
      </c>
      <c r="AD173" s="197">
        <v>305813.7708077635</v>
      </c>
      <c r="AE173" s="197">
        <v>342366.21324169112</v>
      </c>
      <c r="AF173" s="197">
        <v>328724.0912961142</v>
      </c>
      <c r="AG173" s="197">
        <v>317980.99771552556</v>
      </c>
      <c r="AH173" s="197">
        <v>358140.30710639915</v>
      </c>
      <c r="AI173" s="197">
        <v>292223.52835179964</v>
      </c>
      <c r="AJ173" s="197">
        <v>247139.07695541374</v>
      </c>
      <c r="AK173" s="197">
        <v>225846.86808623353</v>
      </c>
      <c r="AL173" s="197">
        <v>285906.35604494083</v>
      </c>
      <c r="AM173" s="197">
        <v>223542.70784383276</v>
      </c>
      <c r="AN173" s="197">
        <v>230431.72088914382</v>
      </c>
      <c r="AO173" s="197">
        <v>229799.29463306011</v>
      </c>
      <c r="AP173" s="197">
        <f t="shared" si="322"/>
        <v>23994.221459865556</v>
      </c>
      <c r="AQ173" s="197">
        <f t="shared" si="322"/>
        <v>24370.150733457576</v>
      </c>
      <c r="AR173" s="197">
        <f t="shared" si="322"/>
        <v>27254.225043372979</v>
      </c>
      <c r="AS173" s="197">
        <f t="shared" si="322"/>
        <v>25790.837835607981</v>
      </c>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14"/>
      <c r="DC173" s="28"/>
      <c r="DD173" s="28"/>
      <c r="DE173" s="28"/>
      <c r="DF173" s="28"/>
      <c r="DG173" s="28"/>
      <c r="DH173" s="28"/>
      <c r="DI173" s="28"/>
      <c r="DJ173" s="28"/>
      <c r="DK173" s="28"/>
      <c r="DL173" s="28"/>
      <c r="DM173" s="28"/>
      <c r="DN173" s="28"/>
      <c r="DO173" s="28"/>
      <c r="DP173" s="28"/>
      <c r="DQ173" s="28"/>
      <c r="DR173" s="28"/>
      <c r="DS173" s="28"/>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28"/>
      <c r="EV173" s="28"/>
      <c r="EW173" s="28"/>
      <c r="EX173" s="28"/>
      <c r="EY173" s="28"/>
      <c r="EZ173" s="28"/>
      <c r="FA173" s="28"/>
      <c r="FB173" s="28"/>
      <c r="FC173" s="28"/>
      <c r="FD173" s="28"/>
      <c r="FE173" s="28"/>
      <c r="FF173" s="28"/>
      <c r="FG173" s="28"/>
      <c r="FH173" s="28"/>
      <c r="FI173" s="28"/>
      <c r="FJ173" s="28"/>
      <c r="FK173" s="28"/>
      <c r="FL173" s="28"/>
      <c r="FM173" s="28"/>
      <c r="FN173" s="28"/>
      <c r="FO173" s="28"/>
      <c r="FP173" s="28"/>
      <c r="FQ173" s="28"/>
      <c r="FR173" s="28"/>
      <c r="FS173" s="28"/>
      <c r="FT173" s="28"/>
      <c r="FU173" s="28"/>
      <c r="FV173" s="28"/>
      <c r="FW173" s="28"/>
      <c r="FX173" s="28"/>
      <c r="FY173" s="28"/>
      <c r="FZ173" s="28"/>
      <c r="GA173" s="28"/>
      <c r="GB173" s="28"/>
      <c r="GC173" s="28"/>
      <c r="GD173" s="28"/>
      <c r="GE173" s="28"/>
      <c r="GF173" s="28"/>
      <c r="GG173" s="28"/>
      <c r="GH173" s="28"/>
      <c r="GI173" s="28"/>
      <c r="GJ173" s="28"/>
      <c r="GK173" s="28"/>
      <c r="GL173" s="28"/>
      <c r="GM173" s="28"/>
      <c r="GN173" s="28"/>
      <c r="GO173" s="28"/>
      <c r="GP173" s="28"/>
      <c r="GQ173" s="28"/>
      <c r="GR173" s="28"/>
      <c r="GS173" s="28"/>
      <c r="GT173" s="28"/>
      <c r="GU173" s="28"/>
      <c r="GV173" s="28"/>
      <c r="GW173" s="28"/>
      <c r="GX173" s="28"/>
      <c r="GY173" s="28"/>
      <c r="GZ173" s="28"/>
      <c r="HA173" s="28"/>
      <c r="HB173" s="28"/>
      <c r="HC173" s="28"/>
      <c r="HD173" s="28"/>
      <c r="HE173" s="28"/>
      <c r="HF173" s="28"/>
      <c r="HG173" s="28"/>
      <c r="HH173" s="28"/>
      <c r="HI173" s="28"/>
      <c r="HJ173" s="28"/>
      <c r="HK173" s="28"/>
      <c r="HL173" s="28"/>
      <c r="HM173" s="28"/>
      <c r="HN173" s="28"/>
      <c r="HO173" s="28"/>
      <c r="HP173" s="28"/>
      <c r="HQ173" s="28"/>
      <c r="HR173" s="28"/>
      <c r="HS173" s="28"/>
      <c r="HT173" s="28"/>
      <c r="HU173" s="28"/>
      <c r="HV173" s="28"/>
      <c r="HW173" s="28"/>
      <c r="HX173" s="28"/>
      <c r="HY173" s="28"/>
      <c r="HZ173" s="28"/>
      <c r="IA173" s="28"/>
      <c r="IB173" s="28"/>
      <c r="IC173" s="28"/>
      <c r="ID173" s="28"/>
      <c r="IE173" s="28"/>
      <c r="IF173" s="28"/>
      <c r="IG173" s="28"/>
      <c r="IH173" s="28"/>
      <c r="II173" s="28"/>
      <c r="IJ173" s="28"/>
      <c r="IK173" s="28"/>
      <c r="IL173" s="28"/>
      <c r="IM173" s="28"/>
      <c r="IN173" s="28"/>
      <c r="IO173" s="28"/>
      <c r="IP173" s="28"/>
      <c r="IQ173" s="28"/>
      <c r="IR173" s="28"/>
      <c r="IS173" s="28"/>
      <c r="IT173" s="28"/>
      <c r="IU173" s="28"/>
      <c r="IV173" s="28"/>
      <c r="IW173" s="28"/>
      <c r="IX173" s="28"/>
      <c r="IY173" s="28"/>
      <c r="IZ173" s="28"/>
      <c r="JA173" s="28"/>
      <c r="JB173" s="28"/>
      <c r="JC173" s="28"/>
      <c r="JD173" s="28"/>
      <c r="JE173" s="28"/>
      <c r="JF173" s="28"/>
      <c r="JG173" s="28"/>
      <c r="JH173" s="28"/>
      <c r="JI173" s="28"/>
      <c r="JJ173" s="28"/>
      <c r="JK173" s="28"/>
      <c r="JL173" s="28"/>
      <c r="JM173" s="28"/>
      <c r="JN173" s="28"/>
      <c r="JO173" s="28"/>
      <c r="JP173" s="28"/>
      <c r="JQ173" s="28"/>
      <c r="JR173" s="28"/>
      <c r="JS173" s="28"/>
    </row>
    <row r="174" spans="1:279" s="27" customFormat="1" ht="12.75" outlineLevel="1" x14ac:dyDescent="0.2">
      <c r="A174" s="33"/>
      <c r="B174" s="58"/>
      <c r="C174" s="193" t="s">
        <v>145</v>
      </c>
      <c r="D174" s="448">
        <v>9.7721592342426026E-4</v>
      </c>
      <c r="E174" s="244">
        <f t="shared" si="319"/>
        <v>9.7721592342426026E-4</v>
      </c>
      <c r="F174" s="244"/>
      <c r="G174" s="204">
        <f t="shared" si="284"/>
        <v>6850979.6798788877</v>
      </c>
      <c r="H174" s="246">
        <f t="shared" si="320"/>
        <v>5.6213595231469028E-3</v>
      </c>
      <c r="I174" s="201" t="s">
        <v>164</v>
      </c>
      <c r="J174" s="197">
        <v>135833.69672029364</v>
      </c>
      <c r="K174" s="197">
        <v>86025.078214581052</v>
      </c>
      <c r="L174" s="197">
        <v>63976.757301278463</v>
      </c>
      <c r="M174" s="197">
        <v>57001.57651252408</v>
      </c>
      <c r="N174" s="197">
        <v>51906.098939675932</v>
      </c>
      <c r="O174" s="197">
        <v>51010.889124145746</v>
      </c>
      <c r="P174" s="197">
        <v>80998.538644576736</v>
      </c>
      <c r="Q174" s="197">
        <v>68805.450463994377</v>
      </c>
      <c r="R174" s="197">
        <v>94859.567891880724</v>
      </c>
      <c r="S174" s="197">
        <v>120704.87720854626</v>
      </c>
      <c r="T174" s="197">
        <v>174367.19993342581</v>
      </c>
      <c r="U174" s="197">
        <v>296564.3445370699</v>
      </c>
      <c r="V174" s="197">
        <v>476383.47101355554</v>
      </c>
      <c r="W174" s="197">
        <v>310213.83585221879</v>
      </c>
      <c r="X174" s="197">
        <v>257469.92920638711</v>
      </c>
      <c r="Y174" s="197">
        <v>184412.27052458568</v>
      </c>
      <c r="Z174" s="197">
        <v>170482.29612872915</v>
      </c>
      <c r="AA174" s="197">
        <v>219924.70096920501</v>
      </c>
      <c r="AB174" s="197">
        <v>231502.08245241261</v>
      </c>
      <c r="AC174" s="197">
        <v>236788.22943790306</v>
      </c>
      <c r="AD174" s="197">
        <v>299937.90369887103</v>
      </c>
      <c r="AE174" s="197">
        <v>335788.0321275139</v>
      </c>
      <c r="AF174" s="197">
        <v>322408.02818736166</v>
      </c>
      <c r="AG174" s="197">
        <v>311871.35104790056</v>
      </c>
      <c r="AH174" s="197">
        <v>351259.04454802343</v>
      </c>
      <c r="AI174" s="197">
        <v>286608.78244238073</v>
      </c>
      <c r="AJ174" s="197">
        <v>242390.57799224177</v>
      </c>
      <c r="AK174" s="197">
        <v>221507.4749309512</v>
      </c>
      <c r="AL174" s="197">
        <v>280412.98748514563</v>
      </c>
      <c r="AM174" s="197">
        <v>219247.58653198698</v>
      </c>
      <c r="AN174" s="197">
        <v>226004.23495205975</v>
      </c>
      <c r="AO174" s="197">
        <v>225383.96005406274</v>
      </c>
      <c r="AP174" s="197">
        <f t="shared" si="322"/>
        <v>37603.733971794769</v>
      </c>
      <c r="AQ174" s="197">
        <f t="shared" si="322"/>
        <v>38192.890174258348</v>
      </c>
      <c r="AR174" s="197">
        <f t="shared" si="322"/>
        <v>42712.810242777792</v>
      </c>
      <c r="AS174" s="197">
        <f t="shared" si="322"/>
        <v>40419.390414567592</v>
      </c>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14"/>
      <c r="DC174" s="28"/>
      <c r="DD174" s="28"/>
      <c r="DE174" s="28"/>
      <c r="DF174" s="28"/>
      <c r="DG174" s="28"/>
      <c r="DH174" s="28"/>
      <c r="DI174" s="28"/>
      <c r="DJ174" s="28"/>
      <c r="DK174" s="28"/>
      <c r="DL174" s="28"/>
      <c r="DM174" s="28"/>
      <c r="DN174" s="28"/>
      <c r="DO174" s="28"/>
      <c r="DP174" s="28"/>
      <c r="DQ174" s="28"/>
      <c r="DR174" s="28"/>
      <c r="DS174" s="28"/>
      <c r="DT174" s="28"/>
      <c r="DU174" s="28"/>
      <c r="DV174" s="28"/>
      <c r="DW174" s="28"/>
      <c r="DX174" s="28"/>
      <c r="DY174" s="28"/>
      <c r="DZ174" s="28"/>
      <c r="EA174" s="28"/>
      <c r="EB174" s="28"/>
      <c r="EC174" s="28"/>
      <c r="ED174" s="28"/>
      <c r="EE174" s="28"/>
      <c r="EF174" s="28"/>
      <c r="EG174" s="28"/>
      <c r="EH174" s="28"/>
      <c r="EI174" s="28"/>
      <c r="EJ174" s="28"/>
      <c r="EK174" s="28"/>
      <c r="EL174" s="28"/>
      <c r="EM174" s="28"/>
      <c r="EN174" s="28"/>
      <c r="EO174" s="28"/>
      <c r="EP174" s="28"/>
      <c r="EQ174" s="28"/>
      <c r="ER174" s="28"/>
      <c r="ES174" s="28"/>
      <c r="ET174" s="28"/>
      <c r="EU174" s="28"/>
      <c r="EV174" s="28"/>
      <c r="EW174" s="28"/>
      <c r="EX174" s="28"/>
      <c r="EY174" s="28"/>
      <c r="EZ174" s="28"/>
      <c r="FA174" s="28"/>
      <c r="FB174" s="28"/>
      <c r="FC174" s="28"/>
      <c r="FD174" s="28"/>
      <c r="FE174" s="28"/>
      <c r="FF174" s="28"/>
      <c r="FG174" s="28"/>
      <c r="FH174" s="28"/>
      <c r="FI174" s="28"/>
      <c r="FJ174" s="28"/>
      <c r="FK174" s="28"/>
      <c r="FL174" s="28"/>
      <c r="FM174" s="28"/>
      <c r="FN174" s="28"/>
      <c r="FO174" s="28"/>
      <c r="FP174" s="28"/>
      <c r="FQ174" s="28"/>
      <c r="FR174" s="28"/>
      <c r="FS174" s="28"/>
      <c r="FT174" s="28"/>
      <c r="FU174" s="28"/>
      <c r="FV174" s="28"/>
      <c r="FW174" s="28"/>
      <c r="FX174" s="28"/>
      <c r="FY174" s="28"/>
      <c r="FZ174" s="28"/>
      <c r="GA174" s="28"/>
      <c r="GB174" s="28"/>
      <c r="GC174" s="28"/>
      <c r="GD174" s="28"/>
      <c r="GE174" s="28"/>
      <c r="GF174" s="28"/>
      <c r="GG174" s="28"/>
      <c r="GH174" s="28"/>
      <c r="GI174" s="28"/>
      <c r="GJ174" s="28"/>
      <c r="GK174" s="28"/>
      <c r="GL174" s="28"/>
      <c r="GM174" s="28"/>
      <c r="GN174" s="28"/>
      <c r="GO174" s="28"/>
      <c r="GP174" s="28"/>
      <c r="GQ174" s="28"/>
      <c r="GR174" s="28"/>
      <c r="GS174" s="28"/>
      <c r="GT174" s="28"/>
      <c r="GU174" s="28"/>
      <c r="GV174" s="28"/>
      <c r="GW174" s="28"/>
      <c r="GX174" s="28"/>
      <c r="GY174" s="28"/>
      <c r="GZ174" s="28"/>
      <c r="HA174" s="28"/>
      <c r="HB174" s="28"/>
      <c r="HC174" s="28"/>
      <c r="HD174" s="28"/>
      <c r="HE174" s="28"/>
      <c r="HF174" s="28"/>
      <c r="HG174" s="28"/>
      <c r="HH174" s="28"/>
      <c r="HI174" s="28"/>
      <c r="HJ174" s="28"/>
      <c r="HK174" s="28"/>
      <c r="HL174" s="28"/>
      <c r="HM174" s="28"/>
      <c r="HN174" s="28"/>
      <c r="HO174" s="28"/>
      <c r="HP174" s="28"/>
      <c r="HQ174" s="28"/>
      <c r="HR174" s="28"/>
      <c r="HS174" s="28"/>
      <c r="HT174" s="28"/>
      <c r="HU174" s="28"/>
      <c r="HV174" s="28"/>
      <c r="HW174" s="28"/>
      <c r="HX174" s="28"/>
      <c r="HY174" s="28"/>
      <c r="HZ174" s="28"/>
      <c r="IA174" s="28"/>
      <c r="IB174" s="28"/>
      <c r="IC174" s="28"/>
      <c r="ID174" s="28"/>
      <c r="IE174" s="28"/>
      <c r="IF174" s="28"/>
      <c r="IG174" s="28"/>
      <c r="IH174" s="28"/>
      <c r="II174" s="28"/>
      <c r="IJ174" s="28"/>
      <c r="IK174" s="28"/>
      <c r="IL174" s="28"/>
      <c r="IM174" s="28"/>
      <c r="IN174" s="28"/>
      <c r="IO174" s="28"/>
      <c r="IP174" s="28"/>
      <c r="IQ174" s="28"/>
      <c r="IR174" s="28"/>
      <c r="IS174" s="28"/>
      <c r="IT174" s="28"/>
      <c r="IU174" s="28"/>
      <c r="IV174" s="28"/>
      <c r="IW174" s="28"/>
      <c r="IX174" s="28"/>
      <c r="IY174" s="28"/>
      <c r="IZ174" s="28"/>
      <c r="JA174" s="28"/>
      <c r="JB174" s="28"/>
      <c r="JC174" s="28"/>
      <c r="JD174" s="28"/>
      <c r="JE174" s="28"/>
      <c r="JF174" s="28"/>
      <c r="JG174" s="28"/>
      <c r="JH174" s="28"/>
      <c r="JI174" s="28"/>
      <c r="JJ174" s="28"/>
      <c r="JK174" s="28"/>
      <c r="JL174" s="28"/>
      <c r="JM174" s="28"/>
      <c r="JN174" s="28"/>
      <c r="JO174" s="28"/>
      <c r="JP174" s="28"/>
      <c r="JQ174" s="28"/>
      <c r="JR174" s="28"/>
      <c r="JS174" s="28"/>
    </row>
    <row r="175" spans="1:279" s="27" customFormat="1" ht="12.75" outlineLevel="1" x14ac:dyDescent="0.2">
      <c r="A175" s="33"/>
      <c r="B175" s="58"/>
      <c r="C175" s="193" t="s">
        <v>140</v>
      </c>
      <c r="D175" s="448">
        <v>8.8390707381543225E-4</v>
      </c>
      <c r="E175" s="244">
        <f t="shared" si="319"/>
        <v>8.8390707381543225E-4</v>
      </c>
      <c r="F175" s="244"/>
      <c r="G175" s="204">
        <f t="shared" si="284"/>
        <v>6659091.7776759053</v>
      </c>
      <c r="H175" s="246">
        <f t="shared" si="320"/>
        <v>5.4639118387531747E-3</v>
      </c>
      <c r="I175" s="201" t="s">
        <v>164</v>
      </c>
      <c r="J175" s="197">
        <v>132246.8236504567</v>
      </c>
      <c r="K175" s="197">
        <v>83753.469299939796</v>
      </c>
      <c r="L175" s="197">
        <v>62287.36421693959</v>
      </c>
      <c r="M175" s="197">
        <v>55496.372541288307</v>
      </c>
      <c r="N175" s="197">
        <v>50535.447967624466</v>
      </c>
      <c r="O175" s="197">
        <v>49663.877381951883</v>
      </c>
      <c r="P175" s="197">
        <v>78859.662327615151</v>
      </c>
      <c r="Q175" s="197">
        <v>66988.549184811054</v>
      </c>
      <c r="R175" s="197">
        <v>92354.672290103874</v>
      </c>
      <c r="S175" s="197">
        <v>117517.50114567699</v>
      </c>
      <c r="T175" s="197">
        <v>169762.79742649884</v>
      </c>
      <c r="U175" s="197">
        <v>288733.16062190128</v>
      </c>
      <c r="V175" s="197">
        <v>463803.91907356418</v>
      </c>
      <c r="W175" s="197">
        <v>302022.21859836177</v>
      </c>
      <c r="X175" s="197">
        <v>250671.08637385425</v>
      </c>
      <c r="Y175" s="197">
        <v>179542.61429889823</v>
      </c>
      <c r="Z175" s="197">
        <v>165980.47977805373</v>
      </c>
      <c r="AA175" s="197">
        <v>214117.29083206688</v>
      </c>
      <c r="AB175" s="197">
        <v>225388.95584827103</v>
      </c>
      <c r="AC175" s="197">
        <v>230535.51495002379</v>
      </c>
      <c r="AD175" s="197">
        <v>292017.63637657196</v>
      </c>
      <c r="AE175" s="197">
        <v>326921.09352028562</v>
      </c>
      <c r="AF175" s="197">
        <v>313894.40673902706</v>
      </c>
      <c r="AG175" s="197">
        <v>303635.96485627786</v>
      </c>
      <c r="AH175" s="197">
        <v>341983.57286576211</v>
      </c>
      <c r="AI175" s="197">
        <v>279040.48865267239</v>
      </c>
      <c r="AJ175" s="197">
        <v>235989.92588915661</v>
      </c>
      <c r="AK175" s="197">
        <v>215658.26949974315</v>
      </c>
      <c r="AL175" s="197">
        <v>273008.30206813803</v>
      </c>
      <c r="AM175" s="197">
        <v>213458.0565203162</v>
      </c>
      <c r="AN175" s="197">
        <v>220036.28647099977</v>
      </c>
      <c r="AO175" s="197">
        <v>219432.39077331341</v>
      </c>
      <c r="AP175" s="197">
        <f t="shared" si="322"/>
        <v>34013.165015847415</v>
      </c>
      <c r="AQ175" s="197">
        <f t="shared" si="322"/>
        <v>34546.066007795031</v>
      </c>
      <c r="AR175" s="197">
        <f t="shared" si="322"/>
        <v>38634.404343139729</v>
      </c>
      <c r="AS175" s="197">
        <f t="shared" si="322"/>
        <v>36559.970268958692</v>
      </c>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14"/>
      <c r="DC175" s="28"/>
      <c r="DD175" s="28"/>
      <c r="DE175" s="28"/>
      <c r="DF175" s="28"/>
      <c r="DG175" s="28"/>
      <c r="DH175" s="28"/>
      <c r="DI175" s="28"/>
      <c r="DJ175" s="28"/>
      <c r="DK175" s="28"/>
      <c r="DL175" s="28"/>
      <c r="DM175" s="28"/>
      <c r="DN175" s="28"/>
      <c r="DO175" s="28"/>
      <c r="DP175" s="28"/>
      <c r="DQ175" s="28"/>
      <c r="DR175" s="28"/>
      <c r="DS175" s="28"/>
      <c r="DT175" s="28"/>
      <c r="DU175" s="28"/>
      <c r="DV175" s="28"/>
      <c r="DW175" s="28"/>
      <c r="DX175" s="28"/>
      <c r="DY175" s="28"/>
      <c r="DZ175" s="28"/>
      <c r="EA175" s="28"/>
      <c r="EB175" s="28"/>
      <c r="EC175" s="28"/>
      <c r="ED175" s="28"/>
      <c r="EE175" s="28"/>
      <c r="EF175" s="28"/>
      <c r="EG175" s="28"/>
      <c r="EH175" s="28"/>
      <c r="EI175" s="28"/>
      <c r="EJ175" s="28"/>
      <c r="EK175" s="28"/>
      <c r="EL175" s="28"/>
      <c r="EM175" s="28"/>
      <c r="EN175" s="28"/>
      <c r="EO175" s="28"/>
      <c r="EP175" s="28"/>
      <c r="EQ175" s="28"/>
      <c r="ER175" s="28"/>
      <c r="ES175" s="28"/>
      <c r="ET175" s="28"/>
      <c r="EU175" s="28"/>
      <c r="EV175" s="28"/>
      <c r="EW175" s="28"/>
      <c r="EX175" s="28"/>
      <c r="EY175" s="28"/>
      <c r="EZ175" s="28"/>
      <c r="FA175" s="28"/>
      <c r="FB175" s="28"/>
      <c r="FC175" s="28"/>
      <c r="FD175" s="28"/>
      <c r="FE175" s="28"/>
      <c r="FF175" s="28"/>
      <c r="FG175" s="28"/>
      <c r="FH175" s="28"/>
      <c r="FI175" s="28"/>
      <c r="FJ175" s="28"/>
      <c r="FK175" s="28"/>
      <c r="FL175" s="28"/>
      <c r="FM175" s="28"/>
      <c r="FN175" s="28"/>
      <c r="FO175" s="28"/>
      <c r="FP175" s="28"/>
      <c r="FQ175" s="28"/>
      <c r="FR175" s="28"/>
      <c r="FS175" s="28"/>
      <c r="FT175" s="28"/>
      <c r="FU175" s="28"/>
      <c r="FV175" s="28"/>
      <c r="FW175" s="28"/>
      <c r="FX175" s="28"/>
      <c r="FY175" s="28"/>
      <c r="FZ175" s="28"/>
      <c r="GA175" s="28"/>
      <c r="GB175" s="28"/>
      <c r="GC175" s="28"/>
      <c r="GD175" s="28"/>
      <c r="GE175" s="28"/>
      <c r="GF175" s="28"/>
      <c r="GG175" s="28"/>
      <c r="GH175" s="28"/>
      <c r="GI175" s="28"/>
      <c r="GJ175" s="28"/>
      <c r="GK175" s="28"/>
      <c r="GL175" s="28"/>
      <c r="GM175" s="28"/>
      <c r="GN175" s="28"/>
      <c r="GO175" s="28"/>
      <c r="GP175" s="28"/>
      <c r="GQ175" s="28"/>
      <c r="GR175" s="28"/>
      <c r="GS175" s="28"/>
      <c r="GT175" s="28"/>
      <c r="GU175" s="28"/>
      <c r="GV175" s="28"/>
      <c r="GW175" s="28"/>
      <c r="GX175" s="28"/>
      <c r="GY175" s="28"/>
      <c r="GZ175" s="28"/>
      <c r="HA175" s="28"/>
      <c r="HB175" s="28"/>
      <c r="HC175" s="28"/>
      <c r="HD175" s="28"/>
      <c r="HE175" s="28"/>
      <c r="HF175" s="28"/>
      <c r="HG175" s="28"/>
      <c r="HH175" s="28"/>
      <c r="HI175" s="28"/>
      <c r="HJ175" s="28"/>
      <c r="HK175" s="28"/>
      <c r="HL175" s="28"/>
      <c r="HM175" s="28"/>
      <c r="HN175" s="28"/>
      <c r="HO175" s="28"/>
      <c r="HP175" s="28"/>
      <c r="HQ175" s="28"/>
      <c r="HR175" s="28"/>
      <c r="HS175" s="28"/>
      <c r="HT175" s="28"/>
      <c r="HU175" s="28"/>
      <c r="HV175" s="28"/>
      <c r="HW175" s="28"/>
      <c r="HX175" s="28"/>
      <c r="HY175" s="28"/>
      <c r="HZ175" s="28"/>
      <c r="IA175" s="28"/>
      <c r="IB175" s="28"/>
      <c r="IC175" s="28"/>
      <c r="ID175" s="28"/>
      <c r="IE175" s="28"/>
      <c r="IF175" s="28"/>
      <c r="IG175" s="28"/>
      <c r="IH175" s="28"/>
      <c r="II175" s="28"/>
      <c r="IJ175" s="28"/>
      <c r="IK175" s="28"/>
      <c r="IL175" s="28"/>
      <c r="IM175" s="28"/>
      <c r="IN175" s="28"/>
      <c r="IO175" s="28"/>
      <c r="IP175" s="28"/>
      <c r="IQ175" s="28"/>
      <c r="IR175" s="28"/>
      <c r="IS175" s="28"/>
      <c r="IT175" s="28"/>
      <c r="IU175" s="28"/>
      <c r="IV175" s="28"/>
      <c r="IW175" s="28"/>
      <c r="IX175" s="28"/>
      <c r="IY175" s="28"/>
      <c r="IZ175" s="28"/>
      <c r="JA175" s="28"/>
      <c r="JB175" s="28"/>
      <c r="JC175" s="28"/>
      <c r="JD175" s="28"/>
      <c r="JE175" s="28"/>
      <c r="JF175" s="28"/>
      <c r="JG175" s="28"/>
      <c r="JH175" s="28"/>
      <c r="JI175" s="28"/>
      <c r="JJ175" s="28"/>
      <c r="JK175" s="28"/>
      <c r="JL175" s="28"/>
      <c r="JM175" s="28"/>
      <c r="JN175" s="28"/>
      <c r="JO175" s="28"/>
      <c r="JP175" s="28"/>
      <c r="JQ175" s="28"/>
      <c r="JR175" s="28"/>
      <c r="JS175" s="28"/>
    </row>
    <row r="176" spans="1:279" s="27" customFormat="1" ht="12.75" outlineLevel="1" x14ac:dyDescent="0.2">
      <c r="A176" s="33"/>
      <c r="B176" s="58"/>
      <c r="C176" s="193" t="s">
        <v>146</v>
      </c>
      <c r="D176" s="448">
        <v>2.2182544314024522E-3</v>
      </c>
      <c r="E176" s="244">
        <f t="shared" si="319"/>
        <v>2.2182544314024522E-3</v>
      </c>
      <c r="F176" s="244"/>
      <c r="G176" s="204">
        <f t="shared" si="284"/>
        <v>6013635.8262310214</v>
      </c>
      <c r="H176" s="246">
        <f t="shared" si="320"/>
        <v>4.9343029172608417E-3</v>
      </c>
      <c r="I176" s="201" t="s">
        <v>164</v>
      </c>
      <c r="J176" s="197">
        <v>114740.67664548477</v>
      </c>
      <c r="K176" s="197">
        <v>72666.620442106476</v>
      </c>
      <c r="L176" s="197">
        <v>54042.08675442711</v>
      </c>
      <c r="M176" s="197">
        <v>48150.051252556725</v>
      </c>
      <c r="N176" s="197">
        <v>43845.828083659195</v>
      </c>
      <c r="O176" s="197">
        <v>43089.631481095057</v>
      </c>
      <c r="P176" s="197">
        <v>68420.63019540628</v>
      </c>
      <c r="Q176" s="197">
        <v>58120.953296242093</v>
      </c>
      <c r="R176" s="197">
        <v>80129.240895396928</v>
      </c>
      <c r="S176" s="197">
        <v>101961.14528074674</v>
      </c>
      <c r="T176" s="197">
        <v>147290.48084686889</v>
      </c>
      <c r="U176" s="197">
        <v>250512.16585217381</v>
      </c>
      <c r="V176" s="197">
        <v>402407.96743812482</v>
      </c>
      <c r="W176" s="197">
        <v>262042.0874193667</v>
      </c>
      <c r="X176" s="197">
        <v>217488.55112026329</v>
      </c>
      <c r="Y176" s="197">
        <v>155775.69640390927</v>
      </c>
      <c r="Z176" s="197">
        <v>144008.84674563841</v>
      </c>
      <c r="AA176" s="197">
        <v>185773.55700054701</v>
      </c>
      <c r="AB176" s="197">
        <v>195553.13759976721</v>
      </c>
      <c r="AC176" s="197">
        <v>200018.42196298111</v>
      </c>
      <c r="AD176" s="197">
        <v>253361.85978140341</v>
      </c>
      <c r="AE176" s="197">
        <v>283644.97872058977</v>
      </c>
      <c r="AF176" s="197">
        <v>272342.69701376377</v>
      </c>
      <c r="AG176" s="197">
        <v>263442.21433702193</v>
      </c>
      <c r="AH176" s="197">
        <v>296713.5653554314</v>
      </c>
      <c r="AI176" s="197">
        <v>242102.5594090613</v>
      </c>
      <c r="AJ176" s="197">
        <v>204750.80633776812</v>
      </c>
      <c r="AK176" s="197">
        <v>187110.54892326245</v>
      </c>
      <c r="AL176" s="197">
        <v>236868.88232513613</v>
      </c>
      <c r="AM176" s="197">
        <v>185201.58869983288</v>
      </c>
      <c r="AN176" s="197">
        <v>190909.0267678051</v>
      </c>
      <c r="AO176" s="197">
        <v>190385.07164311362</v>
      </c>
      <c r="AP176" s="197">
        <f t="shared" si="322"/>
        <v>85359.486599358293</v>
      </c>
      <c r="AQ176" s="197">
        <f t="shared" si="322"/>
        <v>86696.855675706916</v>
      </c>
      <c r="AR176" s="197">
        <f t="shared" si="322"/>
        <v>96956.955292631785</v>
      </c>
      <c r="AS176" s="197">
        <f t="shared" si="322"/>
        <v>91750.952632373417</v>
      </c>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14"/>
      <c r="DC176" s="28"/>
      <c r="DD176" s="28"/>
      <c r="DE176" s="28"/>
      <c r="DF176" s="28"/>
      <c r="DG176" s="28"/>
      <c r="DH176" s="28"/>
      <c r="DI176" s="28"/>
      <c r="DJ176" s="28"/>
      <c r="DK176" s="28"/>
      <c r="DL176" s="28"/>
      <c r="DM176" s="28"/>
      <c r="DN176" s="28"/>
      <c r="DO176" s="28"/>
      <c r="DP176" s="28"/>
      <c r="DQ176" s="28"/>
      <c r="DR176" s="28"/>
      <c r="DS176" s="28"/>
      <c r="DT176" s="28"/>
      <c r="DU176" s="28"/>
      <c r="DV176" s="28"/>
      <c r="DW176" s="28"/>
      <c r="DX176" s="28"/>
      <c r="DY176" s="28"/>
      <c r="DZ176" s="28"/>
      <c r="EA176" s="28"/>
      <c r="EB176" s="28"/>
      <c r="EC176" s="28"/>
      <c r="ED176" s="28"/>
      <c r="EE176" s="28"/>
      <c r="EF176" s="28"/>
      <c r="EG176" s="28"/>
      <c r="EH176" s="28"/>
      <c r="EI176" s="28"/>
      <c r="EJ176" s="28"/>
      <c r="EK176" s="28"/>
      <c r="EL176" s="28"/>
      <c r="EM176" s="28"/>
      <c r="EN176" s="28"/>
      <c r="EO176" s="28"/>
      <c r="EP176" s="28"/>
      <c r="EQ176" s="28"/>
      <c r="ER176" s="28"/>
      <c r="ES176" s="28"/>
      <c r="ET176" s="28"/>
      <c r="EU176" s="28"/>
      <c r="EV176" s="28"/>
      <c r="EW176" s="28"/>
      <c r="EX176" s="28"/>
      <c r="EY176" s="28"/>
      <c r="EZ176" s="28"/>
      <c r="FA176" s="28"/>
      <c r="FB176" s="28"/>
      <c r="FC176" s="28"/>
      <c r="FD176" s="28"/>
      <c r="FE176" s="28"/>
      <c r="FF176" s="28"/>
      <c r="FG176" s="28"/>
      <c r="FH176" s="28"/>
      <c r="FI176" s="28"/>
      <c r="FJ176" s="28"/>
      <c r="FK176" s="28"/>
      <c r="FL176" s="28"/>
      <c r="FM176" s="28"/>
      <c r="FN176" s="28"/>
      <c r="FO176" s="28"/>
      <c r="FP176" s="28"/>
      <c r="FQ176" s="28"/>
      <c r="FR176" s="28"/>
      <c r="FS176" s="28"/>
      <c r="FT176" s="28"/>
      <c r="FU176" s="28"/>
      <c r="FV176" s="28"/>
      <c r="FW176" s="28"/>
      <c r="FX176" s="28"/>
      <c r="FY176" s="28"/>
      <c r="FZ176" s="28"/>
      <c r="GA176" s="28"/>
      <c r="GB176" s="28"/>
      <c r="GC176" s="28"/>
      <c r="GD176" s="28"/>
      <c r="GE176" s="28"/>
      <c r="GF176" s="28"/>
      <c r="GG176" s="28"/>
      <c r="GH176" s="28"/>
      <c r="GI176" s="28"/>
      <c r="GJ176" s="28"/>
      <c r="GK176" s="28"/>
      <c r="GL176" s="28"/>
      <c r="GM176" s="28"/>
      <c r="GN176" s="28"/>
      <c r="GO176" s="28"/>
      <c r="GP176" s="28"/>
      <c r="GQ176" s="28"/>
      <c r="GR176" s="28"/>
      <c r="GS176" s="28"/>
      <c r="GT176" s="28"/>
      <c r="GU176" s="28"/>
      <c r="GV176" s="28"/>
      <c r="GW176" s="28"/>
      <c r="GX176" s="28"/>
      <c r="GY176" s="28"/>
      <c r="GZ176" s="28"/>
      <c r="HA176" s="28"/>
      <c r="HB176" s="28"/>
      <c r="HC176" s="28"/>
      <c r="HD176" s="28"/>
      <c r="HE176" s="28"/>
      <c r="HF176" s="28"/>
      <c r="HG176" s="28"/>
      <c r="HH176" s="28"/>
      <c r="HI176" s="28"/>
      <c r="HJ176" s="28"/>
      <c r="HK176" s="28"/>
      <c r="HL176" s="28"/>
      <c r="HM176" s="28"/>
      <c r="HN176" s="28"/>
      <c r="HO176" s="28"/>
      <c r="HP176" s="28"/>
      <c r="HQ176" s="28"/>
      <c r="HR176" s="28"/>
      <c r="HS176" s="28"/>
      <c r="HT176" s="28"/>
      <c r="HU176" s="28"/>
      <c r="HV176" s="28"/>
      <c r="HW176" s="28"/>
      <c r="HX176" s="28"/>
      <c r="HY176" s="28"/>
      <c r="HZ176" s="28"/>
      <c r="IA176" s="28"/>
      <c r="IB176" s="28"/>
      <c r="IC176" s="28"/>
      <c r="ID176" s="28"/>
      <c r="IE176" s="28"/>
      <c r="IF176" s="28"/>
      <c r="IG176" s="28"/>
      <c r="IH176" s="28"/>
      <c r="II176" s="28"/>
      <c r="IJ176" s="28"/>
      <c r="IK176" s="28"/>
      <c r="IL176" s="28"/>
      <c r="IM176" s="28"/>
      <c r="IN176" s="28"/>
      <c r="IO176" s="28"/>
      <c r="IP176" s="28"/>
      <c r="IQ176" s="28"/>
      <c r="IR176" s="28"/>
      <c r="IS176" s="28"/>
      <c r="IT176" s="28"/>
      <c r="IU176" s="28"/>
      <c r="IV176" s="28"/>
      <c r="IW176" s="28"/>
      <c r="IX176" s="28"/>
      <c r="IY176" s="28"/>
      <c r="IZ176" s="28"/>
      <c r="JA176" s="28"/>
      <c r="JB176" s="28"/>
      <c r="JC176" s="28"/>
      <c r="JD176" s="28"/>
      <c r="JE176" s="28"/>
      <c r="JF176" s="28"/>
      <c r="JG176" s="28"/>
      <c r="JH176" s="28"/>
      <c r="JI176" s="28"/>
      <c r="JJ176" s="28"/>
      <c r="JK176" s="28"/>
      <c r="JL176" s="28"/>
      <c r="JM176" s="28"/>
      <c r="JN176" s="28"/>
      <c r="JO176" s="28"/>
      <c r="JP176" s="28"/>
      <c r="JQ176" s="28"/>
      <c r="JR176" s="28"/>
      <c r="JS176" s="28"/>
    </row>
    <row r="177" spans="1:279" s="27" customFormat="1" ht="12.75" outlineLevel="1" x14ac:dyDescent="0.2">
      <c r="A177" s="33"/>
      <c r="B177" s="58"/>
      <c r="C177" s="193" t="s">
        <v>147</v>
      </c>
      <c r="D177" s="448">
        <v>1.1423437243244883E-3</v>
      </c>
      <c r="E177" s="244">
        <f t="shared" si="319"/>
        <v>1.1423437243244883E-3</v>
      </c>
      <c r="F177" s="244"/>
      <c r="G177" s="204">
        <f t="shared" si="284"/>
        <v>5187016.1640095208</v>
      </c>
      <c r="H177" s="246">
        <f t="shared" si="320"/>
        <v>4.2560457150249932E-3</v>
      </c>
      <c r="I177" s="201" t="s">
        <v>164</v>
      </c>
      <c r="J177" s="197">
        <v>101513.84548869726</v>
      </c>
      <c r="K177" s="197">
        <v>64289.912657021887</v>
      </c>
      <c r="L177" s="197">
        <v>47812.338266279265</v>
      </c>
      <c r="M177" s="197">
        <v>42599.512274335575</v>
      </c>
      <c r="N177" s="197">
        <v>38791.462169608138</v>
      </c>
      <c r="O177" s="197">
        <v>38122.436787189021</v>
      </c>
      <c r="P177" s="197">
        <v>60533.382623808066</v>
      </c>
      <c r="Q177" s="197">
        <v>51421.009924841572</v>
      </c>
      <c r="R177" s="197">
        <v>70892.273056000151</v>
      </c>
      <c r="S177" s="197">
        <v>90207.48570152036</v>
      </c>
      <c r="T177" s="197">
        <v>130311.44274006996</v>
      </c>
      <c r="U177" s="197">
        <v>221634.15835457516</v>
      </c>
      <c r="V177" s="197">
        <v>356020.03948563989</v>
      </c>
      <c r="W177" s="197">
        <v>231834.9581989508</v>
      </c>
      <c r="X177" s="197">
        <v>192417.36949310428</v>
      </c>
      <c r="Y177" s="197">
        <v>137818.51770405209</v>
      </c>
      <c r="Z177" s="197">
        <v>127408.10186007821</v>
      </c>
      <c r="AA177" s="197">
        <v>164358.34886617202</v>
      </c>
      <c r="AB177" s="197">
        <v>173010.57981789327</v>
      </c>
      <c r="AC177" s="197">
        <v>176961.12464787471</v>
      </c>
      <c r="AD177" s="197">
        <v>224155.35134104927</v>
      </c>
      <c r="AE177" s="197">
        <v>250947.55744252322</v>
      </c>
      <c r="AF177" s="197">
        <v>240948.15607589713</v>
      </c>
      <c r="AG177" s="197">
        <v>233073.68427011184</v>
      </c>
      <c r="AH177" s="197">
        <v>262509.65140248742</v>
      </c>
      <c r="AI177" s="197">
        <v>214193.97659824358</v>
      </c>
      <c r="AJ177" s="197">
        <v>181147.97930360903</v>
      </c>
      <c r="AK177" s="197">
        <v>165541.21788377</v>
      </c>
      <c r="AL177" s="197">
        <v>209563.61618580809</v>
      </c>
      <c r="AM177" s="197">
        <v>163852.31470809813</v>
      </c>
      <c r="AN177" s="197">
        <v>168901.82289566589</v>
      </c>
      <c r="AO177" s="197">
        <v>168438.26715304743</v>
      </c>
      <c r="AP177" s="197">
        <f t="shared" si="322"/>
        <v>43957.930365403714</v>
      </c>
      <c r="AQ177" s="197">
        <f t="shared" si="322"/>
        <v>44646.640889248629</v>
      </c>
      <c r="AR177" s="197">
        <f t="shared" si="322"/>
        <v>49930.327125785567</v>
      </c>
      <c r="AS177" s="197">
        <f t="shared" si="322"/>
        <v>47249.370251058252</v>
      </c>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14"/>
      <c r="DC177" s="28"/>
      <c r="DD177" s="28"/>
      <c r="DE177" s="28"/>
      <c r="DF177" s="28"/>
      <c r="DG177" s="28"/>
      <c r="DH177" s="28"/>
      <c r="DI177" s="28"/>
      <c r="DJ177" s="28"/>
      <c r="DK177" s="28"/>
      <c r="DL177" s="28"/>
      <c r="DM177" s="28"/>
      <c r="DN177" s="28"/>
      <c r="DO177" s="28"/>
      <c r="DP177" s="28"/>
      <c r="DQ177" s="28"/>
      <c r="DR177" s="28"/>
      <c r="DS177" s="28"/>
      <c r="DT177" s="28"/>
      <c r="DU177" s="28"/>
      <c r="DV177" s="28"/>
      <c r="DW177" s="28"/>
      <c r="DX177" s="28"/>
      <c r="DY177" s="28"/>
      <c r="DZ177" s="28"/>
      <c r="EA177" s="28"/>
      <c r="EB177" s="28"/>
      <c r="EC177" s="28"/>
      <c r="ED177" s="28"/>
      <c r="EE177" s="28"/>
      <c r="EF177" s="28"/>
      <c r="EG177" s="28"/>
      <c r="EH177" s="28"/>
      <c r="EI177" s="28"/>
      <c r="EJ177" s="28"/>
      <c r="EK177" s="28"/>
      <c r="EL177" s="28"/>
      <c r="EM177" s="28"/>
      <c r="EN177" s="28"/>
      <c r="EO177" s="28"/>
      <c r="EP177" s="28"/>
      <c r="EQ177" s="28"/>
      <c r="ER177" s="28"/>
      <c r="ES177" s="28"/>
      <c r="ET177" s="28"/>
      <c r="EU177" s="28"/>
      <c r="EV177" s="28"/>
      <c r="EW177" s="28"/>
      <c r="EX177" s="28"/>
      <c r="EY177" s="28"/>
      <c r="EZ177" s="28"/>
      <c r="FA177" s="28"/>
      <c r="FB177" s="28"/>
      <c r="FC177" s="28"/>
      <c r="FD177" s="28"/>
      <c r="FE177" s="28"/>
      <c r="FF177" s="28"/>
      <c r="FG177" s="28"/>
      <c r="FH177" s="28"/>
      <c r="FI177" s="28"/>
      <c r="FJ177" s="28"/>
      <c r="FK177" s="28"/>
      <c r="FL177" s="28"/>
      <c r="FM177" s="28"/>
      <c r="FN177" s="28"/>
      <c r="FO177" s="28"/>
      <c r="FP177" s="28"/>
      <c r="FQ177" s="28"/>
      <c r="FR177" s="28"/>
      <c r="FS177" s="28"/>
      <c r="FT177" s="28"/>
      <c r="FU177" s="28"/>
      <c r="FV177" s="28"/>
      <c r="FW177" s="28"/>
      <c r="FX177" s="28"/>
      <c r="FY177" s="28"/>
      <c r="FZ177" s="28"/>
      <c r="GA177" s="28"/>
      <c r="GB177" s="28"/>
      <c r="GC177" s="28"/>
      <c r="GD177" s="28"/>
      <c r="GE177" s="28"/>
      <c r="GF177" s="28"/>
      <c r="GG177" s="28"/>
      <c r="GH177" s="28"/>
      <c r="GI177" s="28"/>
      <c r="GJ177" s="28"/>
      <c r="GK177" s="28"/>
      <c r="GL177" s="28"/>
      <c r="GM177" s="28"/>
      <c r="GN177" s="28"/>
      <c r="GO177" s="28"/>
      <c r="GP177" s="28"/>
      <c r="GQ177" s="28"/>
      <c r="GR177" s="28"/>
      <c r="GS177" s="28"/>
      <c r="GT177" s="28"/>
      <c r="GU177" s="28"/>
      <c r="GV177" s="28"/>
      <c r="GW177" s="28"/>
      <c r="GX177" s="28"/>
      <c r="GY177" s="28"/>
      <c r="GZ177" s="28"/>
      <c r="HA177" s="28"/>
      <c r="HB177" s="28"/>
      <c r="HC177" s="28"/>
      <c r="HD177" s="28"/>
      <c r="HE177" s="28"/>
      <c r="HF177" s="28"/>
      <c r="HG177" s="28"/>
      <c r="HH177" s="28"/>
      <c r="HI177" s="28"/>
      <c r="HJ177" s="28"/>
      <c r="HK177" s="28"/>
      <c r="HL177" s="28"/>
      <c r="HM177" s="28"/>
      <c r="HN177" s="28"/>
      <c r="HO177" s="28"/>
      <c r="HP177" s="28"/>
      <c r="HQ177" s="28"/>
      <c r="HR177" s="28"/>
      <c r="HS177" s="28"/>
      <c r="HT177" s="28"/>
      <c r="HU177" s="28"/>
      <c r="HV177" s="28"/>
      <c r="HW177" s="28"/>
      <c r="HX177" s="28"/>
      <c r="HY177" s="28"/>
      <c r="HZ177" s="28"/>
      <c r="IA177" s="28"/>
      <c r="IB177" s="28"/>
      <c r="IC177" s="28"/>
      <c r="ID177" s="28"/>
      <c r="IE177" s="28"/>
      <c r="IF177" s="28"/>
      <c r="IG177" s="28"/>
      <c r="IH177" s="28"/>
      <c r="II177" s="28"/>
      <c r="IJ177" s="28"/>
      <c r="IK177" s="28"/>
      <c r="IL177" s="28"/>
      <c r="IM177" s="28"/>
      <c r="IN177" s="28"/>
      <c r="IO177" s="28"/>
      <c r="IP177" s="28"/>
      <c r="IQ177" s="28"/>
      <c r="IR177" s="28"/>
      <c r="IS177" s="28"/>
      <c r="IT177" s="28"/>
      <c r="IU177" s="28"/>
      <c r="IV177" s="28"/>
      <c r="IW177" s="28"/>
      <c r="IX177" s="28"/>
      <c r="IY177" s="28"/>
      <c r="IZ177" s="28"/>
      <c r="JA177" s="28"/>
      <c r="JB177" s="28"/>
      <c r="JC177" s="28"/>
      <c r="JD177" s="28"/>
      <c r="JE177" s="28"/>
      <c r="JF177" s="28"/>
      <c r="JG177" s="28"/>
      <c r="JH177" s="28"/>
      <c r="JI177" s="28"/>
      <c r="JJ177" s="28"/>
      <c r="JK177" s="28"/>
      <c r="JL177" s="28"/>
      <c r="JM177" s="28"/>
      <c r="JN177" s="28"/>
      <c r="JO177" s="28"/>
      <c r="JP177" s="28"/>
      <c r="JQ177" s="28"/>
      <c r="JR177" s="28"/>
      <c r="JS177" s="28"/>
    </row>
    <row r="178" spans="1:279" s="27" customFormat="1" ht="12.75" outlineLevel="1" x14ac:dyDescent="0.2">
      <c r="A178" s="33"/>
      <c r="B178" s="58"/>
      <c r="C178" s="193" t="s">
        <v>148</v>
      </c>
      <c r="D178" s="448">
        <v>1.4039310277538038E-3</v>
      </c>
      <c r="E178" s="244">
        <f t="shared" si="319"/>
        <v>1.4039310277538038E-3</v>
      </c>
      <c r="F178" s="244"/>
      <c r="G178" s="204">
        <f t="shared" si="284"/>
        <v>4431589.2232401138</v>
      </c>
      <c r="H178" s="246">
        <f t="shared" si="320"/>
        <v>3.6362034988806722E-3</v>
      </c>
      <c r="I178" s="201" t="s">
        <v>164</v>
      </c>
      <c r="J178" s="197">
        <v>85316.835273995908</v>
      </c>
      <c r="K178" s="197">
        <v>54032.155530443692</v>
      </c>
      <c r="L178" s="197">
        <v>40183.655424450488</v>
      </c>
      <c r="M178" s="197">
        <v>35802.560271118105</v>
      </c>
      <c r="N178" s="197">
        <v>32602.102422869935</v>
      </c>
      <c r="O178" s="197">
        <v>32039.823178386687</v>
      </c>
      <c r="P178" s="197">
        <v>50874.997484635976</v>
      </c>
      <c r="Q178" s="197">
        <v>43216.546592835773</v>
      </c>
      <c r="R178" s="197">
        <v>59581.078358334205</v>
      </c>
      <c r="S178" s="197">
        <v>75814.458225157709</v>
      </c>
      <c r="T178" s="197">
        <v>109519.64080416173</v>
      </c>
      <c r="U178" s="197">
        <v>186271.3887785227</v>
      </c>
      <c r="V178" s="197">
        <v>299215.37221658899</v>
      </c>
      <c r="W178" s="197">
        <v>194844.60315923986</v>
      </c>
      <c r="X178" s="197">
        <v>161716.27562593535</v>
      </c>
      <c r="Y178" s="197">
        <v>115828.92674450093</v>
      </c>
      <c r="Z178" s="197">
        <v>107079.5415801589</v>
      </c>
      <c r="AA178" s="197">
        <v>138134.20335536834</v>
      </c>
      <c r="AB178" s="197">
        <v>145405.93027406497</v>
      </c>
      <c r="AC178" s="197">
        <v>148726.1471457585</v>
      </c>
      <c r="AD178" s="197">
        <v>188390.31359794468</v>
      </c>
      <c r="AE178" s="197">
        <v>210907.69754278703</v>
      </c>
      <c r="AF178" s="197">
        <v>202503.74756800261</v>
      </c>
      <c r="AG178" s="197">
        <v>195885.68467530378</v>
      </c>
      <c r="AH178" s="197">
        <v>220625.00517758215</v>
      </c>
      <c r="AI178" s="197">
        <v>180018.32292078011</v>
      </c>
      <c r="AJ178" s="197">
        <v>152244.96950205689</v>
      </c>
      <c r="AK178" s="197">
        <v>139128.34007277165</v>
      </c>
      <c r="AL178" s="197">
        <v>176126.75823159714</v>
      </c>
      <c r="AM178" s="197">
        <v>137708.90932084955</v>
      </c>
      <c r="AN178" s="197">
        <v>141952.74479156255</v>
      </c>
      <c r="AO178" s="197">
        <v>141563.15154206145</v>
      </c>
      <c r="AP178" s="197">
        <f t="shared" si="322"/>
        <v>54023.93433931208</v>
      </c>
      <c r="AQ178" s="197">
        <f t="shared" si="322"/>
        <v>54870.353900235583</v>
      </c>
      <c r="AR178" s="197">
        <f t="shared" si="322"/>
        <v>61363.960763420691</v>
      </c>
      <c r="AS178" s="197">
        <f t="shared" si="322"/>
        <v>58069.086847318715</v>
      </c>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14"/>
      <c r="DC178" s="28"/>
      <c r="DD178" s="28"/>
      <c r="DE178" s="28"/>
      <c r="DF178" s="28"/>
      <c r="DG178" s="28"/>
      <c r="DH178" s="28"/>
      <c r="DI178" s="28"/>
      <c r="DJ178" s="28"/>
      <c r="DK178" s="28"/>
      <c r="DL178" s="28"/>
      <c r="DM178" s="28"/>
      <c r="DN178" s="28"/>
      <c r="DO178" s="28"/>
      <c r="DP178" s="28"/>
      <c r="DQ178" s="28"/>
      <c r="DR178" s="28"/>
      <c r="DS178" s="28"/>
      <c r="DT178" s="28"/>
      <c r="DU178" s="28"/>
      <c r="DV178" s="28"/>
      <c r="DW178" s="28"/>
      <c r="DX178" s="28"/>
      <c r="DY178" s="28"/>
      <c r="DZ178" s="28"/>
      <c r="EA178" s="28"/>
      <c r="EB178" s="28"/>
      <c r="EC178" s="28"/>
      <c r="ED178" s="28"/>
      <c r="EE178" s="28"/>
      <c r="EF178" s="28"/>
      <c r="EG178" s="28"/>
      <c r="EH178" s="28"/>
      <c r="EI178" s="28"/>
      <c r="EJ178" s="28"/>
      <c r="EK178" s="28"/>
      <c r="EL178" s="28"/>
      <c r="EM178" s="28"/>
      <c r="EN178" s="28"/>
      <c r="EO178" s="28"/>
      <c r="EP178" s="28"/>
      <c r="EQ178" s="28"/>
      <c r="ER178" s="28"/>
      <c r="ES178" s="28"/>
      <c r="ET178" s="28"/>
      <c r="EU178" s="28"/>
      <c r="EV178" s="28"/>
      <c r="EW178" s="28"/>
      <c r="EX178" s="28"/>
      <c r="EY178" s="28"/>
      <c r="EZ178" s="28"/>
      <c r="FA178" s="28"/>
      <c r="FB178" s="28"/>
      <c r="FC178" s="28"/>
      <c r="FD178" s="28"/>
      <c r="FE178" s="28"/>
      <c r="FF178" s="28"/>
      <c r="FG178" s="28"/>
      <c r="FH178" s="28"/>
      <c r="FI178" s="28"/>
      <c r="FJ178" s="28"/>
      <c r="FK178" s="28"/>
      <c r="FL178" s="28"/>
      <c r="FM178" s="28"/>
      <c r="FN178" s="28"/>
      <c r="FO178" s="28"/>
      <c r="FP178" s="28"/>
      <c r="FQ178" s="28"/>
      <c r="FR178" s="28"/>
      <c r="FS178" s="28"/>
      <c r="FT178" s="28"/>
      <c r="FU178" s="28"/>
      <c r="FV178" s="28"/>
      <c r="FW178" s="28"/>
      <c r="FX178" s="28"/>
      <c r="FY178" s="28"/>
      <c r="FZ178" s="28"/>
      <c r="GA178" s="28"/>
      <c r="GB178" s="28"/>
      <c r="GC178" s="28"/>
      <c r="GD178" s="28"/>
      <c r="GE178" s="28"/>
      <c r="GF178" s="28"/>
      <c r="GG178" s="28"/>
      <c r="GH178" s="28"/>
      <c r="GI178" s="28"/>
      <c r="GJ178" s="28"/>
      <c r="GK178" s="28"/>
      <c r="GL178" s="28"/>
      <c r="GM178" s="28"/>
      <c r="GN178" s="28"/>
      <c r="GO178" s="28"/>
      <c r="GP178" s="28"/>
      <c r="GQ178" s="28"/>
      <c r="GR178" s="28"/>
      <c r="GS178" s="28"/>
      <c r="GT178" s="28"/>
      <c r="GU178" s="28"/>
      <c r="GV178" s="28"/>
      <c r="GW178" s="28"/>
      <c r="GX178" s="28"/>
      <c r="GY178" s="28"/>
      <c r="GZ178" s="28"/>
      <c r="HA178" s="28"/>
      <c r="HB178" s="28"/>
      <c r="HC178" s="28"/>
      <c r="HD178" s="28"/>
      <c r="HE178" s="28"/>
      <c r="HF178" s="28"/>
      <c r="HG178" s="28"/>
      <c r="HH178" s="28"/>
      <c r="HI178" s="28"/>
      <c r="HJ178" s="28"/>
      <c r="HK178" s="28"/>
      <c r="HL178" s="28"/>
      <c r="HM178" s="28"/>
      <c r="HN178" s="28"/>
      <c r="HO178" s="28"/>
      <c r="HP178" s="28"/>
      <c r="HQ178" s="28"/>
      <c r="HR178" s="28"/>
      <c r="HS178" s="28"/>
      <c r="HT178" s="28"/>
      <c r="HU178" s="28"/>
      <c r="HV178" s="28"/>
      <c r="HW178" s="28"/>
      <c r="HX178" s="28"/>
      <c r="HY178" s="28"/>
      <c r="HZ178" s="28"/>
      <c r="IA178" s="28"/>
      <c r="IB178" s="28"/>
      <c r="IC178" s="28"/>
      <c r="ID178" s="28"/>
      <c r="IE178" s="28"/>
      <c r="IF178" s="28"/>
      <c r="IG178" s="28"/>
      <c r="IH178" s="28"/>
      <c r="II178" s="28"/>
      <c r="IJ178" s="28"/>
      <c r="IK178" s="28"/>
      <c r="IL178" s="28"/>
      <c r="IM178" s="28"/>
      <c r="IN178" s="28"/>
      <c r="IO178" s="28"/>
      <c r="IP178" s="28"/>
      <c r="IQ178" s="28"/>
      <c r="IR178" s="28"/>
      <c r="IS178" s="28"/>
      <c r="IT178" s="28"/>
      <c r="IU178" s="28"/>
      <c r="IV178" s="28"/>
      <c r="IW178" s="28"/>
      <c r="IX178" s="28"/>
      <c r="IY178" s="28"/>
      <c r="IZ178" s="28"/>
      <c r="JA178" s="28"/>
      <c r="JB178" s="28"/>
      <c r="JC178" s="28"/>
      <c r="JD178" s="28"/>
      <c r="JE178" s="28"/>
      <c r="JF178" s="28"/>
      <c r="JG178" s="28"/>
      <c r="JH178" s="28"/>
      <c r="JI178" s="28"/>
      <c r="JJ178" s="28"/>
      <c r="JK178" s="28"/>
      <c r="JL178" s="28"/>
      <c r="JM178" s="28"/>
      <c r="JN178" s="28"/>
      <c r="JO178" s="28"/>
      <c r="JP178" s="28"/>
      <c r="JQ178" s="28"/>
      <c r="JR178" s="28"/>
      <c r="JS178" s="28"/>
    </row>
    <row r="179" spans="1:279" s="27" customFormat="1" ht="12.75" outlineLevel="1" x14ac:dyDescent="0.2">
      <c r="A179" s="33"/>
      <c r="B179" s="58"/>
      <c r="C179" s="193" t="s">
        <v>149</v>
      </c>
      <c r="D179" s="448">
        <v>2.4668162671107481E-4</v>
      </c>
      <c r="E179" s="244">
        <f t="shared" si="319"/>
        <v>2.4668162671107481E-4</v>
      </c>
      <c r="F179" s="244"/>
      <c r="G179" s="204">
        <f t="shared" si="284"/>
        <v>2509911.477746801</v>
      </c>
      <c r="H179" s="246">
        <f t="shared" si="320"/>
        <v>2.0594302489504853E-3</v>
      </c>
      <c r="I179" s="201" t="s">
        <v>164</v>
      </c>
      <c r="J179" s="197">
        <v>50131.277270418002</v>
      </c>
      <c r="K179" s="197">
        <v>31748.727689160067</v>
      </c>
      <c r="L179" s="197">
        <v>23611.494324099236</v>
      </c>
      <c r="M179" s="197">
        <v>21037.208778058452</v>
      </c>
      <c r="N179" s="197">
        <v>19156.653325344461</v>
      </c>
      <c r="O179" s="197">
        <v>18826.263940669494</v>
      </c>
      <c r="P179" s="197">
        <v>29893.614746062445</v>
      </c>
      <c r="Q179" s="197">
        <v>25393.589353820367</v>
      </c>
      <c r="R179" s="197">
        <v>35009.216524028016</v>
      </c>
      <c r="S179" s="197">
        <v>44547.780214608225</v>
      </c>
      <c r="T179" s="197">
        <v>64352.591866279028</v>
      </c>
      <c r="U179" s="197">
        <v>109451.11370355912</v>
      </c>
      <c r="V179" s="197">
        <v>175815.81337362475</v>
      </c>
      <c r="W179" s="197">
        <v>114488.64452427234</v>
      </c>
      <c r="X179" s="197">
        <v>95022.786845143186</v>
      </c>
      <c r="Y179" s="197">
        <v>68059.862088360256</v>
      </c>
      <c r="Z179" s="197">
        <v>62918.815163557119</v>
      </c>
      <c r="AA179" s="197">
        <v>81166.208599944744</v>
      </c>
      <c r="AB179" s="197">
        <v>85438.999043064396</v>
      </c>
      <c r="AC179" s="197">
        <v>87389.923641453934</v>
      </c>
      <c r="AD179" s="197">
        <v>110696.17169588235</v>
      </c>
      <c r="AE179" s="197">
        <v>123927.15025149939</v>
      </c>
      <c r="AF179" s="197">
        <v>118989.07741980528</v>
      </c>
      <c r="AG179" s="197">
        <v>115100.37310017763</v>
      </c>
      <c r="AH179" s="197">
        <v>129636.93826458503</v>
      </c>
      <c r="AI179" s="197">
        <v>105776.8778121556</v>
      </c>
      <c r="AJ179" s="197">
        <v>89457.546738846373</v>
      </c>
      <c r="AK179" s="197">
        <v>81750.352904697676</v>
      </c>
      <c r="AL179" s="197">
        <v>103490.23523073929</v>
      </c>
      <c r="AM179" s="197">
        <v>80916.310287408356</v>
      </c>
      <c r="AN179" s="197">
        <v>83409.943484058269</v>
      </c>
      <c r="AO179" s="197">
        <v>83181.022578228847</v>
      </c>
      <c r="AP179" s="197">
        <f t="shared" si="322"/>
        <v>9492.4264374124214</v>
      </c>
      <c r="AQ179" s="197">
        <f t="shared" si="322"/>
        <v>9641.1489530068975</v>
      </c>
      <c r="AR179" s="197">
        <f t="shared" si="322"/>
        <v>10782.126303436684</v>
      </c>
      <c r="AS179" s="197">
        <f t="shared" si="322"/>
        <v>10203.191269332958</v>
      </c>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14"/>
      <c r="DC179" s="28"/>
      <c r="DD179" s="28"/>
      <c r="DE179" s="28"/>
      <c r="DF179" s="28"/>
      <c r="DG179" s="28"/>
      <c r="DH179" s="28"/>
      <c r="DI179" s="28"/>
      <c r="DJ179" s="28"/>
      <c r="DK179" s="28"/>
      <c r="DL179" s="28"/>
      <c r="DM179" s="28"/>
      <c r="DN179" s="28"/>
      <c r="DO179" s="28"/>
      <c r="DP179" s="28"/>
      <c r="DQ179" s="28"/>
      <c r="DR179" s="28"/>
      <c r="DS179" s="28"/>
      <c r="DT179" s="28"/>
      <c r="DU179" s="28"/>
      <c r="DV179" s="28"/>
      <c r="DW179" s="28"/>
      <c r="DX179" s="28"/>
      <c r="DY179" s="28"/>
      <c r="DZ179" s="28"/>
      <c r="EA179" s="28"/>
      <c r="EB179" s="28"/>
      <c r="EC179" s="28"/>
      <c r="ED179" s="28"/>
      <c r="EE179" s="28"/>
      <c r="EF179" s="28"/>
      <c r="EG179" s="28"/>
      <c r="EH179" s="28"/>
      <c r="EI179" s="28"/>
      <c r="EJ179" s="28"/>
      <c r="EK179" s="28"/>
      <c r="EL179" s="28"/>
      <c r="EM179" s="28"/>
      <c r="EN179" s="28"/>
      <c r="EO179" s="28"/>
      <c r="EP179" s="28"/>
      <c r="EQ179" s="28"/>
      <c r="ER179" s="28"/>
      <c r="ES179" s="28"/>
      <c r="ET179" s="28"/>
      <c r="EU179" s="28"/>
      <c r="EV179" s="28"/>
      <c r="EW179" s="28"/>
      <c r="EX179" s="28"/>
      <c r="EY179" s="28"/>
      <c r="EZ179" s="28"/>
      <c r="FA179" s="28"/>
      <c r="FB179" s="28"/>
      <c r="FC179" s="28"/>
      <c r="FD179" s="28"/>
      <c r="FE179" s="28"/>
      <c r="FF179" s="28"/>
      <c r="FG179" s="28"/>
      <c r="FH179" s="28"/>
      <c r="FI179" s="28"/>
      <c r="FJ179" s="28"/>
      <c r="FK179" s="28"/>
      <c r="FL179" s="28"/>
      <c r="FM179" s="28"/>
      <c r="FN179" s="28"/>
      <c r="FO179" s="28"/>
      <c r="FP179" s="28"/>
      <c r="FQ179" s="28"/>
      <c r="FR179" s="28"/>
      <c r="FS179" s="28"/>
      <c r="FT179" s="28"/>
      <c r="FU179" s="28"/>
      <c r="FV179" s="28"/>
      <c r="FW179" s="28"/>
      <c r="FX179" s="28"/>
      <c r="FY179" s="28"/>
      <c r="FZ179" s="28"/>
      <c r="GA179" s="28"/>
      <c r="GB179" s="28"/>
      <c r="GC179" s="28"/>
      <c r="GD179" s="28"/>
      <c r="GE179" s="28"/>
      <c r="GF179" s="28"/>
      <c r="GG179" s="28"/>
      <c r="GH179" s="28"/>
      <c r="GI179" s="28"/>
      <c r="GJ179" s="28"/>
      <c r="GK179" s="28"/>
      <c r="GL179" s="28"/>
      <c r="GM179" s="28"/>
      <c r="GN179" s="28"/>
      <c r="GO179" s="28"/>
      <c r="GP179" s="28"/>
      <c r="GQ179" s="28"/>
      <c r="GR179" s="28"/>
      <c r="GS179" s="28"/>
      <c r="GT179" s="28"/>
      <c r="GU179" s="28"/>
      <c r="GV179" s="28"/>
      <c r="GW179" s="28"/>
      <c r="GX179" s="28"/>
      <c r="GY179" s="28"/>
      <c r="GZ179" s="28"/>
      <c r="HA179" s="28"/>
      <c r="HB179" s="28"/>
      <c r="HC179" s="28"/>
      <c r="HD179" s="28"/>
      <c r="HE179" s="28"/>
      <c r="HF179" s="28"/>
      <c r="HG179" s="28"/>
      <c r="HH179" s="28"/>
      <c r="HI179" s="28"/>
      <c r="HJ179" s="28"/>
      <c r="HK179" s="28"/>
      <c r="HL179" s="28"/>
      <c r="HM179" s="28"/>
      <c r="HN179" s="28"/>
      <c r="HO179" s="28"/>
      <c r="HP179" s="28"/>
      <c r="HQ179" s="28"/>
      <c r="HR179" s="28"/>
      <c r="HS179" s="28"/>
      <c r="HT179" s="28"/>
      <c r="HU179" s="28"/>
      <c r="HV179" s="28"/>
      <c r="HW179" s="28"/>
      <c r="HX179" s="28"/>
      <c r="HY179" s="28"/>
      <c r="HZ179" s="28"/>
      <c r="IA179" s="28"/>
      <c r="IB179" s="28"/>
      <c r="IC179" s="28"/>
      <c r="ID179" s="28"/>
      <c r="IE179" s="28"/>
      <c r="IF179" s="28"/>
      <c r="IG179" s="28"/>
      <c r="IH179" s="28"/>
      <c r="II179" s="28"/>
      <c r="IJ179" s="28"/>
      <c r="IK179" s="28"/>
      <c r="IL179" s="28"/>
      <c r="IM179" s="28"/>
      <c r="IN179" s="28"/>
      <c r="IO179" s="28"/>
      <c r="IP179" s="28"/>
      <c r="IQ179" s="28"/>
      <c r="IR179" s="28"/>
      <c r="IS179" s="28"/>
      <c r="IT179" s="28"/>
      <c r="IU179" s="28"/>
      <c r="IV179" s="28"/>
      <c r="IW179" s="28"/>
      <c r="IX179" s="28"/>
      <c r="IY179" s="28"/>
      <c r="IZ179" s="28"/>
      <c r="JA179" s="28"/>
      <c r="JB179" s="28"/>
      <c r="JC179" s="28"/>
      <c r="JD179" s="28"/>
      <c r="JE179" s="28"/>
      <c r="JF179" s="28"/>
      <c r="JG179" s="28"/>
      <c r="JH179" s="28"/>
      <c r="JI179" s="28"/>
      <c r="JJ179" s="28"/>
      <c r="JK179" s="28"/>
      <c r="JL179" s="28"/>
      <c r="JM179" s="28"/>
      <c r="JN179" s="28"/>
      <c r="JO179" s="28"/>
      <c r="JP179" s="28"/>
      <c r="JQ179" s="28"/>
      <c r="JR179" s="28"/>
      <c r="JS179" s="28"/>
    </row>
    <row r="180" spans="1:279" s="27" customFormat="1" ht="12.75" outlineLevel="1" x14ac:dyDescent="0.2">
      <c r="A180" s="33"/>
      <c r="B180" s="58"/>
      <c r="C180" s="193" t="s">
        <v>150</v>
      </c>
      <c r="D180" s="448">
        <v>3.8742618271259854E-4</v>
      </c>
      <c r="E180" s="244">
        <f t="shared" si="319"/>
        <v>3.8742618271259854E-4</v>
      </c>
      <c r="F180" s="244"/>
      <c r="G180" s="204">
        <f t="shared" si="284"/>
        <v>2259501.197883375</v>
      </c>
      <c r="H180" s="246">
        <f t="shared" si="320"/>
        <v>1.8539638372578099E-3</v>
      </c>
      <c r="I180" s="201" t="s">
        <v>164</v>
      </c>
      <c r="J180" s="197">
        <v>44583.893747278576</v>
      </c>
      <c r="K180" s="197">
        <v>28235.504439063163</v>
      </c>
      <c r="L180" s="197">
        <v>20998.71400606215</v>
      </c>
      <c r="M180" s="197">
        <v>18709.291523552154</v>
      </c>
      <c r="N180" s="197">
        <v>17036.832949688116</v>
      </c>
      <c r="O180" s="197">
        <v>16743.003507798559</v>
      </c>
      <c r="P180" s="197">
        <v>26585.672979590836</v>
      </c>
      <c r="Q180" s="197">
        <v>22583.60750526538</v>
      </c>
      <c r="R180" s="197">
        <v>31135.196920342099</v>
      </c>
      <c r="S180" s="197">
        <v>39618.250479670081</v>
      </c>
      <c r="T180" s="197">
        <v>57231.518412182777</v>
      </c>
      <c r="U180" s="197">
        <v>97339.567024363161</v>
      </c>
      <c r="V180" s="197">
        <v>156360.53915519328</v>
      </c>
      <c r="W180" s="197">
        <v>101819.65911632845</v>
      </c>
      <c r="X180" s="197">
        <v>84507.837480815098</v>
      </c>
      <c r="Y180" s="197">
        <v>60528.552732336677</v>
      </c>
      <c r="Z180" s="197">
        <v>55956.399331799847</v>
      </c>
      <c r="AA180" s="197">
        <v>72184.588486931476</v>
      </c>
      <c r="AB180" s="197">
        <v>75984.564180605754</v>
      </c>
      <c r="AC180" s="197">
        <v>77719.605052083352</v>
      </c>
      <c r="AD180" s="197">
        <v>98446.850466185497</v>
      </c>
      <c r="AE180" s="197">
        <v>110213.72683987484</v>
      </c>
      <c r="AF180" s="197">
        <v>105822.08700079804</v>
      </c>
      <c r="AG180" s="197">
        <v>102363.69556054706</v>
      </c>
      <c r="AH180" s="197">
        <v>115291.68606923426</v>
      </c>
      <c r="AI180" s="197">
        <v>94071.911550493227</v>
      </c>
      <c r="AJ180" s="197">
        <v>79558.430900990264</v>
      </c>
      <c r="AK180" s="197">
        <v>72704.093056418089</v>
      </c>
      <c r="AL180" s="197">
        <v>92038.302286202146</v>
      </c>
      <c r="AM180" s="197">
        <v>71962.343205734127</v>
      </c>
      <c r="AN180" s="197">
        <v>74180.038096778328</v>
      </c>
      <c r="AO180" s="197">
        <v>73976.448922559299</v>
      </c>
      <c r="AP180" s="197">
        <f t="shared" si="322"/>
        <v>14908.343958807445</v>
      </c>
      <c r="AQ180" s="197">
        <f t="shared" si="322"/>
        <v>15141.920319026882</v>
      </c>
      <c r="AR180" s="197">
        <f t="shared" si="322"/>
        <v>16933.88393355376</v>
      </c>
      <c r="AS180" s="197">
        <f t="shared" si="322"/>
        <v>16024.63668522059</v>
      </c>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14"/>
      <c r="DC180" s="28"/>
      <c r="DD180" s="28"/>
      <c r="DE180" s="28"/>
      <c r="DF180" s="28"/>
      <c r="DG180" s="28"/>
      <c r="DH180" s="28"/>
      <c r="DI180" s="28"/>
      <c r="DJ180" s="28"/>
      <c r="DK180" s="28"/>
      <c r="DL180" s="28"/>
      <c r="DM180" s="28"/>
      <c r="DN180" s="28"/>
      <c r="DO180" s="28"/>
      <c r="DP180" s="28"/>
      <c r="DQ180" s="28"/>
      <c r="DR180" s="28"/>
      <c r="DS180" s="28"/>
      <c r="DT180" s="28"/>
      <c r="DU180" s="28"/>
      <c r="DV180" s="28"/>
      <c r="DW180" s="28"/>
      <c r="DX180" s="28"/>
      <c r="DY180" s="28"/>
      <c r="DZ180" s="28"/>
      <c r="EA180" s="28"/>
      <c r="EB180" s="28"/>
      <c r="EC180" s="28"/>
      <c r="ED180" s="28"/>
      <c r="EE180" s="28"/>
      <c r="EF180" s="28"/>
      <c r="EG180" s="28"/>
      <c r="EH180" s="28"/>
      <c r="EI180" s="28"/>
      <c r="EJ180" s="28"/>
      <c r="EK180" s="28"/>
      <c r="EL180" s="28"/>
      <c r="EM180" s="28"/>
      <c r="EN180" s="28"/>
      <c r="EO180" s="28"/>
      <c r="EP180" s="28"/>
      <c r="EQ180" s="28"/>
      <c r="ER180" s="28"/>
      <c r="ES180" s="28"/>
      <c r="ET180" s="28"/>
      <c r="EU180" s="28"/>
      <c r="EV180" s="28"/>
      <c r="EW180" s="28"/>
      <c r="EX180" s="28"/>
      <c r="EY180" s="28"/>
      <c r="EZ180" s="28"/>
      <c r="FA180" s="28"/>
      <c r="FB180" s="28"/>
      <c r="FC180" s="28"/>
      <c r="FD180" s="28"/>
      <c r="FE180" s="28"/>
      <c r="FF180" s="28"/>
      <c r="FG180" s="28"/>
      <c r="FH180" s="28"/>
      <c r="FI180" s="28"/>
      <c r="FJ180" s="28"/>
      <c r="FK180" s="28"/>
      <c r="FL180" s="28"/>
      <c r="FM180" s="28"/>
      <c r="FN180" s="28"/>
      <c r="FO180" s="28"/>
      <c r="FP180" s="28"/>
      <c r="FQ180" s="28"/>
      <c r="FR180" s="28"/>
      <c r="FS180" s="28"/>
      <c r="FT180" s="28"/>
      <c r="FU180" s="28"/>
      <c r="FV180" s="28"/>
      <c r="FW180" s="28"/>
      <c r="FX180" s="28"/>
      <c r="FY180" s="28"/>
      <c r="FZ180" s="28"/>
      <c r="GA180" s="28"/>
      <c r="GB180" s="28"/>
      <c r="GC180" s="28"/>
      <c r="GD180" s="28"/>
      <c r="GE180" s="28"/>
      <c r="GF180" s="28"/>
      <c r="GG180" s="28"/>
      <c r="GH180" s="28"/>
      <c r="GI180" s="28"/>
      <c r="GJ180" s="28"/>
      <c r="GK180" s="28"/>
      <c r="GL180" s="28"/>
      <c r="GM180" s="28"/>
      <c r="GN180" s="28"/>
      <c r="GO180" s="28"/>
      <c r="GP180" s="28"/>
      <c r="GQ180" s="28"/>
      <c r="GR180" s="28"/>
      <c r="GS180" s="28"/>
      <c r="GT180" s="28"/>
      <c r="GU180" s="28"/>
      <c r="GV180" s="28"/>
      <c r="GW180" s="28"/>
      <c r="GX180" s="28"/>
      <c r="GY180" s="28"/>
      <c r="GZ180" s="28"/>
      <c r="HA180" s="28"/>
      <c r="HB180" s="28"/>
      <c r="HC180" s="28"/>
      <c r="HD180" s="28"/>
      <c r="HE180" s="28"/>
      <c r="HF180" s="28"/>
      <c r="HG180" s="28"/>
      <c r="HH180" s="28"/>
      <c r="HI180" s="28"/>
      <c r="HJ180" s="28"/>
      <c r="HK180" s="28"/>
      <c r="HL180" s="28"/>
      <c r="HM180" s="28"/>
      <c r="HN180" s="28"/>
      <c r="HO180" s="28"/>
      <c r="HP180" s="28"/>
      <c r="HQ180" s="28"/>
      <c r="HR180" s="28"/>
      <c r="HS180" s="28"/>
      <c r="HT180" s="28"/>
      <c r="HU180" s="28"/>
      <c r="HV180" s="28"/>
      <c r="HW180" s="28"/>
      <c r="HX180" s="28"/>
      <c r="HY180" s="28"/>
      <c r="HZ180" s="28"/>
      <c r="IA180" s="28"/>
      <c r="IB180" s="28"/>
      <c r="IC180" s="28"/>
      <c r="ID180" s="28"/>
      <c r="IE180" s="28"/>
      <c r="IF180" s="28"/>
      <c r="IG180" s="28"/>
      <c r="IH180" s="28"/>
      <c r="II180" s="28"/>
      <c r="IJ180" s="28"/>
      <c r="IK180" s="28"/>
      <c r="IL180" s="28"/>
      <c r="IM180" s="28"/>
      <c r="IN180" s="28"/>
      <c r="IO180" s="28"/>
      <c r="IP180" s="28"/>
      <c r="IQ180" s="28"/>
      <c r="IR180" s="28"/>
      <c r="IS180" s="28"/>
      <c r="IT180" s="28"/>
      <c r="IU180" s="28"/>
      <c r="IV180" s="28"/>
      <c r="IW180" s="28"/>
      <c r="IX180" s="28"/>
      <c r="IY180" s="28"/>
      <c r="IZ180" s="28"/>
      <c r="JA180" s="28"/>
      <c r="JB180" s="28"/>
      <c r="JC180" s="28"/>
      <c r="JD180" s="28"/>
      <c r="JE180" s="28"/>
      <c r="JF180" s="28"/>
      <c r="JG180" s="28"/>
      <c r="JH180" s="28"/>
      <c r="JI180" s="28"/>
      <c r="JJ180" s="28"/>
      <c r="JK180" s="28"/>
      <c r="JL180" s="28"/>
      <c r="JM180" s="28"/>
      <c r="JN180" s="28"/>
      <c r="JO180" s="28"/>
      <c r="JP180" s="28"/>
      <c r="JQ180" s="28"/>
      <c r="JR180" s="28"/>
      <c r="JS180" s="28"/>
    </row>
    <row r="181" spans="1:279" s="27" customFormat="1" ht="12.75" outlineLevel="1" x14ac:dyDescent="0.2">
      <c r="A181" s="33"/>
      <c r="B181" s="58"/>
      <c r="C181" s="193" t="s">
        <v>151</v>
      </c>
      <c r="D181" s="448">
        <v>1.3581629702934218E-3</v>
      </c>
      <c r="E181" s="244">
        <f t="shared" si="319"/>
        <v>1.3581629702934218E-3</v>
      </c>
      <c r="F181" s="244"/>
      <c r="G181" s="204">
        <f t="shared" si="284"/>
        <v>2184174.0127212405</v>
      </c>
      <c r="H181" s="246">
        <f t="shared" si="320"/>
        <v>1.7921564448192295E-3</v>
      </c>
      <c r="I181" s="201" t="s">
        <v>164</v>
      </c>
      <c r="J181" s="197">
        <v>39850.40792991421</v>
      </c>
      <c r="K181" s="197">
        <v>25237.732181529191</v>
      </c>
      <c r="L181" s="197">
        <v>18769.274031751855</v>
      </c>
      <c r="M181" s="197">
        <v>16722.920243787579</v>
      </c>
      <c r="N181" s="197">
        <v>15228.027115068138</v>
      </c>
      <c r="O181" s="197">
        <v>14965.393636092729</v>
      </c>
      <c r="P181" s="197">
        <v>23763.063839453502</v>
      </c>
      <c r="Q181" s="197">
        <v>20185.898896926919</v>
      </c>
      <c r="R181" s="197">
        <v>27829.563413347612</v>
      </c>
      <c r="S181" s="197">
        <v>35411.968547066237</v>
      </c>
      <c r="T181" s="197">
        <v>51155.230364173716</v>
      </c>
      <c r="U181" s="197">
        <v>87004.995024214877</v>
      </c>
      <c r="V181" s="197">
        <v>139759.69225110853</v>
      </c>
      <c r="W181" s="197">
        <v>91009.434350228155</v>
      </c>
      <c r="X181" s="197">
        <v>75535.614183338112</v>
      </c>
      <c r="Y181" s="197">
        <v>54102.217528682653</v>
      </c>
      <c r="Z181" s="197">
        <v>50015.491071762124</v>
      </c>
      <c r="AA181" s="197">
        <v>64520.728354570791</v>
      </c>
      <c r="AB181" s="197">
        <v>67917.259451093109</v>
      </c>
      <c r="AC181" s="197">
        <v>69468.090495491895</v>
      </c>
      <c r="AD181" s="197">
        <v>87994.717839830395</v>
      </c>
      <c r="AE181" s="197">
        <v>98512.301301930158</v>
      </c>
      <c r="AF181" s="197">
        <v>94586.923225701539</v>
      </c>
      <c r="AG181" s="197">
        <v>91495.71027654683</v>
      </c>
      <c r="AH181" s="197">
        <v>103051.13202605904</v>
      </c>
      <c r="AI181" s="197">
        <v>84084.267544774339</v>
      </c>
      <c r="AJ181" s="197">
        <v>71111.687634099449</v>
      </c>
      <c r="AK181" s="197">
        <v>64985.076962901119</v>
      </c>
      <c r="AL181" s="197">
        <v>82266.567206364591</v>
      </c>
      <c r="AM181" s="197">
        <v>64322.078923760288</v>
      </c>
      <c r="AN181" s="197">
        <v>66304.320460875751</v>
      </c>
      <c r="AO181" s="197">
        <v>66122.346412383442</v>
      </c>
      <c r="AP181" s="197">
        <f t="shared" si="322"/>
        <v>52262.757698723486</v>
      </c>
      <c r="AQ181" s="197">
        <f t="shared" si="322"/>
        <v>53081.584038659545</v>
      </c>
      <c r="AR181" s="197">
        <f t="shared" si="322"/>
        <v>59363.499753088661</v>
      </c>
      <c r="AS181" s="197">
        <f t="shared" si="322"/>
        <v>56176.038505939607</v>
      </c>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14"/>
      <c r="DC181" s="28"/>
      <c r="DD181" s="28"/>
      <c r="DE181" s="28"/>
      <c r="DF181" s="28"/>
      <c r="DG181" s="28"/>
      <c r="DH181" s="28"/>
      <c r="DI181" s="28"/>
      <c r="DJ181" s="28"/>
      <c r="DK181" s="28"/>
      <c r="DL181" s="28"/>
      <c r="DM181" s="28"/>
      <c r="DN181" s="28"/>
      <c r="DO181" s="28"/>
      <c r="DP181" s="28"/>
      <c r="DQ181" s="28"/>
      <c r="DR181" s="28"/>
      <c r="DS181" s="28"/>
      <c r="DT181" s="28"/>
      <c r="DU181" s="28"/>
      <c r="DV181" s="28"/>
      <c r="DW181" s="28"/>
      <c r="DX181" s="28"/>
      <c r="DY181" s="28"/>
      <c r="DZ181" s="28"/>
      <c r="EA181" s="28"/>
      <c r="EB181" s="28"/>
      <c r="EC181" s="28"/>
      <c r="ED181" s="28"/>
      <c r="EE181" s="28"/>
      <c r="EF181" s="28"/>
      <c r="EG181" s="28"/>
      <c r="EH181" s="28"/>
      <c r="EI181" s="28"/>
      <c r="EJ181" s="28"/>
      <c r="EK181" s="28"/>
      <c r="EL181" s="28"/>
      <c r="EM181" s="28"/>
      <c r="EN181" s="28"/>
      <c r="EO181" s="28"/>
      <c r="EP181" s="28"/>
      <c r="EQ181" s="28"/>
      <c r="ER181" s="28"/>
      <c r="ES181" s="28"/>
      <c r="ET181" s="28"/>
      <c r="EU181" s="28"/>
      <c r="EV181" s="28"/>
      <c r="EW181" s="28"/>
      <c r="EX181" s="28"/>
      <c r="EY181" s="28"/>
      <c r="EZ181" s="28"/>
      <c r="FA181" s="28"/>
      <c r="FB181" s="28"/>
      <c r="FC181" s="28"/>
      <c r="FD181" s="28"/>
      <c r="FE181" s="28"/>
      <c r="FF181" s="28"/>
      <c r="FG181" s="28"/>
      <c r="FH181" s="28"/>
      <c r="FI181" s="28"/>
      <c r="FJ181" s="28"/>
      <c r="FK181" s="28"/>
      <c r="FL181" s="28"/>
      <c r="FM181" s="28"/>
      <c r="FN181" s="28"/>
      <c r="FO181" s="28"/>
      <c r="FP181" s="28"/>
      <c r="FQ181" s="28"/>
      <c r="FR181" s="28"/>
      <c r="FS181" s="28"/>
      <c r="FT181" s="28"/>
      <c r="FU181" s="28"/>
      <c r="FV181" s="28"/>
      <c r="FW181" s="28"/>
      <c r="FX181" s="28"/>
      <c r="FY181" s="28"/>
      <c r="FZ181" s="28"/>
      <c r="GA181" s="28"/>
      <c r="GB181" s="28"/>
      <c r="GC181" s="28"/>
      <c r="GD181" s="28"/>
      <c r="GE181" s="28"/>
      <c r="GF181" s="28"/>
      <c r="GG181" s="28"/>
      <c r="GH181" s="28"/>
      <c r="GI181" s="28"/>
      <c r="GJ181" s="28"/>
      <c r="GK181" s="28"/>
      <c r="GL181" s="28"/>
      <c r="GM181" s="28"/>
      <c r="GN181" s="28"/>
      <c r="GO181" s="28"/>
      <c r="GP181" s="28"/>
      <c r="GQ181" s="28"/>
      <c r="GR181" s="28"/>
      <c r="GS181" s="28"/>
      <c r="GT181" s="28"/>
      <c r="GU181" s="28"/>
      <c r="GV181" s="28"/>
      <c r="GW181" s="28"/>
      <c r="GX181" s="28"/>
      <c r="GY181" s="28"/>
      <c r="GZ181" s="28"/>
      <c r="HA181" s="28"/>
      <c r="HB181" s="28"/>
      <c r="HC181" s="28"/>
      <c r="HD181" s="28"/>
      <c r="HE181" s="28"/>
      <c r="HF181" s="28"/>
      <c r="HG181" s="28"/>
      <c r="HH181" s="28"/>
      <c r="HI181" s="28"/>
      <c r="HJ181" s="28"/>
      <c r="HK181" s="28"/>
      <c r="HL181" s="28"/>
      <c r="HM181" s="28"/>
      <c r="HN181" s="28"/>
      <c r="HO181" s="28"/>
      <c r="HP181" s="28"/>
      <c r="HQ181" s="28"/>
      <c r="HR181" s="28"/>
      <c r="HS181" s="28"/>
      <c r="HT181" s="28"/>
      <c r="HU181" s="28"/>
      <c r="HV181" s="28"/>
      <c r="HW181" s="28"/>
      <c r="HX181" s="28"/>
      <c r="HY181" s="28"/>
      <c r="HZ181" s="28"/>
      <c r="IA181" s="28"/>
      <c r="IB181" s="28"/>
      <c r="IC181" s="28"/>
      <c r="ID181" s="28"/>
      <c r="IE181" s="28"/>
      <c r="IF181" s="28"/>
      <c r="IG181" s="28"/>
      <c r="IH181" s="28"/>
      <c r="II181" s="28"/>
      <c r="IJ181" s="28"/>
      <c r="IK181" s="28"/>
      <c r="IL181" s="28"/>
      <c r="IM181" s="28"/>
      <c r="IN181" s="28"/>
      <c r="IO181" s="28"/>
      <c r="IP181" s="28"/>
      <c r="IQ181" s="28"/>
      <c r="IR181" s="28"/>
      <c r="IS181" s="28"/>
      <c r="IT181" s="28"/>
      <c r="IU181" s="28"/>
      <c r="IV181" s="28"/>
      <c r="IW181" s="28"/>
      <c r="IX181" s="28"/>
      <c r="IY181" s="28"/>
      <c r="IZ181" s="28"/>
      <c r="JA181" s="28"/>
      <c r="JB181" s="28"/>
      <c r="JC181" s="28"/>
      <c r="JD181" s="28"/>
      <c r="JE181" s="28"/>
      <c r="JF181" s="28"/>
      <c r="JG181" s="28"/>
      <c r="JH181" s="28"/>
      <c r="JI181" s="28"/>
      <c r="JJ181" s="28"/>
      <c r="JK181" s="28"/>
      <c r="JL181" s="28"/>
      <c r="JM181" s="28"/>
      <c r="JN181" s="28"/>
      <c r="JO181" s="28"/>
      <c r="JP181" s="28"/>
      <c r="JQ181" s="28"/>
      <c r="JR181" s="28"/>
      <c r="JS181" s="28"/>
    </row>
    <row r="182" spans="1:279" s="27" customFormat="1" ht="12.75" outlineLevel="1" x14ac:dyDescent="0.2">
      <c r="A182" s="33"/>
      <c r="B182" s="58"/>
      <c r="C182" s="193" t="s">
        <v>152</v>
      </c>
      <c r="D182" s="448">
        <v>2.0244709939418363E-4</v>
      </c>
      <c r="E182" s="244">
        <f t="shared" si="319"/>
        <v>2.0244709939418363E-4</v>
      </c>
      <c r="F182" s="244"/>
      <c r="G182" s="204">
        <f t="shared" si="284"/>
        <v>731456.61019240296</v>
      </c>
      <c r="H182" s="246">
        <f t="shared" si="320"/>
        <v>6.0017410262505763E-4</v>
      </c>
      <c r="I182" s="201" t="s">
        <v>164</v>
      </c>
      <c r="J182" s="197">
        <v>14178.63588380749</v>
      </c>
      <c r="K182" s="197">
        <v>8979.4969166761857</v>
      </c>
      <c r="L182" s="197">
        <v>6678.0421110782299</v>
      </c>
      <c r="M182" s="197">
        <v>5949.9565843246746</v>
      </c>
      <c r="N182" s="197">
        <v>5418.0788330455462</v>
      </c>
      <c r="O182" s="197">
        <v>5324.6347590014602</v>
      </c>
      <c r="P182" s="197">
        <v>8454.8150738091826</v>
      </c>
      <c r="Q182" s="197">
        <v>7182.0722876975124</v>
      </c>
      <c r="R182" s="197">
        <v>9901.6614117765694</v>
      </c>
      <c r="S182" s="197">
        <v>12599.454661561767</v>
      </c>
      <c r="T182" s="197">
        <v>18200.852201099999</v>
      </c>
      <c r="U182" s="197">
        <v>30956.07318977527</v>
      </c>
      <c r="V182" s="197">
        <v>49726.010111277807</v>
      </c>
      <c r="W182" s="197">
        <v>32380.838708416824</v>
      </c>
      <c r="X182" s="197">
        <v>26875.307566459367</v>
      </c>
      <c r="Y182" s="197">
        <v>19249.379935955651</v>
      </c>
      <c r="Z182" s="197">
        <v>17795.336943690512</v>
      </c>
      <c r="AA182" s="197">
        <v>22956.249680214558</v>
      </c>
      <c r="AB182" s="197">
        <v>24164.723575144722</v>
      </c>
      <c r="AC182" s="197">
        <v>24716.503841346945</v>
      </c>
      <c r="AD182" s="197">
        <v>31308.213108974825</v>
      </c>
      <c r="AE182" s="197">
        <v>35050.332550987499</v>
      </c>
      <c r="AF182" s="197">
        <v>33653.696748738985</v>
      </c>
      <c r="AG182" s="197">
        <v>32553.853983704841</v>
      </c>
      <c r="AH182" s="197">
        <v>36665.232661642403</v>
      </c>
      <c r="AI182" s="197">
        <v>29916.888559102223</v>
      </c>
      <c r="AJ182" s="197">
        <v>25301.289959696594</v>
      </c>
      <c r="AK182" s="197">
        <v>23121.463292387554</v>
      </c>
      <c r="AL182" s="197">
        <v>29270.157130668362</v>
      </c>
      <c r="AM182" s="197">
        <v>22885.57090691464</v>
      </c>
      <c r="AN182" s="197">
        <v>23590.845518857099</v>
      </c>
      <c r="AO182" s="197">
        <v>23526.099788313702</v>
      </c>
      <c r="AP182" s="197">
        <f t="shared" si="322"/>
        <v>7790.2607668369701</v>
      </c>
      <c r="AQ182" s="197">
        <f t="shared" si="322"/>
        <v>7912.3146153466214</v>
      </c>
      <c r="AR182" s="197">
        <f t="shared" si="322"/>
        <v>8848.6938591056823</v>
      </c>
      <c r="AS182" s="197">
        <f t="shared" si="322"/>
        <v>8373.5724649645363</v>
      </c>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14"/>
      <c r="DC182" s="28"/>
      <c r="DD182" s="28"/>
      <c r="DE182" s="28"/>
      <c r="DF182" s="28"/>
      <c r="DG182" s="28"/>
      <c r="DH182" s="28"/>
      <c r="DI182" s="28"/>
      <c r="DJ182" s="28"/>
      <c r="DK182" s="28"/>
      <c r="DL182" s="28"/>
      <c r="DM182" s="28"/>
      <c r="DN182" s="28"/>
      <c r="DO182" s="28"/>
      <c r="DP182" s="28"/>
      <c r="DQ182" s="28"/>
      <c r="DR182" s="28"/>
      <c r="DS182" s="28"/>
      <c r="DT182" s="28"/>
      <c r="DU182" s="28"/>
      <c r="DV182" s="28"/>
      <c r="DW182" s="28"/>
      <c r="DX182" s="28"/>
      <c r="DY182" s="28"/>
      <c r="DZ182" s="28"/>
      <c r="EA182" s="28"/>
      <c r="EB182" s="28"/>
      <c r="EC182" s="28"/>
      <c r="ED182" s="28"/>
      <c r="EE182" s="28"/>
      <c r="EF182" s="28"/>
      <c r="EG182" s="28"/>
      <c r="EH182" s="28"/>
      <c r="EI182" s="28"/>
      <c r="EJ182" s="28"/>
      <c r="EK182" s="28"/>
      <c r="EL182" s="28"/>
      <c r="EM182" s="28"/>
      <c r="EN182" s="28"/>
      <c r="EO182" s="28"/>
      <c r="EP182" s="28"/>
      <c r="EQ182" s="28"/>
      <c r="ER182" s="28"/>
      <c r="ES182" s="28"/>
      <c r="ET182" s="28"/>
      <c r="EU182" s="28"/>
      <c r="EV182" s="28"/>
      <c r="EW182" s="28"/>
      <c r="EX182" s="28"/>
      <c r="EY182" s="28"/>
      <c r="EZ182" s="28"/>
      <c r="FA182" s="28"/>
      <c r="FB182" s="28"/>
      <c r="FC182" s="28"/>
      <c r="FD182" s="28"/>
      <c r="FE182" s="28"/>
      <c r="FF182" s="28"/>
      <c r="FG182" s="28"/>
      <c r="FH182" s="28"/>
      <c r="FI182" s="28"/>
      <c r="FJ182" s="28"/>
      <c r="FK182" s="28"/>
      <c r="FL182" s="28"/>
      <c r="FM182" s="28"/>
      <c r="FN182" s="28"/>
      <c r="FO182" s="28"/>
      <c r="FP182" s="28"/>
      <c r="FQ182" s="28"/>
      <c r="FR182" s="28"/>
      <c r="FS182" s="28"/>
      <c r="FT182" s="28"/>
      <c r="FU182" s="28"/>
      <c r="FV182" s="28"/>
      <c r="FW182" s="28"/>
      <c r="FX182" s="28"/>
      <c r="FY182" s="28"/>
      <c r="FZ182" s="28"/>
      <c r="GA182" s="28"/>
      <c r="GB182" s="28"/>
      <c r="GC182" s="28"/>
      <c r="GD182" s="28"/>
      <c r="GE182" s="28"/>
      <c r="GF182" s="28"/>
      <c r="GG182" s="28"/>
      <c r="GH182" s="28"/>
      <c r="GI182" s="28"/>
      <c r="GJ182" s="28"/>
      <c r="GK182" s="28"/>
      <c r="GL182" s="28"/>
      <c r="GM182" s="28"/>
      <c r="GN182" s="28"/>
      <c r="GO182" s="28"/>
      <c r="GP182" s="28"/>
      <c r="GQ182" s="28"/>
      <c r="GR182" s="28"/>
      <c r="GS182" s="28"/>
      <c r="GT182" s="28"/>
      <c r="GU182" s="28"/>
      <c r="GV182" s="28"/>
      <c r="GW182" s="28"/>
      <c r="GX182" s="28"/>
      <c r="GY182" s="28"/>
      <c r="GZ182" s="28"/>
      <c r="HA182" s="28"/>
      <c r="HB182" s="28"/>
      <c r="HC182" s="28"/>
      <c r="HD182" s="28"/>
      <c r="HE182" s="28"/>
      <c r="HF182" s="28"/>
      <c r="HG182" s="28"/>
      <c r="HH182" s="28"/>
      <c r="HI182" s="28"/>
      <c r="HJ182" s="28"/>
      <c r="HK182" s="28"/>
      <c r="HL182" s="28"/>
      <c r="HM182" s="28"/>
      <c r="HN182" s="28"/>
      <c r="HO182" s="28"/>
      <c r="HP182" s="28"/>
      <c r="HQ182" s="28"/>
      <c r="HR182" s="28"/>
      <c r="HS182" s="28"/>
      <c r="HT182" s="28"/>
      <c r="HU182" s="28"/>
      <c r="HV182" s="28"/>
      <c r="HW182" s="28"/>
      <c r="HX182" s="28"/>
      <c r="HY182" s="28"/>
      <c r="HZ182" s="28"/>
      <c r="IA182" s="28"/>
      <c r="IB182" s="28"/>
      <c r="IC182" s="28"/>
      <c r="ID182" s="28"/>
      <c r="IE182" s="28"/>
      <c r="IF182" s="28"/>
      <c r="IG182" s="28"/>
      <c r="IH182" s="28"/>
      <c r="II182" s="28"/>
      <c r="IJ182" s="28"/>
      <c r="IK182" s="28"/>
      <c r="IL182" s="28"/>
      <c r="IM182" s="28"/>
      <c r="IN182" s="28"/>
      <c r="IO182" s="28"/>
      <c r="IP182" s="28"/>
      <c r="IQ182" s="28"/>
      <c r="IR182" s="28"/>
      <c r="IS182" s="28"/>
      <c r="IT182" s="28"/>
      <c r="IU182" s="28"/>
      <c r="IV182" s="28"/>
      <c r="IW182" s="28"/>
      <c r="IX182" s="28"/>
      <c r="IY182" s="28"/>
      <c r="IZ182" s="28"/>
      <c r="JA182" s="28"/>
      <c r="JB182" s="28"/>
      <c r="JC182" s="28"/>
      <c r="JD182" s="28"/>
      <c r="JE182" s="28"/>
      <c r="JF182" s="28"/>
      <c r="JG182" s="28"/>
      <c r="JH182" s="28"/>
      <c r="JI182" s="28"/>
      <c r="JJ182" s="28"/>
      <c r="JK182" s="28"/>
      <c r="JL182" s="28"/>
      <c r="JM182" s="28"/>
      <c r="JN182" s="28"/>
      <c r="JO182" s="28"/>
      <c r="JP182" s="28"/>
      <c r="JQ182" s="28"/>
      <c r="JR182" s="28"/>
      <c r="JS182" s="28"/>
    </row>
    <row r="183" spans="1:279" s="27" customFormat="1" ht="12.75" outlineLevel="1" x14ac:dyDescent="0.2">
      <c r="A183" s="33"/>
      <c r="B183" s="58"/>
      <c r="C183" s="193" t="s">
        <v>155</v>
      </c>
      <c r="D183" s="448">
        <v>5.4477022283765091E-5</v>
      </c>
      <c r="E183" s="244">
        <f t="shared" si="319"/>
        <v>5.4477022283765091E-5</v>
      </c>
      <c r="F183" s="244"/>
      <c r="G183" s="204">
        <f t="shared" si="284"/>
        <v>657254.69895079522</v>
      </c>
      <c r="H183" s="246">
        <f t="shared" si="320"/>
        <v>5.3929001890506523E-4</v>
      </c>
      <c r="I183" s="201" t="s">
        <v>164</v>
      </c>
      <c r="J183" s="197">
        <v>13160.968675971781</v>
      </c>
      <c r="K183" s="197">
        <v>8334.9963011127875</v>
      </c>
      <c r="L183" s="197">
        <v>6198.7277027893779</v>
      </c>
      <c r="M183" s="197">
        <v>5522.9002896617658</v>
      </c>
      <c r="N183" s="197">
        <v>5029.1978995732234</v>
      </c>
      <c r="O183" s="197">
        <v>4942.4607450593758</v>
      </c>
      <c r="P183" s="197">
        <v>7847.9733353344</v>
      </c>
      <c r="Q183" s="197">
        <v>6666.5812692813861</v>
      </c>
      <c r="R183" s="197">
        <v>9190.9727246254242</v>
      </c>
      <c r="S183" s="197">
        <v>11695.132697815774</v>
      </c>
      <c r="T183" s="197">
        <v>16894.491660388383</v>
      </c>
      <c r="U183" s="197">
        <v>28734.210605337652</v>
      </c>
      <c r="V183" s="197">
        <v>46156.941106230108</v>
      </c>
      <c r="W183" s="197">
        <v>30056.714019284605</v>
      </c>
      <c r="X183" s="197">
        <v>24946.340673239447</v>
      </c>
      <c r="Y183" s="197">
        <v>17867.761641182693</v>
      </c>
      <c r="Z183" s="197">
        <v>16518.082135231602</v>
      </c>
      <c r="AA183" s="197">
        <v>21308.571955369152</v>
      </c>
      <c r="AB183" s="197">
        <v>22430.308010039207</v>
      </c>
      <c r="AC183" s="197">
        <v>22942.484418194261</v>
      </c>
      <c r="AD183" s="197">
        <v>29061.075790685794</v>
      </c>
      <c r="AE183" s="197">
        <v>32534.605766465687</v>
      </c>
      <c r="AF183" s="197">
        <v>31238.213067212775</v>
      </c>
      <c r="AG183" s="197">
        <v>30217.311176669165</v>
      </c>
      <c r="AH183" s="197">
        <v>34033.596920856289</v>
      </c>
      <c r="AI183" s="197">
        <v>27769.61313031126</v>
      </c>
      <c r="AJ183" s="197">
        <v>23485.297693661214</v>
      </c>
      <c r="AK183" s="197">
        <v>21461.927411597218</v>
      </c>
      <c r="AL183" s="197">
        <v>27169.300650243622</v>
      </c>
      <c r="AM183" s="197">
        <v>21242.966129175486</v>
      </c>
      <c r="AN183" s="197">
        <v>21897.619873851541</v>
      </c>
      <c r="AO183" s="197">
        <v>21837.521248104498</v>
      </c>
      <c r="AP183" s="197">
        <f t="shared" si="322"/>
        <v>2096.3017532051213</v>
      </c>
      <c r="AQ183" s="197">
        <f t="shared" si="322"/>
        <v>2129.1455442249817</v>
      </c>
      <c r="AR183" s="197">
        <f t="shared" si="322"/>
        <v>2381.1182970130767</v>
      </c>
      <c r="AS183" s="197">
        <f t="shared" si="322"/>
        <v>2253.2666317949756</v>
      </c>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14"/>
      <c r="DC183" s="28"/>
      <c r="DD183" s="28"/>
      <c r="DE183" s="28"/>
      <c r="DF183" s="28"/>
      <c r="DG183" s="28"/>
      <c r="DH183" s="28"/>
      <c r="DI183" s="28"/>
      <c r="DJ183" s="28"/>
      <c r="DK183" s="28"/>
      <c r="DL183" s="28"/>
      <c r="DM183" s="28"/>
      <c r="DN183" s="28"/>
      <c r="DO183" s="28"/>
      <c r="DP183" s="28"/>
      <c r="DQ183" s="28"/>
      <c r="DR183" s="28"/>
      <c r="DS183" s="28"/>
      <c r="DT183" s="28"/>
      <c r="DU183" s="28"/>
      <c r="DV183" s="28"/>
      <c r="DW183" s="28"/>
      <c r="DX183" s="28"/>
      <c r="DY183" s="28"/>
      <c r="DZ183" s="28"/>
      <c r="EA183" s="28"/>
      <c r="EB183" s="28"/>
      <c r="EC183" s="28"/>
      <c r="ED183" s="28"/>
      <c r="EE183" s="28"/>
      <c r="EF183" s="28"/>
      <c r="EG183" s="28"/>
      <c r="EH183" s="28"/>
      <c r="EI183" s="28"/>
      <c r="EJ183" s="28"/>
      <c r="EK183" s="28"/>
      <c r="EL183" s="28"/>
      <c r="EM183" s="28"/>
      <c r="EN183" s="28"/>
      <c r="EO183" s="28"/>
      <c r="EP183" s="28"/>
      <c r="EQ183" s="28"/>
      <c r="ER183" s="28"/>
      <c r="ES183" s="28"/>
      <c r="ET183" s="28"/>
      <c r="EU183" s="28"/>
      <c r="EV183" s="28"/>
      <c r="EW183" s="28"/>
      <c r="EX183" s="28"/>
      <c r="EY183" s="28"/>
      <c r="EZ183" s="28"/>
      <c r="FA183" s="28"/>
      <c r="FB183" s="28"/>
      <c r="FC183" s="28"/>
      <c r="FD183" s="28"/>
      <c r="FE183" s="28"/>
      <c r="FF183" s="28"/>
      <c r="FG183" s="28"/>
      <c r="FH183" s="28"/>
      <c r="FI183" s="28"/>
      <c r="FJ183" s="28"/>
      <c r="FK183" s="28"/>
      <c r="FL183" s="28"/>
      <c r="FM183" s="28"/>
      <c r="FN183" s="28"/>
      <c r="FO183" s="28"/>
      <c r="FP183" s="28"/>
      <c r="FQ183" s="28"/>
      <c r="FR183" s="28"/>
      <c r="FS183" s="28"/>
      <c r="FT183" s="28"/>
      <c r="FU183" s="28"/>
      <c r="FV183" s="28"/>
      <c r="FW183" s="28"/>
      <c r="FX183" s="28"/>
      <c r="FY183" s="28"/>
      <c r="FZ183" s="28"/>
      <c r="GA183" s="28"/>
      <c r="GB183" s="28"/>
      <c r="GC183" s="28"/>
      <c r="GD183" s="28"/>
      <c r="GE183" s="28"/>
      <c r="GF183" s="28"/>
      <c r="GG183" s="28"/>
      <c r="GH183" s="28"/>
      <c r="GI183" s="28"/>
      <c r="GJ183" s="28"/>
      <c r="GK183" s="28"/>
      <c r="GL183" s="28"/>
      <c r="GM183" s="28"/>
      <c r="GN183" s="28"/>
      <c r="GO183" s="28"/>
      <c r="GP183" s="28"/>
      <c r="GQ183" s="28"/>
      <c r="GR183" s="28"/>
      <c r="GS183" s="28"/>
      <c r="GT183" s="28"/>
      <c r="GU183" s="28"/>
      <c r="GV183" s="28"/>
      <c r="GW183" s="28"/>
      <c r="GX183" s="28"/>
      <c r="GY183" s="28"/>
      <c r="GZ183" s="28"/>
      <c r="HA183" s="28"/>
      <c r="HB183" s="28"/>
      <c r="HC183" s="28"/>
      <c r="HD183" s="28"/>
      <c r="HE183" s="28"/>
      <c r="HF183" s="28"/>
      <c r="HG183" s="28"/>
      <c r="HH183" s="28"/>
      <c r="HI183" s="28"/>
      <c r="HJ183" s="28"/>
      <c r="HK183" s="28"/>
      <c r="HL183" s="28"/>
      <c r="HM183" s="28"/>
      <c r="HN183" s="28"/>
      <c r="HO183" s="28"/>
      <c r="HP183" s="28"/>
      <c r="HQ183" s="28"/>
      <c r="HR183" s="28"/>
      <c r="HS183" s="28"/>
      <c r="HT183" s="28"/>
      <c r="HU183" s="28"/>
      <c r="HV183" s="28"/>
      <c r="HW183" s="28"/>
      <c r="HX183" s="28"/>
      <c r="HY183" s="28"/>
      <c r="HZ183" s="28"/>
      <c r="IA183" s="28"/>
      <c r="IB183" s="28"/>
      <c r="IC183" s="28"/>
      <c r="ID183" s="28"/>
      <c r="IE183" s="28"/>
      <c r="IF183" s="28"/>
      <c r="IG183" s="28"/>
      <c r="IH183" s="28"/>
      <c r="II183" s="28"/>
      <c r="IJ183" s="28"/>
      <c r="IK183" s="28"/>
      <c r="IL183" s="28"/>
      <c r="IM183" s="28"/>
      <c r="IN183" s="28"/>
      <c r="IO183" s="28"/>
      <c r="IP183" s="28"/>
      <c r="IQ183" s="28"/>
      <c r="IR183" s="28"/>
      <c r="IS183" s="28"/>
      <c r="IT183" s="28"/>
      <c r="IU183" s="28"/>
      <c r="IV183" s="28"/>
      <c r="IW183" s="28"/>
      <c r="IX183" s="28"/>
      <c r="IY183" s="28"/>
      <c r="IZ183" s="28"/>
      <c r="JA183" s="28"/>
      <c r="JB183" s="28"/>
      <c r="JC183" s="28"/>
      <c r="JD183" s="28"/>
      <c r="JE183" s="28"/>
      <c r="JF183" s="28"/>
      <c r="JG183" s="28"/>
      <c r="JH183" s="28"/>
      <c r="JI183" s="28"/>
      <c r="JJ183" s="28"/>
      <c r="JK183" s="28"/>
      <c r="JL183" s="28"/>
      <c r="JM183" s="28"/>
      <c r="JN183" s="28"/>
      <c r="JO183" s="28"/>
      <c r="JP183" s="28"/>
      <c r="JQ183" s="28"/>
      <c r="JR183" s="28"/>
      <c r="JS183" s="28"/>
    </row>
    <row r="184" spans="1:279" s="27" customFormat="1" ht="12.75" outlineLevel="1" x14ac:dyDescent="0.2">
      <c r="A184" s="33"/>
      <c r="B184" s="58"/>
      <c r="C184" s="193" t="s">
        <v>153</v>
      </c>
      <c r="D184" s="448">
        <v>2.4696373712462035E-4</v>
      </c>
      <c r="E184" s="244">
        <f t="shared" si="319"/>
        <v>2.4696373712462035E-4</v>
      </c>
      <c r="F184" s="244"/>
      <c r="G184" s="204">
        <f t="shared" si="284"/>
        <v>478853.90230991668</v>
      </c>
      <c r="H184" s="246">
        <f t="shared" si="320"/>
        <v>3.9290876191790033E-4</v>
      </c>
      <c r="I184" s="201" t="s">
        <v>164</v>
      </c>
      <c r="J184" s="197">
        <v>8904.4102216286919</v>
      </c>
      <c r="K184" s="197">
        <v>5639.2677536242154</v>
      </c>
      <c r="L184" s="197">
        <v>4193.9173078181584</v>
      </c>
      <c r="M184" s="197">
        <v>3736.6679461889285</v>
      </c>
      <c r="N184" s="197">
        <v>3402.6402072753772</v>
      </c>
      <c r="O184" s="197">
        <v>3343.9558334831822</v>
      </c>
      <c r="P184" s="197">
        <v>5309.7591603424389</v>
      </c>
      <c r="Q184" s="197">
        <v>4510.4563242283066</v>
      </c>
      <c r="R184" s="197">
        <v>6218.4018130278109</v>
      </c>
      <c r="S184" s="197">
        <v>7912.6591439930889</v>
      </c>
      <c r="T184" s="197">
        <v>11430.426432412671</v>
      </c>
      <c r="U184" s="197">
        <v>19440.909322406536</v>
      </c>
      <c r="V184" s="197">
        <v>31228.730065728349</v>
      </c>
      <c r="W184" s="197">
        <v>20335.684867217911</v>
      </c>
      <c r="X184" s="197">
        <v>16878.123210533598</v>
      </c>
      <c r="Y184" s="197">
        <v>12088.918628447725</v>
      </c>
      <c r="Z184" s="197">
        <v>11175.75636170247</v>
      </c>
      <c r="AA184" s="197">
        <v>14416.892145189269</v>
      </c>
      <c r="AB184" s="197">
        <v>15175.833089210319</v>
      </c>
      <c r="AC184" s="197">
        <v>15522.35992597571</v>
      </c>
      <c r="AD184" s="197">
        <v>19662.058826608485</v>
      </c>
      <c r="AE184" s="197">
        <v>22012.169717605218</v>
      </c>
      <c r="AF184" s="197">
        <v>21135.060084820529</v>
      </c>
      <c r="AG184" s="197">
        <v>20444.341228690024</v>
      </c>
      <c r="AH184" s="197">
        <v>23026.352828735609</v>
      </c>
      <c r="AI184" s="197">
        <v>18788.284745306551</v>
      </c>
      <c r="AJ184" s="197">
        <v>15889.614966049485</v>
      </c>
      <c r="AK184" s="197">
        <v>14520.648937382903</v>
      </c>
      <c r="AL184" s="197">
        <v>18382.12705925075</v>
      </c>
      <c r="AM184" s="197">
        <v>14372.504744554859</v>
      </c>
      <c r="AN184" s="197">
        <v>14815.428486662357</v>
      </c>
      <c r="AO184" s="197">
        <v>14774.767131819623</v>
      </c>
      <c r="AP184" s="197">
        <f t="shared" si="322"/>
        <v>9503.2821804343585</v>
      </c>
      <c r="AQ184" s="197">
        <f t="shared" si="322"/>
        <v>9652.1747782961575</v>
      </c>
      <c r="AR184" s="197">
        <f t="shared" si="322"/>
        <v>10794.456974962235</v>
      </c>
      <c r="AS184" s="197">
        <f t="shared" si="322"/>
        <v>10214.859858302689</v>
      </c>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14"/>
      <c r="DC184" s="28"/>
      <c r="DD184" s="28"/>
      <c r="DE184" s="28"/>
      <c r="DF184" s="28"/>
      <c r="DG184" s="28"/>
      <c r="DH184" s="28"/>
      <c r="DI184" s="28"/>
      <c r="DJ184" s="28"/>
      <c r="DK184" s="28"/>
      <c r="DL184" s="28"/>
      <c r="DM184" s="28"/>
      <c r="DN184" s="28"/>
      <c r="DO184" s="28"/>
      <c r="DP184" s="28"/>
      <c r="DQ184" s="28"/>
      <c r="DR184" s="28"/>
      <c r="DS184" s="28"/>
      <c r="DT184" s="28"/>
      <c r="DU184" s="28"/>
      <c r="DV184" s="28"/>
      <c r="DW184" s="28"/>
      <c r="DX184" s="28"/>
      <c r="DY184" s="28"/>
      <c r="DZ184" s="28"/>
      <c r="EA184" s="28"/>
      <c r="EB184" s="28"/>
      <c r="EC184" s="28"/>
      <c r="ED184" s="28"/>
      <c r="EE184" s="28"/>
      <c r="EF184" s="28"/>
      <c r="EG184" s="28"/>
      <c r="EH184" s="28"/>
      <c r="EI184" s="28"/>
      <c r="EJ184" s="28"/>
      <c r="EK184" s="28"/>
      <c r="EL184" s="28"/>
      <c r="EM184" s="28"/>
      <c r="EN184" s="28"/>
      <c r="EO184" s="28"/>
      <c r="EP184" s="28"/>
      <c r="EQ184" s="28"/>
      <c r="ER184" s="28"/>
      <c r="ES184" s="28"/>
      <c r="ET184" s="28"/>
      <c r="EU184" s="28"/>
      <c r="EV184" s="28"/>
      <c r="EW184" s="28"/>
      <c r="EX184" s="28"/>
      <c r="EY184" s="28"/>
      <c r="EZ184" s="28"/>
      <c r="FA184" s="28"/>
      <c r="FB184" s="28"/>
      <c r="FC184" s="28"/>
      <c r="FD184" s="28"/>
      <c r="FE184" s="28"/>
      <c r="FF184" s="28"/>
      <c r="FG184" s="28"/>
      <c r="FH184" s="28"/>
      <c r="FI184" s="28"/>
      <c r="FJ184" s="28"/>
      <c r="FK184" s="28"/>
      <c r="FL184" s="28"/>
      <c r="FM184" s="28"/>
      <c r="FN184" s="28"/>
      <c r="FO184" s="28"/>
      <c r="FP184" s="28"/>
      <c r="FQ184" s="28"/>
      <c r="FR184" s="28"/>
      <c r="FS184" s="28"/>
      <c r="FT184" s="28"/>
      <c r="FU184" s="28"/>
      <c r="FV184" s="28"/>
      <c r="FW184" s="28"/>
      <c r="FX184" s="28"/>
      <c r="FY184" s="28"/>
      <c r="FZ184" s="28"/>
      <c r="GA184" s="28"/>
      <c r="GB184" s="28"/>
      <c r="GC184" s="28"/>
      <c r="GD184" s="28"/>
      <c r="GE184" s="28"/>
      <c r="GF184" s="28"/>
      <c r="GG184" s="28"/>
      <c r="GH184" s="28"/>
      <c r="GI184" s="28"/>
      <c r="GJ184" s="28"/>
      <c r="GK184" s="28"/>
      <c r="GL184" s="28"/>
      <c r="GM184" s="28"/>
      <c r="GN184" s="28"/>
      <c r="GO184" s="28"/>
      <c r="GP184" s="28"/>
      <c r="GQ184" s="28"/>
      <c r="GR184" s="28"/>
      <c r="GS184" s="28"/>
      <c r="GT184" s="28"/>
      <c r="GU184" s="28"/>
      <c r="GV184" s="28"/>
      <c r="GW184" s="28"/>
      <c r="GX184" s="28"/>
      <c r="GY184" s="28"/>
      <c r="GZ184" s="28"/>
      <c r="HA184" s="28"/>
      <c r="HB184" s="28"/>
      <c r="HC184" s="28"/>
      <c r="HD184" s="28"/>
      <c r="HE184" s="28"/>
      <c r="HF184" s="28"/>
      <c r="HG184" s="28"/>
      <c r="HH184" s="28"/>
      <c r="HI184" s="28"/>
      <c r="HJ184" s="28"/>
      <c r="HK184" s="28"/>
      <c r="HL184" s="28"/>
      <c r="HM184" s="28"/>
      <c r="HN184" s="28"/>
      <c r="HO184" s="28"/>
      <c r="HP184" s="28"/>
      <c r="HQ184" s="28"/>
      <c r="HR184" s="28"/>
      <c r="HS184" s="28"/>
      <c r="HT184" s="28"/>
      <c r="HU184" s="28"/>
      <c r="HV184" s="28"/>
      <c r="HW184" s="28"/>
      <c r="HX184" s="28"/>
      <c r="HY184" s="28"/>
      <c r="HZ184" s="28"/>
      <c r="IA184" s="28"/>
      <c r="IB184" s="28"/>
      <c r="IC184" s="28"/>
      <c r="ID184" s="28"/>
      <c r="IE184" s="28"/>
      <c r="IF184" s="28"/>
      <c r="IG184" s="28"/>
      <c r="IH184" s="28"/>
      <c r="II184" s="28"/>
      <c r="IJ184" s="28"/>
      <c r="IK184" s="28"/>
      <c r="IL184" s="28"/>
      <c r="IM184" s="28"/>
      <c r="IN184" s="28"/>
      <c r="IO184" s="28"/>
      <c r="IP184" s="28"/>
      <c r="IQ184" s="28"/>
      <c r="IR184" s="28"/>
      <c r="IS184" s="28"/>
      <c r="IT184" s="28"/>
      <c r="IU184" s="28"/>
      <c r="IV184" s="28"/>
      <c r="IW184" s="28"/>
      <c r="IX184" s="28"/>
      <c r="IY184" s="28"/>
      <c r="IZ184" s="28"/>
      <c r="JA184" s="28"/>
      <c r="JB184" s="28"/>
      <c r="JC184" s="28"/>
      <c r="JD184" s="28"/>
      <c r="JE184" s="28"/>
      <c r="JF184" s="28"/>
      <c r="JG184" s="28"/>
      <c r="JH184" s="28"/>
      <c r="JI184" s="28"/>
      <c r="JJ184" s="28"/>
      <c r="JK184" s="28"/>
      <c r="JL184" s="28"/>
      <c r="JM184" s="28"/>
      <c r="JN184" s="28"/>
      <c r="JO184" s="28"/>
      <c r="JP184" s="28"/>
      <c r="JQ184" s="28"/>
      <c r="JR184" s="28"/>
      <c r="JS184" s="28"/>
    </row>
    <row r="185" spans="1:279" s="27" customFormat="1" ht="12.75" outlineLevel="1" x14ac:dyDescent="0.2">
      <c r="A185" s="33"/>
      <c r="B185" s="58"/>
      <c r="C185" s="193" t="s">
        <v>422</v>
      </c>
      <c r="D185" s="448">
        <v>3.9986724851162433E-2</v>
      </c>
      <c r="E185" s="244">
        <f t="shared" si="319"/>
        <v>3.9986724851162433E-2</v>
      </c>
      <c r="F185" s="244"/>
      <c r="G185" s="204">
        <f t="shared" si="284"/>
        <v>6906013.2912415229</v>
      </c>
      <c r="H185" s="246">
        <f t="shared" si="320"/>
        <v>5.6665156511434738E-3</v>
      </c>
      <c r="I185" s="201" t="s">
        <v>164</v>
      </c>
      <c r="J185" s="197">
        <v>8175.9491808847624</v>
      </c>
      <c r="K185" s="197">
        <v>5177.9248061867156</v>
      </c>
      <c r="L185" s="197">
        <v>3850.8170585252419</v>
      </c>
      <c r="M185" s="197">
        <v>3430.9748173634475</v>
      </c>
      <c r="N185" s="197">
        <v>3124.2735591791047</v>
      </c>
      <c r="O185" s="197">
        <v>3070.3900962775865</v>
      </c>
      <c r="P185" s="197">
        <v>4875.3729867756074</v>
      </c>
      <c r="Q185" s="197">
        <v>4141.4603293900982</v>
      </c>
      <c r="R185" s="197">
        <v>5709.6804778989326</v>
      </c>
      <c r="S185" s="197">
        <v>7265.3322833005814</v>
      </c>
      <c r="T185" s="197">
        <v>10495.314490368828</v>
      </c>
      <c r="U185" s="197">
        <v>17850.467655241486</v>
      </c>
      <c r="V185" s="197">
        <v>28673.938379521558</v>
      </c>
      <c r="W185" s="197">
        <v>18672.042492944573</v>
      </c>
      <c r="X185" s="197">
        <v>15497.340554105094</v>
      </c>
      <c r="Y185" s="197">
        <v>11099.936087621236</v>
      </c>
      <c r="Z185" s="197">
        <v>10261.478727618211</v>
      </c>
      <c r="AA185" s="197">
        <v>13237.460381043005</v>
      </c>
      <c r="AB185" s="197">
        <v>13934.313113022579</v>
      </c>
      <c r="AC185" s="197">
        <v>14252.490930159174</v>
      </c>
      <c r="AD185" s="197">
        <v>18053.525136054886</v>
      </c>
      <c r="AE185" s="197">
        <v>20211.375766921108</v>
      </c>
      <c r="AF185" s="197">
        <v>19406.021610360196</v>
      </c>
      <c r="AG185" s="197">
        <v>18771.809784372588</v>
      </c>
      <c r="AH185" s="197">
        <v>21142.589555406812</v>
      </c>
      <c r="AI185" s="197">
        <v>17251.23365279119</v>
      </c>
      <c r="AJ185" s="197">
        <v>14589.701196682334</v>
      </c>
      <c r="AK185" s="197">
        <v>13332.728932135387</v>
      </c>
      <c r="AL185" s="197">
        <v>16878.303327484304</v>
      </c>
      <c r="AM185" s="197">
        <v>13196.704269989517</v>
      </c>
      <c r="AN185" s="197">
        <v>13603.392856470187</v>
      </c>
      <c r="AO185" s="197">
        <v>13566.057967067562</v>
      </c>
      <c r="AP185" s="197">
        <f t="shared" si="322"/>
        <v>1538708.2093766234</v>
      </c>
      <c r="AQ185" s="197">
        <f t="shared" si="322"/>
        <v>1562815.907990166</v>
      </c>
      <c r="AR185" s="197">
        <f t="shared" si="322"/>
        <v>1747766.6397545594</v>
      </c>
      <c r="AS185" s="197">
        <f t="shared" si="322"/>
        <v>1653922.1316570104</v>
      </c>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14"/>
      <c r="DC185" s="28"/>
      <c r="DD185" s="28"/>
      <c r="DE185" s="28"/>
      <c r="DF185" s="28"/>
      <c r="DG185" s="28"/>
      <c r="DH185" s="28"/>
      <c r="DI185" s="28"/>
      <c r="DJ185" s="28"/>
      <c r="DK185" s="28"/>
      <c r="DL185" s="28"/>
      <c r="DM185" s="28"/>
      <c r="DN185" s="28"/>
      <c r="DO185" s="28"/>
      <c r="DP185" s="28"/>
      <c r="DQ185" s="28"/>
      <c r="DR185" s="28"/>
      <c r="DS185" s="28"/>
      <c r="DT185" s="28"/>
      <c r="DU185" s="28"/>
      <c r="DV185" s="28"/>
      <c r="DW185" s="28"/>
      <c r="DX185" s="28"/>
      <c r="DY185" s="28"/>
      <c r="DZ185" s="28"/>
      <c r="EA185" s="28"/>
      <c r="EB185" s="28"/>
      <c r="EC185" s="28"/>
      <c r="ED185" s="28"/>
      <c r="EE185" s="28"/>
      <c r="EF185" s="28"/>
      <c r="EG185" s="28"/>
      <c r="EH185" s="28"/>
      <c r="EI185" s="28"/>
      <c r="EJ185" s="28"/>
      <c r="EK185" s="28"/>
      <c r="EL185" s="28"/>
      <c r="EM185" s="28"/>
      <c r="EN185" s="28"/>
      <c r="EO185" s="28"/>
      <c r="EP185" s="28"/>
      <c r="EQ185" s="28"/>
      <c r="ER185" s="28"/>
      <c r="ES185" s="28"/>
      <c r="ET185" s="28"/>
      <c r="EU185" s="28"/>
      <c r="EV185" s="28"/>
      <c r="EW185" s="28"/>
      <c r="EX185" s="28"/>
      <c r="EY185" s="28"/>
      <c r="EZ185" s="28"/>
      <c r="FA185" s="28"/>
      <c r="FB185" s="28"/>
      <c r="FC185" s="28"/>
      <c r="FD185" s="28"/>
      <c r="FE185" s="28"/>
      <c r="FF185" s="28"/>
      <c r="FG185" s="28"/>
      <c r="FH185" s="28"/>
      <c r="FI185" s="28"/>
      <c r="FJ185" s="28"/>
      <c r="FK185" s="28"/>
      <c r="FL185" s="28"/>
      <c r="FM185" s="28"/>
      <c r="FN185" s="28"/>
      <c r="FO185" s="28"/>
      <c r="FP185" s="28"/>
      <c r="FQ185" s="28"/>
      <c r="FR185" s="28"/>
      <c r="FS185" s="28"/>
      <c r="FT185" s="28"/>
      <c r="FU185" s="28"/>
      <c r="FV185" s="28"/>
      <c r="FW185" s="28"/>
      <c r="FX185" s="28"/>
      <c r="FY185" s="28"/>
      <c r="FZ185" s="28"/>
      <c r="GA185" s="28"/>
      <c r="GB185" s="28"/>
      <c r="GC185" s="28"/>
      <c r="GD185" s="28"/>
      <c r="GE185" s="28"/>
      <c r="GF185" s="28"/>
      <c r="GG185" s="28"/>
      <c r="GH185" s="28"/>
      <c r="GI185" s="28"/>
      <c r="GJ185" s="28"/>
      <c r="GK185" s="28"/>
      <c r="GL185" s="28"/>
      <c r="GM185" s="28"/>
      <c r="GN185" s="28"/>
      <c r="GO185" s="28"/>
      <c r="GP185" s="28"/>
      <c r="GQ185" s="28"/>
      <c r="GR185" s="28"/>
      <c r="GS185" s="28"/>
      <c r="GT185" s="28"/>
      <c r="GU185" s="28"/>
      <c r="GV185" s="28"/>
      <c r="GW185" s="28"/>
      <c r="GX185" s="28"/>
      <c r="GY185" s="28"/>
      <c r="GZ185" s="28"/>
      <c r="HA185" s="28"/>
      <c r="HB185" s="28"/>
      <c r="HC185" s="28"/>
      <c r="HD185" s="28"/>
      <c r="HE185" s="28"/>
      <c r="HF185" s="28"/>
      <c r="HG185" s="28"/>
      <c r="HH185" s="28"/>
      <c r="HI185" s="28"/>
      <c r="HJ185" s="28"/>
      <c r="HK185" s="28"/>
      <c r="HL185" s="28"/>
      <c r="HM185" s="28"/>
      <c r="HN185" s="28"/>
      <c r="HO185" s="28"/>
      <c r="HP185" s="28"/>
      <c r="HQ185" s="28"/>
      <c r="HR185" s="28"/>
      <c r="HS185" s="28"/>
      <c r="HT185" s="28"/>
      <c r="HU185" s="28"/>
      <c r="HV185" s="28"/>
      <c r="HW185" s="28"/>
      <c r="HX185" s="28"/>
      <c r="HY185" s="28"/>
      <c r="HZ185" s="28"/>
      <c r="IA185" s="28"/>
      <c r="IB185" s="28"/>
      <c r="IC185" s="28"/>
      <c r="ID185" s="28"/>
      <c r="IE185" s="28"/>
      <c r="IF185" s="28"/>
      <c r="IG185" s="28"/>
      <c r="IH185" s="28"/>
      <c r="II185" s="28"/>
      <c r="IJ185" s="28"/>
      <c r="IK185" s="28"/>
      <c r="IL185" s="28"/>
      <c r="IM185" s="28"/>
      <c r="IN185" s="28"/>
      <c r="IO185" s="28"/>
      <c r="IP185" s="28"/>
      <c r="IQ185" s="28"/>
      <c r="IR185" s="28"/>
      <c r="IS185" s="28"/>
      <c r="IT185" s="28"/>
      <c r="IU185" s="28"/>
      <c r="IV185" s="28"/>
      <c r="IW185" s="28"/>
      <c r="IX185" s="28"/>
      <c r="IY185" s="28"/>
      <c r="IZ185" s="28"/>
      <c r="JA185" s="28"/>
      <c r="JB185" s="28"/>
      <c r="JC185" s="28"/>
      <c r="JD185" s="28"/>
      <c r="JE185" s="28"/>
      <c r="JF185" s="28"/>
      <c r="JG185" s="28"/>
      <c r="JH185" s="28"/>
      <c r="JI185" s="28"/>
      <c r="JJ185" s="28"/>
      <c r="JK185" s="28"/>
      <c r="JL185" s="28"/>
      <c r="JM185" s="28"/>
      <c r="JN185" s="28"/>
      <c r="JO185" s="28"/>
      <c r="JP185" s="28"/>
      <c r="JQ185" s="28"/>
      <c r="JR185" s="28"/>
      <c r="JS185" s="28"/>
    </row>
    <row r="186" spans="1:279" s="27" customFormat="1" ht="12.75" outlineLevel="1" x14ac:dyDescent="0.2">
      <c r="A186" s="33"/>
      <c r="B186" s="58"/>
      <c r="C186" s="193" t="s">
        <v>423</v>
      </c>
      <c r="D186" s="448">
        <v>9.2602313649917654E-4</v>
      </c>
      <c r="E186" s="244">
        <f t="shared" si="319"/>
        <v>9.2602313649917654E-4</v>
      </c>
      <c r="F186" s="244"/>
      <c r="G186" s="204">
        <f t="shared" si="284"/>
        <v>552697.6363891362</v>
      </c>
      <c r="H186" s="246">
        <f t="shared" si="320"/>
        <v>4.5349895444322485E-4</v>
      </c>
      <c r="I186" s="201" t="s">
        <v>164</v>
      </c>
      <c r="J186" s="197">
        <v>8161.6212307270871</v>
      </c>
      <c r="K186" s="197">
        <v>5168.8507467837189</v>
      </c>
      <c r="L186" s="197">
        <v>3844.0686903957198</v>
      </c>
      <c r="M186" s="197">
        <v>3424.9622021810592</v>
      </c>
      <c r="N186" s="197">
        <v>3118.7984229173089</v>
      </c>
      <c r="O186" s="197">
        <v>3065.0093881431794</v>
      </c>
      <c r="P186" s="197">
        <v>4866.8291346051565</v>
      </c>
      <c r="Q186" s="197">
        <v>4134.2026231756035</v>
      </c>
      <c r="R186" s="197">
        <v>5699.6745427477135</v>
      </c>
      <c r="S186" s="197">
        <v>7252.6001446178389</v>
      </c>
      <c r="T186" s="197">
        <v>10476.92196620066</v>
      </c>
      <c r="U186" s="197">
        <v>17819.185585698604</v>
      </c>
      <c r="V186" s="197">
        <v>28623.68870809667</v>
      </c>
      <c r="W186" s="197">
        <v>18639.320653771891</v>
      </c>
      <c r="X186" s="197">
        <v>15470.182224457585</v>
      </c>
      <c r="Y186" s="197">
        <v>11080.483993742197</v>
      </c>
      <c r="Z186" s="197">
        <v>10243.495989161725</v>
      </c>
      <c r="AA186" s="197">
        <v>13214.262380620348</v>
      </c>
      <c r="AB186" s="197">
        <v>13909.893912346575</v>
      </c>
      <c r="AC186" s="197">
        <v>14227.51413845559</v>
      </c>
      <c r="AD186" s="197">
        <v>18021.887218230677</v>
      </c>
      <c r="AE186" s="197">
        <v>20175.956321643298</v>
      </c>
      <c r="AF186" s="197">
        <v>19372.013508763615</v>
      </c>
      <c r="AG186" s="197">
        <v>18738.913107912234</v>
      </c>
      <c r="AH186" s="197">
        <v>21105.538203612417</v>
      </c>
      <c r="AI186" s="197">
        <v>17221.001711463388</v>
      </c>
      <c r="AJ186" s="197">
        <v>14564.133460516585</v>
      </c>
      <c r="AK186" s="197">
        <v>13309.363978246967</v>
      </c>
      <c r="AL186" s="197">
        <v>16848.724928270702</v>
      </c>
      <c r="AM186" s="197">
        <v>13173.577692653633</v>
      </c>
      <c r="AN186" s="197">
        <v>13579.553577322211</v>
      </c>
      <c r="AO186" s="197">
        <v>13542.28411548312</v>
      </c>
      <c r="AP186" s="197">
        <f t="shared" si="322"/>
        <v>35633.811158768869</v>
      </c>
      <c r="AQ186" s="197">
        <f t="shared" si="322"/>
        <v>36192.10361125115</v>
      </c>
      <c r="AR186" s="197">
        <f t="shared" si="322"/>
        <v>40475.241511736203</v>
      </c>
      <c r="AS186" s="197">
        <f t="shared" si="322"/>
        <v>38301.965604414974</v>
      </c>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14"/>
      <c r="DC186" s="28"/>
      <c r="DD186" s="28"/>
      <c r="DE186" s="28"/>
      <c r="DF186" s="28"/>
      <c r="DG186" s="28"/>
      <c r="DH186" s="28"/>
      <c r="DI186" s="28"/>
      <c r="DJ186" s="28"/>
      <c r="DK186" s="28"/>
      <c r="DL186" s="28"/>
      <c r="DM186" s="28"/>
      <c r="DN186" s="28"/>
      <c r="DO186" s="28"/>
      <c r="DP186" s="28"/>
      <c r="DQ186" s="28"/>
      <c r="DR186" s="28"/>
      <c r="DS186" s="28"/>
      <c r="DT186" s="28"/>
      <c r="DU186" s="28"/>
      <c r="DV186" s="28"/>
      <c r="DW186" s="28"/>
      <c r="DX186" s="28"/>
      <c r="DY186" s="28"/>
      <c r="DZ186" s="28"/>
      <c r="EA186" s="28"/>
      <c r="EB186" s="28"/>
      <c r="EC186" s="28"/>
      <c r="ED186" s="28"/>
      <c r="EE186" s="28"/>
      <c r="EF186" s="28"/>
      <c r="EG186" s="28"/>
      <c r="EH186" s="28"/>
      <c r="EI186" s="28"/>
      <c r="EJ186" s="28"/>
      <c r="EK186" s="28"/>
      <c r="EL186" s="28"/>
      <c r="EM186" s="28"/>
      <c r="EN186" s="28"/>
      <c r="EO186" s="28"/>
      <c r="EP186" s="28"/>
      <c r="EQ186" s="28"/>
      <c r="ER186" s="28"/>
      <c r="ES186" s="28"/>
      <c r="ET186" s="28"/>
      <c r="EU186" s="28"/>
      <c r="EV186" s="28"/>
      <c r="EW186" s="28"/>
      <c r="EX186" s="28"/>
      <c r="EY186" s="28"/>
      <c r="EZ186" s="28"/>
      <c r="FA186" s="28"/>
      <c r="FB186" s="28"/>
      <c r="FC186" s="28"/>
      <c r="FD186" s="28"/>
      <c r="FE186" s="28"/>
      <c r="FF186" s="28"/>
      <c r="FG186" s="28"/>
      <c r="FH186" s="28"/>
      <c r="FI186" s="28"/>
      <c r="FJ186" s="28"/>
      <c r="FK186" s="28"/>
      <c r="FL186" s="28"/>
      <c r="FM186" s="28"/>
      <c r="FN186" s="28"/>
      <c r="FO186" s="28"/>
      <c r="FP186" s="28"/>
      <c r="FQ186" s="28"/>
      <c r="FR186" s="28"/>
      <c r="FS186" s="28"/>
      <c r="FT186" s="28"/>
      <c r="FU186" s="28"/>
      <c r="FV186" s="28"/>
      <c r="FW186" s="28"/>
      <c r="FX186" s="28"/>
      <c r="FY186" s="28"/>
      <c r="FZ186" s="28"/>
      <c r="GA186" s="28"/>
      <c r="GB186" s="28"/>
      <c r="GC186" s="28"/>
      <c r="GD186" s="28"/>
      <c r="GE186" s="28"/>
      <c r="GF186" s="28"/>
      <c r="GG186" s="28"/>
      <c r="GH186" s="28"/>
      <c r="GI186" s="28"/>
      <c r="GJ186" s="28"/>
      <c r="GK186" s="28"/>
      <c r="GL186" s="28"/>
      <c r="GM186" s="28"/>
      <c r="GN186" s="28"/>
      <c r="GO186" s="28"/>
      <c r="GP186" s="28"/>
      <c r="GQ186" s="28"/>
      <c r="GR186" s="28"/>
      <c r="GS186" s="28"/>
      <c r="GT186" s="28"/>
      <c r="GU186" s="28"/>
      <c r="GV186" s="28"/>
      <c r="GW186" s="28"/>
      <c r="GX186" s="28"/>
      <c r="GY186" s="28"/>
      <c r="GZ186" s="28"/>
      <c r="HA186" s="28"/>
      <c r="HB186" s="28"/>
      <c r="HC186" s="28"/>
      <c r="HD186" s="28"/>
      <c r="HE186" s="28"/>
      <c r="HF186" s="28"/>
      <c r="HG186" s="28"/>
      <c r="HH186" s="28"/>
      <c r="HI186" s="28"/>
      <c r="HJ186" s="28"/>
      <c r="HK186" s="28"/>
      <c r="HL186" s="28"/>
      <c r="HM186" s="28"/>
      <c r="HN186" s="28"/>
      <c r="HO186" s="28"/>
      <c r="HP186" s="28"/>
      <c r="HQ186" s="28"/>
      <c r="HR186" s="28"/>
      <c r="HS186" s="28"/>
      <c r="HT186" s="28"/>
      <c r="HU186" s="28"/>
      <c r="HV186" s="28"/>
      <c r="HW186" s="28"/>
      <c r="HX186" s="28"/>
      <c r="HY186" s="28"/>
      <c r="HZ186" s="28"/>
      <c r="IA186" s="28"/>
      <c r="IB186" s="28"/>
      <c r="IC186" s="28"/>
      <c r="ID186" s="28"/>
      <c r="IE186" s="28"/>
      <c r="IF186" s="28"/>
      <c r="IG186" s="28"/>
      <c r="IH186" s="28"/>
      <c r="II186" s="28"/>
      <c r="IJ186" s="28"/>
      <c r="IK186" s="28"/>
      <c r="IL186" s="28"/>
      <c r="IM186" s="28"/>
      <c r="IN186" s="28"/>
      <c r="IO186" s="28"/>
      <c r="IP186" s="28"/>
      <c r="IQ186" s="28"/>
      <c r="IR186" s="28"/>
      <c r="IS186" s="28"/>
      <c r="IT186" s="28"/>
      <c r="IU186" s="28"/>
      <c r="IV186" s="28"/>
      <c r="IW186" s="28"/>
      <c r="IX186" s="28"/>
      <c r="IY186" s="28"/>
      <c r="IZ186" s="28"/>
      <c r="JA186" s="28"/>
      <c r="JB186" s="28"/>
      <c r="JC186" s="28"/>
      <c r="JD186" s="28"/>
      <c r="JE186" s="28"/>
      <c r="JF186" s="28"/>
      <c r="JG186" s="28"/>
      <c r="JH186" s="28"/>
      <c r="JI186" s="28"/>
      <c r="JJ186" s="28"/>
      <c r="JK186" s="28"/>
      <c r="JL186" s="28"/>
      <c r="JM186" s="28"/>
      <c r="JN186" s="28"/>
      <c r="JO186" s="28"/>
      <c r="JP186" s="28"/>
      <c r="JQ186" s="28"/>
      <c r="JR186" s="28"/>
      <c r="JS186" s="28"/>
    </row>
    <row r="187" spans="1:279" s="27" customFormat="1" ht="12.75" outlineLevel="1" x14ac:dyDescent="0.2">
      <c r="A187" s="33"/>
      <c r="B187" s="58"/>
      <c r="C187" s="193" t="s">
        <v>424</v>
      </c>
      <c r="D187" s="448">
        <v>3.1769939976019007E-4</v>
      </c>
      <c r="E187" s="244">
        <f t="shared" si="319"/>
        <v>3.1769939976019007E-4</v>
      </c>
      <c r="F187" s="244"/>
      <c r="G187" s="204">
        <f t="shared" si="284"/>
        <v>180009.56655155623</v>
      </c>
      <c r="H187" s="246">
        <f t="shared" si="320"/>
        <v>1.4770128338930137E-4</v>
      </c>
      <c r="I187" s="201" t="s">
        <v>164</v>
      </c>
      <c r="J187" s="197">
        <v>2605.0307471681563</v>
      </c>
      <c r="K187" s="197">
        <v>1649.7966203333756</v>
      </c>
      <c r="L187" s="197">
        <v>1226.9519559430935</v>
      </c>
      <c r="M187" s="197">
        <v>1093.1813168418232</v>
      </c>
      <c r="N187" s="197">
        <v>995.4597936169306</v>
      </c>
      <c r="O187" s="197">
        <v>978.2913799542664</v>
      </c>
      <c r="P187" s="197">
        <v>1553.3971962738053</v>
      </c>
      <c r="Q187" s="197">
        <v>1319.5570639629234</v>
      </c>
      <c r="R187" s="197">
        <v>1819.2252510824571</v>
      </c>
      <c r="S187" s="197">
        <v>2314.8888976268458</v>
      </c>
      <c r="T187" s="197">
        <v>3344.0297075882277</v>
      </c>
      <c r="U187" s="197">
        <v>5687.5374423746871</v>
      </c>
      <c r="V187" s="197">
        <v>9136.1246833209188</v>
      </c>
      <c r="W187" s="197">
        <v>5949.3086038589145</v>
      </c>
      <c r="X187" s="197">
        <v>4937.7812593511007</v>
      </c>
      <c r="Y187" s="197">
        <v>3536.6749670434733</v>
      </c>
      <c r="Z187" s="197">
        <v>3269.5246760284604</v>
      </c>
      <c r="AA187" s="197">
        <v>4217.7355245382814</v>
      </c>
      <c r="AB187" s="197">
        <v>4439.7675789080804</v>
      </c>
      <c r="AC187" s="197">
        <v>4541.1457771294617</v>
      </c>
      <c r="AD187" s="197">
        <v>5752.2358607795049</v>
      </c>
      <c r="AE187" s="197">
        <v>6439.7728203223969</v>
      </c>
      <c r="AF187" s="197">
        <v>6183.1699117444086</v>
      </c>
      <c r="AG187" s="197">
        <v>5981.0965780722699</v>
      </c>
      <c r="AH187" s="197">
        <v>6736.4772759792131</v>
      </c>
      <c r="AI187" s="197">
        <v>5496.6087848456864</v>
      </c>
      <c r="AJ187" s="197">
        <v>4648.5881172319896</v>
      </c>
      <c r="AK187" s="197">
        <v>4248.0901047029984</v>
      </c>
      <c r="AL187" s="197">
        <v>5377.7852767143968</v>
      </c>
      <c r="AM187" s="197">
        <v>4204.7497634871288</v>
      </c>
      <c r="AN187" s="197">
        <v>4334.3293693366186</v>
      </c>
      <c r="AO187" s="197">
        <v>4322.4336820366834</v>
      </c>
      <c r="AP187" s="197">
        <f t="shared" si="322"/>
        <v>12225.224154881469</v>
      </c>
      <c r="AQ187" s="197">
        <f t="shared" si="322"/>
        <v>12416.762756945784</v>
      </c>
      <c r="AR187" s="197">
        <f t="shared" si="322"/>
        <v>13886.218849823257</v>
      </c>
      <c r="AS187" s="197">
        <f t="shared" si="322"/>
        <v>13140.612801707144</v>
      </c>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14"/>
      <c r="DC187" s="28"/>
      <c r="DD187" s="28"/>
      <c r="DE187" s="28"/>
      <c r="DF187" s="28"/>
      <c r="DG187" s="28"/>
      <c r="DH187" s="28"/>
      <c r="DI187" s="28"/>
      <c r="DJ187" s="28"/>
      <c r="DK187" s="28"/>
      <c r="DL187" s="28"/>
      <c r="DM187" s="28"/>
      <c r="DN187" s="28"/>
      <c r="DO187" s="28"/>
      <c r="DP187" s="28"/>
      <c r="DQ187" s="28"/>
      <c r="DR187" s="28"/>
      <c r="DS187" s="28"/>
      <c r="DT187" s="28"/>
      <c r="DU187" s="28"/>
      <c r="DV187" s="28"/>
      <c r="DW187" s="28"/>
      <c r="DX187" s="28"/>
      <c r="DY187" s="28"/>
      <c r="DZ187" s="28"/>
      <c r="EA187" s="28"/>
      <c r="EB187" s="28"/>
      <c r="EC187" s="28"/>
      <c r="ED187" s="28"/>
      <c r="EE187" s="28"/>
      <c r="EF187" s="28"/>
      <c r="EG187" s="28"/>
      <c r="EH187" s="28"/>
      <c r="EI187" s="28"/>
      <c r="EJ187" s="28"/>
      <c r="EK187" s="28"/>
      <c r="EL187" s="28"/>
      <c r="EM187" s="28"/>
      <c r="EN187" s="28"/>
      <c r="EO187" s="28"/>
      <c r="EP187" s="28"/>
      <c r="EQ187" s="28"/>
      <c r="ER187" s="28"/>
      <c r="ES187" s="28"/>
      <c r="ET187" s="28"/>
      <c r="EU187" s="28"/>
      <c r="EV187" s="28"/>
      <c r="EW187" s="28"/>
      <c r="EX187" s="28"/>
      <c r="EY187" s="28"/>
      <c r="EZ187" s="28"/>
      <c r="FA187" s="28"/>
      <c r="FB187" s="28"/>
      <c r="FC187" s="28"/>
      <c r="FD187" s="28"/>
      <c r="FE187" s="28"/>
      <c r="FF187" s="28"/>
      <c r="FG187" s="28"/>
      <c r="FH187" s="28"/>
      <c r="FI187" s="28"/>
      <c r="FJ187" s="28"/>
      <c r="FK187" s="28"/>
      <c r="FL187" s="28"/>
      <c r="FM187" s="28"/>
      <c r="FN187" s="28"/>
      <c r="FO187" s="28"/>
      <c r="FP187" s="28"/>
      <c r="FQ187" s="28"/>
      <c r="FR187" s="28"/>
      <c r="FS187" s="28"/>
      <c r="FT187" s="28"/>
      <c r="FU187" s="28"/>
      <c r="FV187" s="28"/>
      <c r="FW187" s="28"/>
      <c r="FX187" s="28"/>
      <c r="FY187" s="28"/>
      <c r="FZ187" s="28"/>
      <c r="GA187" s="28"/>
      <c r="GB187" s="28"/>
      <c r="GC187" s="28"/>
      <c r="GD187" s="28"/>
      <c r="GE187" s="28"/>
      <c r="GF187" s="28"/>
      <c r="GG187" s="28"/>
      <c r="GH187" s="28"/>
      <c r="GI187" s="28"/>
      <c r="GJ187" s="28"/>
      <c r="GK187" s="28"/>
      <c r="GL187" s="28"/>
      <c r="GM187" s="28"/>
      <c r="GN187" s="28"/>
      <c r="GO187" s="28"/>
      <c r="GP187" s="28"/>
      <c r="GQ187" s="28"/>
      <c r="GR187" s="28"/>
      <c r="GS187" s="28"/>
      <c r="GT187" s="28"/>
      <c r="GU187" s="28"/>
      <c r="GV187" s="28"/>
      <c r="GW187" s="28"/>
      <c r="GX187" s="28"/>
      <c r="GY187" s="28"/>
      <c r="GZ187" s="28"/>
      <c r="HA187" s="28"/>
      <c r="HB187" s="28"/>
      <c r="HC187" s="28"/>
      <c r="HD187" s="28"/>
      <c r="HE187" s="28"/>
      <c r="HF187" s="28"/>
      <c r="HG187" s="28"/>
      <c r="HH187" s="28"/>
      <c r="HI187" s="28"/>
      <c r="HJ187" s="28"/>
      <c r="HK187" s="28"/>
      <c r="HL187" s="28"/>
      <c r="HM187" s="28"/>
      <c r="HN187" s="28"/>
      <c r="HO187" s="28"/>
      <c r="HP187" s="28"/>
      <c r="HQ187" s="28"/>
      <c r="HR187" s="28"/>
      <c r="HS187" s="28"/>
      <c r="HT187" s="28"/>
      <c r="HU187" s="28"/>
      <c r="HV187" s="28"/>
      <c r="HW187" s="28"/>
      <c r="HX187" s="28"/>
      <c r="HY187" s="28"/>
      <c r="HZ187" s="28"/>
      <c r="IA187" s="28"/>
      <c r="IB187" s="28"/>
      <c r="IC187" s="28"/>
      <c r="ID187" s="28"/>
      <c r="IE187" s="28"/>
      <c r="IF187" s="28"/>
      <c r="IG187" s="28"/>
      <c r="IH187" s="28"/>
      <c r="II187" s="28"/>
      <c r="IJ187" s="28"/>
      <c r="IK187" s="28"/>
      <c r="IL187" s="28"/>
      <c r="IM187" s="28"/>
      <c r="IN187" s="28"/>
      <c r="IO187" s="28"/>
      <c r="IP187" s="28"/>
      <c r="IQ187" s="28"/>
      <c r="IR187" s="28"/>
      <c r="IS187" s="28"/>
      <c r="IT187" s="28"/>
      <c r="IU187" s="28"/>
      <c r="IV187" s="28"/>
      <c r="IW187" s="28"/>
      <c r="IX187" s="28"/>
      <c r="IY187" s="28"/>
      <c r="IZ187" s="28"/>
      <c r="JA187" s="28"/>
      <c r="JB187" s="28"/>
      <c r="JC187" s="28"/>
      <c r="JD187" s="28"/>
      <c r="JE187" s="28"/>
      <c r="JF187" s="28"/>
      <c r="JG187" s="28"/>
      <c r="JH187" s="28"/>
      <c r="JI187" s="28"/>
      <c r="JJ187" s="28"/>
      <c r="JK187" s="28"/>
      <c r="JL187" s="28"/>
      <c r="JM187" s="28"/>
      <c r="JN187" s="28"/>
      <c r="JO187" s="28"/>
      <c r="JP187" s="28"/>
      <c r="JQ187" s="28"/>
      <c r="JR187" s="28"/>
      <c r="JS187" s="28"/>
    </row>
    <row r="188" spans="1:279" s="27" customFormat="1" ht="12.75" outlineLevel="1" x14ac:dyDescent="0.2">
      <c r="A188" s="33"/>
      <c r="B188" s="58"/>
      <c r="C188" s="193" t="s">
        <v>425</v>
      </c>
      <c r="D188" s="448">
        <v>5.7560689172792522E-5</v>
      </c>
      <c r="E188" s="244">
        <f t="shared" si="319"/>
        <v>5.7560689172792522E-5</v>
      </c>
      <c r="F188" s="244"/>
      <c r="G188" s="204">
        <f t="shared" si="284"/>
        <v>12738.547166174911</v>
      </c>
      <c r="H188" s="246">
        <f t="shared" si="320"/>
        <v>1.0452220962491488E-5</v>
      </c>
      <c r="I188" s="201" t="s">
        <v>164</v>
      </c>
      <c r="J188" s="197">
        <v>68.549722936202443</v>
      </c>
      <c r="K188" s="197">
        <v>43.413346022067444</v>
      </c>
      <c r="L188" s="197">
        <v>32.286458318144966</v>
      </c>
      <c r="M188" s="197">
        <v>28.76636925303157</v>
      </c>
      <c r="N188" s="197">
        <v>26.194889684411475</v>
      </c>
      <c r="O188" s="197">
        <v>25.743113826829333</v>
      </c>
      <c r="P188" s="197">
        <v>40.876656649906856</v>
      </c>
      <c r="Q188" s="197">
        <v>34.723302683278547</v>
      </c>
      <c r="R188" s="197">
        <v>47.871752399011442</v>
      </c>
      <c r="S188" s="197">
        <v>60.914825183124087</v>
      </c>
      <c r="T188" s="197">
        <v>87.996009334935493</v>
      </c>
      <c r="U188" s="197">
        <v>149.66392096825999</v>
      </c>
      <c r="V188" s="197">
        <v>240.4112951192827</v>
      </c>
      <c r="W188" s="197">
        <v>156.55226215653133</v>
      </c>
      <c r="X188" s="197">
        <v>129.93456511637916</v>
      </c>
      <c r="Y188" s="197">
        <v>93.065346491506673</v>
      </c>
      <c r="Z188" s="197">
        <v>86.03545693979504</v>
      </c>
      <c r="AA188" s="197">
        <v>110.98702076341154</v>
      </c>
      <c r="AB188" s="197">
        <v>116.82965268879323</v>
      </c>
      <c r="AC188" s="197">
        <v>119.49735532815808</v>
      </c>
      <c r="AD188" s="197">
        <v>151.36641859170723</v>
      </c>
      <c r="AE188" s="197">
        <v>169.45851525363659</v>
      </c>
      <c r="AF188" s="197">
        <v>162.70617334490234</v>
      </c>
      <c r="AG188" s="197">
        <v>157.38874242740627</v>
      </c>
      <c r="AH188" s="197">
        <v>177.26610380180298</v>
      </c>
      <c r="AI188" s="197">
        <v>144.63975509673554</v>
      </c>
      <c r="AJ188" s="197">
        <v>122.32463199414443</v>
      </c>
      <c r="AK188" s="197">
        <v>111.78578218394297</v>
      </c>
      <c r="AL188" s="197">
        <v>141.51299025161347</v>
      </c>
      <c r="AM188" s="197">
        <v>110.64530874210818</v>
      </c>
      <c r="AN188" s="197">
        <v>114.05511343973828</v>
      </c>
      <c r="AO188" s="197">
        <v>113.74208601408017</v>
      </c>
      <c r="AP188" s="197">
        <f t="shared" si="322"/>
        <v>2214.9627231842978</v>
      </c>
      <c r="AQ188" s="197">
        <f t="shared" si="322"/>
        <v>2249.6656340060913</v>
      </c>
      <c r="AR188" s="197">
        <f t="shared" si="322"/>
        <v>2515.9012815365313</v>
      </c>
      <c r="AS188" s="197">
        <f t="shared" si="322"/>
        <v>2380.8125844431111</v>
      </c>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14"/>
      <c r="DC188" s="28"/>
      <c r="DD188" s="28"/>
      <c r="DE188" s="28"/>
      <c r="DF188" s="28"/>
      <c r="DG188" s="28"/>
      <c r="DH188" s="28"/>
      <c r="DI188" s="28"/>
      <c r="DJ188" s="28"/>
      <c r="DK188" s="28"/>
      <c r="DL188" s="28"/>
      <c r="DM188" s="28"/>
      <c r="DN188" s="28"/>
      <c r="DO188" s="28"/>
      <c r="DP188" s="28"/>
      <c r="DQ188" s="28"/>
      <c r="DR188" s="28"/>
      <c r="DS188" s="28"/>
      <c r="DT188" s="28"/>
      <c r="DU188" s="28"/>
      <c r="DV188" s="28"/>
      <c r="DW188" s="28"/>
      <c r="DX188" s="28"/>
      <c r="DY188" s="28"/>
      <c r="DZ188" s="28"/>
      <c r="EA188" s="28"/>
      <c r="EB188" s="28"/>
      <c r="EC188" s="28"/>
      <c r="ED188" s="28"/>
      <c r="EE188" s="28"/>
      <c r="EF188" s="28"/>
      <c r="EG188" s="28"/>
      <c r="EH188" s="28"/>
      <c r="EI188" s="28"/>
      <c r="EJ188" s="28"/>
      <c r="EK188" s="28"/>
      <c r="EL188" s="28"/>
      <c r="EM188" s="28"/>
      <c r="EN188" s="28"/>
      <c r="EO188" s="28"/>
      <c r="EP188" s="28"/>
      <c r="EQ188" s="28"/>
      <c r="ER188" s="28"/>
      <c r="ES188" s="28"/>
      <c r="ET188" s="28"/>
      <c r="EU188" s="28"/>
      <c r="EV188" s="28"/>
      <c r="EW188" s="28"/>
      <c r="EX188" s="28"/>
      <c r="EY188" s="28"/>
      <c r="EZ188" s="28"/>
      <c r="FA188" s="28"/>
      <c r="FB188" s="28"/>
      <c r="FC188" s="28"/>
      <c r="FD188" s="28"/>
      <c r="FE188" s="28"/>
      <c r="FF188" s="28"/>
      <c r="FG188" s="28"/>
      <c r="FH188" s="28"/>
      <c r="FI188" s="28"/>
      <c r="FJ188" s="28"/>
      <c r="FK188" s="28"/>
      <c r="FL188" s="28"/>
      <c r="FM188" s="28"/>
      <c r="FN188" s="28"/>
      <c r="FO188" s="28"/>
      <c r="FP188" s="28"/>
      <c r="FQ188" s="28"/>
      <c r="FR188" s="28"/>
      <c r="FS188" s="28"/>
      <c r="FT188" s="28"/>
      <c r="FU188" s="28"/>
      <c r="FV188" s="28"/>
      <c r="FW188" s="28"/>
      <c r="FX188" s="28"/>
      <c r="FY188" s="28"/>
      <c r="FZ188" s="28"/>
      <c r="GA188" s="28"/>
      <c r="GB188" s="28"/>
      <c r="GC188" s="28"/>
      <c r="GD188" s="28"/>
      <c r="GE188" s="28"/>
      <c r="GF188" s="28"/>
      <c r="GG188" s="28"/>
      <c r="GH188" s="28"/>
      <c r="GI188" s="28"/>
      <c r="GJ188" s="28"/>
      <c r="GK188" s="28"/>
      <c r="GL188" s="28"/>
      <c r="GM188" s="28"/>
      <c r="GN188" s="28"/>
      <c r="GO188" s="28"/>
      <c r="GP188" s="28"/>
      <c r="GQ188" s="28"/>
      <c r="GR188" s="28"/>
      <c r="GS188" s="28"/>
      <c r="GT188" s="28"/>
      <c r="GU188" s="28"/>
      <c r="GV188" s="28"/>
      <c r="GW188" s="28"/>
      <c r="GX188" s="28"/>
      <c r="GY188" s="28"/>
      <c r="GZ188" s="28"/>
      <c r="HA188" s="28"/>
      <c r="HB188" s="28"/>
      <c r="HC188" s="28"/>
      <c r="HD188" s="28"/>
      <c r="HE188" s="28"/>
      <c r="HF188" s="28"/>
      <c r="HG188" s="28"/>
      <c r="HH188" s="28"/>
      <c r="HI188" s="28"/>
      <c r="HJ188" s="28"/>
      <c r="HK188" s="28"/>
      <c r="HL188" s="28"/>
      <c r="HM188" s="28"/>
      <c r="HN188" s="28"/>
      <c r="HO188" s="28"/>
      <c r="HP188" s="28"/>
      <c r="HQ188" s="28"/>
      <c r="HR188" s="28"/>
      <c r="HS188" s="28"/>
      <c r="HT188" s="28"/>
      <c r="HU188" s="28"/>
      <c r="HV188" s="28"/>
      <c r="HW188" s="28"/>
      <c r="HX188" s="28"/>
      <c r="HY188" s="28"/>
      <c r="HZ188" s="28"/>
      <c r="IA188" s="28"/>
      <c r="IB188" s="28"/>
      <c r="IC188" s="28"/>
      <c r="ID188" s="28"/>
      <c r="IE188" s="28"/>
      <c r="IF188" s="28"/>
      <c r="IG188" s="28"/>
      <c r="IH188" s="28"/>
      <c r="II188" s="28"/>
      <c r="IJ188" s="28"/>
      <c r="IK188" s="28"/>
      <c r="IL188" s="28"/>
      <c r="IM188" s="28"/>
      <c r="IN188" s="28"/>
      <c r="IO188" s="28"/>
      <c r="IP188" s="28"/>
      <c r="IQ188" s="28"/>
      <c r="IR188" s="28"/>
      <c r="IS188" s="28"/>
      <c r="IT188" s="28"/>
      <c r="IU188" s="28"/>
      <c r="IV188" s="28"/>
      <c r="IW188" s="28"/>
      <c r="IX188" s="28"/>
      <c r="IY188" s="28"/>
      <c r="IZ188" s="28"/>
      <c r="JA188" s="28"/>
      <c r="JB188" s="28"/>
      <c r="JC188" s="28"/>
      <c r="JD188" s="28"/>
      <c r="JE188" s="28"/>
      <c r="JF188" s="28"/>
      <c r="JG188" s="28"/>
      <c r="JH188" s="28"/>
      <c r="JI188" s="28"/>
      <c r="JJ188" s="28"/>
      <c r="JK188" s="28"/>
      <c r="JL188" s="28"/>
      <c r="JM188" s="28"/>
      <c r="JN188" s="28"/>
      <c r="JO188" s="28"/>
      <c r="JP188" s="28"/>
      <c r="JQ188" s="28"/>
      <c r="JR188" s="28"/>
      <c r="JS188" s="28"/>
    </row>
    <row r="189" spans="1:279" s="27" customFormat="1" ht="12.75" outlineLevel="1" x14ac:dyDescent="0.2">
      <c r="A189" s="33"/>
      <c r="B189" s="58"/>
      <c r="C189" s="193" t="s">
        <v>426</v>
      </c>
      <c r="D189" s="448">
        <v>2.7830773076475398E-4</v>
      </c>
      <c r="E189" s="244">
        <f t="shared" si="319"/>
        <v>2.7830773076475398E-4</v>
      </c>
      <c r="F189" s="244"/>
      <c r="G189" s="204">
        <f t="shared" si="284"/>
        <v>45262.382165399853</v>
      </c>
      <c r="H189" s="246">
        <f t="shared" si="320"/>
        <v>3.7138648034974602E-5</v>
      </c>
      <c r="I189" s="201" t="s">
        <v>164</v>
      </c>
      <c r="J189" s="197">
        <v>0</v>
      </c>
      <c r="K189" s="197">
        <v>0</v>
      </c>
      <c r="L189" s="197">
        <v>0</v>
      </c>
      <c r="M189" s="197">
        <v>0</v>
      </c>
      <c r="N189" s="197">
        <v>0</v>
      </c>
      <c r="O189" s="197">
        <v>0</v>
      </c>
      <c r="P189" s="197">
        <v>0</v>
      </c>
      <c r="Q189" s="197">
        <v>0</v>
      </c>
      <c r="R189" s="197">
        <v>0</v>
      </c>
      <c r="S189" s="197">
        <v>0</v>
      </c>
      <c r="T189" s="197">
        <v>0</v>
      </c>
      <c r="U189" s="197">
        <v>0</v>
      </c>
      <c r="V189" s="197">
        <v>0</v>
      </c>
      <c r="W189" s="197">
        <v>0</v>
      </c>
      <c r="X189" s="197">
        <v>0</v>
      </c>
      <c r="Y189" s="197">
        <v>0</v>
      </c>
      <c r="Z189" s="197">
        <v>0</v>
      </c>
      <c r="AA189" s="197">
        <v>0</v>
      </c>
      <c r="AB189" s="197">
        <v>0</v>
      </c>
      <c r="AC189" s="197">
        <v>0</v>
      </c>
      <c r="AD189" s="197">
        <v>0</v>
      </c>
      <c r="AE189" s="197">
        <v>0</v>
      </c>
      <c r="AF189" s="197">
        <v>0</v>
      </c>
      <c r="AG189" s="197">
        <v>0</v>
      </c>
      <c r="AH189" s="197">
        <v>0</v>
      </c>
      <c r="AI189" s="197">
        <v>0</v>
      </c>
      <c r="AJ189" s="197">
        <v>0</v>
      </c>
      <c r="AK189" s="197">
        <v>0</v>
      </c>
      <c r="AL189" s="197">
        <v>0</v>
      </c>
      <c r="AM189" s="197">
        <v>0</v>
      </c>
      <c r="AN189" s="197">
        <v>0</v>
      </c>
      <c r="AO189" s="197">
        <v>0</v>
      </c>
      <c r="AP189" s="197">
        <f t="shared" si="322"/>
        <v>10709.41397813072</v>
      </c>
      <c r="AQ189" s="197">
        <f t="shared" si="322"/>
        <v>10877.203636325259</v>
      </c>
      <c r="AR189" s="197">
        <f t="shared" si="322"/>
        <v>12164.461311271665</v>
      </c>
      <c r="AS189" s="197">
        <f t="shared" si="322"/>
        <v>11511.303239672206</v>
      </c>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14"/>
      <c r="DC189" s="28"/>
      <c r="DD189" s="28"/>
      <c r="DE189" s="28"/>
      <c r="DF189" s="28"/>
      <c r="DG189" s="28"/>
      <c r="DH189" s="28"/>
      <c r="DI189" s="28"/>
      <c r="DJ189" s="28"/>
      <c r="DK189" s="28"/>
      <c r="DL189" s="28"/>
      <c r="DM189" s="28"/>
      <c r="DN189" s="28"/>
      <c r="DO189" s="28"/>
      <c r="DP189" s="28"/>
      <c r="DQ189" s="28"/>
      <c r="DR189" s="28"/>
      <c r="DS189" s="28"/>
      <c r="DT189" s="28"/>
      <c r="DU189" s="28"/>
      <c r="DV189" s="28"/>
      <c r="DW189" s="28"/>
      <c r="DX189" s="28"/>
      <c r="DY189" s="28"/>
      <c r="DZ189" s="28"/>
      <c r="EA189" s="28"/>
      <c r="EB189" s="28"/>
      <c r="EC189" s="28"/>
      <c r="ED189" s="28"/>
      <c r="EE189" s="28"/>
      <c r="EF189" s="28"/>
      <c r="EG189" s="28"/>
      <c r="EH189" s="28"/>
      <c r="EI189" s="28"/>
      <c r="EJ189" s="28"/>
      <c r="EK189" s="28"/>
      <c r="EL189" s="28"/>
      <c r="EM189" s="28"/>
      <c r="EN189" s="28"/>
      <c r="EO189" s="28"/>
      <c r="EP189" s="28"/>
      <c r="EQ189" s="28"/>
      <c r="ER189" s="28"/>
      <c r="ES189" s="28"/>
      <c r="ET189" s="28"/>
      <c r="EU189" s="28"/>
      <c r="EV189" s="28"/>
      <c r="EW189" s="28"/>
      <c r="EX189" s="28"/>
      <c r="EY189" s="28"/>
      <c r="EZ189" s="28"/>
      <c r="FA189" s="28"/>
      <c r="FB189" s="28"/>
      <c r="FC189" s="28"/>
      <c r="FD189" s="28"/>
      <c r="FE189" s="28"/>
      <c r="FF189" s="28"/>
      <c r="FG189" s="28"/>
      <c r="FH189" s="28"/>
      <c r="FI189" s="28"/>
      <c r="FJ189" s="28"/>
      <c r="FK189" s="28"/>
      <c r="FL189" s="28"/>
      <c r="FM189" s="28"/>
      <c r="FN189" s="28"/>
      <c r="FO189" s="28"/>
      <c r="FP189" s="28"/>
      <c r="FQ189" s="28"/>
      <c r="FR189" s="28"/>
      <c r="FS189" s="28"/>
      <c r="FT189" s="28"/>
      <c r="FU189" s="28"/>
      <c r="FV189" s="28"/>
      <c r="FW189" s="28"/>
      <c r="FX189" s="28"/>
      <c r="FY189" s="28"/>
      <c r="FZ189" s="28"/>
      <c r="GA189" s="28"/>
      <c r="GB189" s="28"/>
      <c r="GC189" s="28"/>
      <c r="GD189" s="28"/>
      <c r="GE189" s="28"/>
      <c r="GF189" s="28"/>
      <c r="GG189" s="28"/>
      <c r="GH189" s="28"/>
      <c r="GI189" s="28"/>
      <c r="GJ189" s="28"/>
      <c r="GK189" s="28"/>
      <c r="GL189" s="28"/>
      <c r="GM189" s="28"/>
      <c r="GN189" s="28"/>
      <c r="GO189" s="28"/>
      <c r="GP189" s="28"/>
      <c r="GQ189" s="28"/>
      <c r="GR189" s="28"/>
      <c r="GS189" s="28"/>
      <c r="GT189" s="28"/>
      <c r="GU189" s="28"/>
      <c r="GV189" s="28"/>
      <c r="GW189" s="28"/>
      <c r="GX189" s="28"/>
      <c r="GY189" s="28"/>
      <c r="GZ189" s="28"/>
      <c r="HA189" s="28"/>
      <c r="HB189" s="28"/>
      <c r="HC189" s="28"/>
      <c r="HD189" s="28"/>
      <c r="HE189" s="28"/>
      <c r="HF189" s="28"/>
      <c r="HG189" s="28"/>
      <c r="HH189" s="28"/>
      <c r="HI189" s="28"/>
      <c r="HJ189" s="28"/>
      <c r="HK189" s="28"/>
      <c r="HL189" s="28"/>
      <c r="HM189" s="28"/>
      <c r="HN189" s="28"/>
      <c r="HO189" s="28"/>
      <c r="HP189" s="28"/>
      <c r="HQ189" s="28"/>
      <c r="HR189" s="28"/>
      <c r="HS189" s="28"/>
      <c r="HT189" s="28"/>
      <c r="HU189" s="28"/>
      <c r="HV189" s="28"/>
      <c r="HW189" s="28"/>
      <c r="HX189" s="28"/>
      <c r="HY189" s="28"/>
      <c r="HZ189" s="28"/>
      <c r="IA189" s="28"/>
      <c r="IB189" s="28"/>
      <c r="IC189" s="28"/>
      <c r="ID189" s="28"/>
      <c r="IE189" s="28"/>
      <c r="IF189" s="28"/>
      <c r="IG189" s="28"/>
      <c r="IH189" s="28"/>
      <c r="II189" s="28"/>
      <c r="IJ189" s="28"/>
      <c r="IK189" s="28"/>
      <c r="IL189" s="28"/>
      <c r="IM189" s="28"/>
      <c r="IN189" s="28"/>
      <c r="IO189" s="28"/>
      <c r="IP189" s="28"/>
      <c r="IQ189" s="28"/>
      <c r="IR189" s="28"/>
      <c r="IS189" s="28"/>
      <c r="IT189" s="28"/>
      <c r="IU189" s="28"/>
      <c r="IV189" s="28"/>
      <c r="IW189" s="28"/>
      <c r="IX189" s="28"/>
      <c r="IY189" s="28"/>
      <c r="IZ189" s="28"/>
      <c r="JA189" s="28"/>
      <c r="JB189" s="28"/>
      <c r="JC189" s="28"/>
      <c r="JD189" s="28"/>
      <c r="JE189" s="28"/>
      <c r="JF189" s="28"/>
      <c r="JG189" s="28"/>
      <c r="JH189" s="28"/>
      <c r="JI189" s="28"/>
      <c r="JJ189" s="28"/>
      <c r="JK189" s="28"/>
      <c r="JL189" s="28"/>
      <c r="JM189" s="28"/>
      <c r="JN189" s="28"/>
      <c r="JO189" s="28"/>
      <c r="JP189" s="28"/>
      <c r="JQ189" s="28"/>
      <c r="JR189" s="28"/>
      <c r="JS189" s="28"/>
    </row>
    <row r="190" spans="1:279" s="27" customFormat="1" ht="13.5" outlineLevel="1" thickBot="1" x14ac:dyDescent="0.25">
      <c r="A190" s="33"/>
      <c r="B190" s="58"/>
      <c r="C190" s="51" t="s">
        <v>161</v>
      </c>
      <c r="D190" s="448">
        <v>2.2507739592371483E-5</v>
      </c>
      <c r="E190" s="244">
        <f>+SUM(E148:E189)</f>
        <v>0.99997749226040744</v>
      </c>
      <c r="F190" s="244"/>
      <c r="G190" s="218">
        <f t="shared" si="284"/>
        <v>1218740707.0600653</v>
      </c>
      <c r="H190" s="216">
        <f>+G190/$G$190</f>
        <v>1</v>
      </c>
      <c r="I190" s="201" t="s">
        <v>164</v>
      </c>
      <c r="J190" s="212">
        <f t="shared" ref="J190:U190" si="323">+J19</f>
        <v>20667398.563621599</v>
      </c>
      <c r="K190" s="212">
        <f t="shared" si="323"/>
        <v>13088906.662008313</v>
      </c>
      <c r="L190" s="212">
        <f t="shared" si="323"/>
        <v>9734205.6785536036</v>
      </c>
      <c r="M190" s="212">
        <f t="shared" si="323"/>
        <v>8672916.4337254018</v>
      </c>
      <c r="N190" s="212">
        <f t="shared" si="323"/>
        <v>7897628.2069247952</v>
      </c>
      <c r="O190" s="212">
        <f t="shared" si="323"/>
        <v>7761420.0457516005</v>
      </c>
      <c r="P190" s="212">
        <f t="shared" si="323"/>
        <v>12324107.505411601</v>
      </c>
      <c r="Q190" s="212">
        <f t="shared" si="323"/>
        <v>10468902.064979598</v>
      </c>
      <c r="R190" s="212">
        <f t="shared" si="323"/>
        <v>14433093.882672204</v>
      </c>
      <c r="S190" s="212">
        <f t="shared" si="323"/>
        <v>18365515.082601205</v>
      </c>
      <c r="T190" s="212">
        <f t="shared" si="323"/>
        <v>26530356.6379962</v>
      </c>
      <c r="U190" s="212">
        <f t="shared" si="323"/>
        <v>45122923.518219404</v>
      </c>
      <c r="V190" s="212">
        <v>72482802.885299742</v>
      </c>
      <c r="W190" s="212">
        <v>47199723.929399908</v>
      </c>
      <c r="X190" s="212">
        <v>39174621.419699937</v>
      </c>
      <c r="Y190" s="212">
        <v>28058736.43269996</v>
      </c>
      <c r="Z190" s="212">
        <v>25939259.898000017</v>
      </c>
      <c r="AA190" s="212">
        <v>33462031.577300005</v>
      </c>
      <c r="AB190" s="212">
        <v>35223555.876600005</v>
      </c>
      <c r="AC190" s="212">
        <v>36027854.877899997</v>
      </c>
      <c r="AD190" s="212">
        <v>45636218.035400018</v>
      </c>
      <c r="AE190" s="212">
        <v>51090894.678100042</v>
      </c>
      <c r="AF190" s="212">
        <v>49055097.36939998</v>
      </c>
      <c r="AG190" s="212">
        <v>47451918.546800002</v>
      </c>
      <c r="AH190" s="212">
        <f t="shared" ref="AH190:AJ190" si="324">+AH19</f>
        <v>53444843.57</v>
      </c>
      <c r="AI190" s="212">
        <f t="shared" si="324"/>
        <v>43608162.639999971</v>
      </c>
      <c r="AJ190" s="212">
        <f t="shared" si="324"/>
        <v>36880264.650000006</v>
      </c>
      <c r="AK190" s="212">
        <f t="shared" ref="AK190:AP190" si="325">+AK19</f>
        <v>33702854.149999991</v>
      </c>
      <c r="AL190" s="212">
        <f t="shared" si="325"/>
        <v>42665458.680000007</v>
      </c>
      <c r="AM190" s="212">
        <f t="shared" si="325"/>
        <v>33359007.112199977</v>
      </c>
      <c r="AN190" s="212">
        <f t="shared" si="325"/>
        <v>34387046.171899997</v>
      </c>
      <c r="AO190" s="212">
        <f t="shared" si="325"/>
        <v>34292669.968900003</v>
      </c>
      <c r="AP190" s="212">
        <f t="shared" si="325"/>
        <v>44531766.836600006</v>
      </c>
      <c r="AQ190" s="212">
        <f t="shared" ref="AQ190:AS190" si="326">+AQ19</f>
        <v>48857775.209800005</v>
      </c>
      <c r="AR190" s="212">
        <f t="shared" si="326"/>
        <v>52740460.838199995</v>
      </c>
      <c r="AS190" s="212">
        <f t="shared" si="326"/>
        <v>54400307.4234</v>
      </c>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14"/>
      <c r="DC190" s="28"/>
      <c r="DD190" s="28"/>
      <c r="DE190" s="28"/>
      <c r="DF190" s="28"/>
      <c r="DG190" s="28"/>
      <c r="DH190" s="28"/>
      <c r="DI190" s="28"/>
      <c r="DJ190" s="28"/>
      <c r="DK190" s="28"/>
      <c r="DL190" s="28"/>
      <c r="DM190" s="28"/>
      <c r="DN190" s="28"/>
      <c r="DO190" s="28"/>
      <c r="DP190" s="28"/>
      <c r="DQ190" s="28"/>
      <c r="DR190" s="28"/>
      <c r="DS190" s="28"/>
      <c r="DT190" s="28"/>
      <c r="DU190" s="28"/>
      <c r="DV190" s="28"/>
      <c r="DW190" s="28"/>
      <c r="DX190" s="28"/>
      <c r="DY190" s="28"/>
      <c r="DZ190" s="28"/>
      <c r="EA190" s="28"/>
      <c r="EB190" s="28"/>
      <c r="EC190" s="28"/>
      <c r="ED190" s="28"/>
      <c r="EE190" s="28"/>
      <c r="EF190" s="28"/>
      <c r="EG190" s="28"/>
      <c r="EH190" s="28"/>
      <c r="EI190" s="28"/>
      <c r="EJ190" s="28"/>
      <c r="EK190" s="28"/>
      <c r="EL190" s="28"/>
      <c r="EM190" s="28"/>
      <c r="EN190" s="28"/>
      <c r="EO190" s="28"/>
      <c r="EP190" s="28"/>
      <c r="EQ190" s="28"/>
      <c r="ER190" s="28"/>
      <c r="ES190" s="28"/>
      <c r="ET190" s="28"/>
      <c r="EU190" s="28"/>
      <c r="EV190" s="28"/>
      <c r="EW190" s="28"/>
      <c r="EX190" s="28"/>
      <c r="EY190" s="28"/>
      <c r="EZ190" s="28"/>
      <c r="FA190" s="28"/>
      <c r="FB190" s="28"/>
      <c r="FC190" s="28"/>
      <c r="FD190" s="28"/>
      <c r="FE190" s="28"/>
      <c r="FF190" s="28"/>
      <c r="FG190" s="28"/>
      <c r="FH190" s="28"/>
      <c r="FI190" s="28"/>
      <c r="FJ190" s="28"/>
      <c r="FK190" s="28"/>
      <c r="FL190" s="28"/>
      <c r="FM190" s="28"/>
      <c r="FN190" s="28"/>
      <c r="FO190" s="28"/>
      <c r="FP190" s="28"/>
      <c r="FQ190" s="28"/>
      <c r="FR190" s="28"/>
      <c r="FS190" s="28"/>
      <c r="FT190" s="28"/>
      <c r="FU190" s="28"/>
      <c r="FV190" s="28"/>
      <c r="FW190" s="28"/>
      <c r="FX190" s="28"/>
      <c r="FY190" s="28"/>
      <c r="FZ190" s="28"/>
      <c r="GA190" s="28"/>
      <c r="GB190" s="28"/>
      <c r="GC190" s="28"/>
      <c r="GD190" s="28"/>
      <c r="GE190" s="28"/>
      <c r="GF190" s="28"/>
      <c r="GG190" s="28"/>
      <c r="GH190" s="28"/>
      <c r="GI190" s="28"/>
      <c r="GJ190" s="28"/>
      <c r="GK190" s="28"/>
      <c r="GL190" s="28"/>
      <c r="GM190" s="28"/>
      <c r="GN190" s="28"/>
      <c r="GO190" s="28"/>
      <c r="GP190" s="28"/>
      <c r="GQ190" s="28"/>
      <c r="GR190" s="28"/>
      <c r="GS190" s="28"/>
      <c r="GT190" s="28"/>
      <c r="GU190" s="28"/>
      <c r="GV190" s="28"/>
      <c r="GW190" s="28"/>
      <c r="GX190" s="28"/>
      <c r="GY190" s="28"/>
      <c r="GZ190" s="28"/>
      <c r="HA190" s="28"/>
      <c r="HB190" s="28"/>
      <c r="HC190" s="28"/>
      <c r="HD190" s="28"/>
      <c r="HE190" s="28"/>
      <c r="HF190" s="28"/>
      <c r="HG190" s="28"/>
      <c r="HH190" s="28"/>
      <c r="HI190" s="28"/>
      <c r="HJ190" s="28"/>
      <c r="HK190" s="28"/>
      <c r="HL190" s="28"/>
      <c r="HM190" s="28"/>
      <c r="HN190" s="28"/>
      <c r="HO190" s="28"/>
      <c r="HP190" s="28"/>
      <c r="HQ190" s="28"/>
      <c r="HR190" s="28"/>
      <c r="HS190" s="28"/>
      <c r="HT190" s="28"/>
      <c r="HU190" s="28"/>
      <c r="HV190" s="28"/>
      <c r="HW190" s="28"/>
      <c r="HX190" s="28"/>
      <c r="HY190" s="28"/>
      <c r="HZ190" s="28"/>
      <c r="IA190" s="28"/>
      <c r="IB190" s="28"/>
      <c r="IC190" s="28"/>
      <c r="ID190" s="28"/>
      <c r="IE190" s="28"/>
      <c r="IF190" s="28"/>
      <c r="IG190" s="28"/>
      <c r="IH190" s="28"/>
      <c r="II190" s="28"/>
      <c r="IJ190" s="28"/>
      <c r="IK190" s="28"/>
      <c r="IL190" s="28"/>
      <c r="IM190" s="28"/>
      <c r="IN190" s="28"/>
      <c r="IO190" s="28"/>
      <c r="IP190" s="28"/>
      <c r="IQ190" s="28"/>
      <c r="IR190" s="28"/>
      <c r="IS190" s="28"/>
      <c r="IT190" s="28"/>
      <c r="IU190" s="28"/>
      <c r="IV190" s="28"/>
      <c r="IW190" s="28"/>
      <c r="IX190" s="28"/>
      <c r="IY190" s="28"/>
      <c r="IZ190" s="28"/>
      <c r="JA190" s="28"/>
      <c r="JB190" s="28"/>
      <c r="JC190" s="28"/>
      <c r="JD190" s="28"/>
      <c r="JE190" s="28"/>
      <c r="JF190" s="28"/>
      <c r="JG190" s="28"/>
      <c r="JH190" s="28"/>
      <c r="JI190" s="28"/>
      <c r="JJ190" s="28"/>
      <c r="JK190" s="28"/>
      <c r="JL190" s="28"/>
      <c r="JM190" s="28"/>
      <c r="JN190" s="28"/>
      <c r="JO190" s="28"/>
      <c r="JP190" s="28"/>
      <c r="JQ190" s="28"/>
      <c r="JR190" s="28"/>
      <c r="JS190" s="28"/>
    </row>
    <row r="191" spans="1:279" s="27" customFormat="1" ht="13.5" outlineLevel="1" thickTop="1" x14ac:dyDescent="0.2">
      <c r="A191" s="33"/>
      <c r="B191" s="58"/>
      <c r="C191" s="33"/>
      <c r="D191" s="33"/>
      <c r="E191" s="196"/>
      <c r="F191" s="196"/>
      <c r="G191" s="204"/>
      <c r="H191" s="33"/>
      <c r="I191" s="12"/>
      <c r="J191" s="245"/>
      <c r="K191" s="245"/>
      <c r="L191" s="245"/>
      <c r="M191" s="245"/>
      <c r="N191" s="245"/>
      <c r="O191" s="245"/>
      <c r="P191" s="245"/>
      <c r="Q191" s="245"/>
      <c r="R191" s="245"/>
      <c r="S191" s="245"/>
      <c r="T191" s="245"/>
      <c r="U191" s="245"/>
      <c r="V191" s="245"/>
      <c r="W191" s="245"/>
      <c r="X191" s="245"/>
      <c r="Y191" s="245"/>
      <c r="Z191" s="245"/>
      <c r="AA191" s="245"/>
      <c r="AB191" s="245"/>
      <c r="AC191" s="245"/>
      <c r="AD191" s="245"/>
      <c r="AE191" s="245"/>
      <c r="AF191" s="245"/>
      <c r="AG191" s="245"/>
      <c r="AH191" s="245"/>
      <c r="AI191" s="245"/>
      <c r="AJ191" s="245"/>
      <c r="AK191" s="245"/>
      <c r="AL191" s="245"/>
      <c r="AM191" s="245"/>
      <c r="AN191" s="245"/>
      <c r="AO191" s="245"/>
      <c r="AP191" s="245"/>
      <c r="AQ191" s="245"/>
      <c r="AR191" s="245"/>
      <c r="AS191" s="245"/>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14"/>
      <c r="DC191" s="28"/>
      <c r="DD191" s="28"/>
      <c r="DE191" s="28"/>
      <c r="DF191" s="28"/>
      <c r="DG191" s="28"/>
      <c r="DH191" s="28"/>
      <c r="DI191" s="28"/>
      <c r="DJ191" s="28"/>
      <c r="DK191" s="28"/>
      <c r="DL191" s="28"/>
      <c r="DM191" s="28"/>
      <c r="DN191" s="28"/>
      <c r="DO191" s="28"/>
      <c r="DP191" s="28"/>
      <c r="DQ191" s="28"/>
      <c r="DR191" s="28"/>
      <c r="DS191" s="28"/>
      <c r="DT191" s="28"/>
      <c r="DU191" s="28"/>
      <c r="DV191" s="28"/>
      <c r="DW191" s="28"/>
      <c r="DX191" s="28"/>
      <c r="DY191" s="28"/>
      <c r="DZ191" s="28"/>
      <c r="EA191" s="28"/>
      <c r="EB191" s="28"/>
      <c r="EC191" s="28"/>
      <c r="ED191" s="28"/>
      <c r="EE191" s="28"/>
      <c r="EF191" s="28"/>
      <c r="EG191" s="28"/>
      <c r="EH191" s="28"/>
      <c r="EI191" s="28"/>
      <c r="EJ191" s="28"/>
      <c r="EK191" s="28"/>
      <c r="EL191" s="28"/>
      <c r="EM191" s="28"/>
      <c r="EN191" s="28"/>
      <c r="EO191" s="28"/>
      <c r="EP191" s="28"/>
      <c r="EQ191" s="28"/>
      <c r="ER191" s="28"/>
      <c r="ES191" s="28"/>
      <c r="ET191" s="28"/>
      <c r="EU191" s="28"/>
      <c r="EV191" s="28"/>
      <c r="EW191" s="28"/>
      <c r="EX191" s="28"/>
      <c r="EY191" s="28"/>
      <c r="EZ191" s="28"/>
      <c r="FA191" s="28"/>
      <c r="FB191" s="28"/>
      <c r="FC191" s="28"/>
      <c r="FD191" s="28"/>
      <c r="FE191" s="28"/>
      <c r="FF191" s="28"/>
      <c r="FG191" s="28"/>
      <c r="FH191" s="28"/>
      <c r="FI191" s="28"/>
      <c r="FJ191" s="28"/>
      <c r="FK191" s="28"/>
      <c r="FL191" s="28"/>
      <c r="FM191" s="28"/>
      <c r="FN191" s="28"/>
      <c r="FO191" s="28"/>
      <c r="FP191" s="28"/>
      <c r="FQ191" s="28"/>
      <c r="FR191" s="28"/>
      <c r="FS191" s="28"/>
      <c r="FT191" s="28"/>
      <c r="FU191" s="28"/>
      <c r="FV191" s="28"/>
      <c r="FW191" s="28"/>
      <c r="FX191" s="28"/>
      <c r="FY191" s="28"/>
      <c r="FZ191" s="28"/>
      <c r="GA191" s="28"/>
      <c r="GB191" s="28"/>
      <c r="GC191" s="28"/>
      <c r="GD191" s="28"/>
      <c r="GE191" s="28"/>
      <c r="GF191" s="28"/>
      <c r="GG191" s="28"/>
      <c r="GH191" s="28"/>
      <c r="GI191" s="28"/>
      <c r="GJ191" s="28"/>
      <c r="GK191" s="28"/>
      <c r="GL191" s="28"/>
      <c r="GM191" s="28"/>
      <c r="GN191" s="28"/>
      <c r="GO191" s="28"/>
      <c r="GP191" s="28"/>
      <c r="GQ191" s="28"/>
      <c r="GR191" s="28"/>
      <c r="GS191" s="28"/>
      <c r="GT191" s="28"/>
      <c r="GU191" s="28"/>
      <c r="GV191" s="28"/>
      <c r="GW191" s="28"/>
      <c r="GX191" s="28"/>
      <c r="GY191" s="28"/>
      <c r="GZ191" s="28"/>
      <c r="HA191" s="28"/>
      <c r="HB191" s="28"/>
      <c r="HC191" s="28"/>
      <c r="HD191" s="28"/>
      <c r="HE191" s="28"/>
      <c r="HF191" s="28"/>
      <c r="HG191" s="28"/>
      <c r="HH191" s="28"/>
      <c r="HI191" s="28"/>
      <c r="HJ191" s="28"/>
      <c r="HK191" s="28"/>
      <c r="HL191" s="28"/>
      <c r="HM191" s="28"/>
      <c r="HN191" s="28"/>
      <c r="HO191" s="28"/>
      <c r="HP191" s="28"/>
      <c r="HQ191" s="28"/>
      <c r="HR191" s="28"/>
      <c r="HS191" s="28"/>
      <c r="HT191" s="28"/>
      <c r="HU191" s="28"/>
      <c r="HV191" s="28"/>
      <c r="HW191" s="28"/>
      <c r="HX191" s="28"/>
      <c r="HY191" s="28"/>
      <c r="HZ191" s="28"/>
      <c r="IA191" s="28"/>
      <c r="IB191" s="28"/>
      <c r="IC191" s="28"/>
      <c r="ID191" s="28"/>
      <c r="IE191" s="28"/>
      <c r="IF191" s="28"/>
      <c r="IG191" s="28"/>
      <c r="IH191" s="28"/>
      <c r="II191" s="28"/>
      <c r="IJ191" s="28"/>
      <c r="IK191" s="28"/>
      <c r="IL191" s="28"/>
      <c r="IM191" s="28"/>
      <c r="IN191" s="28"/>
      <c r="IO191" s="28"/>
      <c r="IP191" s="28"/>
      <c r="IQ191" s="28"/>
      <c r="IR191" s="28"/>
      <c r="IS191" s="28"/>
      <c r="IT191" s="28"/>
      <c r="IU191" s="28"/>
      <c r="IV191" s="28"/>
      <c r="IW191" s="28"/>
      <c r="IX191" s="28"/>
      <c r="IY191" s="28"/>
      <c r="IZ191" s="28"/>
      <c r="JA191" s="28"/>
      <c r="JB191" s="28"/>
      <c r="JC191" s="28"/>
      <c r="JD191" s="28"/>
      <c r="JE191" s="28"/>
      <c r="JF191" s="28"/>
      <c r="JG191" s="28"/>
      <c r="JH191" s="28"/>
      <c r="JI191" s="28"/>
      <c r="JJ191" s="28"/>
      <c r="JK191" s="28"/>
      <c r="JL191" s="28"/>
      <c r="JM191" s="28"/>
      <c r="JN191" s="28"/>
      <c r="JO191" s="28"/>
      <c r="JP191" s="28"/>
      <c r="JQ191" s="28"/>
      <c r="JR191" s="28"/>
      <c r="JS191" s="28"/>
    </row>
    <row r="192" spans="1:279" s="27" customFormat="1" ht="12.75" outlineLevel="1" x14ac:dyDescent="0.2">
      <c r="A192" s="33"/>
      <c r="B192" s="58"/>
      <c r="C192" s="33"/>
      <c r="D192" s="33"/>
      <c r="E192" s="196"/>
      <c r="F192" s="196"/>
      <c r="G192" s="204"/>
      <c r="H192" s="33"/>
      <c r="I192" s="12"/>
      <c r="J192" s="245"/>
      <c r="K192" s="245"/>
      <c r="L192" s="245"/>
      <c r="M192" s="245"/>
      <c r="N192" s="245"/>
      <c r="O192" s="245"/>
      <c r="P192" s="245"/>
      <c r="Q192" s="245"/>
      <c r="R192" s="245"/>
      <c r="S192" s="245"/>
      <c r="T192" s="245"/>
      <c r="U192" s="245"/>
      <c r="V192" s="245"/>
      <c r="W192" s="245"/>
      <c r="X192" s="245"/>
      <c r="Y192" s="245"/>
      <c r="Z192" s="245"/>
      <c r="AA192" s="245"/>
      <c r="AB192" s="245"/>
      <c r="AC192" s="245"/>
      <c r="AD192" s="245"/>
      <c r="AE192" s="245"/>
      <c r="AF192" s="245"/>
      <c r="AG192" s="245"/>
      <c r="AH192" s="245"/>
      <c r="AI192" s="245"/>
      <c r="AJ192" s="245"/>
      <c r="AK192" s="245"/>
      <c r="AL192" s="245"/>
      <c r="AM192" s="245"/>
      <c r="AN192" s="245"/>
      <c r="AO192" s="245"/>
      <c r="AP192" s="245"/>
      <c r="AQ192" s="245"/>
      <c r="AR192" s="245"/>
      <c r="AS192" s="245"/>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14"/>
      <c r="DC192" s="28"/>
      <c r="DD192" s="28"/>
      <c r="DE192" s="28"/>
      <c r="DF192" s="28"/>
      <c r="DG192" s="28"/>
      <c r="DH192" s="28"/>
      <c r="DI192" s="28"/>
      <c r="DJ192" s="28"/>
      <c r="DK192" s="28"/>
      <c r="DL192" s="28"/>
      <c r="DM192" s="28"/>
      <c r="DN192" s="28"/>
      <c r="DO192" s="28"/>
      <c r="DP192" s="28"/>
      <c r="DQ192" s="28"/>
      <c r="DR192" s="28"/>
      <c r="DS192" s="28"/>
      <c r="DT192" s="28"/>
      <c r="DU192" s="28"/>
      <c r="DV192" s="28"/>
      <c r="DW192" s="28"/>
      <c r="DX192" s="28"/>
      <c r="DY192" s="28"/>
      <c r="DZ192" s="28"/>
      <c r="EA192" s="28"/>
      <c r="EB192" s="28"/>
      <c r="EC192" s="28"/>
      <c r="ED192" s="28"/>
      <c r="EE192" s="28"/>
      <c r="EF192" s="28"/>
      <c r="EG192" s="28"/>
      <c r="EH192" s="28"/>
      <c r="EI192" s="28"/>
      <c r="EJ192" s="28"/>
      <c r="EK192" s="28"/>
      <c r="EL192" s="28"/>
      <c r="EM192" s="28"/>
      <c r="EN192" s="28"/>
      <c r="EO192" s="28"/>
      <c r="EP192" s="28"/>
      <c r="EQ192" s="28"/>
      <c r="ER192" s="28"/>
      <c r="ES192" s="28"/>
      <c r="ET192" s="28"/>
      <c r="EU192" s="28"/>
      <c r="EV192" s="28"/>
      <c r="EW192" s="28"/>
      <c r="EX192" s="28"/>
      <c r="EY192" s="28"/>
      <c r="EZ192" s="28"/>
      <c r="FA192" s="28"/>
      <c r="FB192" s="28"/>
      <c r="FC192" s="28"/>
      <c r="FD192" s="28"/>
      <c r="FE192" s="28"/>
      <c r="FF192" s="28"/>
      <c r="FG192" s="28"/>
      <c r="FH192" s="28"/>
      <c r="FI192" s="28"/>
      <c r="FJ192" s="28"/>
      <c r="FK192" s="28"/>
      <c r="FL192" s="28"/>
      <c r="FM192" s="28"/>
      <c r="FN192" s="28"/>
      <c r="FO192" s="28"/>
      <c r="FP192" s="28"/>
      <c r="FQ192" s="28"/>
      <c r="FR192" s="28"/>
      <c r="FS192" s="28"/>
      <c r="FT192" s="28"/>
      <c r="FU192" s="28"/>
      <c r="FV192" s="28"/>
      <c r="FW192" s="28"/>
      <c r="FX192" s="28"/>
      <c r="FY192" s="28"/>
      <c r="FZ192" s="28"/>
      <c r="GA192" s="28"/>
      <c r="GB192" s="28"/>
      <c r="GC192" s="28"/>
      <c r="GD192" s="28"/>
      <c r="GE192" s="28"/>
      <c r="GF192" s="28"/>
      <c r="GG192" s="28"/>
      <c r="GH192" s="28"/>
      <c r="GI192" s="28"/>
      <c r="GJ192" s="28"/>
      <c r="GK192" s="28"/>
      <c r="GL192" s="28"/>
      <c r="GM192" s="28"/>
      <c r="GN192" s="28"/>
      <c r="GO192" s="28"/>
      <c r="GP192" s="28"/>
      <c r="GQ192" s="28"/>
      <c r="GR192" s="28"/>
      <c r="GS192" s="28"/>
      <c r="GT192" s="28"/>
      <c r="GU192" s="28"/>
      <c r="GV192" s="28"/>
      <c r="GW192" s="28"/>
      <c r="GX192" s="28"/>
      <c r="GY192" s="28"/>
      <c r="GZ192" s="28"/>
      <c r="HA192" s="28"/>
      <c r="HB192" s="28"/>
      <c r="HC192" s="28"/>
      <c r="HD192" s="28"/>
      <c r="HE192" s="28"/>
      <c r="HF192" s="28"/>
      <c r="HG192" s="28"/>
      <c r="HH192" s="28"/>
      <c r="HI192" s="28"/>
      <c r="HJ192" s="28"/>
      <c r="HK192" s="28"/>
      <c r="HL192" s="28"/>
      <c r="HM192" s="28"/>
      <c r="HN192" s="28"/>
      <c r="HO192" s="28"/>
      <c r="HP192" s="28"/>
      <c r="HQ192" s="28"/>
      <c r="HR192" s="28"/>
      <c r="HS192" s="28"/>
      <c r="HT192" s="28"/>
      <c r="HU192" s="28"/>
      <c r="HV192" s="28"/>
      <c r="HW192" s="28"/>
      <c r="HX192" s="28"/>
      <c r="HY192" s="28"/>
      <c r="HZ192" s="28"/>
      <c r="IA192" s="28"/>
      <c r="IB192" s="28"/>
      <c r="IC192" s="28"/>
      <c r="ID192" s="28"/>
      <c r="IE192" s="28"/>
      <c r="IF192" s="28"/>
      <c r="IG192" s="28"/>
      <c r="IH192" s="28"/>
      <c r="II192" s="28"/>
      <c r="IJ192" s="28"/>
      <c r="IK192" s="28"/>
      <c r="IL192" s="28"/>
      <c r="IM192" s="28"/>
      <c r="IN192" s="28"/>
      <c r="IO192" s="28"/>
      <c r="IP192" s="28"/>
      <c r="IQ192" s="28"/>
      <c r="IR192" s="28"/>
      <c r="IS192" s="28"/>
      <c r="IT192" s="28"/>
      <c r="IU192" s="28"/>
      <c r="IV192" s="28"/>
      <c r="IW192" s="28"/>
      <c r="IX192" s="28"/>
      <c r="IY192" s="28"/>
      <c r="IZ192" s="28"/>
      <c r="JA192" s="28"/>
      <c r="JB192" s="28"/>
      <c r="JC192" s="28"/>
      <c r="JD192" s="28"/>
      <c r="JE192" s="28"/>
      <c r="JF192" s="28"/>
      <c r="JG192" s="28"/>
      <c r="JH192" s="28"/>
      <c r="JI192" s="28"/>
      <c r="JJ192" s="28"/>
      <c r="JK192" s="28"/>
      <c r="JL192" s="28"/>
      <c r="JM192" s="28"/>
      <c r="JN192" s="28"/>
      <c r="JO192" s="28"/>
      <c r="JP192" s="28"/>
      <c r="JQ192" s="28"/>
      <c r="JR192" s="28"/>
      <c r="JS192" s="28"/>
    </row>
    <row r="193" spans="1:279" s="27" customFormat="1" ht="12.75" x14ac:dyDescent="0.2">
      <c r="A193" s="222"/>
      <c r="B193" s="223"/>
      <c r="C193" s="224"/>
      <c r="D193" s="224"/>
      <c r="E193" s="224"/>
      <c r="F193" s="224"/>
      <c r="G193" s="224"/>
      <c r="H193" s="224"/>
      <c r="I193" s="225"/>
      <c r="J193" s="226"/>
      <c r="K193" s="227"/>
      <c r="L193" s="227"/>
      <c r="M193" s="227"/>
      <c r="N193" s="227"/>
      <c r="O193" s="227"/>
      <c r="P193" s="227"/>
      <c r="Q193" s="227"/>
      <c r="R193" s="227"/>
      <c r="S193" s="227"/>
      <c r="T193" s="227"/>
      <c r="U193" s="227"/>
      <c r="V193" s="227"/>
      <c r="W193" s="227"/>
      <c r="X193" s="227"/>
      <c r="Y193" s="227"/>
      <c r="Z193" s="227"/>
      <c r="AA193" s="227"/>
      <c r="AB193" s="227"/>
      <c r="AC193" s="227"/>
      <c r="AD193" s="227"/>
      <c r="AE193" s="227"/>
      <c r="AF193" s="227"/>
      <c r="AG193" s="227"/>
      <c r="AH193" s="227"/>
      <c r="AI193" s="227"/>
      <c r="AJ193" s="227"/>
      <c r="AK193" s="227"/>
      <c r="AL193" s="227"/>
      <c r="AM193" s="227"/>
      <c r="AN193" s="227"/>
      <c r="AO193" s="227"/>
      <c r="AP193" s="227"/>
      <c r="AQ193" s="227"/>
      <c r="AR193" s="227"/>
      <c r="AS193" s="227"/>
      <c r="AT193" s="227"/>
      <c r="AU193" s="227"/>
      <c r="AV193" s="227"/>
      <c r="AW193" s="227"/>
      <c r="AX193" s="227"/>
      <c r="AY193" s="227"/>
      <c r="AZ193" s="227"/>
      <c r="BA193" s="227"/>
      <c r="BB193" s="227"/>
      <c r="BC193" s="227"/>
      <c r="BD193" s="227"/>
      <c r="BE193" s="227"/>
      <c r="BF193" s="227"/>
      <c r="BG193" s="227"/>
      <c r="BH193" s="227"/>
      <c r="BI193" s="227"/>
      <c r="BJ193" s="227"/>
      <c r="BK193" s="227"/>
      <c r="BL193" s="227"/>
      <c r="BM193" s="227"/>
      <c r="BN193" s="227"/>
      <c r="BO193" s="227"/>
      <c r="BP193" s="227"/>
      <c r="BQ193" s="227"/>
      <c r="BR193" s="227"/>
      <c r="BS193" s="227"/>
      <c r="BT193" s="227"/>
      <c r="BU193" s="227"/>
      <c r="BV193" s="227"/>
      <c r="BW193" s="227"/>
      <c r="BX193" s="227"/>
      <c r="BY193" s="227"/>
      <c r="BZ193" s="227"/>
      <c r="CA193" s="227"/>
      <c r="CB193" s="227"/>
      <c r="CC193" s="227"/>
      <c r="CD193" s="227"/>
      <c r="CE193" s="227"/>
      <c r="CF193" s="227"/>
      <c r="CG193" s="227"/>
      <c r="CH193" s="227"/>
      <c r="CI193" s="227"/>
      <c r="CJ193" s="227"/>
      <c r="CK193" s="227"/>
      <c r="CL193" s="227"/>
      <c r="CM193" s="227"/>
      <c r="CN193" s="227"/>
      <c r="CO193" s="227"/>
      <c r="CP193" s="227"/>
      <c r="CQ193" s="227"/>
      <c r="CR193" s="227"/>
      <c r="CS193" s="227"/>
      <c r="CT193" s="227"/>
      <c r="CU193" s="227"/>
      <c r="CV193" s="227"/>
      <c r="CW193" s="227"/>
      <c r="CX193" s="227"/>
      <c r="CY193" s="227"/>
      <c r="CZ193" s="227"/>
      <c r="DA193" s="227"/>
      <c r="DB193" s="228"/>
      <c r="DC193" s="28"/>
      <c r="DD193" s="28"/>
      <c r="DE193" s="28"/>
      <c r="DF193" s="28"/>
      <c r="DG193" s="28"/>
      <c r="DH193" s="28"/>
      <c r="DI193" s="28"/>
      <c r="DJ193" s="28"/>
      <c r="DK193" s="28"/>
      <c r="DL193" s="28"/>
      <c r="DM193" s="28"/>
      <c r="DN193" s="28"/>
      <c r="DO193" s="28"/>
      <c r="DP193" s="28"/>
      <c r="DQ193" s="28"/>
      <c r="DR193" s="28"/>
      <c r="DS193" s="28"/>
      <c r="DT193" s="28"/>
      <c r="DU193" s="28"/>
      <c r="DV193" s="28"/>
      <c r="DW193" s="28"/>
      <c r="DX193" s="28"/>
      <c r="DY193" s="28"/>
      <c r="DZ193" s="28"/>
      <c r="EA193" s="28"/>
      <c r="EB193" s="28"/>
      <c r="EC193" s="28"/>
      <c r="ED193" s="28"/>
      <c r="EE193" s="28"/>
      <c r="EF193" s="28"/>
      <c r="EG193" s="28"/>
      <c r="EH193" s="28"/>
      <c r="EI193" s="28"/>
      <c r="EJ193" s="28"/>
      <c r="EK193" s="28"/>
      <c r="EL193" s="28"/>
      <c r="EM193" s="28"/>
      <c r="EN193" s="28"/>
      <c r="EO193" s="28"/>
      <c r="EP193" s="28"/>
      <c r="EQ193" s="28"/>
      <c r="ER193" s="28"/>
      <c r="ES193" s="28"/>
      <c r="ET193" s="28"/>
      <c r="EU193" s="28"/>
      <c r="EV193" s="28"/>
      <c r="EW193" s="28"/>
      <c r="EX193" s="28"/>
      <c r="EY193" s="28"/>
      <c r="EZ193" s="28"/>
      <c r="FA193" s="28"/>
      <c r="FB193" s="28"/>
      <c r="FC193" s="28"/>
      <c r="FD193" s="28"/>
      <c r="FE193" s="28"/>
      <c r="FF193" s="28"/>
      <c r="FG193" s="28"/>
      <c r="FH193" s="28"/>
      <c r="FI193" s="28"/>
      <c r="FJ193" s="28"/>
      <c r="FK193" s="28"/>
      <c r="FL193" s="28"/>
      <c r="FM193" s="28"/>
      <c r="FN193" s="28"/>
      <c r="FO193" s="28"/>
      <c r="FP193" s="28"/>
      <c r="FQ193" s="28"/>
      <c r="FR193" s="28"/>
      <c r="FS193" s="28"/>
      <c r="FT193" s="28"/>
      <c r="FU193" s="28"/>
      <c r="FV193" s="28"/>
      <c r="FW193" s="28"/>
      <c r="FX193" s="28"/>
      <c r="FY193" s="28"/>
      <c r="FZ193" s="28"/>
      <c r="GA193" s="28"/>
      <c r="GB193" s="28"/>
      <c r="GC193" s="28"/>
      <c r="GD193" s="28"/>
      <c r="GE193" s="28"/>
      <c r="GF193" s="28"/>
      <c r="GG193" s="28"/>
      <c r="GH193" s="28"/>
      <c r="GI193" s="28"/>
      <c r="GJ193" s="28"/>
      <c r="GK193" s="28"/>
      <c r="GL193" s="28"/>
      <c r="GM193" s="28"/>
      <c r="GN193" s="28"/>
      <c r="GO193" s="28"/>
      <c r="GP193" s="28"/>
      <c r="GQ193" s="28"/>
      <c r="GR193" s="28"/>
      <c r="GS193" s="28"/>
      <c r="GT193" s="28"/>
      <c r="GU193" s="28"/>
      <c r="GV193" s="28"/>
      <c r="GW193" s="28"/>
      <c r="GX193" s="28"/>
      <c r="GY193" s="28"/>
      <c r="GZ193" s="28"/>
      <c r="HA193" s="28"/>
      <c r="HB193" s="28"/>
      <c r="HC193" s="28"/>
      <c r="HD193" s="28"/>
      <c r="HE193" s="28"/>
      <c r="HF193" s="28"/>
      <c r="HG193" s="28"/>
      <c r="HH193" s="28"/>
      <c r="HI193" s="28"/>
      <c r="HJ193" s="28"/>
      <c r="HK193" s="28"/>
      <c r="HL193" s="28"/>
      <c r="HM193" s="28"/>
      <c r="HN193" s="28"/>
      <c r="HO193" s="28"/>
      <c r="HP193" s="28"/>
      <c r="HQ193" s="28"/>
      <c r="HR193" s="28"/>
      <c r="HS193" s="28"/>
      <c r="HT193" s="28"/>
      <c r="HU193" s="28"/>
      <c r="HV193" s="28"/>
      <c r="HW193" s="28"/>
      <c r="HX193" s="28"/>
      <c r="HY193" s="28"/>
      <c r="HZ193" s="28"/>
      <c r="IA193" s="28"/>
      <c r="IB193" s="28"/>
      <c r="IC193" s="28"/>
      <c r="ID193" s="28"/>
      <c r="IE193" s="28"/>
      <c r="IF193" s="28"/>
      <c r="IG193" s="28"/>
      <c r="IH193" s="28"/>
      <c r="II193" s="28"/>
      <c r="IJ193" s="28"/>
      <c r="IK193" s="28"/>
      <c r="IL193" s="28"/>
      <c r="IM193" s="28"/>
      <c r="IN193" s="28"/>
      <c r="IO193" s="28"/>
      <c r="IP193" s="28"/>
      <c r="IQ193" s="28"/>
      <c r="IR193" s="28"/>
      <c r="IS193" s="28"/>
      <c r="IT193" s="28"/>
      <c r="IU193" s="28"/>
      <c r="IV193" s="28"/>
      <c r="IW193" s="28"/>
      <c r="IX193" s="28"/>
      <c r="IY193" s="28"/>
      <c r="IZ193" s="28"/>
      <c r="JA193" s="28"/>
      <c r="JB193" s="28"/>
      <c r="JC193" s="28"/>
      <c r="JD193" s="28"/>
      <c r="JE193" s="28"/>
      <c r="JF193" s="28"/>
      <c r="JG193" s="28"/>
      <c r="JH193" s="28"/>
      <c r="JI193" s="28"/>
      <c r="JJ193" s="28"/>
      <c r="JK193" s="28"/>
      <c r="JL193" s="28"/>
      <c r="JM193" s="28"/>
      <c r="JN193" s="28"/>
      <c r="JO193" s="28"/>
      <c r="JP193" s="28"/>
      <c r="JQ193" s="28"/>
      <c r="JR193" s="28"/>
      <c r="JS193" s="28"/>
    </row>
    <row r="194" spans="1:279" s="27" customFormat="1" ht="12.75" x14ac:dyDescent="0.2">
      <c r="A194" s="33"/>
      <c r="B194" s="58"/>
      <c r="C194" s="33"/>
      <c r="D194" s="33"/>
      <c r="E194" s="33"/>
      <c r="F194" s="33"/>
      <c r="G194" s="33"/>
      <c r="H194" s="33"/>
      <c r="I194" s="12"/>
      <c r="J194" s="197"/>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14"/>
      <c r="DC194" s="28"/>
      <c r="DD194" s="28"/>
      <c r="DE194" s="28"/>
      <c r="DF194" s="28"/>
      <c r="DG194" s="28"/>
      <c r="DH194" s="28"/>
      <c r="DI194" s="28"/>
      <c r="DJ194" s="28"/>
      <c r="DK194" s="28"/>
      <c r="DL194" s="28"/>
      <c r="DM194" s="28"/>
      <c r="DN194" s="28"/>
      <c r="DO194" s="28"/>
      <c r="DP194" s="28"/>
      <c r="DQ194" s="28"/>
      <c r="DR194" s="28"/>
      <c r="DS194" s="28"/>
      <c r="DT194" s="28"/>
      <c r="DU194" s="28"/>
      <c r="DV194" s="28"/>
      <c r="DW194" s="28"/>
      <c r="DX194" s="28"/>
      <c r="DY194" s="28"/>
      <c r="DZ194" s="28"/>
      <c r="EA194" s="28"/>
      <c r="EB194" s="28"/>
      <c r="EC194" s="28"/>
      <c r="ED194" s="28"/>
      <c r="EE194" s="28"/>
      <c r="EF194" s="28"/>
      <c r="EG194" s="28"/>
      <c r="EH194" s="28"/>
      <c r="EI194" s="28"/>
      <c r="EJ194" s="28"/>
      <c r="EK194" s="28"/>
      <c r="EL194" s="28"/>
      <c r="EM194" s="28"/>
      <c r="EN194" s="28"/>
      <c r="EO194" s="28"/>
      <c r="EP194" s="28"/>
      <c r="EQ194" s="28"/>
      <c r="ER194" s="28"/>
      <c r="ES194" s="28"/>
      <c r="ET194" s="28"/>
      <c r="EU194" s="28"/>
      <c r="EV194" s="28"/>
      <c r="EW194" s="28"/>
      <c r="EX194" s="28"/>
      <c r="EY194" s="28"/>
      <c r="EZ194" s="28"/>
      <c r="FA194" s="28"/>
      <c r="FB194" s="28"/>
      <c r="FC194" s="28"/>
      <c r="FD194" s="28"/>
      <c r="FE194" s="28"/>
      <c r="FF194" s="28"/>
      <c r="FG194" s="28"/>
      <c r="FH194" s="28"/>
      <c r="FI194" s="28"/>
      <c r="FJ194" s="28"/>
      <c r="FK194" s="28"/>
      <c r="FL194" s="28"/>
      <c r="FM194" s="28"/>
      <c r="FN194" s="28"/>
      <c r="FO194" s="28"/>
      <c r="FP194" s="28"/>
      <c r="FQ194" s="28"/>
      <c r="FR194" s="28"/>
      <c r="FS194" s="28"/>
      <c r="FT194" s="28"/>
      <c r="FU194" s="28"/>
      <c r="FV194" s="28"/>
      <c r="FW194" s="28"/>
      <c r="FX194" s="28"/>
      <c r="FY194" s="28"/>
      <c r="FZ194" s="28"/>
      <c r="GA194" s="28"/>
      <c r="GB194" s="28"/>
      <c r="GC194" s="28"/>
      <c r="GD194" s="28"/>
      <c r="GE194" s="28"/>
      <c r="GF194" s="28"/>
      <c r="GG194" s="28"/>
      <c r="GH194" s="28"/>
      <c r="GI194" s="28"/>
      <c r="GJ194" s="28"/>
      <c r="GK194" s="28"/>
      <c r="GL194" s="28"/>
      <c r="GM194" s="28"/>
      <c r="GN194" s="28"/>
      <c r="GO194" s="28"/>
      <c r="GP194" s="28"/>
      <c r="GQ194" s="28"/>
      <c r="GR194" s="28"/>
      <c r="GS194" s="28"/>
      <c r="GT194" s="28"/>
      <c r="GU194" s="28"/>
      <c r="GV194" s="28"/>
      <c r="GW194" s="28"/>
      <c r="GX194" s="28"/>
      <c r="GY194" s="28"/>
      <c r="GZ194" s="28"/>
      <c r="HA194" s="28"/>
      <c r="HB194" s="28"/>
      <c r="HC194" s="28"/>
      <c r="HD194" s="28"/>
      <c r="HE194" s="28"/>
      <c r="HF194" s="28"/>
      <c r="HG194" s="28"/>
      <c r="HH194" s="28"/>
      <c r="HI194" s="28"/>
      <c r="HJ194" s="28"/>
      <c r="HK194" s="28"/>
      <c r="HL194" s="28"/>
      <c r="HM194" s="28"/>
      <c r="HN194" s="28"/>
      <c r="HO194" s="28"/>
      <c r="HP194" s="28"/>
      <c r="HQ194" s="28"/>
      <c r="HR194" s="28"/>
      <c r="HS194" s="28"/>
      <c r="HT194" s="28"/>
      <c r="HU194" s="28"/>
      <c r="HV194" s="28"/>
      <c r="HW194" s="28"/>
      <c r="HX194" s="28"/>
      <c r="HY194" s="28"/>
      <c r="HZ194" s="28"/>
      <c r="IA194" s="28"/>
      <c r="IB194" s="28"/>
      <c r="IC194" s="28"/>
      <c r="ID194" s="28"/>
      <c r="IE194" s="28"/>
      <c r="IF194" s="28"/>
      <c r="IG194" s="28"/>
      <c r="IH194" s="28"/>
      <c r="II194" s="28"/>
      <c r="IJ194" s="28"/>
      <c r="IK194" s="28"/>
      <c r="IL194" s="28"/>
      <c r="IM194" s="28"/>
      <c r="IN194" s="28"/>
      <c r="IO194" s="28"/>
      <c r="IP194" s="28"/>
      <c r="IQ194" s="28"/>
      <c r="IR194" s="28"/>
      <c r="IS194" s="28"/>
      <c r="IT194" s="28"/>
      <c r="IU194" s="28"/>
      <c r="IV194" s="28"/>
      <c r="IW194" s="28"/>
      <c r="IX194" s="28"/>
      <c r="IY194" s="28"/>
      <c r="IZ194" s="28"/>
      <c r="JA194" s="28"/>
      <c r="JB194" s="28"/>
      <c r="JC194" s="28"/>
      <c r="JD194" s="28"/>
      <c r="JE194" s="28"/>
      <c r="JF194" s="28"/>
      <c r="JG194" s="28"/>
      <c r="JH194" s="28"/>
      <c r="JI194" s="28"/>
      <c r="JJ194" s="28"/>
      <c r="JK194" s="28"/>
      <c r="JL194" s="28"/>
      <c r="JM194" s="28"/>
      <c r="JN194" s="28"/>
      <c r="JO194" s="28"/>
      <c r="JP194" s="28"/>
      <c r="JQ194" s="28"/>
      <c r="JR194" s="28"/>
      <c r="JS194" s="28"/>
    </row>
    <row r="195" spans="1:279" s="43" customFormat="1" ht="26.45" customHeight="1" x14ac:dyDescent="0.2">
      <c r="A195" s="35">
        <v>4</v>
      </c>
      <c r="B195" s="208"/>
      <c r="C195" s="36" t="s">
        <v>12</v>
      </c>
      <c r="D195" s="37" t="s">
        <v>191</v>
      </c>
      <c r="E195" s="37" t="s">
        <v>202</v>
      </c>
      <c r="F195" s="239"/>
      <c r="G195" s="37"/>
      <c r="H195" s="38"/>
      <c r="I195" s="39"/>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c r="DA195" s="40"/>
      <c r="DB195" s="41"/>
      <c r="DC195" s="42"/>
      <c r="DD195" s="42"/>
      <c r="DE195" s="42"/>
      <c r="DF195" s="42"/>
      <c r="DG195" s="42"/>
      <c r="DH195" s="42"/>
      <c r="DI195" s="42"/>
      <c r="DJ195" s="42"/>
      <c r="DK195" s="42"/>
      <c r="DL195" s="42"/>
      <c r="DM195" s="42"/>
      <c r="DN195" s="42"/>
      <c r="DO195" s="42"/>
      <c r="DP195" s="42"/>
      <c r="DQ195" s="42"/>
      <c r="DR195" s="42"/>
      <c r="DS195" s="42"/>
      <c r="DT195" s="42"/>
      <c r="DU195" s="42"/>
      <c r="DV195" s="42"/>
      <c r="DW195" s="42"/>
      <c r="DX195" s="42"/>
      <c r="DY195" s="42"/>
      <c r="DZ195" s="42"/>
      <c r="EA195" s="42"/>
      <c r="EB195" s="42"/>
      <c r="EC195" s="42"/>
      <c r="ED195" s="42"/>
      <c r="EE195" s="42"/>
      <c r="EF195" s="42"/>
      <c r="EG195" s="42"/>
      <c r="EH195" s="42"/>
      <c r="EI195" s="42"/>
      <c r="EJ195" s="42"/>
      <c r="EK195" s="42"/>
      <c r="EL195" s="42"/>
      <c r="EM195" s="42"/>
      <c r="EN195" s="42"/>
      <c r="EO195" s="42"/>
      <c r="EP195" s="42"/>
      <c r="EQ195" s="42"/>
      <c r="ER195" s="42"/>
      <c r="ES195" s="42"/>
      <c r="ET195" s="42"/>
      <c r="EU195" s="42"/>
      <c r="EV195" s="42"/>
      <c r="EW195" s="42"/>
      <c r="EX195" s="42"/>
      <c r="EY195" s="42"/>
      <c r="EZ195" s="42"/>
      <c r="FA195" s="42"/>
      <c r="FB195" s="42"/>
      <c r="FC195" s="42"/>
      <c r="FD195" s="42"/>
      <c r="FE195" s="42"/>
      <c r="FF195" s="42"/>
      <c r="FG195" s="42"/>
      <c r="FH195" s="42"/>
      <c r="FI195" s="42"/>
      <c r="FJ195" s="42"/>
      <c r="FK195" s="42"/>
      <c r="FL195" s="42"/>
      <c r="FM195" s="42"/>
      <c r="FN195" s="42"/>
      <c r="FO195" s="42"/>
      <c r="FP195" s="42"/>
      <c r="FQ195" s="42"/>
      <c r="FR195" s="42"/>
      <c r="FS195" s="42"/>
      <c r="FT195" s="42"/>
      <c r="FU195" s="42"/>
      <c r="FV195" s="42"/>
      <c r="FW195" s="42"/>
      <c r="FX195" s="42"/>
      <c r="FY195" s="42"/>
      <c r="FZ195" s="42"/>
      <c r="GA195" s="42"/>
      <c r="GB195" s="42"/>
      <c r="GC195" s="42"/>
      <c r="GD195" s="42"/>
      <c r="GE195" s="42"/>
      <c r="GF195" s="42"/>
      <c r="GG195" s="42"/>
      <c r="GH195" s="42"/>
      <c r="GI195" s="42"/>
      <c r="GJ195" s="42"/>
      <c r="GK195" s="42"/>
      <c r="GL195" s="42"/>
      <c r="GM195" s="42"/>
      <c r="GN195" s="42"/>
      <c r="GO195" s="42"/>
      <c r="GP195" s="42"/>
      <c r="GQ195" s="42"/>
      <c r="GR195" s="42"/>
      <c r="GS195" s="42"/>
      <c r="GT195" s="42"/>
      <c r="GU195" s="42"/>
      <c r="GV195" s="42"/>
      <c r="GW195" s="42"/>
      <c r="GX195" s="42"/>
      <c r="GY195" s="42"/>
      <c r="GZ195" s="42"/>
      <c r="HA195" s="42"/>
      <c r="HB195" s="42"/>
      <c r="HC195" s="42"/>
      <c r="HD195" s="42"/>
      <c r="HE195" s="42"/>
      <c r="HF195" s="42"/>
      <c r="HG195" s="42"/>
      <c r="HH195" s="42"/>
      <c r="HI195" s="42"/>
      <c r="HJ195" s="42"/>
      <c r="HK195" s="42"/>
      <c r="HL195" s="42"/>
      <c r="HM195" s="42"/>
      <c r="HN195" s="42"/>
      <c r="HO195" s="42"/>
      <c r="HP195" s="42"/>
      <c r="HQ195" s="42"/>
      <c r="HR195" s="42"/>
      <c r="HS195" s="42"/>
      <c r="HT195" s="42"/>
      <c r="HU195" s="42"/>
      <c r="HV195" s="42"/>
      <c r="HW195" s="42"/>
      <c r="HX195" s="42"/>
      <c r="HY195" s="42"/>
      <c r="HZ195" s="42"/>
      <c r="IA195" s="42"/>
      <c r="IB195" s="42"/>
      <c r="IC195" s="42"/>
      <c r="ID195" s="42"/>
      <c r="IE195" s="42"/>
      <c r="IF195" s="42"/>
      <c r="IG195" s="42"/>
      <c r="IH195" s="42"/>
      <c r="II195" s="42"/>
      <c r="IJ195" s="42"/>
      <c r="IK195" s="42"/>
      <c r="IL195" s="42"/>
      <c r="IM195" s="42"/>
      <c r="IN195" s="42"/>
      <c r="IO195" s="42"/>
      <c r="IP195" s="42"/>
      <c r="IQ195" s="42"/>
      <c r="IR195" s="42"/>
      <c r="IS195" s="42"/>
      <c r="IT195" s="42"/>
      <c r="IU195" s="42"/>
      <c r="IV195" s="42"/>
      <c r="IW195" s="42"/>
      <c r="IX195" s="42"/>
      <c r="IY195" s="42"/>
      <c r="IZ195" s="42"/>
      <c r="JA195" s="42"/>
      <c r="JB195" s="42"/>
      <c r="JC195" s="42"/>
      <c r="JD195" s="42"/>
      <c r="JE195" s="42"/>
      <c r="JF195" s="42"/>
      <c r="JG195" s="42"/>
      <c r="JH195" s="42"/>
      <c r="JI195" s="42"/>
      <c r="JJ195" s="42"/>
      <c r="JK195" s="42"/>
      <c r="JL195" s="42"/>
      <c r="JM195" s="42"/>
      <c r="JN195" s="42"/>
      <c r="JO195" s="42"/>
      <c r="JP195" s="42"/>
      <c r="JQ195" s="42"/>
      <c r="JR195" s="42"/>
      <c r="JS195" s="42"/>
    </row>
    <row r="196" spans="1:279" s="27" customFormat="1" ht="12.75" outlineLevel="1" x14ac:dyDescent="0.2">
      <c r="A196" s="33"/>
      <c r="B196" s="58"/>
      <c r="C196" s="241"/>
      <c r="D196" s="33"/>
      <c r="E196" s="194"/>
      <c r="F196" s="194"/>
      <c r="G196" s="204"/>
      <c r="H196" s="33"/>
      <c r="I196" s="12"/>
      <c r="J196" s="195"/>
      <c r="K196" s="195"/>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95"/>
      <c r="AH196" s="195"/>
      <c r="AI196" s="195"/>
      <c r="AJ196" s="195"/>
      <c r="AK196" s="195"/>
      <c r="AL196" s="195"/>
      <c r="AM196" s="195"/>
      <c r="AN196" s="195"/>
      <c r="AO196" s="195"/>
      <c r="AP196" s="195"/>
      <c r="AQ196" s="195"/>
      <c r="AR196" s="195"/>
      <c r="AS196" s="195"/>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14"/>
      <c r="DC196" s="28"/>
      <c r="DD196" s="28"/>
      <c r="DE196" s="28"/>
      <c r="DF196" s="28"/>
      <c r="DG196" s="28"/>
      <c r="DH196" s="28"/>
      <c r="DI196" s="28"/>
      <c r="DJ196" s="28"/>
      <c r="DK196" s="28"/>
      <c r="DL196" s="28"/>
      <c r="DM196" s="28"/>
      <c r="DN196" s="28"/>
      <c r="DO196" s="28"/>
      <c r="DP196" s="28"/>
      <c r="DQ196" s="28"/>
      <c r="DR196" s="28"/>
      <c r="DS196" s="28"/>
      <c r="DT196" s="28"/>
      <c r="DU196" s="28"/>
      <c r="DV196" s="28"/>
      <c r="DW196" s="28"/>
      <c r="DX196" s="28"/>
      <c r="DY196" s="28"/>
      <c r="DZ196" s="28"/>
      <c r="EA196" s="28"/>
      <c r="EB196" s="28"/>
      <c r="EC196" s="28"/>
      <c r="ED196" s="28"/>
      <c r="EE196" s="28"/>
      <c r="EF196" s="28"/>
      <c r="EG196" s="28"/>
      <c r="EH196" s="28"/>
      <c r="EI196" s="28"/>
      <c r="EJ196" s="28"/>
      <c r="EK196" s="28"/>
      <c r="EL196" s="28"/>
      <c r="EM196" s="28"/>
      <c r="EN196" s="28"/>
      <c r="EO196" s="28"/>
      <c r="EP196" s="28"/>
      <c r="EQ196" s="28"/>
      <c r="ER196" s="28"/>
      <c r="ES196" s="28"/>
      <c r="ET196" s="28"/>
      <c r="EU196" s="28"/>
      <c r="EV196" s="28"/>
      <c r="EW196" s="28"/>
      <c r="EX196" s="28"/>
      <c r="EY196" s="28"/>
      <c r="EZ196" s="28"/>
      <c r="FA196" s="28"/>
      <c r="FB196" s="28"/>
      <c r="FC196" s="28"/>
      <c r="FD196" s="28"/>
      <c r="FE196" s="28"/>
      <c r="FF196" s="28"/>
      <c r="FG196" s="28"/>
      <c r="FH196" s="28"/>
      <c r="FI196" s="28"/>
      <c r="FJ196" s="28"/>
      <c r="FK196" s="28"/>
      <c r="FL196" s="28"/>
      <c r="FM196" s="28"/>
      <c r="FN196" s="28"/>
      <c r="FO196" s="28"/>
      <c r="FP196" s="28"/>
      <c r="FQ196" s="28"/>
      <c r="FR196" s="28"/>
      <c r="FS196" s="28"/>
      <c r="FT196" s="28"/>
      <c r="FU196" s="28"/>
      <c r="FV196" s="28"/>
      <c r="FW196" s="28"/>
      <c r="FX196" s="28"/>
      <c r="FY196" s="28"/>
      <c r="FZ196" s="28"/>
      <c r="GA196" s="28"/>
      <c r="GB196" s="28"/>
      <c r="GC196" s="28"/>
      <c r="GD196" s="28"/>
      <c r="GE196" s="28"/>
      <c r="GF196" s="28"/>
      <c r="GG196" s="28"/>
      <c r="GH196" s="28"/>
      <c r="GI196" s="28"/>
      <c r="GJ196" s="28"/>
      <c r="GK196" s="28"/>
      <c r="GL196" s="28"/>
      <c r="GM196" s="28"/>
      <c r="GN196" s="28"/>
      <c r="GO196" s="28"/>
      <c r="GP196" s="28"/>
      <c r="GQ196" s="28"/>
      <c r="GR196" s="28"/>
      <c r="GS196" s="28"/>
      <c r="GT196" s="28"/>
      <c r="GU196" s="28"/>
      <c r="GV196" s="28"/>
      <c r="GW196" s="28"/>
      <c r="GX196" s="28"/>
      <c r="GY196" s="28"/>
      <c r="GZ196" s="28"/>
      <c r="HA196" s="28"/>
      <c r="HB196" s="28"/>
      <c r="HC196" s="28"/>
      <c r="HD196" s="28"/>
      <c r="HE196" s="28"/>
      <c r="HF196" s="28"/>
      <c r="HG196" s="28"/>
      <c r="HH196" s="28"/>
      <c r="HI196" s="28"/>
      <c r="HJ196" s="28"/>
      <c r="HK196" s="28"/>
      <c r="HL196" s="28"/>
      <c r="HM196" s="28"/>
      <c r="HN196" s="28"/>
      <c r="HO196" s="28"/>
      <c r="HP196" s="28"/>
      <c r="HQ196" s="28"/>
      <c r="HR196" s="28"/>
      <c r="HS196" s="28"/>
      <c r="HT196" s="28"/>
      <c r="HU196" s="28"/>
      <c r="HV196" s="28"/>
      <c r="HW196" s="28"/>
      <c r="HX196" s="28"/>
      <c r="HY196" s="28"/>
      <c r="HZ196" s="28"/>
      <c r="IA196" s="28"/>
      <c r="IB196" s="28"/>
      <c r="IC196" s="28"/>
      <c r="ID196" s="28"/>
      <c r="IE196" s="28"/>
      <c r="IF196" s="28"/>
      <c r="IG196" s="28"/>
      <c r="IH196" s="28"/>
      <c r="II196" s="28"/>
      <c r="IJ196" s="28"/>
      <c r="IK196" s="28"/>
      <c r="IL196" s="28"/>
      <c r="IM196" s="28"/>
      <c r="IN196" s="28"/>
      <c r="IO196" s="28"/>
      <c r="IP196" s="28"/>
      <c r="IQ196" s="28"/>
      <c r="IR196" s="28"/>
      <c r="IS196" s="28"/>
      <c r="IT196" s="28"/>
      <c r="IU196" s="28"/>
      <c r="IV196" s="28"/>
      <c r="IW196" s="28"/>
      <c r="IX196" s="28"/>
      <c r="IY196" s="28"/>
      <c r="IZ196" s="28"/>
      <c r="JA196" s="28"/>
      <c r="JB196" s="28"/>
      <c r="JC196" s="28"/>
      <c r="JD196" s="28"/>
      <c r="JE196" s="28"/>
      <c r="JF196" s="28"/>
      <c r="JG196" s="28"/>
      <c r="JH196" s="28"/>
      <c r="JI196" s="28"/>
      <c r="JJ196" s="28"/>
      <c r="JK196" s="28"/>
      <c r="JL196" s="28"/>
      <c r="JM196" s="28"/>
      <c r="JN196" s="28"/>
      <c r="JO196" s="28"/>
      <c r="JP196" s="28"/>
      <c r="JQ196" s="28"/>
      <c r="JR196" s="28"/>
      <c r="JS196" s="28"/>
    </row>
    <row r="197" spans="1:279" s="27" customFormat="1" ht="12.75" outlineLevel="1" x14ac:dyDescent="0.2">
      <c r="A197" s="33"/>
      <c r="B197" s="58"/>
      <c r="C197" s="241" t="s">
        <v>186</v>
      </c>
      <c r="D197" s="33"/>
      <c r="E197" s="242">
        <v>0.37880000000000003</v>
      </c>
      <c r="F197" s="242"/>
      <c r="G197" s="204"/>
      <c r="H197" s="33"/>
      <c r="I197" s="12"/>
      <c r="J197" s="195"/>
      <c r="K197" s="195"/>
      <c r="L197" s="195"/>
      <c r="M197" s="195"/>
      <c r="N197" s="195"/>
      <c r="O197" s="195"/>
      <c r="P197" s="195"/>
      <c r="Q197" s="195"/>
      <c r="R197" s="195"/>
      <c r="S197" s="195"/>
      <c r="T197" s="195"/>
      <c r="U197" s="195"/>
      <c r="V197" s="195"/>
      <c r="W197" s="195"/>
      <c r="X197" s="195"/>
      <c r="Y197" s="195"/>
      <c r="Z197" s="195"/>
      <c r="AA197" s="195"/>
      <c r="AB197" s="195"/>
      <c r="AC197" s="195"/>
      <c r="AD197" s="195"/>
      <c r="AE197" s="195"/>
      <c r="AF197" s="195"/>
      <c r="AG197" s="195"/>
      <c r="AH197" s="195"/>
      <c r="AI197" s="195"/>
      <c r="AJ197" s="195"/>
      <c r="AK197" s="195"/>
      <c r="AL197" s="195"/>
      <c r="AM197" s="195"/>
      <c r="AN197" s="195"/>
      <c r="AO197" s="195"/>
      <c r="AP197" s="195"/>
      <c r="AQ197" s="195"/>
      <c r="AR197" s="195"/>
      <c r="AS197" s="195"/>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14"/>
      <c r="DC197" s="28"/>
      <c r="DD197" s="28"/>
      <c r="DE197" s="28"/>
      <c r="DF197" s="28"/>
      <c r="DG197" s="28"/>
      <c r="DH197" s="28"/>
      <c r="DI197" s="28"/>
      <c r="DJ197" s="28"/>
      <c r="DK197" s="28"/>
      <c r="DL197" s="28"/>
      <c r="DM197" s="28"/>
      <c r="DN197" s="28"/>
      <c r="DO197" s="28"/>
      <c r="DP197" s="28"/>
      <c r="DQ197" s="28"/>
      <c r="DR197" s="28"/>
      <c r="DS197" s="28"/>
      <c r="DT197" s="28"/>
      <c r="DU197" s="28"/>
      <c r="DV197" s="28"/>
      <c r="DW197" s="28"/>
      <c r="DX197" s="28"/>
      <c r="DY197" s="28"/>
      <c r="DZ197" s="28"/>
      <c r="EA197" s="28"/>
      <c r="EB197" s="28"/>
      <c r="EC197" s="28"/>
      <c r="ED197" s="28"/>
      <c r="EE197" s="28"/>
      <c r="EF197" s="28"/>
      <c r="EG197" s="28"/>
      <c r="EH197" s="28"/>
      <c r="EI197" s="28"/>
      <c r="EJ197" s="28"/>
      <c r="EK197" s="28"/>
      <c r="EL197" s="28"/>
      <c r="EM197" s="28"/>
      <c r="EN197" s="28"/>
      <c r="EO197" s="28"/>
      <c r="EP197" s="28"/>
      <c r="EQ197" s="28"/>
      <c r="ER197" s="28"/>
      <c r="ES197" s="28"/>
      <c r="ET197" s="28"/>
      <c r="EU197" s="28"/>
      <c r="EV197" s="28"/>
      <c r="EW197" s="28"/>
      <c r="EX197" s="28"/>
      <c r="EY197" s="28"/>
      <c r="EZ197" s="28"/>
      <c r="FA197" s="28"/>
      <c r="FB197" s="28"/>
      <c r="FC197" s="28"/>
      <c r="FD197" s="28"/>
      <c r="FE197" s="28"/>
      <c r="FF197" s="28"/>
      <c r="FG197" s="28"/>
      <c r="FH197" s="28"/>
      <c r="FI197" s="28"/>
      <c r="FJ197" s="28"/>
      <c r="FK197" s="28"/>
      <c r="FL197" s="28"/>
      <c r="FM197" s="28"/>
      <c r="FN197" s="28"/>
      <c r="FO197" s="28"/>
      <c r="FP197" s="28"/>
      <c r="FQ197" s="28"/>
      <c r="FR197" s="28"/>
      <c r="FS197" s="28"/>
      <c r="FT197" s="28"/>
      <c r="FU197" s="28"/>
      <c r="FV197" s="28"/>
      <c r="FW197" s="28"/>
      <c r="FX197" s="28"/>
      <c r="FY197" s="28"/>
      <c r="FZ197" s="28"/>
      <c r="GA197" s="28"/>
      <c r="GB197" s="28"/>
      <c r="GC197" s="28"/>
      <c r="GD197" s="28"/>
      <c r="GE197" s="28"/>
      <c r="GF197" s="28"/>
      <c r="GG197" s="28"/>
      <c r="GH197" s="28"/>
      <c r="GI197" s="28"/>
      <c r="GJ197" s="28"/>
      <c r="GK197" s="28"/>
      <c r="GL197" s="28"/>
      <c r="GM197" s="28"/>
      <c r="GN197" s="28"/>
      <c r="GO197" s="28"/>
      <c r="GP197" s="28"/>
      <c r="GQ197" s="28"/>
      <c r="GR197" s="28"/>
      <c r="GS197" s="28"/>
      <c r="GT197" s="28"/>
      <c r="GU197" s="28"/>
      <c r="GV197" s="28"/>
      <c r="GW197" s="28"/>
      <c r="GX197" s="28"/>
      <c r="GY197" s="28"/>
      <c r="GZ197" s="28"/>
      <c r="HA197" s="28"/>
      <c r="HB197" s="28"/>
      <c r="HC197" s="28"/>
      <c r="HD197" s="28"/>
      <c r="HE197" s="28"/>
      <c r="HF197" s="28"/>
      <c r="HG197" s="28"/>
      <c r="HH197" s="28"/>
      <c r="HI197" s="28"/>
      <c r="HJ197" s="28"/>
      <c r="HK197" s="28"/>
      <c r="HL197" s="28"/>
      <c r="HM197" s="28"/>
      <c r="HN197" s="28"/>
      <c r="HO197" s="28"/>
      <c r="HP197" s="28"/>
      <c r="HQ197" s="28"/>
      <c r="HR197" s="28"/>
      <c r="HS197" s="28"/>
      <c r="HT197" s="28"/>
      <c r="HU197" s="28"/>
      <c r="HV197" s="28"/>
      <c r="HW197" s="28"/>
      <c r="HX197" s="28"/>
      <c r="HY197" s="28"/>
      <c r="HZ197" s="28"/>
      <c r="IA197" s="28"/>
      <c r="IB197" s="28"/>
      <c r="IC197" s="28"/>
      <c r="ID197" s="28"/>
      <c r="IE197" s="28"/>
      <c r="IF197" s="28"/>
      <c r="IG197" s="28"/>
      <c r="IH197" s="28"/>
      <c r="II197" s="28"/>
      <c r="IJ197" s="28"/>
      <c r="IK197" s="28"/>
      <c r="IL197" s="28"/>
      <c r="IM197" s="28"/>
      <c r="IN197" s="28"/>
      <c r="IO197" s="28"/>
      <c r="IP197" s="28"/>
      <c r="IQ197" s="28"/>
      <c r="IR197" s="28"/>
      <c r="IS197" s="28"/>
      <c r="IT197" s="28"/>
      <c r="IU197" s="28"/>
      <c r="IV197" s="28"/>
      <c r="IW197" s="28"/>
      <c r="IX197" s="28"/>
      <c r="IY197" s="28"/>
      <c r="IZ197" s="28"/>
      <c r="JA197" s="28"/>
      <c r="JB197" s="28"/>
      <c r="JC197" s="28"/>
      <c r="JD197" s="28"/>
      <c r="JE197" s="28"/>
      <c r="JF197" s="28"/>
      <c r="JG197" s="28"/>
      <c r="JH197" s="28"/>
      <c r="JI197" s="28"/>
      <c r="JJ197" s="28"/>
      <c r="JK197" s="28"/>
      <c r="JL197" s="28"/>
      <c r="JM197" s="28"/>
      <c r="JN197" s="28"/>
      <c r="JO197" s="28"/>
      <c r="JP197" s="28"/>
      <c r="JQ197" s="28"/>
      <c r="JR197" s="28"/>
      <c r="JS197" s="28"/>
    </row>
    <row r="198" spans="1:279" s="27" customFormat="1" ht="12.75" outlineLevel="1" x14ac:dyDescent="0.2">
      <c r="A198" s="33"/>
      <c r="B198" s="58"/>
      <c r="C198" s="193"/>
      <c r="D198" s="33"/>
      <c r="E198" s="194"/>
      <c r="F198" s="194"/>
      <c r="G198" s="204"/>
      <c r="H198" s="33"/>
      <c r="I198" s="12"/>
      <c r="J198" s="195"/>
      <c r="K198" s="195"/>
      <c r="L198" s="195"/>
      <c r="M198" s="195"/>
      <c r="N198" s="195"/>
      <c r="O198" s="195"/>
      <c r="P198" s="195"/>
      <c r="Q198" s="195"/>
      <c r="R198" s="195"/>
      <c r="S198" s="195"/>
      <c r="T198" s="195"/>
      <c r="U198" s="195"/>
      <c r="V198" s="195"/>
      <c r="W198" s="195"/>
      <c r="X198" s="195"/>
      <c r="Y198" s="195"/>
      <c r="Z198" s="195"/>
      <c r="AA198" s="195"/>
      <c r="AB198" s="195"/>
      <c r="AC198" s="195"/>
      <c r="AD198" s="195"/>
      <c r="AE198" s="195"/>
      <c r="AF198" s="195"/>
      <c r="AG198" s="195"/>
      <c r="AH198" s="195"/>
      <c r="AI198" s="195"/>
      <c r="AJ198" s="195"/>
      <c r="AK198" s="195"/>
      <c r="AL198" s="195"/>
      <c r="AM198" s="195"/>
      <c r="AN198" s="195"/>
      <c r="AO198" s="195"/>
      <c r="AP198" s="195"/>
      <c r="AQ198" s="195"/>
      <c r="AR198" s="195"/>
      <c r="AS198" s="195"/>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14"/>
      <c r="DC198" s="28"/>
      <c r="DD198" s="28"/>
      <c r="DE198" s="28"/>
      <c r="DF198" s="28"/>
      <c r="DG198" s="28"/>
      <c r="DH198" s="28"/>
      <c r="DI198" s="28"/>
      <c r="DJ198" s="28"/>
      <c r="DK198" s="28"/>
      <c r="DL198" s="28"/>
      <c r="DM198" s="28"/>
      <c r="DN198" s="28"/>
      <c r="DO198" s="28"/>
      <c r="DP198" s="28"/>
      <c r="DQ198" s="28"/>
      <c r="DR198" s="28"/>
      <c r="DS198" s="28"/>
      <c r="DT198" s="28"/>
      <c r="DU198" s="28"/>
      <c r="DV198" s="28"/>
      <c r="DW198" s="28"/>
      <c r="DX198" s="28"/>
      <c r="DY198" s="28"/>
      <c r="DZ198" s="28"/>
      <c r="EA198" s="28"/>
      <c r="EB198" s="28"/>
      <c r="EC198" s="28"/>
      <c r="ED198" s="28"/>
      <c r="EE198" s="28"/>
      <c r="EF198" s="28"/>
      <c r="EG198" s="28"/>
      <c r="EH198" s="28"/>
      <c r="EI198" s="28"/>
      <c r="EJ198" s="28"/>
      <c r="EK198" s="28"/>
      <c r="EL198" s="28"/>
      <c r="EM198" s="28"/>
      <c r="EN198" s="28"/>
      <c r="EO198" s="28"/>
      <c r="EP198" s="28"/>
      <c r="EQ198" s="28"/>
      <c r="ER198" s="28"/>
      <c r="ES198" s="28"/>
      <c r="ET198" s="28"/>
      <c r="EU198" s="28"/>
      <c r="EV198" s="28"/>
      <c r="EW198" s="28"/>
      <c r="EX198" s="28"/>
      <c r="EY198" s="28"/>
      <c r="EZ198" s="28"/>
      <c r="FA198" s="28"/>
      <c r="FB198" s="28"/>
      <c r="FC198" s="28"/>
      <c r="FD198" s="28"/>
      <c r="FE198" s="28"/>
      <c r="FF198" s="28"/>
      <c r="FG198" s="28"/>
      <c r="FH198" s="28"/>
      <c r="FI198" s="28"/>
      <c r="FJ198" s="28"/>
      <c r="FK198" s="28"/>
      <c r="FL198" s="28"/>
      <c r="FM198" s="28"/>
      <c r="FN198" s="28"/>
      <c r="FO198" s="28"/>
      <c r="FP198" s="28"/>
      <c r="FQ198" s="28"/>
      <c r="FR198" s="28"/>
      <c r="FS198" s="28"/>
      <c r="FT198" s="28"/>
      <c r="FU198" s="28"/>
      <c r="FV198" s="28"/>
      <c r="FW198" s="28"/>
      <c r="FX198" s="28"/>
      <c r="FY198" s="28"/>
      <c r="FZ198" s="28"/>
      <c r="GA198" s="28"/>
      <c r="GB198" s="28"/>
      <c r="GC198" s="28"/>
      <c r="GD198" s="28"/>
      <c r="GE198" s="28"/>
      <c r="GF198" s="28"/>
      <c r="GG198" s="28"/>
      <c r="GH198" s="28"/>
      <c r="GI198" s="28"/>
      <c r="GJ198" s="28"/>
      <c r="GK198" s="28"/>
      <c r="GL198" s="28"/>
      <c r="GM198" s="28"/>
      <c r="GN198" s="28"/>
      <c r="GO198" s="28"/>
      <c r="GP198" s="28"/>
      <c r="GQ198" s="28"/>
      <c r="GR198" s="28"/>
      <c r="GS198" s="28"/>
      <c r="GT198" s="28"/>
      <c r="GU198" s="28"/>
      <c r="GV198" s="28"/>
      <c r="GW198" s="28"/>
      <c r="GX198" s="28"/>
      <c r="GY198" s="28"/>
      <c r="GZ198" s="28"/>
      <c r="HA198" s="28"/>
      <c r="HB198" s="28"/>
      <c r="HC198" s="28"/>
      <c r="HD198" s="28"/>
      <c r="HE198" s="28"/>
      <c r="HF198" s="28"/>
      <c r="HG198" s="28"/>
      <c r="HH198" s="28"/>
      <c r="HI198" s="28"/>
      <c r="HJ198" s="28"/>
      <c r="HK198" s="28"/>
      <c r="HL198" s="28"/>
      <c r="HM198" s="28"/>
      <c r="HN198" s="28"/>
      <c r="HO198" s="28"/>
      <c r="HP198" s="28"/>
      <c r="HQ198" s="28"/>
      <c r="HR198" s="28"/>
      <c r="HS198" s="28"/>
      <c r="HT198" s="28"/>
      <c r="HU198" s="28"/>
      <c r="HV198" s="28"/>
      <c r="HW198" s="28"/>
      <c r="HX198" s="28"/>
      <c r="HY198" s="28"/>
      <c r="HZ198" s="28"/>
      <c r="IA198" s="28"/>
      <c r="IB198" s="28"/>
      <c r="IC198" s="28"/>
      <c r="ID198" s="28"/>
      <c r="IE198" s="28"/>
      <c r="IF198" s="28"/>
      <c r="IG198" s="28"/>
      <c r="IH198" s="28"/>
      <c r="II198" s="28"/>
      <c r="IJ198" s="28"/>
      <c r="IK198" s="28"/>
      <c r="IL198" s="28"/>
      <c r="IM198" s="28"/>
      <c r="IN198" s="28"/>
      <c r="IO198" s="28"/>
      <c r="IP198" s="28"/>
      <c r="IQ198" s="28"/>
      <c r="IR198" s="28"/>
      <c r="IS198" s="28"/>
      <c r="IT198" s="28"/>
      <c r="IU198" s="28"/>
      <c r="IV198" s="28"/>
      <c r="IW198" s="28"/>
      <c r="IX198" s="28"/>
      <c r="IY198" s="28"/>
      <c r="IZ198" s="28"/>
      <c r="JA198" s="28"/>
      <c r="JB198" s="28"/>
      <c r="JC198" s="28"/>
      <c r="JD198" s="28"/>
      <c r="JE198" s="28"/>
      <c r="JF198" s="28"/>
      <c r="JG198" s="28"/>
      <c r="JH198" s="28"/>
      <c r="JI198" s="28"/>
      <c r="JJ198" s="28"/>
      <c r="JK198" s="28"/>
      <c r="JL198" s="28"/>
      <c r="JM198" s="28"/>
      <c r="JN198" s="28"/>
      <c r="JO198" s="28"/>
      <c r="JP198" s="28"/>
      <c r="JQ198" s="28"/>
      <c r="JR198" s="28"/>
      <c r="JS198" s="28"/>
    </row>
    <row r="199" spans="1:279" s="27" customFormat="1" ht="12.75" outlineLevel="1" x14ac:dyDescent="0.2">
      <c r="A199" s="33"/>
      <c r="B199" s="58"/>
      <c r="C199" s="240" t="s">
        <v>187</v>
      </c>
      <c r="D199" s="33"/>
      <c r="E199" s="194"/>
      <c r="F199" s="194"/>
      <c r="G199" s="204"/>
      <c r="H199" s="33"/>
      <c r="I199" s="12"/>
      <c r="J199" s="195"/>
      <c r="K199" s="195"/>
      <c r="L199" s="195"/>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5"/>
      <c r="AM199" s="195"/>
      <c r="AN199" s="195"/>
      <c r="AO199" s="195"/>
      <c r="AP199" s="195"/>
      <c r="AQ199" s="195"/>
      <c r="AR199" s="195"/>
      <c r="AS199" s="195"/>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14"/>
      <c r="DC199" s="28"/>
      <c r="DD199" s="28"/>
      <c r="DE199" s="28"/>
      <c r="DF199" s="28"/>
      <c r="DG199" s="28"/>
      <c r="DH199" s="28"/>
      <c r="DI199" s="28"/>
      <c r="DJ199" s="28"/>
      <c r="DK199" s="28"/>
      <c r="DL199" s="28"/>
      <c r="DM199" s="28"/>
      <c r="DN199" s="28"/>
      <c r="DO199" s="28"/>
      <c r="DP199" s="28"/>
      <c r="DQ199" s="28"/>
      <c r="DR199" s="28"/>
      <c r="DS199" s="28"/>
      <c r="DT199" s="28"/>
      <c r="DU199" s="28"/>
      <c r="DV199" s="28"/>
      <c r="DW199" s="28"/>
      <c r="DX199" s="28"/>
      <c r="DY199" s="28"/>
      <c r="DZ199" s="28"/>
      <c r="EA199" s="28"/>
      <c r="EB199" s="28"/>
      <c r="EC199" s="28"/>
      <c r="ED199" s="28"/>
      <c r="EE199" s="28"/>
      <c r="EF199" s="28"/>
      <c r="EG199" s="28"/>
      <c r="EH199" s="28"/>
      <c r="EI199" s="28"/>
      <c r="EJ199" s="28"/>
      <c r="EK199" s="28"/>
      <c r="EL199" s="28"/>
      <c r="EM199" s="28"/>
      <c r="EN199" s="28"/>
      <c r="EO199" s="28"/>
      <c r="EP199" s="28"/>
      <c r="EQ199" s="28"/>
      <c r="ER199" s="28"/>
      <c r="ES199" s="28"/>
      <c r="ET199" s="28"/>
      <c r="EU199" s="28"/>
      <c r="EV199" s="28"/>
      <c r="EW199" s="28"/>
      <c r="EX199" s="28"/>
      <c r="EY199" s="28"/>
      <c r="EZ199" s="28"/>
      <c r="FA199" s="28"/>
      <c r="FB199" s="28"/>
      <c r="FC199" s="28"/>
      <c r="FD199" s="28"/>
      <c r="FE199" s="28"/>
      <c r="FF199" s="28"/>
      <c r="FG199" s="28"/>
      <c r="FH199" s="28"/>
      <c r="FI199" s="28"/>
      <c r="FJ199" s="28"/>
      <c r="FK199" s="28"/>
      <c r="FL199" s="28"/>
      <c r="FM199" s="28"/>
      <c r="FN199" s="28"/>
      <c r="FO199" s="28"/>
      <c r="FP199" s="28"/>
      <c r="FQ199" s="28"/>
      <c r="FR199" s="28"/>
      <c r="FS199" s="28"/>
      <c r="FT199" s="28"/>
      <c r="FU199" s="28"/>
      <c r="FV199" s="28"/>
      <c r="FW199" s="28"/>
      <c r="FX199" s="28"/>
      <c r="FY199" s="28"/>
      <c r="FZ199" s="28"/>
      <c r="GA199" s="28"/>
      <c r="GB199" s="28"/>
      <c r="GC199" s="28"/>
      <c r="GD199" s="28"/>
      <c r="GE199" s="28"/>
      <c r="GF199" s="28"/>
      <c r="GG199" s="28"/>
      <c r="GH199" s="28"/>
      <c r="GI199" s="28"/>
      <c r="GJ199" s="28"/>
      <c r="GK199" s="28"/>
      <c r="GL199" s="28"/>
      <c r="GM199" s="28"/>
      <c r="GN199" s="28"/>
      <c r="GO199" s="28"/>
      <c r="GP199" s="28"/>
      <c r="GQ199" s="28"/>
      <c r="GR199" s="28"/>
      <c r="GS199" s="28"/>
      <c r="GT199" s="28"/>
      <c r="GU199" s="28"/>
      <c r="GV199" s="28"/>
      <c r="GW199" s="28"/>
      <c r="GX199" s="28"/>
      <c r="GY199" s="28"/>
      <c r="GZ199" s="28"/>
      <c r="HA199" s="28"/>
      <c r="HB199" s="28"/>
      <c r="HC199" s="28"/>
      <c r="HD199" s="28"/>
      <c r="HE199" s="28"/>
      <c r="HF199" s="28"/>
      <c r="HG199" s="28"/>
      <c r="HH199" s="28"/>
      <c r="HI199" s="28"/>
      <c r="HJ199" s="28"/>
      <c r="HK199" s="28"/>
      <c r="HL199" s="28"/>
      <c r="HM199" s="28"/>
      <c r="HN199" s="28"/>
      <c r="HO199" s="28"/>
      <c r="HP199" s="28"/>
      <c r="HQ199" s="28"/>
      <c r="HR199" s="28"/>
      <c r="HS199" s="28"/>
      <c r="HT199" s="28"/>
      <c r="HU199" s="28"/>
      <c r="HV199" s="28"/>
      <c r="HW199" s="28"/>
      <c r="HX199" s="28"/>
      <c r="HY199" s="28"/>
      <c r="HZ199" s="28"/>
      <c r="IA199" s="28"/>
      <c r="IB199" s="28"/>
      <c r="IC199" s="28"/>
      <c r="ID199" s="28"/>
      <c r="IE199" s="28"/>
      <c r="IF199" s="28"/>
      <c r="IG199" s="28"/>
      <c r="IH199" s="28"/>
      <c r="II199" s="28"/>
      <c r="IJ199" s="28"/>
      <c r="IK199" s="28"/>
      <c r="IL199" s="28"/>
      <c r="IM199" s="28"/>
      <c r="IN199" s="28"/>
      <c r="IO199" s="28"/>
      <c r="IP199" s="28"/>
      <c r="IQ199" s="28"/>
      <c r="IR199" s="28"/>
      <c r="IS199" s="28"/>
      <c r="IT199" s="28"/>
      <c r="IU199" s="28"/>
      <c r="IV199" s="28"/>
      <c r="IW199" s="28"/>
      <c r="IX199" s="28"/>
      <c r="IY199" s="28"/>
      <c r="IZ199" s="28"/>
      <c r="JA199" s="28"/>
      <c r="JB199" s="28"/>
      <c r="JC199" s="28"/>
      <c r="JD199" s="28"/>
      <c r="JE199" s="28"/>
      <c r="JF199" s="28"/>
      <c r="JG199" s="28"/>
      <c r="JH199" s="28"/>
      <c r="JI199" s="28"/>
      <c r="JJ199" s="28"/>
      <c r="JK199" s="28"/>
      <c r="JL199" s="28"/>
      <c r="JM199" s="28"/>
      <c r="JN199" s="28"/>
      <c r="JO199" s="28"/>
      <c r="JP199" s="28"/>
      <c r="JQ199" s="28"/>
      <c r="JR199" s="28"/>
      <c r="JS199" s="28"/>
    </row>
    <row r="200" spans="1:279" s="27" customFormat="1" ht="12.75" outlineLevel="1" x14ac:dyDescent="0.2">
      <c r="A200" s="33"/>
      <c r="B200" s="58"/>
      <c r="C200" s="193"/>
      <c r="D200" s="33"/>
      <c r="E200" s="194"/>
      <c r="F200" s="194"/>
      <c r="G200" s="204"/>
      <c r="H200" s="33"/>
      <c r="I200" s="12"/>
      <c r="J200" s="195"/>
      <c r="K200" s="195"/>
      <c r="L200" s="195"/>
      <c r="M200" s="195"/>
      <c r="N200" s="195"/>
      <c r="O200" s="195"/>
      <c r="P200" s="195"/>
      <c r="Q200" s="195"/>
      <c r="R200" s="195"/>
      <c r="S200" s="195"/>
      <c r="T200" s="195"/>
      <c r="U200" s="195"/>
      <c r="V200" s="195"/>
      <c r="W200" s="195"/>
      <c r="X200" s="195"/>
      <c r="Y200" s="195"/>
      <c r="Z200" s="195"/>
      <c r="AA200" s="195"/>
      <c r="AB200" s="195"/>
      <c r="AC200" s="195"/>
      <c r="AD200" s="195"/>
      <c r="AE200" s="195"/>
      <c r="AF200" s="195"/>
      <c r="AG200" s="195"/>
      <c r="AH200" s="195"/>
      <c r="AI200" s="195"/>
      <c r="AJ200" s="195"/>
      <c r="AK200" s="195"/>
      <c r="AL200" s="195"/>
      <c r="AM200" s="195"/>
      <c r="AN200" s="195"/>
      <c r="AO200" s="195"/>
      <c r="AP200" s="195"/>
      <c r="AQ200" s="195"/>
      <c r="AR200" s="195"/>
      <c r="AS200" s="195"/>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14"/>
      <c r="DC200" s="28"/>
      <c r="DD200" s="28"/>
      <c r="DE200" s="28"/>
      <c r="DF200" s="28"/>
      <c r="DG200" s="28"/>
      <c r="DH200" s="28"/>
      <c r="DI200" s="28"/>
      <c r="DJ200" s="28"/>
      <c r="DK200" s="28"/>
      <c r="DL200" s="28"/>
      <c r="DM200" s="28"/>
      <c r="DN200" s="28"/>
      <c r="DO200" s="28"/>
      <c r="DP200" s="28"/>
      <c r="DQ200" s="28"/>
      <c r="DR200" s="28"/>
      <c r="DS200" s="28"/>
      <c r="DT200" s="28"/>
      <c r="DU200" s="28"/>
      <c r="DV200" s="28"/>
      <c r="DW200" s="28"/>
      <c r="DX200" s="28"/>
      <c r="DY200" s="28"/>
      <c r="DZ200" s="28"/>
      <c r="EA200" s="28"/>
      <c r="EB200" s="28"/>
      <c r="EC200" s="28"/>
      <c r="ED200" s="28"/>
      <c r="EE200" s="28"/>
      <c r="EF200" s="28"/>
      <c r="EG200" s="28"/>
      <c r="EH200" s="28"/>
      <c r="EI200" s="28"/>
      <c r="EJ200" s="28"/>
      <c r="EK200" s="28"/>
      <c r="EL200" s="28"/>
      <c r="EM200" s="28"/>
      <c r="EN200" s="28"/>
      <c r="EO200" s="28"/>
      <c r="EP200" s="28"/>
      <c r="EQ200" s="28"/>
      <c r="ER200" s="28"/>
      <c r="ES200" s="28"/>
      <c r="ET200" s="28"/>
      <c r="EU200" s="28"/>
      <c r="EV200" s="28"/>
      <c r="EW200" s="28"/>
      <c r="EX200" s="28"/>
      <c r="EY200" s="28"/>
      <c r="EZ200" s="28"/>
      <c r="FA200" s="28"/>
      <c r="FB200" s="28"/>
      <c r="FC200" s="28"/>
      <c r="FD200" s="28"/>
      <c r="FE200" s="28"/>
      <c r="FF200" s="28"/>
      <c r="FG200" s="28"/>
      <c r="FH200" s="28"/>
      <c r="FI200" s="28"/>
      <c r="FJ200" s="28"/>
      <c r="FK200" s="28"/>
      <c r="FL200" s="28"/>
      <c r="FM200" s="28"/>
      <c r="FN200" s="28"/>
      <c r="FO200" s="28"/>
      <c r="FP200" s="28"/>
      <c r="FQ200" s="28"/>
      <c r="FR200" s="28"/>
      <c r="FS200" s="28"/>
      <c r="FT200" s="28"/>
      <c r="FU200" s="28"/>
      <c r="FV200" s="28"/>
      <c r="FW200" s="28"/>
      <c r="FX200" s="28"/>
      <c r="FY200" s="28"/>
      <c r="FZ200" s="28"/>
      <c r="GA200" s="28"/>
      <c r="GB200" s="28"/>
      <c r="GC200" s="28"/>
      <c r="GD200" s="28"/>
      <c r="GE200" s="28"/>
      <c r="GF200" s="28"/>
      <c r="GG200" s="28"/>
      <c r="GH200" s="28"/>
      <c r="GI200" s="28"/>
      <c r="GJ200" s="28"/>
      <c r="GK200" s="28"/>
      <c r="GL200" s="28"/>
      <c r="GM200" s="28"/>
      <c r="GN200" s="28"/>
      <c r="GO200" s="28"/>
      <c r="GP200" s="28"/>
      <c r="GQ200" s="28"/>
      <c r="GR200" s="28"/>
      <c r="GS200" s="28"/>
      <c r="GT200" s="28"/>
      <c r="GU200" s="28"/>
      <c r="GV200" s="28"/>
      <c r="GW200" s="28"/>
      <c r="GX200" s="28"/>
      <c r="GY200" s="28"/>
      <c r="GZ200" s="28"/>
      <c r="HA200" s="28"/>
      <c r="HB200" s="28"/>
      <c r="HC200" s="28"/>
      <c r="HD200" s="28"/>
      <c r="HE200" s="28"/>
      <c r="HF200" s="28"/>
      <c r="HG200" s="28"/>
      <c r="HH200" s="28"/>
      <c r="HI200" s="28"/>
      <c r="HJ200" s="28"/>
      <c r="HK200" s="28"/>
      <c r="HL200" s="28"/>
      <c r="HM200" s="28"/>
      <c r="HN200" s="28"/>
      <c r="HO200" s="28"/>
      <c r="HP200" s="28"/>
      <c r="HQ200" s="28"/>
      <c r="HR200" s="28"/>
      <c r="HS200" s="28"/>
      <c r="HT200" s="28"/>
      <c r="HU200" s="28"/>
      <c r="HV200" s="28"/>
      <c r="HW200" s="28"/>
      <c r="HX200" s="28"/>
      <c r="HY200" s="28"/>
      <c r="HZ200" s="28"/>
      <c r="IA200" s="28"/>
      <c r="IB200" s="28"/>
      <c r="IC200" s="28"/>
      <c r="ID200" s="28"/>
      <c r="IE200" s="28"/>
      <c r="IF200" s="28"/>
      <c r="IG200" s="28"/>
      <c r="IH200" s="28"/>
      <c r="II200" s="28"/>
      <c r="IJ200" s="28"/>
      <c r="IK200" s="28"/>
      <c r="IL200" s="28"/>
      <c r="IM200" s="28"/>
      <c r="IN200" s="28"/>
      <c r="IO200" s="28"/>
      <c r="IP200" s="28"/>
      <c r="IQ200" s="28"/>
      <c r="IR200" s="28"/>
      <c r="IS200" s="28"/>
      <c r="IT200" s="28"/>
      <c r="IU200" s="28"/>
      <c r="IV200" s="28"/>
      <c r="IW200" s="28"/>
      <c r="IX200" s="28"/>
      <c r="IY200" s="28"/>
      <c r="IZ200" s="28"/>
      <c r="JA200" s="28"/>
      <c r="JB200" s="28"/>
      <c r="JC200" s="28"/>
      <c r="JD200" s="28"/>
      <c r="JE200" s="28"/>
      <c r="JF200" s="28"/>
      <c r="JG200" s="28"/>
      <c r="JH200" s="28"/>
      <c r="JI200" s="28"/>
      <c r="JJ200" s="28"/>
      <c r="JK200" s="28"/>
      <c r="JL200" s="28"/>
      <c r="JM200" s="28"/>
      <c r="JN200" s="28"/>
      <c r="JO200" s="28"/>
      <c r="JP200" s="28"/>
      <c r="JQ200" s="28"/>
      <c r="JR200" s="28"/>
      <c r="JS200" s="28"/>
    </row>
    <row r="201" spans="1:279" s="27" customFormat="1" ht="12.75" outlineLevel="1" x14ac:dyDescent="0.2">
      <c r="A201" s="33"/>
      <c r="B201" s="58"/>
      <c r="C201" s="33" t="str">
        <f t="shared" ref="C201:C211" si="327">C218</f>
        <v>ANDESMAR</v>
      </c>
      <c r="D201" s="33"/>
      <c r="E201" s="243">
        <f t="shared" ref="E201:E211" si="328">E218</f>
        <v>0.39424064125029801</v>
      </c>
      <c r="F201" s="243"/>
      <c r="G201" s="204">
        <f>SUM(J201:AS201)</f>
        <v>419062.4255096842</v>
      </c>
      <c r="H201" s="246">
        <f t="shared" ref="H201:H208" si="329">+G201/$G$213</f>
        <v>0.36933297211257932</v>
      </c>
      <c r="I201" s="201" t="s">
        <v>193</v>
      </c>
      <c r="J201" s="247">
        <f>J218</f>
        <v>21329.655661512217</v>
      </c>
      <c r="K201" s="247">
        <f t="shared" ref="K201:AJ208" si="330">K218</f>
        <v>13760.477215187881</v>
      </c>
      <c r="L201" s="247">
        <f t="shared" si="330"/>
        <v>9764.9350859421502</v>
      </c>
      <c r="M201" s="247">
        <f t="shared" si="330"/>
        <v>7306.0173853464748</v>
      </c>
      <c r="N201" s="247">
        <f t="shared" si="330"/>
        <v>6354.2163441928005</v>
      </c>
      <c r="O201" s="247">
        <f t="shared" si="330"/>
        <v>6206.627212677542</v>
      </c>
      <c r="P201" s="247">
        <f t="shared" si="330"/>
        <v>8833.9346286746913</v>
      </c>
      <c r="Q201" s="247">
        <f t="shared" si="330"/>
        <v>5653.7899497042818</v>
      </c>
      <c r="R201" s="247">
        <f t="shared" si="330"/>
        <v>7068.4623447583144</v>
      </c>
      <c r="S201" s="247">
        <f t="shared" si="330"/>
        <v>7870.0352641920854</v>
      </c>
      <c r="T201" s="247">
        <f t="shared" si="330"/>
        <v>11686.418786103601</v>
      </c>
      <c r="U201" s="247">
        <f t="shared" si="330"/>
        <v>17526.394387104407</v>
      </c>
      <c r="V201" s="247">
        <f t="shared" si="330"/>
        <v>23912.691790058176</v>
      </c>
      <c r="W201" s="247">
        <f t="shared" si="330"/>
        <v>18066.067406566654</v>
      </c>
      <c r="X201" s="247">
        <f t="shared" si="330"/>
        <v>15291.314722019963</v>
      </c>
      <c r="Y201" s="247">
        <f t="shared" si="330"/>
        <v>10636.436772981473</v>
      </c>
      <c r="Z201" s="247">
        <f t="shared" si="330"/>
        <v>8314.0735412566391</v>
      </c>
      <c r="AA201" s="247">
        <f t="shared" si="330"/>
        <v>9664.5368399798353</v>
      </c>
      <c r="AB201" s="247">
        <f t="shared" si="330"/>
        <v>10210.703864637124</v>
      </c>
      <c r="AC201" s="247">
        <f t="shared" si="330"/>
        <v>10884.018858188483</v>
      </c>
      <c r="AD201" s="247">
        <f t="shared" si="330"/>
        <v>14568.139159930784</v>
      </c>
      <c r="AE201" s="247">
        <f t="shared" si="330"/>
        <v>16926.140403315629</v>
      </c>
      <c r="AF201" s="247">
        <f t="shared" si="330"/>
        <v>17267.42236027505</v>
      </c>
      <c r="AG201" s="247">
        <f t="shared" si="330"/>
        <v>15209.329102802716</v>
      </c>
      <c r="AH201" s="247">
        <f t="shared" si="330"/>
        <v>17270.597869310383</v>
      </c>
      <c r="AI201" s="247">
        <f t="shared" si="330"/>
        <v>13977.32520564299</v>
      </c>
      <c r="AJ201" s="247">
        <f t="shared" si="330"/>
        <v>10973.35787554468</v>
      </c>
      <c r="AK201" s="247">
        <f t="shared" ref="AK201:AO201" si="331">AK218</f>
        <v>11212.687621992629</v>
      </c>
      <c r="AL201" s="247">
        <f t="shared" si="331"/>
        <v>14254.625245119742</v>
      </c>
      <c r="AM201" s="247">
        <f t="shared" si="331"/>
        <v>10824.260374804091</v>
      </c>
      <c r="AN201" s="247">
        <f t="shared" si="331"/>
        <v>10154.884744204839</v>
      </c>
      <c r="AO201" s="247">
        <f t="shared" si="331"/>
        <v>10051.720593846821</v>
      </c>
      <c r="AP201" s="247">
        <f t="shared" ref="AP201:AS201" si="332">AP218</f>
        <v>4144.7196924657528</v>
      </c>
      <c r="AQ201" s="247">
        <f t="shared" si="332"/>
        <v>6717.805203884699</v>
      </c>
      <c r="AR201" s="247">
        <f t="shared" si="332"/>
        <v>6207.415028307897</v>
      </c>
      <c r="AS201" s="247">
        <f t="shared" si="332"/>
        <v>8961.1869671507902</v>
      </c>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14"/>
      <c r="DC201" s="28"/>
      <c r="DD201" s="28"/>
      <c r="DE201" s="28"/>
      <c r="DF201" s="28"/>
      <c r="DG201" s="28"/>
      <c r="DH201" s="28"/>
      <c r="DI201" s="28"/>
      <c r="DJ201" s="28"/>
      <c r="DK201" s="28"/>
      <c r="DL201" s="28"/>
      <c r="DM201" s="28"/>
      <c r="DN201" s="28"/>
      <c r="DO201" s="28"/>
      <c r="DP201" s="28"/>
      <c r="DQ201" s="28"/>
      <c r="DR201" s="28"/>
      <c r="DS201" s="28"/>
      <c r="DT201" s="28"/>
      <c r="DU201" s="28"/>
      <c r="DV201" s="28"/>
      <c r="DW201" s="28"/>
      <c r="DX201" s="28"/>
      <c r="DY201" s="28"/>
      <c r="DZ201" s="28"/>
      <c r="EA201" s="28"/>
      <c r="EB201" s="28"/>
      <c r="EC201" s="28"/>
      <c r="ED201" s="28"/>
      <c r="EE201" s="28"/>
      <c r="EF201" s="28"/>
      <c r="EG201" s="28"/>
      <c r="EH201" s="28"/>
      <c r="EI201" s="28"/>
      <c r="EJ201" s="28"/>
      <c r="EK201" s="28"/>
      <c r="EL201" s="28"/>
      <c r="EM201" s="28"/>
      <c r="EN201" s="28"/>
      <c r="EO201" s="28"/>
      <c r="EP201" s="28"/>
      <c r="EQ201" s="28"/>
      <c r="ER201" s="28"/>
      <c r="ES201" s="28"/>
      <c r="ET201" s="28"/>
      <c r="EU201" s="28"/>
      <c r="EV201" s="28"/>
      <c r="EW201" s="28"/>
      <c r="EX201" s="28"/>
      <c r="EY201" s="28"/>
      <c r="EZ201" s="28"/>
      <c r="FA201" s="28"/>
      <c r="FB201" s="28"/>
      <c r="FC201" s="28"/>
      <c r="FD201" s="28"/>
      <c r="FE201" s="28"/>
      <c r="FF201" s="28"/>
      <c r="FG201" s="28"/>
      <c r="FH201" s="28"/>
      <c r="FI201" s="28"/>
      <c r="FJ201" s="28"/>
      <c r="FK201" s="28"/>
      <c r="FL201" s="28"/>
      <c r="FM201" s="28"/>
      <c r="FN201" s="28"/>
      <c r="FO201" s="28"/>
      <c r="FP201" s="28"/>
      <c r="FQ201" s="28"/>
      <c r="FR201" s="28"/>
      <c r="FS201" s="28"/>
      <c r="FT201" s="28"/>
      <c r="FU201" s="28"/>
      <c r="FV201" s="28"/>
      <c r="FW201" s="28"/>
      <c r="FX201" s="28"/>
      <c r="FY201" s="28"/>
      <c r="FZ201" s="28"/>
      <c r="GA201" s="28"/>
      <c r="GB201" s="28"/>
      <c r="GC201" s="28"/>
      <c r="GD201" s="28"/>
      <c r="GE201" s="28"/>
      <c r="GF201" s="28"/>
      <c r="GG201" s="28"/>
      <c r="GH201" s="28"/>
      <c r="GI201" s="28"/>
      <c r="GJ201" s="28"/>
      <c r="GK201" s="28"/>
      <c r="GL201" s="28"/>
      <c r="GM201" s="28"/>
      <c r="GN201" s="28"/>
      <c r="GO201" s="28"/>
      <c r="GP201" s="28"/>
      <c r="GQ201" s="28"/>
      <c r="GR201" s="28"/>
      <c r="GS201" s="28"/>
      <c r="GT201" s="28"/>
      <c r="GU201" s="28"/>
      <c r="GV201" s="28"/>
      <c r="GW201" s="28"/>
      <c r="GX201" s="28"/>
      <c r="GY201" s="28"/>
      <c r="GZ201" s="28"/>
      <c r="HA201" s="28"/>
      <c r="HB201" s="28"/>
      <c r="HC201" s="28"/>
      <c r="HD201" s="28"/>
      <c r="HE201" s="28"/>
      <c r="HF201" s="28"/>
      <c r="HG201" s="28"/>
      <c r="HH201" s="28"/>
      <c r="HI201" s="28"/>
      <c r="HJ201" s="28"/>
      <c r="HK201" s="28"/>
      <c r="HL201" s="28"/>
      <c r="HM201" s="28"/>
      <c r="HN201" s="28"/>
      <c r="HO201" s="28"/>
      <c r="HP201" s="28"/>
      <c r="HQ201" s="28"/>
      <c r="HR201" s="28"/>
      <c r="HS201" s="28"/>
      <c r="HT201" s="28"/>
      <c r="HU201" s="28"/>
      <c r="HV201" s="28"/>
      <c r="HW201" s="28"/>
      <c r="HX201" s="28"/>
      <c r="HY201" s="28"/>
      <c r="HZ201" s="28"/>
      <c r="IA201" s="28"/>
      <c r="IB201" s="28"/>
      <c r="IC201" s="28"/>
      <c r="ID201" s="28"/>
      <c r="IE201" s="28"/>
      <c r="IF201" s="28"/>
      <c r="IG201" s="28"/>
      <c r="IH201" s="28"/>
      <c r="II201" s="28"/>
      <c r="IJ201" s="28"/>
      <c r="IK201" s="28"/>
      <c r="IL201" s="28"/>
      <c r="IM201" s="28"/>
      <c r="IN201" s="28"/>
      <c r="IO201" s="28"/>
      <c r="IP201" s="28"/>
      <c r="IQ201" s="28"/>
      <c r="IR201" s="28"/>
      <c r="IS201" s="28"/>
      <c r="IT201" s="28"/>
      <c r="IU201" s="28"/>
      <c r="IV201" s="28"/>
      <c r="IW201" s="28"/>
      <c r="IX201" s="28"/>
      <c r="IY201" s="28"/>
      <c r="IZ201" s="28"/>
      <c r="JA201" s="28"/>
      <c r="JB201" s="28"/>
      <c r="JC201" s="28"/>
      <c r="JD201" s="28"/>
      <c r="JE201" s="28"/>
      <c r="JF201" s="28"/>
      <c r="JG201" s="28"/>
      <c r="JH201" s="28"/>
      <c r="JI201" s="28"/>
      <c r="JJ201" s="28"/>
      <c r="JK201" s="28"/>
      <c r="JL201" s="28"/>
      <c r="JM201" s="28"/>
      <c r="JN201" s="28"/>
      <c r="JO201" s="28"/>
      <c r="JP201" s="28"/>
      <c r="JQ201" s="28"/>
      <c r="JR201" s="28"/>
      <c r="JS201" s="28"/>
    </row>
    <row r="202" spans="1:279" s="27" customFormat="1" ht="12.75" outlineLevel="1" x14ac:dyDescent="0.2">
      <c r="A202" s="33"/>
      <c r="B202" s="58"/>
      <c r="C202" s="33" t="str">
        <f t="shared" si="327"/>
        <v>PLUSMAR</v>
      </c>
      <c r="D202" s="33"/>
      <c r="E202" s="243">
        <f t="shared" si="328"/>
        <v>8.5996315774278825E-2</v>
      </c>
      <c r="F202" s="243"/>
      <c r="G202" s="204">
        <f t="shared" ref="G202:G212" si="333">SUM(J202:AS202)</f>
        <v>137881.01330555987</v>
      </c>
      <c r="H202" s="246">
        <f t="shared" si="329"/>
        <v>0.12151889871801382</v>
      </c>
      <c r="I202" s="201" t="s">
        <v>193</v>
      </c>
      <c r="J202" s="247">
        <f t="shared" ref="J202:Y202" si="334">J219</f>
        <v>4652.670505523769</v>
      </c>
      <c r="K202" s="247">
        <f t="shared" si="334"/>
        <v>3001.5940011896764</v>
      </c>
      <c r="L202" s="247">
        <f t="shared" si="334"/>
        <v>2130.0402680526054</v>
      </c>
      <c r="M202" s="247">
        <f t="shared" si="334"/>
        <v>1593.6727784585082</v>
      </c>
      <c r="N202" s="247">
        <f t="shared" si="334"/>
        <v>1386.0549574501147</v>
      </c>
      <c r="O202" s="247">
        <f t="shared" si="334"/>
        <v>1353.8611138159679</v>
      </c>
      <c r="P202" s="247">
        <f t="shared" si="334"/>
        <v>1926.9597103118833</v>
      </c>
      <c r="Q202" s="247">
        <f t="shared" si="334"/>
        <v>1233.2698736849111</v>
      </c>
      <c r="R202" s="247">
        <f t="shared" si="334"/>
        <v>1541.8545330858271</v>
      </c>
      <c r="S202" s="247">
        <f t="shared" si="334"/>
        <v>1716.7028634789713</v>
      </c>
      <c r="T202" s="247">
        <f t="shared" si="334"/>
        <v>2549.1764547992798</v>
      </c>
      <c r="U202" s="247">
        <f t="shared" si="334"/>
        <v>3823.0592901787472</v>
      </c>
      <c r="V202" s="247">
        <f t="shared" si="334"/>
        <v>5216.1121381833009</v>
      </c>
      <c r="W202" s="247">
        <f t="shared" si="334"/>
        <v>3940.7789936810282</v>
      </c>
      <c r="X202" s="247">
        <f t="shared" si="334"/>
        <v>3335.5179346003392</v>
      </c>
      <c r="Y202" s="247">
        <f t="shared" si="334"/>
        <v>2320.1422677824303</v>
      </c>
      <c r="Z202" s="247">
        <f t="shared" si="330"/>
        <v>1813.5616139345502</v>
      </c>
      <c r="AA202" s="247">
        <f t="shared" si="330"/>
        <v>2108.1402446669454</v>
      </c>
      <c r="AB202" s="247">
        <f t="shared" si="330"/>
        <v>2227.2764954831241</v>
      </c>
      <c r="AC202" s="247">
        <f t="shared" si="330"/>
        <v>2374.1477277776089</v>
      </c>
      <c r="AD202" s="247">
        <f t="shared" si="330"/>
        <v>3177.7705400130353</v>
      </c>
      <c r="AE202" s="247">
        <f t="shared" si="330"/>
        <v>3692.1249680069855</v>
      </c>
      <c r="AF202" s="247">
        <f t="shared" si="330"/>
        <v>3766.5693247472459</v>
      </c>
      <c r="AG202" s="247">
        <f t="shared" si="330"/>
        <v>3317.6342857284317</v>
      </c>
      <c r="AH202" s="247">
        <f t="shared" si="330"/>
        <v>3767.2620034038159</v>
      </c>
      <c r="AI202" s="247">
        <f t="shared" si="330"/>
        <v>3048.8953859557282</v>
      </c>
      <c r="AJ202" s="247">
        <f t="shared" si="330"/>
        <v>2393.6353846644324</v>
      </c>
      <c r="AK202" s="247">
        <f t="shared" ref="AK202:AO202" si="335">AK219</f>
        <v>2445.8407493484074</v>
      </c>
      <c r="AL202" s="247">
        <f t="shared" si="335"/>
        <v>3109.3832688980729</v>
      </c>
      <c r="AM202" s="247">
        <f t="shared" si="335"/>
        <v>2361.1125181375824</v>
      </c>
      <c r="AN202" s="247">
        <f t="shared" si="335"/>
        <v>2215.1005851261557</v>
      </c>
      <c r="AO202" s="247">
        <f t="shared" si="335"/>
        <v>2192.5972307722327</v>
      </c>
      <c r="AP202" s="247">
        <f t="shared" ref="AP202:AS202" si="336">AP219</f>
        <v>12306.434748712796</v>
      </c>
      <c r="AQ202" s="247">
        <f t="shared" si="336"/>
        <v>12542.198451532122</v>
      </c>
      <c r="AR202" s="247">
        <f t="shared" si="336"/>
        <v>14026.499174147817</v>
      </c>
      <c r="AS202" s="247">
        <f t="shared" si="336"/>
        <v>13273.360920225412</v>
      </c>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14"/>
      <c r="DC202" s="28"/>
      <c r="DD202" s="28"/>
      <c r="DE202" s="28"/>
      <c r="DF202" s="28"/>
      <c r="DG202" s="28"/>
      <c r="DH202" s="28"/>
      <c r="DI202" s="28"/>
      <c r="DJ202" s="28"/>
      <c r="DK202" s="28"/>
      <c r="DL202" s="28"/>
      <c r="DM202" s="28"/>
      <c r="DN202" s="28"/>
      <c r="DO202" s="28"/>
      <c r="DP202" s="28"/>
      <c r="DQ202" s="28"/>
      <c r="DR202" s="28"/>
      <c r="DS202" s="28"/>
      <c r="DT202" s="28"/>
      <c r="DU202" s="28"/>
      <c r="DV202" s="28"/>
      <c r="DW202" s="28"/>
      <c r="DX202" s="28"/>
      <c r="DY202" s="28"/>
      <c r="DZ202" s="28"/>
      <c r="EA202" s="28"/>
      <c r="EB202" s="28"/>
      <c r="EC202" s="28"/>
      <c r="ED202" s="28"/>
      <c r="EE202" s="28"/>
      <c r="EF202" s="28"/>
      <c r="EG202" s="28"/>
      <c r="EH202" s="28"/>
      <c r="EI202" s="28"/>
      <c r="EJ202" s="28"/>
      <c r="EK202" s="28"/>
      <c r="EL202" s="28"/>
      <c r="EM202" s="28"/>
      <c r="EN202" s="28"/>
      <c r="EO202" s="28"/>
      <c r="EP202" s="28"/>
      <c r="EQ202" s="28"/>
      <c r="ER202" s="28"/>
      <c r="ES202" s="28"/>
      <c r="ET202" s="28"/>
      <c r="EU202" s="28"/>
      <c r="EV202" s="28"/>
      <c r="EW202" s="28"/>
      <c r="EX202" s="28"/>
      <c r="EY202" s="28"/>
      <c r="EZ202" s="28"/>
      <c r="FA202" s="28"/>
      <c r="FB202" s="28"/>
      <c r="FC202" s="28"/>
      <c r="FD202" s="28"/>
      <c r="FE202" s="28"/>
      <c r="FF202" s="28"/>
      <c r="FG202" s="28"/>
      <c r="FH202" s="28"/>
      <c r="FI202" s="28"/>
      <c r="FJ202" s="28"/>
      <c r="FK202" s="28"/>
      <c r="FL202" s="28"/>
      <c r="FM202" s="28"/>
      <c r="FN202" s="28"/>
      <c r="FO202" s="28"/>
      <c r="FP202" s="28"/>
      <c r="FQ202" s="28"/>
      <c r="FR202" s="28"/>
      <c r="FS202" s="28"/>
      <c r="FT202" s="28"/>
      <c r="FU202" s="28"/>
      <c r="FV202" s="28"/>
      <c r="FW202" s="28"/>
      <c r="FX202" s="28"/>
      <c r="FY202" s="28"/>
      <c r="FZ202" s="28"/>
      <c r="GA202" s="28"/>
      <c r="GB202" s="28"/>
      <c r="GC202" s="28"/>
      <c r="GD202" s="28"/>
      <c r="GE202" s="28"/>
      <c r="GF202" s="28"/>
      <c r="GG202" s="28"/>
      <c r="GH202" s="28"/>
      <c r="GI202" s="28"/>
      <c r="GJ202" s="28"/>
      <c r="GK202" s="28"/>
      <c r="GL202" s="28"/>
      <c r="GM202" s="28"/>
      <c r="GN202" s="28"/>
      <c r="GO202" s="28"/>
      <c r="GP202" s="28"/>
      <c r="GQ202" s="28"/>
      <c r="GR202" s="28"/>
      <c r="GS202" s="28"/>
      <c r="GT202" s="28"/>
      <c r="GU202" s="28"/>
      <c r="GV202" s="28"/>
      <c r="GW202" s="28"/>
      <c r="GX202" s="28"/>
      <c r="GY202" s="28"/>
      <c r="GZ202" s="28"/>
      <c r="HA202" s="28"/>
      <c r="HB202" s="28"/>
      <c r="HC202" s="28"/>
      <c r="HD202" s="28"/>
      <c r="HE202" s="28"/>
      <c r="HF202" s="28"/>
      <c r="HG202" s="28"/>
      <c r="HH202" s="28"/>
      <c r="HI202" s="28"/>
      <c r="HJ202" s="28"/>
      <c r="HK202" s="28"/>
      <c r="HL202" s="28"/>
      <c r="HM202" s="28"/>
      <c r="HN202" s="28"/>
      <c r="HO202" s="28"/>
      <c r="HP202" s="28"/>
      <c r="HQ202" s="28"/>
      <c r="HR202" s="28"/>
      <c r="HS202" s="28"/>
      <c r="HT202" s="28"/>
      <c r="HU202" s="28"/>
      <c r="HV202" s="28"/>
      <c r="HW202" s="28"/>
      <c r="HX202" s="28"/>
      <c r="HY202" s="28"/>
      <c r="HZ202" s="28"/>
      <c r="IA202" s="28"/>
      <c r="IB202" s="28"/>
      <c r="IC202" s="28"/>
      <c r="ID202" s="28"/>
      <c r="IE202" s="28"/>
      <c r="IF202" s="28"/>
      <c r="IG202" s="28"/>
      <c r="IH202" s="28"/>
      <c r="II202" s="28"/>
      <c r="IJ202" s="28"/>
      <c r="IK202" s="28"/>
      <c r="IL202" s="28"/>
      <c r="IM202" s="28"/>
      <c r="IN202" s="28"/>
      <c r="IO202" s="28"/>
      <c r="IP202" s="28"/>
      <c r="IQ202" s="28"/>
      <c r="IR202" s="28"/>
      <c r="IS202" s="28"/>
      <c r="IT202" s="28"/>
      <c r="IU202" s="28"/>
      <c r="IV202" s="28"/>
      <c r="IW202" s="28"/>
      <c r="IX202" s="28"/>
      <c r="IY202" s="28"/>
      <c r="IZ202" s="28"/>
      <c r="JA202" s="28"/>
      <c r="JB202" s="28"/>
      <c r="JC202" s="28"/>
      <c r="JD202" s="28"/>
      <c r="JE202" s="28"/>
      <c r="JF202" s="28"/>
      <c r="JG202" s="28"/>
      <c r="JH202" s="28"/>
      <c r="JI202" s="28"/>
      <c r="JJ202" s="28"/>
      <c r="JK202" s="28"/>
      <c r="JL202" s="28"/>
      <c r="JM202" s="28"/>
      <c r="JN202" s="28"/>
      <c r="JO202" s="28"/>
      <c r="JP202" s="28"/>
      <c r="JQ202" s="28"/>
      <c r="JR202" s="28"/>
      <c r="JS202" s="28"/>
    </row>
    <row r="203" spans="1:279" s="27" customFormat="1" ht="12.75" outlineLevel="1" x14ac:dyDescent="0.2">
      <c r="A203" s="33"/>
      <c r="B203" s="58"/>
      <c r="C203" s="33" t="str">
        <f t="shared" si="327"/>
        <v>20 DE JUNIO</v>
      </c>
      <c r="D203" s="33"/>
      <c r="E203" s="243">
        <f t="shared" si="328"/>
        <v>6.3204197554919697E-2</v>
      </c>
      <c r="F203" s="243"/>
      <c r="G203" s="204">
        <f t="shared" si="333"/>
        <v>65128.111490817617</v>
      </c>
      <c r="H203" s="246">
        <f t="shared" si="329"/>
        <v>5.7399464902460534E-2</v>
      </c>
      <c r="I203" s="201" t="s">
        <v>193</v>
      </c>
      <c r="J203" s="247">
        <f t="shared" ref="J203" si="337">J220</f>
        <v>3419.5453972811601</v>
      </c>
      <c r="K203" s="247">
        <f t="shared" si="330"/>
        <v>2206.0635798492744</v>
      </c>
      <c r="L203" s="247">
        <f t="shared" si="330"/>
        <v>1565.5029484669799</v>
      </c>
      <c r="M203" s="247">
        <f t="shared" si="330"/>
        <v>1171.2921445608758</v>
      </c>
      <c r="N203" s="247">
        <f t="shared" si="330"/>
        <v>1018.7005171546551</v>
      </c>
      <c r="O203" s="247">
        <f t="shared" si="330"/>
        <v>995.0392005647019</v>
      </c>
      <c r="P203" s="247">
        <f t="shared" si="330"/>
        <v>1416.2460462910969</v>
      </c>
      <c r="Q203" s="247">
        <f t="shared" si="330"/>
        <v>906.4089784905168</v>
      </c>
      <c r="R203" s="247">
        <f t="shared" si="330"/>
        <v>1133.2075988684683</v>
      </c>
      <c r="S203" s="247">
        <f t="shared" si="330"/>
        <v>1261.7148298680258</v>
      </c>
      <c r="T203" s="247">
        <f t="shared" si="330"/>
        <v>1873.5529632965217</v>
      </c>
      <c r="U203" s="247">
        <f t="shared" si="330"/>
        <v>2809.8110071931737</v>
      </c>
      <c r="V203" s="247">
        <f t="shared" si="330"/>
        <v>3833.6547220893626</v>
      </c>
      <c r="W203" s="247">
        <f t="shared" si="330"/>
        <v>2896.330753176177</v>
      </c>
      <c r="X203" s="247">
        <f t="shared" si="330"/>
        <v>2451.4856548018847</v>
      </c>
      <c r="Y203" s="247">
        <f t="shared" si="330"/>
        <v>1705.2210775324913</v>
      </c>
      <c r="Z203" s="247">
        <f t="shared" si="330"/>
        <v>1332.9025260338205</v>
      </c>
      <c r="AA203" s="247">
        <f t="shared" si="330"/>
        <v>1549.4072193411214</v>
      </c>
      <c r="AB203" s="247">
        <f t="shared" si="330"/>
        <v>1636.9680766260142</v>
      </c>
      <c r="AC203" s="247">
        <f t="shared" si="330"/>
        <v>1744.9131472664892</v>
      </c>
      <c r="AD203" s="247">
        <f t="shared" si="330"/>
        <v>2335.5469962500501</v>
      </c>
      <c r="AE203" s="247">
        <f t="shared" si="330"/>
        <v>2713.5789920102779</v>
      </c>
      <c r="AF203" s="247">
        <f t="shared" si="330"/>
        <v>2768.2929153673017</v>
      </c>
      <c r="AG203" s="247">
        <f t="shared" si="330"/>
        <v>2438.3418164161831</v>
      </c>
      <c r="AH203" s="247">
        <f t="shared" si="330"/>
        <v>2768.8020092541474</v>
      </c>
      <c r="AI203" s="247">
        <f t="shared" si="330"/>
        <v>2240.8283955330298</v>
      </c>
      <c r="AJ203" s="247">
        <f t="shared" si="330"/>
        <v>1759.2358738236389</v>
      </c>
      <c r="AK203" s="247">
        <f t="shared" ref="AK203:AO203" si="338">AK220</f>
        <v>1797.6049382795313</v>
      </c>
      <c r="AL203" s="247">
        <f t="shared" si="338"/>
        <v>2285.2848128660876</v>
      </c>
      <c r="AM203" s="247">
        <f t="shared" si="338"/>
        <v>1735.3327372472909</v>
      </c>
      <c r="AN203" s="247">
        <f t="shared" si="338"/>
        <v>1628.0192206583613</v>
      </c>
      <c r="AO203" s="247">
        <f t="shared" si="338"/>
        <v>1611.4800649814258</v>
      </c>
      <c r="AP203" s="247">
        <f t="shared" ref="AP203:AS203" si="339">AP220</f>
        <v>499.77470256782442</v>
      </c>
      <c r="AQ203" s="247">
        <f t="shared" si="339"/>
        <v>509.34926553904904</v>
      </c>
      <c r="AR203" s="247">
        <f t="shared" si="339"/>
        <v>569.62797072976696</v>
      </c>
      <c r="AS203" s="247">
        <f t="shared" si="339"/>
        <v>539.04239054084269</v>
      </c>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14"/>
      <c r="DC203" s="28"/>
      <c r="DD203" s="28"/>
      <c r="DE203" s="28"/>
      <c r="DF203" s="28"/>
      <c r="DG203" s="28"/>
      <c r="DH203" s="28"/>
      <c r="DI203" s="28"/>
      <c r="DJ203" s="28"/>
      <c r="DK203" s="28"/>
      <c r="DL203" s="28"/>
      <c r="DM203" s="28"/>
      <c r="DN203" s="28"/>
      <c r="DO203" s="28"/>
      <c r="DP203" s="28"/>
      <c r="DQ203" s="28"/>
      <c r="DR203" s="28"/>
      <c r="DS203" s="28"/>
      <c r="DT203" s="28"/>
      <c r="DU203" s="28"/>
      <c r="DV203" s="28"/>
      <c r="DW203" s="28"/>
      <c r="DX203" s="28"/>
      <c r="DY203" s="28"/>
      <c r="DZ203" s="28"/>
      <c r="EA203" s="28"/>
      <c r="EB203" s="28"/>
      <c r="EC203" s="28"/>
      <c r="ED203" s="28"/>
      <c r="EE203" s="28"/>
      <c r="EF203" s="28"/>
      <c r="EG203" s="28"/>
      <c r="EH203" s="28"/>
      <c r="EI203" s="28"/>
      <c r="EJ203" s="28"/>
      <c r="EK203" s="28"/>
      <c r="EL203" s="28"/>
      <c r="EM203" s="28"/>
      <c r="EN203" s="28"/>
      <c r="EO203" s="28"/>
      <c r="EP203" s="28"/>
      <c r="EQ203" s="28"/>
      <c r="ER203" s="28"/>
      <c r="ES203" s="28"/>
      <c r="ET203" s="28"/>
      <c r="EU203" s="28"/>
      <c r="EV203" s="28"/>
      <c r="EW203" s="28"/>
      <c r="EX203" s="28"/>
      <c r="EY203" s="28"/>
      <c r="EZ203" s="28"/>
      <c r="FA203" s="28"/>
      <c r="FB203" s="28"/>
      <c r="FC203" s="28"/>
      <c r="FD203" s="28"/>
      <c r="FE203" s="28"/>
      <c r="FF203" s="28"/>
      <c r="FG203" s="28"/>
      <c r="FH203" s="28"/>
      <c r="FI203" s="28"/>
      <c r="FJ203" s="28"/>
      <c r="FK203" s="28"/>
      <c r="FL203" s="28"/>
      <c r="FM203" s="28"/>
      <c r="FN203" s="28"/>
      <c r="FO203" s="28"/>
      <c r="FP203" s="28"/>
      <c r="FQ203" s="28"/>
      <c r="FR203" s="28"/>
      <c r="FS203" s="28"/>
      <c r="FT203" s="28"/>
      <c r="FU203" s="28"/>
      <c r="FV203" s="28"/>
      <c r="FW203" s="28"/>
      <c r="FX203" s="28"/>
      <c r="FY203" s="28"/>
      <c r="FZ203" s="28"/>
      <c r="GA203" s="28"/>
      <c r="GB203" s="28"/>
      <c r="GC203" s="28"/>
      <c r="GD203" s="28"/>
      <c r="GE203" s="28"/>
      <c r="GF203" s="28"/>
      <c r="GG203" s="28"/>
      <c r="GH203" s="28"/>
      <c r="GI203" s="28"/>
      <c r="GJ203" s="28"/>
      <c r="GK203" s="28"/>
      <c r="GL203" s="28"/>
      <c r="GM203" s="28"/>
      <c r="GN203" s="28"/>
      <c r="GO203" s="28"/>
      <c r="GP203" s="28"/>
      <c r="GQ203" s="28"/>
      <c r="GR203" s="28"/>
      <c r="GS203" s="28"/>
      <c r="GT203" s="28"/>
      <c r="GU203" s="28"/>
      <c r="GV203" s="28"/>
      <c r="GW203" s="28"/>
      <c r="GX203" s="28"/>
      <c r="GY203" s="28"/>
      <c r="GZ203" s="28"/>
      <c r="HA203" s="28"/>
      <c r="HB203" s="28"/>
      <c r="HC203" s="28"/>
      <c r="HD203" s="28"/>
      <c r="HE203" s="28"/>
      <c r="HF203" s="28"/>
      <c r="HG203" s="28"/>
      <c r="HH203" s="28"/>
      <c r="HI203" s="28"/>
      <c r="HJ203" s="28"/>
      <c r="HK203" s="28"/>
      <c r="HL203" s="28"/>
      <c r="HM203" s="28"/>
      <c r="HN203" s="28"/>
      <c r="HO203" s="28"/>
      <c r="HP203" s="28"/>
      <c r="HQ203" s="28"/>
      <c r="HR203" s="28"/>
      <c r="HS203" s="28"/>
      <c r="HT203" s="28"/>
      <c r="HU203" s="28"/>
      <c r="HV203" s="28"/>
      <c r="HW203" s="28"/>
      <c r="HX203" s="28"/>
      <c r="HY203" s="28"/>
      <c r="HZ203" s="28"/>
      <c r="IA203" s="28"/>
      <c r="IB203" s="28"/>
      <c r="IC203" s="28"/>
      <c r="ID203" s="28"/>
      <c r="IE203" s="28"/>
      <c r="IF203" s="28"/>
      <c r="IG203" s="28"/>
      <c r="IH203" s="28"/>
      <c r="II203" s="28"/>
      <c r="IJ203" s="28"/>
      <c r="IK203" s="28"/>
      <c r="IL203" s="28"/>
      <c r="IM203" s="28"/>
      <c r="IN203" s="28"/>
      <c r="IO203" s="28"/>
      <c r="IP203" s="28"/>
      <c r="IQ203" s="28"/>
      <c r="IR203" s="28"/>
      <c r="IS203" s="28"/>
      <c r="IT203" s="28"/>
      <c r="IU203" s="28"/>
      <c r="IV203" s="28"/>
      <c r="IW203" s="28"/>
      <c r="IX203" s="28"/>
      <c r="IY203" s="28"/>
      <c r="IZ203" s="28"/>
      <c r="JA203" s="28"/>
      <c r="JB203" s="28"/>
      <c r="JC203" s="28"/>
      <c r="JD203" s="28"/>
      <c r="JE203" s="28"/>
      <c r="JF203" s="28"/>
      <c r="JG203" s="28"/>
      <c r="JH203" s="28"/>
      <c r="JI203" s="28"/>
      <c r="JJ203" s="28"/>
      <c r="JK203" s="28"/>
      <c r="JL203" s="28"/>
      <c r="JM203" s="28"/>
      <c r="JN203" s="28"/>
      <c r="JO203" s="28"/>
      <c r="JP203" s="28"/>
      <c r="JQ203" s="28"/>
      <c r="JR203" s="28"/>
      <c r="JS203" s="28"/>
    </row>
    <row r="204" spans="1:279" s="27" customFormat="1" ht="12.75" outlineLevel="1" x14ac:dyDescent="0.2">
      <c r="A204" s="33"/>
      <c r="B204" s="58"/>
      <c r="C204" s="33" t="str">
        <f t="shared" si="327"/>
        <v>TURISMO IN AND OUT S.A.</v>
      </c>
      <c r="D204" s="33"/>
      <c r="E204" s="243">
        <f t="shared" si="328"/>
        <v>5.3176277690452176E-2</v>
      </c>
      <c r="F204" s="243"/>
      <c r="G204" s="204">
        <f t="shared" si="333"/>
        <v>56180.333549211828</v>
      </c>
      <c r="H204" s="246">
        <f t="shared" si="329"/>
        <v>4.9513505150861968E-2</v>
      </c>
      <c r="I204" s="201" t="s">
        <v>193</v>
      </c>
      <c r="J204" s="247">
        <f t="shared" ref="J204" si="340">J221</f>
        <v>2877.003469001033</v>
      </c>
      <c r="K204" s="247">
        <f t="shared" si="330"/>
        <v>1856.0515608623027</v>
      </c>
      <c r="L204" s="247">
        <f t="shared" si="330"/>
        <v>1317.1216902258088</v>
      </c>
      <c r="M204" s="247">
        <f t="shared" si="330"/>
        <v>985.45600996980363</v>
      </c>
      <c r="N204" s="247">
        <f t="shared" si="330"/>
        <v>857.07442985179762</v>
      </c>
      <c r="O204" s="247">
        <f t="shared" si="330"/>
        <v>837.16719599417672</v>
      </c>
      <c r="P204" s="247">
        <f t="shared" si="330"/>
        <v>1191.5457508995512</v>
      </c>
      <c r="Q204" s="247">
        <f t="shared" si="330"/>
        <v>762.59896345411403</v>
      </c>
      <c r="R204" s="247">
        <f t="shared" si="330"/>
        <v>953.41392327620338</v>
      </c>
      <c r="S204" s="247">
        <f t="shared" si="330"/>
        <v>1061.5323151745536</v>
      </c>
      <c r="T204" s="247">
        <f t="shared" si="330"/>
        <v>1576.2967729707455</v>
      </c>
      <c r="U204" s="247">
        <f t="shared" si="330"/>
        <v>2364.0089765614484</v>
      </c>
      <c r="V204" s="247">
        <f t="shared" si="330"/>
        <v>3225.4105891305503</v>
      </c>
      <c r="W204" s="247">
        <f t="shared" si="330"/>
        <v>2436.8015792062624</v>
      </c>
      <c r="X204" s="247">
        <f t="shared" si="330"/>
        <v>2062.5351950814847</v>
      </c>
      <c r="Y204" s="247">
        <f t="shared" si="330"/>
        <v>1434.6722694119812</v>
      </c>
      <c r="Z204" s="247">
        <f t="shared" si="330"/>
        <v>1121.4254369275277</v>
      </c>
      <c r="AA204" s="247">
        <f t="shared" si="330"/>
        <v>1303.5796946821863</v>
      </c>
      <c r="AB204" s="247">
        <f t="shared" si="330"/>
        <v>1377.2482268670885</v>
      </c>
      <c r="AC204" s="247">
        <f t="shared" si="330"/>
        <v>1468.0668318609366</v>
      </c>
      <c r="AD204" s="247">
        <f t="shared" si="330"/>
        <v>1964.9912574837679</v>
      </c>
      <c r="AE204" s="247">
        <f t="shared" si="330"/>
        <v>2283.0450444170528</v>
      </c>
      <c r="AF204" s="247">
        <f t="shared" si="330"/>
        <v>2329.0781070065923</v>
      </c>
      <c r="AG204" s="247">
        <f t="shared" si="330"/>
        <v>2051.4767460076055</v>
      </c>
      <c r="AH204" s="247">
        <f t="shared" si="330"/>
        <v>2329.5064285254898</v>
      </c>
      <c r="AI204" s="247">
        <f t="shared" si="330"/>
        <v>1885.3006228577565</v>
      </c>
      <c r="AJ204" s="247">
        <f t="shared" si="330"/>
        <v>1480.1171277930318</v>
      </c>
      <c r="AK204" s="247">
        <f t="shared" ref="AK204:AO204" si="341">AK221</f>
        <v>1512.3985917647326</v>
      </c>
      <c r="AL204" s="247">
        <f t="shared" si="341"/>
        <v>1922.7036258967744</v>
      </c>
      <c r="AM204" s="247">
        <f t="shared" si="341"/>
        <v>1460.0064408856913</v>
      </c>
      <c r="AN204" s="247">
        <f t="shared" si="341"/>
        <v>1369.719188158318</v>
      </c>
      <c r="AO204" s="247">
        <f t="shared" si="341"/>
        <v>1355.8041197124583</v>
      </c>
      <c r="AP204" s="247">
        <f t="shared" ref="AP204:AS204" si="342">AP221</f>
        <v>747.41635918643703</v>
      </c>
      <c r="AQ204" s="247">
        <f t="shared" si="342"/>
        <v>761.73518116759328</v>
      </c>
      <c r="AR204" s="247">
        <f t="shared" si="342"/>
        <v>851.88238177345988</v>
      </c>
      <c r="AS204" s="247">
        <f t="shared" si="342"/>
        <v>806.14144516551232</v>
      </c>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14"/>
      <c r="DC204" s="28"/>
      <c r="DD204" s="28"/>
      <c r="DE204" s="28"/>
      <c r="DF204" s="28"/>
      <c r="DG204" s="28"/>
      <c r="DH204" s="28"/>
      <c r="DI204" s="28"/>
      <c r="DJ204" s="28"/>
      <c r="DK204" s="28"/>
      <c r="DL204" s="28"/>
      <c r="DM204" s="28"/>
      <c r="DN204" s="28"/>
      <c r="DO204" s="28"/>
      <c r="DP204" s="28"/>
      <c r="DQ204" s="28"/>
      <c r="DR204" s="28"/>
      <c r="DS204" s="28"/>
      <c r="DT204" s="28"/>
      <c r="DU204" s="28"/>
      <c r="DV204" s="28"/>
      <c r="DW204" s="28"/>
      <c r="DX204" s="28"/>
      <c r="DY204" s="28"/>
      <c r="DZ204" s="28"/>
      <c r="EA204" s="28"/>
      <c r="EB204" s="28"/>
      <c r="EC204" s="28"/>
      <c r="ED204" s="28"/>
      <c r="EE204" s="28"/>
      <c r="EF204" s="28"/>
      <c r="EG204" s="28"/>
      <c r="EH204" s="28"/>
      <c r="EI204" s="28"/>
      <c r="EJ204" s="28"/>
      <c r="EK204" s="28"/>
      <c r="EL204" s="28"/>
      <c r="EM204" s="28"/>
      <c r="EN204" s="28"/>
      <c r="EO204" s="28"/>
      <c r="EP204" s="28"/>
      <c r="EQ204" s="28"/>
      <c r="ER204" s="28"/>
      <c r="ES204" s="28"/>
      <c r="ET204" s="28"/>
      <c r="EU204" s="28"/>
      <c r="EV204" s="28"/>
      <c r="EW204" s="28"/>
      <c r="EX204" s="28"/>
      <c r="EY204" s="28"/>
      <c r="EZ204" s="28"/>
      <c r="FA204" s="28"/>
      <c r="FB204" s="28"/>
      <c r="FC204" s="28"/>
      <c r="FD204" s="28"/>
      <c r="FE204" s="28"/>
      <c r="FF204" s="28"/>
      <c r="FG204" s="28"/>
      <c r="FH204" s="28"/>
      <c r="FI204" s="28"/>
      <c r="FJ204" s="28"/>
      <c r="FK204" s="28"/>
      <c r="FL204" s="28"/>
      <c r="FM204" s="28"/>
      <c r="FN204" s="28"/>
      <c r="FO204" s="28"/>
      <c r="FP204" s="28"/>
      <c r="FQ204" s="28"/>
      <c r="FR204" s="28"/>
      <c r="FS204" s="28"/>
      <c r="FT204" s="28"/>
      <c r="FU204" s="28"/>
      <c r="FV204" s="28"/>
      <c r="FW204" s="28"/>
      <c r="FX204" s="28"/>
      <c r="FY204" s="28"/>
      <c r="FZ204" s="28"/>
      <c r="GA204" s="28"/>
      <c r="GB204" s="28"/>
      <c r="GC204" s="28"/>
      <c r="GD204" s="28"/>
      <c r="GE204" s="28"/>
      <c r="GF204" s="28"/>
      <c r="GG204" s="28"/>
      <c r="GH204" s="28"/>
      <c r="GI204" s="28"/>
      <c r="GJ204" s="28"/>
      <c r="GK204" s="28"/>
      <c r="GL204" s="28"/>
      <c r="GM204" s="28"/>
      <c r="GN204" s="28"/>
      <c r="GO204" s="28"/>
      <c r="GP204" s="28"/>
      <c r="GQ204" s="28"/>
      <c r="GR204" s="28"/>
      <c r="GS204" s="28"/>
      <c r="GT204" s="28"/>
      <c r="GU204" s="28"/>
      <c r="GV204" s="28"/>
      <c r="GW204" s="28"/>
      <c r="GX204" s="28"/>
      <c r="GY204" s="28"/>
      <c r="GZ204" s="28"/>
      <c r="HA204" s="28"/>
      <c r="HB204" s="28"/>
      <c r="HC204" s="28"/>
      <c r="HD204" s="28"/>
      <c r="HE204" s="28"/>
      <c r="HF204" s="28"/>
      <c r="HG204" s="28"/>
      <c r="HH204" s="28"/>
      <c r="HI204" s="28"/>
      <c r="HJ204" s="28"/>
      <c r="HK204" s="28"/>
      <c r="HL204" s="28"/>
      <c r="HM204" s="28"/>
      <c r="HN204" s="28"/>
      <c r="HO204" s="28"/>
      <c r="HP204" s="28"/>
      <c r="HQ204" s="28"/>
      <c r="HR204" s="28"/>
      <c r="HS204" s="28"/>
      <c r="HT204" s="28"/>
      <c r="HU204" s="28"/>
      <c r="HV204" s="28"/>
      <c r="HW204" s="28"/>
      <c r="HX204" s="28"/>
      <c r="HY204" s="28"/>
      <c r="HZ204" s="28"/>
      <c r="IA204" s="28"/>
      <c r="IB204" s="28"/>
      <c r="IC204" s="28"/>
      <c r="ID204" s="28"/>
      <c r="IE204" s="28"/>
      <c r="IF204" s="28"/>
      <c r="IG204" s="28"/>
      <c r="IH204" s="28"/>
      <c r="II204" s="28"/>
      <c r="IJ204" s="28"/>
      <c r="IK204" s="28"/>
      <c r="IL204" s="28"/>
      <c r="IM204" s="28"/>
      <c r="IN204" s="28"/>
      <c r="IO204" s="28"/>
      <c r="IP204" s="28"/>
      <c r="IQ204" s="28"/>
      <c r="IR204" s="28"/>
      <c r="IS204" s="28"/>
      <c r="IT204" s="28"/>
      <c r="IU204" s="28"/>
      <c r="IV204" s="28"/>
      <c r="IW204" s="28"/>
      <c r="IX204" s="28"/>
      <c r="IY204" s="28"/>
      <c r="IZ204" s="28"/>
      <c r="JA204" s="28"/>
      <c r="JB204" s="28"/>
      <c r="JC204" s="28"/>
      <c r="JD204" s="28"/>
      <c r="JE204" s="28"/>
      <c r="JF204" s="28"/>
      <c r="JG204" s="28"/>
      <c r="JH204" s="28"/>
      <c r="JI204" s="28"/>
      <c r="JJ204" s="28"/>
      <c r="JK204" s="28"/>
      <c r="JL204" s="28"/>
      <c r="JM204" s="28"/>
      <c r="JN204" s="28"/>
      <c r="JO204" s="28"/>
      <c r="JP204" s="28"/>
      <c r="JQ204" s="28"/>
      <c r="JR204" s="28"/>
      <c r="JS204" s="28"/>
    </row>
    <row r="205" spans="1:279" s="27" customFormat="1" ht="12.75" outlineLevel="1" x14ac:dyDescent="0.2">
      <c r="A205" s="33"/>
      <c r="B205" s="58"/>
      <c r="C205" s="33" t="str">
        <f t="shared" si="327"/>
        <v>DEL SUR Y MEDIA AGUA</v>
      </c>
      <c r="D205" s="33"/>
      <c r="E205" s="243">
        <f t="shared" si="328"/>
        <v>4.2248479296901932E-2</v>
      </c>
      <c r="F205" s="243"/>
      <c r="G205" s="204">
        <f t="shared" si="333"/>
        <v>44586.326696426622</v>
      </c>
      <c r="H205" s="246">
        <f t="shared" si="329"/>
        <v>3.9295340149729414E-2</v>
      </c>
      <c r="I205" s="201" t="s">
        <v>193</v>
      </c>
      <c r="J205" s="247">
        <f t="shared" ref="J205" si="343">J222</f>
        <v>2285.7752888376644</v>
      </c>
      <c r="K205" s="247">
        <f t="shared" si="330"/>
        <v>1474.6304056771733</v>
      </c>
      <c r="L205" s="247">
        <f t="shared" si="330"/>
        <v>1046.4513666212649</v>
      </c>
      <c r="M205" s="247">
        <f t="shared" si="330"/>
        <v>782.94344101283798</v>
      </c>
      <c r="N205" s="247">
        <f t="shared" si="330"/>
        <v>680.94445264263459</v>
      </c>
      <c r="O205" s="247">
        <f t="shared" si="330"/>
        <v>665.12818279410976</v>
      </c>
      <c r="P205" s="247">
        <f t="shared" si="330"/>
        <v>946.68145599122863</v>
      </c>
      <c r="Q205" s="247">
        <f t="shared" si="330"/>
        <v>605.88382486792386</v>
      </c>
      <c r="R205" s="247">
        <f t="shared" si="330"/>
        <v>757.48604731965042</v>
      </c>
      <c r="S205" s="247">
        <f t="shared" si="330"/>
        <v>843.38596059154042</v>
      </c>
      <c r="T205" s="247">
        <f t="shared" si="330"/>
        <v>1252.3656124690583</v>
      </c>
      <c r="U205" s="247">
        <f t="shared" si="330"/>
        <v>1878.201871995253</v>
      </c>
      <c r="V205" s="247">
        <f t="shared" si="330"/>
        <v>2562.5842653397572</v>
      </c>
      <c r="W205" s="247">
        <f t="shared" si="330"/>
        <v>1936.0354944181929</v>
      </c>
      <c r="X205" s="247">
        <f t="shared" si="330"/>
        <v>1638.6813683308553</v>
      </c>
      <c r="Y205" s="247">
        <f t="shared" si="330"/>
        <v>1139.8451396866849</v>
      </c>
      <c r="Z205" s="247">
        <f t="shared" si="330"/>
        <v>890.97096323383107</v>
      </c>
      <c r="AA205" s="247">
        <f t="shared" si="330"/>
        <v>1035.6922698357787</v>
      </c>
      <c r="AB205" s="247">
        <f t="shared" si="330"/>
        <v>1094.2218170704439</v>
      </c>
      <c r="AC205" s="247">
        <f t="shared" si="330"/>
        <v>1166.3770735024868</v>
      </c>
      <c r="AD205" s="247">
        <f t="shared" si="330"/>
        <v>1561.1828444190285</v>
      </c>
      <c r="AE205" s="247">
        <f t="shared" si="330"/>
        <v>1813.8761395528627</v>
      </c>
      <c r="AF205" s="247">
        <f t="shared" si="330"/>
        <v>1850.4493443023246</v>
      </c>
      <c r="AG205" s="247">
        <f t="shared" si="330"/>
        <v>1629.895445790859</v>
      </c>
      <c r="AH205" s="247">
        <f t="shared" si="330"/>
        <v>1850.7896451584488</v>
      </c>
      <c r="AI205" s="247">
        <f t="shared" si="330"/>
        <v>1497.8687450991636</v>
      </c>
      <c r="AJ205" s="247">
        <f t="shared" si="330"/>
        <v>1175.9510170036147</v>
      </c>
      <c r="AK205" s="247">
        <f t="shared" ref="AK205:AO205" si="344">AK222</f>
        <v>1201.5985956141603</v>
      </c>
      <c r="AL205" s="247">
        <f t="shared" si="344"/>
        <v>1527.5853794362756</v>
      </c>
      <c r="AM205" s="247">
        <f t="shared" si="344"/>
        <v>1159.9731039876419</v>
      </c>
      <c r="AN205" s="247">
        <f t="shared" si="344"/>
        <v>1088.2400061985977</v>
      </c>
      <c r="AO205" s="247">
        <f t="shared" si="344"/>
        <v>1077.1845035067379</v>
      </c>
      <c r="AP205" s="247">
        <f t="shared" ref="AP205:AS205" si="345">AP222</f>
        <v>582.28832034818038</v>
      </c>
      <c r="AQ205" s="247">
        <f t="shared" si="345"/>
        <v>593.44365926777198</v>
      </c>
      <c r="AR205" s="247">
        <f t="shared" si="345"/>
        <v>663.67447691005339</v>
      </c>
      <c r="AS205" s="247">
        <f t="shared" si="345"/>
        <v>628.03916759251877</v>
      </c>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14"/>
      <c r="DC205" s="28"/>
      <c r="DD205" s="28"/>
      <c r="DE205" s="28"/>
      <c r="DF205" s="28"/>
      <c r="DG205" s="28"/>
      <c r="DH205" s="28"/>
      <c r="DI205" s="28"/>
      <c r="DJ205" s="28"/>
      <c r="DK205" s="28"/>
      <c r="DL205" s="28"/>
      <c r="DM205" s="28"/>
      <c r="DN205" s="28"/>
      <c r="DO205" s="28"/>
      <c r="DP205" s="28"/>
      <c r="DQ205" s="28"/>
      <c r="DR205" s="28"/>
      <c r="DS205" s="28"/>
      <c r="DT205" s="28"/>
      <c r="DU205" s="28"/>
      <c r="DV205" s="28"/>
      <c r="DW205" s="28"/>
      <c r="DX205" s="28"/>
      <c r="DY205" s="28"/>
      <c r="DZ205" s="28"/>
      <c r="EA205" s="28"/>
      <c r="EB205" s="28"/>
      <c r="EC205" s="28"/>
      <c r="ED205" s="28"/>
      <c r="EE205" s="28"/>
      <c r="EF205" s="28"/>
      <c r="EG205" s="28"/>
      <c r="EH205" s="28"/>
      <c r="EI205" s="28"/>
      <c r="EJ205" s="28"/>
      <c r="EK205" s="28"/>
      <c r="EL205" s="28"/>
      <c r="EM205" s="28"/>
      <c r="EN205" s="28"/>
      <c r="EO205" s="28"/>
      <c r="EP205" s="28"/>
      <c r="EQ205" s="28"/>
      <c r="ER205" s="28"/>
      <c r="ES205" s="28"/>
      <c r="ET205" s="28"/>
      <c r="EU205" s="28"/>
      <c r="EV205" s="28"/>
      <c r="EW205" s="28"/>
      <c r="EX205" s="28"/>
      <c r="EY205" s="28"/>
      <c r="EZ205" s="28"/>
      <c r="FA205" s="28"/>
      <c r="FB205" s="28"/>
      <c r="FC205" s="28"/>
      <c r="FD205" s="28"/>
      <c r="FE205" s="28"/>
      <c r="FF205" s="28"/>
      <c r="FG205" s="28"/>
      <c r="FH205" s="28"/>
      <c r="FI205" s="28"/>
      <c r="FJ205" s="28"/>
      <c r="FK205" s="28"/>
      <c r="FL205" s="28"/>
      <c r="FM205" s="28"/>
      <c r="FN205" s="28"/>
      <c r="FO205" s="28"/>
      <c r="FP205" s="28"/>
      <c r="FQ205" s="28"/>
      <c r="FR205" s="28"/>
      <c r="FS205" s="28"/>
      <c r="FT205" s="28"/>
      <c r="FU205" s="28"/>
      <c r="FV205" s="28"/>
      <c r="FW205" s="28"/>
      <c r="FX205" s="28"/>
      <c r="FY205" s="28"/>
      <c r="FZ205" s="28"/>
      <c r="GA205" s="28"/>
      <c r="GB205" s="28"/>
      <c r="GC205" s="28"/>
      <c r="GD205" s="28"/>
      <c r="GE205" s="28"/>
      <c r="GF205" s="28"/>
      <c r="GG205" s="28"/>
      <c r="GH205" s="28"/>
      <c r="GI205" s="28"/>
      <c r="GJ205" s="28"/>
      <c r="GK205" s="28"/>
      <c r="GL205" s="28"/>
      <c r="GM205" s="28"/>
      <c r="GN205" s="28"/>
      <c r="GO205" s="28"/>
      <c r="GP205" s="28"/>
      <c r="GQ205" s="28"/>
      <c r="GR205" s="28"/>
      <c r="GS205" s="28"/>
      <c r="GT205" s="28"/>
      <c r="GU205" s="28"/>
      <c r="GV205" s="28"/>
      <c r="GW205" s="28"/>
      <c r="GX205" s="28"/>
      <c r="GY205" s="28"/>
      <c r="GZ205" s="28"/>
      <c r="HA205" s="28"/>
      <c r="HB205" s="28"/>
      <c r="HC205" s="28"/>
      <c r="HD205" s="28"/>
      <c r="HE205" s="28"/>
      <c r="HF205" s="28"/>
      <c r="HG205" s="28"/>
      <c r="HH205" s="28"/>
      <c r="HI205" s="28"/>
      <c r="HJ205" s="28"/>
      <c r="HK205" s="28"/>
      <c r="HL205" s="28"/>
      <c r="HM205" s="28"/>
      <c r="HN205" s="28"/>
      <c r="HO205" s="28"/>
      <c r="HP205" s="28"/>
      <c r="HQ205" s="28"/>
      <c r="HR205" s="28"/>
      <c r="HS205" s="28"/>
      <c r="HT205" s="28"/>
      <c r="HU205" s="28"/>
      <c r="HV205" s="28"/>
      <c r="HW205" s="28"/>
      <c r="HX205" s="28"/>
      <c r="HY205" s="28"/>
      <c r="HZ205" s="28"/>
      <c r="IA205" s="28"/>
      <c r="IB205" s="28"/>
      <c r="IC205" s="28"/>
      <c r="ID205" s="28"/>
      <c r="IE205" s="28"/>
      <c r="IF205" s="28"/>
      <c r="IG205" s="28"/>
      <c r="IH205" s="28"/>
      <c r="II205" s="28"/>
      <c r="IJ205" s="28"/>
      <c r="IK205" s="28"/>
      <c r="IL205" s="28"/>
      <c r="IM205" s="28"/>
      <c r="IN205" s="28"/>
      <c r="IO205" s="28"/>
      <c r="IP205" s="28"/>
      <c r="IQ205" s="28"/>
      <c r="IR205" s="28"/>
      <c r="IS205" s="28"/>
      <c r="IT205" s="28"/>
      <c r="IU205" s="28"/>
      <c r="IV205" s="28"/>
      <c r="IW205" s="28"/>
      <c r="IX205" s="28"/>
      <c r="IY205" s="28"/>
      <c r="IZ205" s="28"/>
      <c r="JA205" s="28"/>
      <c r="JB205" s="28"/>
      <c r="JC205" s="28"/>
      <c r="JD205" s="28"/>
      <c r="JE205" s="28"/>
      <c r="JF205" s="28"/>
      <c r="JG205" s="28"/>
      <c r="JH205" s="28"/>
      <c r="JI205" s="28"/>
      <c r="JJ205" s="28"/>
      <c r="JK205" s="28"/>
      <c r="JL205" s="28"/>
      <c r="JM205" s="28"/>
      <c r="JN205" s="28"/>
      <c r="JO205" s="28"/>
      <c r="JP205" s="28"/>
      <c r="JQ205" s="28"/>
      <c r="JR205" s="28"/>
      <c r="JS205" s="28"/>
    </row>
    <row r="206" spans="1:279" s="27" customFormat="1" ht="12.75" outlineLevel="1" x14ac:dyDescent="0.2">
      <c r="A206" s="33"/>
      <c r="B206" s="58"/>
      <c r="C206" s="33" t="str">
        <f t="shared" si="327"/>
        <v>MARGA SA</v>
      </c>
      <c r="D206" s="33"/>
      <c r="E206" s="243">
        <f t="shared" si="328"/>
        <v>2.6942929943771711E-2</v>
      </c>
      <c r="F206" s="243"/>
      <c r="G206" s="204">
        <f t="shared" si="333"/>
        <v>27435.079619812772</v>
      </c>
      <c r="H206" s="246">
        <f t="shared" si="329"/>
        <v>2.4179403543056491E-2</v>
      </c>
      <c r="I206" s="201" t="s">
        <v>193</v>
      </c>
      <c r="J206" s="247">
        <f t="shared" ref="J206" si="346">J223</f>
        <v>1457.6970461247772</v>
      </c>
      <c r="K206" s="247">
        <f t="shared" si="330"/>
        <v>940.40932062681827</v>
      </c>
      <c r="L206" s="247">
        <f t="shared" si="330"/>
        <v>667.34865561204708</v>
      </c>
      <c r="M206" s="247">
        <f t="shared" si="330"/>
        <v>499.30294846591858</v>
      </c>
      <c r="N206" s="247">
        <f t="shared" si="330"/>
        <v>434.25559898189823</v>
      </c>
      <c r="O206" s="247">
        <f t="shared" si="330"/>
        <v>424.16916137296312</v>
      </c>
      <c r="P206" s="247">
        <f t="shared" si="330"/>
        <v>603.72284570511977</v>
      </c>
      <c r="Q206" s="247">
        <f t="shared" si="330"/>
        <v>386.3875272944552</v>
      </c>
      <c r="R206" s="247">
        <f t="shared" si="330"/>
        <v>483.06812093505249</v>
      </c>
      <c r="S206" s="247">
        <f t="shared" si="330"/>
        <v>537.84868070848586</v>
      </c>
      <c r="T206" s="247">
        <f t="shared" si="330"/>
        <v>798.66540813498375</v>
      </c>
      <c r="U206" s="247">
        <f t="shared" si="330"/>
        <v>1197.777110551285</v>
      </c>
      <c r="V206" s="247">
        <f t="shared" si="330"/>
        <v>1634.2251717714184</v>
      </c>
      <c r="W206" s="247">
        <f t="shared" si="330"/>
        <v>1234.6590827137738</v>
      </c>
      <c r="X206" s="247">
        <f t="shared" si="330"/>
        <v>1045.0287925591626</v>
      </c>
      <c r="Y206" s="247">
        <f t="shared" si="330"/>
        <v>726.90824040095185</v>
      </c>
      <c r="Z206" s="247">
        <f t="shared" si="330"/>
        <v>568.19484733748084</v>
      </c>
      <c r="AA206" s="247">
        <f t="shared" si="330"/>
        <v>660.48730590730463</v>
      </c>
      <c r="AB206" s="247">
        <f t="shared" si="330"/>
        <v>697.81308702482522</v>
      </c>
      <c r="AC206" s="247">
        <f t="shared" si="330"/>
        <v>743.82832950163481</v>
      </c>
      <c r="AD206" s="247">
        <f t="shared" si="330"/>
        <v>995.60601249107197</v>
      </c>
      <c r="AE206" s="247">
        <f t="shared" si="330"/>
        <v>1156.7549546862758</v>
      </c>
      <c r="AF206" s="247">
        <f t="shared" si="330"/>
        <v>1180.0786176862889</v>
      </c>
      <c r="AG206" s="247">
        <f t="shared" si="330"/>
        <v>1039.4257862634097</v>
      </c>
      <c r="AH206" s="247">
        <f t="shared" si="330"/>
        <v>1180.2956361986458</v>
      </c>
      <c r="AI206" s="247">
        <f t="shared" si="330"/>
        <v>955.22900080172519</v>
      </c>
      <c r="AJ206" s="247">
        <f t="shared" si="330"/>
        <v>749.93387680959279</v>
      </c>
      <c r="AK206" s="247">
        <f t="shared" ref="AK206:AO206" si="347">AK223</f>
        <v>766.28999010008897</v>
      </c>
      <c r="AL206" s="247">
        <f t="shared" si="347"/>
        <v>974.18005443570087</v>
      </c>
      <c r="AM206" s="247">
        <f t="shared" si="347"/>
        <v>739.74435524097635</v>
      </c>
      <c r="AN206" s="247">
        <f t="shared" si="347"/>
        <v>693.99833406947175</v>
      </c>
      <c r="AO206" s="247">
        <f t="shared" si="347"/>
        <v>686.94795877840659</v>
      </c>
      <c r="AP206" s="247">
        <f t="shared" ref="AP206:AS206" si="348">AP223</f>
        <v>135.64555151366105</v>
      </c>
      <c r="AQ206" s="247">
        <f t="shared" si="348"/>
        <v>138.2442162080946</v>
      </c>
      <c r="AR206" s="247">
        <f t="shared" si="348"/>
        <v>154.60466456235017</v>
      </c>
      <c r="AS206" s="247">
        <f t="shared" si="348"/>
        <v>146.30332823665066</v>
      </c>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14"/>
      <c r="DC206" s="28"/>
      <c r="DD206" s="28"/>
      <c r="DE206" s="28"/>
      <c r="DF206" s="28"/>
      <c r="DG206" s="28"/>
      <c r="DH206" s="28"/>
      <c r="DI206" s="28"/>
      <c r="DJ206" s="28"/>
      <c r="DK206" s="28"/>
      <c r="DL206" s="28"/>
      <c r="DM206" s="28"/>
      <c r="DN206" s="28"/>
      <c r="DO206" s="28"/>
      <c r="DP206" s="28"/>
      <c r="DQ206" s="28"/>
      <c r="DR206" s="28"/>
      <c r="DS206" s="28"/>
      <c r="DT206" s="28"/>
      <c r="DU206" s="28"/>
      <c r="DV206" s="28"/>
      <c r="DW206" s="28"/>
      <c r="DX206" s="28"/>
      <c r="DY206" s="28"/>
      <c r="DZ206" s="28"/>
      <c r="EA206" s="28"/>
      <c r="EB206" s="28"/>
      <c r="EC206" s="28"/>
      <c r="ED206" s="28"/>
      <c r="EE206" s="28"/>
      <c r="EF206" s="28"/>
      <c r="EG206" s="28"/>
      <c r="EH206" s="28"/>
      <c r="EI206" s="28"/>
      <c r="EJ206" s="28"/>
      <c r="EK206" s="28"/>
      <c r="EL206" s="28"/>
      <c r="EM206" s="28"/>
      <c r="EN206" s="28"/>
      <c r="EO206" s="28"/>
      <c r="EP206" s="28"/>
      <c r="EQ206" s="28"/>
      <c r="ER206" s="28"/>
      <c r="ES206" s="28"/>
      <c r="ET206" s="28"/>
      <c r="EU206" s="28"/>
      <c r="EV206" s="28"/>
      <c r="EW206" s="28"/>
      <c r="EX206" s="28"/>
      <c r="EY206" s="28"/>
      <c r="EZ206" s="28"/>
      <c r="FA206" s="28"/>
      <c r="FB206" s="28"/>
      <c r="FC206" s="28"/>
      <c r="FD206" s="28"/>
      <c r="FE206" s="28"/>
      <c r="FF206" s="28"/>
      <c r="FG206" s="28"/>
      <c r="FH206" s="28"/>
      <c r="FI206" s="28"/>
      <c r="FJ206" s="28"/>
      <c r="FK206" s="28"/>
      <c r="FL206" s="28"/>
      <c r="FM206" s="28"/>
      <c r="FN206" s="28"/>
      <c r="FO206" s="28"/>
      <c r="FP206" s="28"/>
      <c r="FQ206" s="28"/>
      <c r="FR206" s="28"/>
      <c r="FS206" s="28"/>
      <c r="FT206" s="28"/>
      <c r="FU206" s="28"/>
      <c r="FV206" s="28"/>
      <c r="FW206" s="28"/>
      <c r="FX206" s="28"/>
      <c r="FY206" s="28"/>
      <c r="FZ206" s="28"/>
      <c r="GA206" s="28"/>
      <c r="GB206" s="28"/>
      <c r="GC206" s="28"/>
      <c r="GD206" s="28"/>
      <c r="GE206" s="28"/>
      <c r="GF206" s="28"/>
      <c r="GG206" s="28"/>
      <c r="GH206" s="28"/>
      <c r="GI206" s="28"/>
      <c r="GJ206" s="28"/>
      <c r="GK206" s="28"/>
      <c r="GL206" s="28"/>
      <c r="GM206" s="28"/>
      <c r="GN206" s="28"/>
      <c r="GO206" s="28"/>
      <c r="GP206" s="28"/>
      <c r="GQ206" s="28"/>
      <c r="GR206" s="28"/>
      <c r="GS206" s="28"/>
      <c r="GT206" s="28"/>
      <c r="GU206" s="28"/>
      <c r="GV206" s="28"/>
      <c r="GW206" s="28"/>
      <c r="GX206" s="28"/>
      <c r="GY206" s="28"/>
      <c r="GZ206" s="28"/>
      <c r="HA206" s="28"/>
      <c r="HB206" s="28"/>
      <c r="HC206" s="28"/>
      <c r="HD206" s="28"/>
      <c r="HE206" s="28"/>
      <c r="HF206" s="28"/>
      <c r="HG206" s="28"/>
      <c r="HH206" s="28"/>
      <c r="HI206" s="28"/>
      <c r="HJ206" s="28"/>
      <c r="HK206" s="28"/>
      <c r="HL206" s="28"/>
      <c r="HM206" s="28"/>
      <c r="HN206" s="28"/>
      <c r="HO206" s="28"/>
      <c r="HP206" s="28"/>
      <c r="HQ206" s="28"/>
      <c r="HR206" s="28"/>
      <c r="HS206" s="28"/>
      <c r="HT206" s="28"/>
      <c r="HU206" s="28"/>
      <c r="HV206" s="28"/>
      <c r="HW206" s="28"/>
      <c r="HX206" s="28"/>
      <c r="HY206" s="28"/>
      <c r="HZ206" s="28"/>
      <c r="IA206" s="28"/>
      <c r="IB206" s="28"/>
      <c r="IC206" s="28"/>
      <c r="ID206" s="28"/>
      <c r="IE206" s="28"/>
      <c r="IF206" s="28"/>
      <c r="IG206" s="28"/>
      <c r="IH206" s="28"/>
      <c r="II206" s="28"/>
      <c r="IJ206" s="28"/>
      <c r="IK206" s="28"/>
      <c r="IL206" s="28"/>
      <c r="IM206" s="28"/>
      <c r="IN206" s="28"/>
      <c r="IO206" s="28"/>
      <c r="IP206" s="28"/>
      <c r="IQ206" s="28"/>
      <c r="IR206" s="28"/>
      <c r="IS206" s="28"/>
      <c r="IT206" s="28"/>
      <c r="IU206" s="28"/>
      <c r="IV206" s="28"/>
      <c r="IW206" s="28"/>
      <c r="IX206" s="28"/>
      <c r="IY206" s="28"/>
      <c r="IZ206" s="28"/>
      <c r="JA206" s="28"/>
      <c r="JB206" s="28"/>
      <c r="JC206" s="28"/>
      <c r="JD206" s="28"/>
      <c r="JE206" s="28"/>
      <c r="JF206" s="28"/>
      <c r="JG206" s="28"/>
      <c r="JH206" s="28"/>
      <c r="JI206" s="28"/>
      <c r="JJ206" s="28"/>
      <c r="JK206" s="28"/>
      <c r="JL206" s="28"/>
      <c r="JM206" s="28"/>
      <c r="JN206" s="28"/>
      <c r="JO206" s="28"/>
      <c r="JP206" s="28"/>
      <c r="JQ206" s="28"/>
      <c r="JR206" s="28"/>
      <c r="JS206" s="28"/>
    </row>
    <row r="207" spans="1:279" s="27" customFormat="1" ht="12.75" outlineLevel="1" x14ac:dyDescent="0.2">
      <c r="A207" s="33"/>
      <c r="B207" s="58"/>
      <c r="C207" s="33" t="str">
        <f t="shared" si="327"/>
        <v>BUSES LEP</v>
      </c>
      <c r="D207" s="33"/>
      <c r="E207" s="243">
        <f t="shared" si="328"/>
        <v>2.6294144276899776E-2</v>
      </c>
      <c r="F207" s="243"/>
      <c r="G207" s="204">
        <f t="shared" si="333"/>
        <v>26591.629735800812</v>
      </c>
      <c r="H207" s="246">
        <f t="shared" si="329"/>
        <v>2.3436044478804263E-2</v>
      </c>
      <c r="I207" s="201" t="s">
        <v>193</v>
      </c>
      <c r="J207" s="247">
        <f t="shared" ref="J207" si="349">J224</f>
        <v>1422.5957059163809</v>
      </c>
      <c r="K207" s="247">
        <f t="shared" si="330"/>
        <v>917.76426719392339</v>
      </c>
      <c r="L207" s="247">
        <f t="shared" si="330"/>
        <v>651.27890211935255</v>
      </c>
      <c r="M207" s="247">
        <f t="shared" si="330"/>
        <v>487.27973506382648</v>
      </c>
      <c r="N207" s="247">
        <f t="shared" si="330"/>
        <v>423.79872554733436</v>
      </c>
      <c r="O207" s="247">
        <f t="shared" si="330"/>
        <v>413.95516932376194</v>
      </c>
      <c r="P207" s="247">
        <f t="shared" si="330"/>
        <v>589.18520151148368</v>
      </c>
      <c r="Q207" s="247">
        <f t="shared" si="330"/>
        <v>377.08331687302405</v>
      </c>
      <c r="R207" s="247">
        <f t="shared" si="330"/>
        <v>471.43584212797828</v>
      </c>
      <c r="S207" s="247">
        <f t="shared" si="330"/>
        <v>524.89728619727714</v>
      </c>
      <c r="T207" s="247">
        <f t="shared" si="330"/>
        <v>779.43354766153948</v>
      </c>
      <c r="U207" s="247">
        <f t="shared" si="330"/>
        <v>1168.9346415601724</v>
      </c>
      <c r="V207" s="247">
        <f t="shared" si="330"/>
        <v>1594.8730348620575</v>
      </c>
      <c r="W207" s="247">
        <f t="shared" si="330"/>
        <v>1204.9284959509514</v>
      </c>
      <c r="X207" s="247">
        <f t="shared" si="330"/>
        <v>1019.864502576751</v>
      </c>
      <c r="Y207" s="247">
        <f t="shared" si="330"/>
        <v>709.40429229703545</v>
      </c>
      <c r="Z207" s="247">
        <f t="shared" si="330"/>
        <v>554.51271723090485</v>
      </c>
      <c r="AA207" s="247">
        <f t="shared" si="330"/>
        <v>644.58277369355494</v>
      </c>
      <c r="AB207" s="247">
        <f t="shared" si="330"/>
        <v>681.00975012114816</v>
      </c>
      <c r="AC207" s="247">
        <f t="shared" si="330"/>
        <v>725.91694570629113</v>
      </c>
      <c r="AD207" s="247">
        <f t="shared" si="330"/>
        <v>971.63182289462657</v>
      </c>
      <c r="AE207" s="247">
        <f t="shared" si="330"/>
        <v>1128.9002990771878</v>
      </c>
      <c r="AF207" s="247">
        <f t="shared" si="330"/>
        <v>1151.6623283467586</v>
      </c>
      <c r="AG207" s="247">
        <f t="shared" si="330"/>
        <v>1014.3964166546793</v>
      </c>
      <c r="AH207" s="247">
        <f t="shared" si="330"/>
        <v>1151.8741210540322</v>
      </c>
      <c r="AI207" s="247">
        <f t="shared" si="330"/>
        <v>932.22708951761774</v>
      </c>
      <c r="AJ207" s="247">
        <f t="shared" si="330"/>
        <v>731.87547145460132</v>
      </c>
      <c r="AK207" s="247">
        <f t="shared" ref="AK207:AO207" si="350">AK224</f>
        <v>747.83772958937561</v>
      </c>
      <c r="AL207" s="247">
        <f t="shared" si="350"/>
        <v>950.72180184069998</v>
      </c>
      <c r="AM207" s="247">
        <f t="shared" si="350"/>
        <v>721.93131353276704</v>
      </c>
      <c r="AN207" s="247">
        <f t="shared" si="350"/>
        <v>677.28685640475851</v>
      </c>
      <c r="AO207" s="247">
        <f t="shared" si="350"/>
        <v>670.40625412815234</v>
      </c>
      <c r="AP207" s="247">
        <f t="shared" ref="AP207:AS207" si="351">AP224</f>
        <v>89.237416274008581</v>
      </c>
      <c r="AQ207" s="247">
        <f t="shared" si="351"/>
        <v>90.947005128976528</v>
      </c>
      <c r="AR207" s="247">
        <f t="shared" si="351"/>
        <v>101.71008673339676</v>
      </c>
      <c r="AS207" s="247">
        <f t="shared" si="351"/>
        <v>96.248869634416621</v>
      </c>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14"/>
      <c r="DC207" s="28"/>
      <c r="DD207" s="28"/>
      <c r="DE207" s="28"/>
      <c r="DF207" s="28"/>
      <c r="DG207" s="28"/>
      <c r="DH207" s="28"/>
      <c r="DI207" s="28"/>
      <c r="DJ207" s="28"/>
      <c r="DK207" s="28"/>
      <c r="DL207" s="28"/>
      <c r="DM207" s="28"/>
      <c r="DN207" s="28"/>
      <c r="DO207" s="28"/>
      <c r="DP207" s="28"/>
      <c r="DQ207" s="28"/>
      <c r="DR207" s="28"/>
      <c r="DS207" s="28"/>
      <c r="DT207" s="28"/>
      <c r="DU207" s="28"/>
      <c r="DV207" s="28"/>
      <c r="DW207" s="28"/>
      <c r="DX207" s="28"/>
      <c r="DY207" s="28"/>
      <c r="DZ207" s="28"/>
      <c r="EA207" s="28"/>
      <c r="EB207" s="28"/>
      <c r="EC207" s="28"/>
      <c r="ED207" s="28"/>
      <c r="EE207" s="28"/>
      <c r="EF207" s="28"/>
      <c r="EG207" s="28"/>
      <c r="EH207" s="28"/>
      <c r="EI207" s="28"/>
      <c r="EJ207" s="28"/>
      <c r="EK207" s="28"/>
      <c r="EL207" s="28"/>
      <c r="EM207" s="28"/>
      <c r="EN207" s="28"/>
      <c r="EO207" s="28"/>
      <c r="EP207" s="28"/>
      <c r="EQ207" s="28"/>
      <c r="ER207" s="28"/>
      <c r="ES207" s="28"/>
      <c r="ET207" s="28"/>
      <c r="EU207" s="28"/>
      <c r="EV207" s="28"/>
      <c r="EW207" s="28"/>
      <c r="EX207" s="28"/>
      <c r="EY207" s="28"/>
      <c r="EZ207" s="28"/>
      <c r="FA207" s="28"/>
      <c r="FB207" s="28"/>
      <c r="FC207" s="28"/>
      <c r="FD207" s="28"/>
      <c r="FE207" s="28"/>
      <c r="FF207" s="28"/>
      <c r="FG207" s="28"/>
      <c r="FH207" s="28"/>
      <c r="FI207" s="28"/>
      <c r="FJ207" s="28"/>
      <c r="FK207" s="28"/>
      <c r="FL207" s="28"/>
      <c r="FM207" s="28"/>
      <c r="FN207" s="28"/>
      <c r="FO207" s="28"/>
      <c r="FP207" s="28"/>
      <c r="FQ207" s="28"/>
      <c r="FR207" s="28"/>
      <c r="FS207" s="28"/>
      <c r="FT207" s="28"/>
      <c r="FU207" s="28"/>
      <c r="FV207" s="28"/>
      <c r="FW207" s="28"/>
      <c r="FX207" s="28"/>
      <c r="FY207" s="28"/>
      <c r="FZ207" s="28"/>
      <c r="GA207" s="28"/>
      <c r="GB207" s="28"/>
      <c r="GC207" s="28"/>
      <c r="GD207" s="28"/>
      <c r="GE207" s="28"/>
      <c r="GF207" s="28"/>
      <c r="GG207" s="28"/>
      <c r="GH207" s="28"/>
      <c r="GI207" s="28"/>
      <c r="GJ207" s="28"/>
      <c r="GK207" s="28"/>
      <c r="GL207" s="28"/>
      <c r="GM207" s="28"/>
      <c r="GN207" s="28"/>
      <c r="GO207" s="28"/>
      <c r="GP207" s="28"/>
      <c r="GQ207" s="28"/>
      <c r="GR207" s="28"/>
      <c r="GS207" s="28"/>
      <c r="GT207" s="28"/>
      <c r="GU207" s="28"/>
      <c r="GV207" s="28"/>
      <c r="GW207" s="28"/>
      <c r="GX207" s="28"/>
      <c r="GY207" s="28"/>
      <c r="GZ207" s="28"/>
      <c r="HA207" s="28"/>
      <c r="HB207" s="28"/>
      <c r="HC207" s="28"/>
      <c r="HD207" s="28"/>
      <c r="HE207" s="28"/>
      <c r="HF207" s="28"/>
      <c r="HG207" s="28"/>
      <c r="HH207" s="28"/>
      <c r="HI207" s="28"/>
      <c r="HJ207" s="28"/>
      <c r="HK207" s="28"/>
      <c r="HL207" s="28"/>
      <c r="HM207" s="28"/>
      <c r="HN207" s="28"/>
      <c r="HO207" s="28"/>
      <c r="HP207" s="28"/>
      <c r="HQ207" s="28"/>
      <c r="HR207" s="28"/>
      <c r="HS207" s="28"/>
      <c r="HT207" s="28"/>
      <c r="HU207" s="28"/>
      <c r="HV207" s="28"/>
      <c r="HW207" s="28"/>
      <c r="HX207" s="28"/>
      <c r="HY207" s="28"/>
      <c r="HZ207" s="28"/>
      <c r="IA207" s="28"/>
      <c r="IB207" s="28"/>
      <c r="IC207" s="28"/>
      <c r="ID207" s="28"/>
      <c r="IE207" s="28"/>
      <c r="IF207" s="28"/>
      <c r="IG207" s="28"/>
      <c r="IH207" s="28"/>
      <c r="II207" s="28"/>
      <c r="IJ207" s="28"/>
      <c r="IK207" s="28"/>
      <c r="IL207" s="28"/>
      <c r="IM207" s="28"/>
      <c r="IN207" s="28"/>
      <c r="IO207" s="28"/>
      <c r="IP207" s="28"/>
      <c r="IQ207" s="28"/>
      <c r="IR207" s="28"/>
      <c r="IS207" s="28"/>
      <c r="IT207" s="28"/>
      <c r="IU207" s="28"/>
      <c r="IV207" s="28"/>
      <c r="IW207" s="28"/>
      <c r="IX207" s="28"/>
      <c r="IY207" s="28"/>
      <c r="IZ207" s="28"/>
      <c r="JA207" s="28"/>
      <c r="JB207" s="28"/>
      <c r="JC207" s="28"/>
      <c r="JD207" s="28"/>
      <c r="JE207" s="28"/>
      <c r="JF207" s="28"/>
      <c r="JG207" s="28"/>
      <c r="JH207" s="28"/>
      <c r="JI207" s="28"/>
      <c r="JJ207" s="28"/>
      <c r="JK207" s="28"/>
      <c r="JL207" s="28"/>
      <c r="JM207" s="28"/>
      <c r="JN207" s="28"/>
      <c r="JO207" s="28"/>
      <c r="JP207" s="28"/>
      <c r="JQ207" s="28"/>
      <c r="JR207" s="28"/>
      <c r="JS207" s="28"/>
    </row>
    <row r="208" spans="1:279" s="27" customFormat="1" ht="12.75" outlineLevel="1" x14ac:dyDescent="0.2">
      <c r="A208" s="33"/>
      <c r="B208" s="58"/>
      <c r="C208" s="33" t="str">
        <f t="shared" si="327"/>
        <v>RIO URUGUAY</v>
      </c>
      <c r="D208" s="33"/>
      <c r="E208" s="243">
        <f t="shared" si="328"/>
        <v>2.309420359965212E-2</v>
      </c>
      <c r="F208" s="243"/>
      <c r="G208" s="204">
        <f t="shared" si="333"/>
        <v>23480.705002928422</v>
      </c>
      <c r="H208" s="246">
        <f t="shared" si="329"/>
        <v>2.0694288101546478E-2</v>
      </c>
      <c r="I208" s="201" t="s">
        <v>193</v>
      </c>
      <c r="J208" s="247">
        <f t="shared" ref="J208" si="352">J225</f>
        <v>1249.4688751398821</v>
      </c>
      <c r="K208" s="247">
        <f t="shared" si="330"/>
        <v>806.07433426470141</v>
      </c>
      <c r="L208" s="247">
        <f t="shared" si="330"/>
        <v>572.01966366770159</v>
      </c>
      <c r="M208" s="247">
        <f t="shared" si="330"/>
        <v>427.97884171628885</v>
      </c>
      <c r="N208" s="247">
        <f t="shared" si="330"/>
        <v>372.22333421444227</v>
      </c>
      <c r="O208" s="247">
        <f t="shared" si="330"/>
        <v>363.57771756391224</v>
      </c>
      <c r="P208" s="247">
        <f t="shared" si="330"/>
        <v>517.48263257086603</v>
      </c>
      <c r="Q208" s="247">
        <f t="shared" si="330"/>
        <v>331.19309007322926</v>
      </c>
      <c r="R208" s="247">
        <f t="shared" si="330"/>
        <v>414.06311639667757</v>
      </c>
      <c r="S208" s="247">
        <f t="shared" si="330"/>
        <v>461.01841796747175</v>
      </c>
      <c r="T208" s="247">
        <f t="shared" si="330"/>
        <v>684.57816510532552</v>
      </c>
      <c r="U208" s="247">
        <f t="shared" si="330"/>
        <v>1026.6778155086599</v>
      </c>
      <c r="V208" s="247">
        <f t="shared" si="330"/>
        <v>1400.7804245243217</v>
      </c>
      <c r="W208" s="247">
        <f t="shared" si="330"/>
        <v>1058.2912954106152</v>
      </c>
      <c r="X208" s="247">
        <f t="shared" si="330"/>
        <v>895.7491910948944</v>
      </c>
      <c r="Y208" s="247">
        <f t="shared" si="330"/>
        <v>623.07131915937453</v>
      </c>
      <c r="Z208" s="247">
        <f t="shared" si="330"/>
        <v>487.02971488512509</v>
      </c>
      <c r="AA208" s="247">
        <f t="shared" si="330"/>
        <v>566.13843963674333</v>
      </c>
      <c r="AB208" s="247">
        <f t="shared" si="330"/>
        <v>598.13233155729665</v>
      </c>
      <c r="AC208" s="247">
        <f t="shared" si="330"/>
        <v>637.57441824440025</v>
      </c>
      <c r="AD208" s="247">
        <f t="shared" si="330"/>
        <v>853.38632455679681</v>
      </c>
      <c r="AE208" s="247">
        <f t="shared" si="330"/>
        <v>991.51556620539941</v>
      </c>
      <c r="AF208" s="247">
        <f t="shared" si="330"/>
        <v>1011.5075055800734</v>
      </c>
      <c r="AG208" s="247">
        <f t="shared" si="330"/>
        <v>890.94655944220153</v>
      </c>
      <c r="AH208" s="247">
        <f t="shared" si="330"/>
        <v>1011.693523571425</v>
      </c>
      <c r="AI208" s="247">
        <f t="shared" si="330"/>
        <v>818.77706228853856</v>
      </c>
      <c r="AJ208" s="247">
        <f t="shared" ref="AJ208:AO208" si="353">AJ225</f>
        <v>642.8078042537004</v>
      </c>
      <c r="AK208" s="247">
        <f t="shared" si="353"/>
        <v>656.82748998268369</v>
      </c>
      <c r="AL208" s="247">
        <f t="shared" si="353"/>
        <v>835.02100799022458</v>
      </c>
      <c r="AM208" s="247">
        <f t="shared" si="353"/>
        <v>634.07382891472378</v>
      </c>
      <c r="AN208" s="247">
        <f t="shared" si="353"/>
        <v>594.86250598089623</v>
      </c>
      <c r="AO208" s="247">
        <f t="shared" si="353"/>
        <v>588.81925816910973</v>
      </c>
      <c r="AP208" s="247">
        <f t="shared" ref="AP208:AS208" si="354">AP225</f>
        <v>107.92770203174156</v>
      </c>
      <c r="AQ208" s="247">
        <f t="shared" si="354"/>
        <v>109.99535486437415</v>
      </c>
      <c r="AR208" s="247">
        <f t="shared" si="354"/>
        <v>123.01270468071486</v>
      </c>
      <c r="AS208" s="247">
        <f t="shared" si="354"/>
        <v>116.40766571388123</v>
      </c>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14"/>
      <c r="DC208" s="28"/>
      <c r="DD208" s="28"/>
      <c r="DE208" s="28"/>
      <c r="DF208" s="28"/>
      <c r="DG208" s="28"/>
      <c r="DH208" s="28"/>
      <c r="DI208" s="28"/>
      <c r="DJ208" s="28"/>
      <c r="DK208" s="28"/>
      <c r="DL208" s="28"/>
      <c r="DM208" s="28"/>
      <c r="DN208" s="28"/>
      <c r="DO208" s="28"/>
      <c r="DP208" s="28"/>
      <c r="DQ208" s="28"/>
      <c r="DR208" s="28"/>
      <c r="DS208" s="28"/>
      <c r="DT208" s="28"/>
      <c r="DU208" s="28"/>
      <c r="DV208" s="28"/>
      <c r="DW208" s="28"/>
      <c r="DX208" s="28"/>
      <c r="DY208" s="28"/>
      <c r="DZ208" s="28"/>
      <c r="EA208" s="28"/>
      <c r="EB208" s="28"/>
      <c r="EC208" s="28"/>
      <c r="ED208" s="28"/>
      <c r="EE208" s="28"/>
      <c r="EF208" s="28"/>
      <c r="EG208" s="28"/>
      <c r="EH208" s="28"/>
      <c r="EI208" s="28"/>
      <c r="EJ208" s="28"/>
      <c r="EK208" s="28"/>
      <c r="EL208" s="28"/>
      <c r="EM208" s="28"/>
      <c r="EN208" s="28"/>
      <c r="EO208" s="28"/>
      <c r="EP208" s="28"/>
      <c r="EQ208" s="28"/>
      <c r="ER208" s="28"/>
      <c r="ES208" s="28"/>
      <c r="ET208" s="28"/>
      <c r="EU208" s="28"/>
      <c r="EV208" s="28"/>
      <c r="EW208" s="28"/>
      <c r="EX208" s="28"/>
      <c r="EY208" s="28"/>
      <c r="EZ208" s="28"/>
      <c r="FA208" s="28"/>
      <c r="FB208" s="28"/>
      <c r="FC208" s="28"/>
      <c r="FD208" s="28"/>
      <c r="FE208" s="28"/>
      <c r="FF208" s="28"/>
      <c r="FG208" s="28"/>
      <c r="FH208" s="28"/>
      <c r="FI208" s="28"/>
      <c r="FJ208" s="28"/>
      <c r="FK208" s="28"/>
      <c r="FL208" s="28"/>
      <c r="FM208" s="28"/>
      <c r="FN208" s="28"/>
      <c r="FO208" s="28"/>
      <c r="FP208" s="28"/>
      <c r="FQ208" s="28"/>
      <c r="FR208" s="28"/>
      <c r="FS208" s="28"/>
      <c r="FT208" s="28"/>
      <c r="FU208" s="28"/>
      <c r="FV208" s="28"/>
      <c r="FW208" s="28"/>
      <c r="FX208" s="28"/>
      <c r="FY208" s="28"/>
      <c r="FZ208" s="28"/>
      <c r="GA208" s="28"/>
      <c r="GB208" s="28"/>
      <c r="GC208" s="28"/>
      <c r="GD208" s="28"/>
      <c r="GE208" s="28"/>
      <c r="GF208" s="28"/>
      <c r="GG208" s="28"/>
      <c r="GH208" s="28"/>
      <c r="GI208" s="28"/>
      <c r="GJ208" s="28"/>
      <c r="GK208" s="28"/>
      <c r="GL208" s="28"/>
      <c r="GM208" s="28"/>
      <c r="GN208" s="28"/>
      <c r="GO208" s="28"/>
      <c r="GP208" s="28"/>
      <c r="GQ208" s="28"/>
      <c r="GR208" s="28"/>
      <c r="GS208" s="28"/>
      <c r="GT208" s="28"/>
      <c r="GU208" s="28"/>
      <c r="GV208" s="28"/>
      <c r="GW208" s="28"/>
      <c r="GX208" s="28"/>
      <c r="GY208" s="28"/>
      <c r="GZ208" s="28"/>
      <c r="HA208" s="28"/>
      <c r="HB208" s="28"/>
      <c r="HC208" s="28"/>
      <c r="HD208" s="28"/>
      <c r="HE208" s="28"/>
      <c r="HF208" s="28"/>
      <c r="HG208" s="28"/>
      <c r="HH208" s="28"/>
      <c r="HI208" s="28"/>
      <c r="HJ208" s="28"/>
      <c r="HK208" s="28"/>
      <c r="HL208" s="28"/>
      <c r="HM208" s="28"/>
      <c r="HN208" s="28"/>
      <c r="HO208" s="28"/>
      <c r="HP208" s="28"/>
      <c r="HQ208" s="28"/>
      <c r="HR208" s="28"/>
      <c r="HS208" s="28"/>
      <c r="HT208" s="28"/>
      <c r="HU208" s="28"/>
      <c r="HV208" s="28"/>
      <c r="HW208" s="28"/>
      <c r="HX208" s="28"/>
      <c r="HY208" s="28"/>
      <c r="HZ208" s="28"/>
      <c r="IA208" s="28"/>
      <c r="IB208" s="28"/>
      <c r="IC208" s="28"/>
      <c r="ID208" s="28"/>
      <c r="IE208" s="28"/>
      <c r="IF208" s="28"/>
      <c r="IG208" s="28"/>
      <c r="IH208" s="28"/>
      <c r="II208" s="28"/>
      <c r="IJ208" s="28"/>
      <c r="IK208" s="28"/>
      <c r="IL208" s="28"/>
      <c r="IM208" s="28"/>
      <c r="IN208" s="28"/>
      <c r="IO208" s="28"/>
      <c r="IP208" s="28"/>
      <c r="IQ208" s="28"/>
      <c r="IR208" s="28"/>
      <c r="IS208" s="28"/>
      <c r="IT208" s="28"/>
      <c r="IU208" s="28"/>
      <c r="IV208" s="28"/>
      <c r="IW208" s="28"/>
      <c r="IX208" s="28"/>
      <c r="IY208" s="28"/>
      <c r="IZ208" s="28"/>
      <c r="JA208" s="28"/>
      <c r="JB208" s="28"/>
      <c r="JC208" s="28"/>
      <c r="JD208" s="28"/>
      <c r="JE208" s="28"/>
      <c r="JF208" s="28"/>
      <c r="JG208" s="28"/>
      <c r="JH208" s="28"/>
      <c r="JI208" s="28"/>
      <c r="JJ208" s="28"/>
      <c r="JK208" s="28"/>
      <c r="JL208" s="28"/>
      <c r="JM208" s="28"/>
      <c r="JN208" s="28"/>
      <c r="JO208" s="28"/>
      <c r="JP208" s="28"/>
      <c r="JQ208" s="28"/>
      <c r="JR208" s="28"/>
      <c r="JS208" s="28"/>
    </row>
    <row r="209" spans="1:279" s="27" customFormat="1" ht="12.75" outlineLevel="1" x14ac:dyDescent="0.2">
      <c r="A209" s="33"/>
      <c r="B209" s="58"/>
      <c r="C209" s="33" t="str">
        <f t="shared" si="327"/>
        <v>LA TOSTADENSE Y CIA SRL</v>
      </c>
      <c r="D209" s="33"/>
      <c r="E209" s="243">
        <f t="shared" si="328"/>
        <v>2.1754284249361093E-2</v>
      </c>
      <c r="F209" s="243"/>
      <c r="G209" s="204">
        <f t="shared" ref="G209:G211" si="355">SUM(J209:AS209)</f>
        <v>22144.356020823594</v>
      </c>
      <c r="H209" s="246">
        <f t="shared" ref="H209:H211" si="356">+G209/$G$213</f>
        <v>1.951652146990417E-2</v>
      </c>
      <c r="I209" s="201" t="s">
        <v>193</v>
      </c>
      <c r="J209" s="247">
        <f t="shared" ref="J209:AJ211" si="357">J226</f>
        <v>1176.9750341567053</v>
      </c>
      <c r="K209" s="247">
        <f t="shared" si="357"/>
        <v>759.30612276982652</v>
      </c>
      <c r="L209" s="247">
        <f t="shared" si="357"/>
        <v>538.83123988040711</v>
      </c>
      <c r="M209" s="247">
        <f t="shared" si="357"/>
        <v>403.14762685943907</v>
      </c>
      <c r="N209" s="247">
        <f t="shared" si="357"/>
        <v>350.62703859023259</v>
      </c>
      <c r="O209" s="247">
        <f t="shared" si="357"/>
        <v>342.48303824334585</v>
      </c>
      <c r="P209" s="247">
        <f t="shared" si="357"/>
        <v>487.45843234983346</v>
      </c>
      <c r="Q209" s="247">
        <f t="shared" si="357"/>
        <v>311.97735794560208</v>
      </c>
      <c r="R209" s="247">
        <f t="shared" si="357"/>
        <v>390.03928810107561</v>
      </c>
      <c r="S209" s="247">
        <f t="shared" si="357"/>
        <v>434.27025597047276</v>
      </c>
      <c r="T209" s="247">
        <f t="shared" si="357"/>
        <v>644.8591279775344</v>
      </c>
      <c r="U209" s="247">
        <f t="shared" si="357"/>
        <v>967.11025061825194</v>
      </c>
      <c r="V209" s="247">
        <f t="shared" si="357"/>
        <v>1319.5075290018585</v>
      </c>
      <c r="W209" s="247">
        <f t="shared" si="357"/>
        <v>996.88952509857893</v>
      </c>
      <c r="X209" s="247">
        <f t="shared" si="357"/>
        <v>843.77806903491285</v>
      </c>
      <c r="Y209" s="247">
        <f t="shared" si="357"/>
        <v>586.92089234121056</v>
      </c>
      <c r="Z209" s="247">
        <f t="shared" si="357"/>
        <v>458.77238458467127</v>
      </c>
      <c r="AA209" s="247">
        <f t="shared" si="357"/>
        <v>533.29124285251362</v>
      </c>
      <c r="AB209" s="247">
        <f t="shared" si="357"/>
        <v>563.42885795059544</v>
      </c>
      <c r="AC209" s="247">
        <f t="shared" si="357"/>
        <v>600.58252560043456</v>
      </c>
      <c r="AD209" s="247">
        <f t="shared" si="357"/>
        <v>803.87308437887543</v>
      </c>
      <c r="AE209" s="247">
        <f t="shared" si="357"/>
        <v>933.98810536265398</v>
      </c>
      <c r="AF209" s="247">
        <f t="shared" si="357"/>
        <v>952.82011790536865</v>
      </c>
      <c r="AG209" s="247">
        <f t="shared" si="357"/>
        <v>839.25408475172105</v>
      </c>
      <c r="AH209" s="247">
        <f t="shared" si="357"/>
        <v>952.99534318394956</v>
      </c>
      <c r="AI209" s="247">
        <f t="shared" si="357"/>
        <v>771.27184200238071</v>
      </c>
      <c r="AJ209" s="247">
        <f t="shared" si="357"/>
        <v>605.51227199076516</v>
      </c>
      <c r="AK209" s="247">
        <f t="shared" ref="AK209:AO209" si="358">AK226</f>
        <v>618.7185394041004</v>
      </c>
      <c r="AL209" s="247">
        <f t="shared" si="358"/>
        <v>786.5733184356701</v>
      </c>
      <c r="AM209" s="247">
        <f t="shared" si="358"/>
        <v>597.28503950226889</v>
      </c>
      <c r="AN209" s="247">
        <f t="shared" si="358"/>
        <v>560.34874675611741</v>
      </c>
      <c r="AO209" s="247">
        <f t="shared" si="358"/>
        <v>554.65612652266134</v>
      </c>
      <c r="AP209" s="247">
        <f t="shared" ref="AP209:AS209" si="359">AP226</f>
        <v>107.80029982781743</v>
      </c>
      <c r="AQ209" s="247">
        <f t="shared" si="359"/>
        <v>109.86551191981654</v>
      </c>
      <c r="AR209" s="247">
        <f t="shared" si="359"/>
        <v>122.86749553244279</v>
      </c>
      <c r="AS209" s="247">
        <f t="shared" si="359"/>
        <v>116.27025341948021</v>
      </c>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14"/>
      <c r="DC209" s="28"/>
      <c r="DD209" s="28"/>
      <c r="DE209" s="28"/>
      <c r="DF209" s="28"/>
      <c r="DG209" s="28"/>
      <c r="DH209" s="28"/>
      <c r="DI209" s="28"/>
      <c r="DJ209" s="28"/>
      <c r="DK209" s="28"/>
      <c r="DL209" s="28"/>
      <c r="DM209" s="28"/>
      <c r="DN209" s="28"/>
      <c r="DO209" s="28"/>
      <c r="DP209" s="28"/>
      <c r="DQ209" s="28"/>
      <c r="DR209" s="28"/>
      <c r="DS209" s="28"/>
      <c r="DT209" s="28"/>
      <c r="DU209" s="28"/>
      <c r="DV209" s="28"/>
      <c r="DW209" s="28"/>
      <c r="DX209" s="28"/>
      <c r="DY209" s="28"/>
      <c r="DZ209" s="28"/>
      <c r="EA209" s="28"/>
      <c r="EB209" s="28"/>
      <c r="EC209" s="28"/>
      <c r="ED209" s="28"/>
      <c r="EE209" s="28"/>
      <c r="EF209" s="28"/>
      <c r="EG209" s="28"/>
      <c r="EH209" s="28"/>
      <c r="EI209" s="28"/>
      <c r="EJ209" s="28"/>
      <c r="EK209" s="28"/>
      <c r="EL209" s="28"/>
      <c r="EM209" s="28"/>
      <c r="EN209" s="28"/>
      <c r="EO209" s="28"/>
      <c r="EP209" s="28"/>
      <c r="EQ209" s="28"/>
      <c r="ER209" s="28"/>
      <c r="ES209" s="28"/>
      <c r="ET209" s="28"/>
      <c r="EU209" s="28"/>
      <c r="EV209" s="28"/>
      <c r="EW209" s="28"/>
      <c r="EX209" s="28"/>
      <c r="EY209" s="28"/>
      <c r="EZ209" s="28"/>
      <c r="FA209" s="28"/>
      <c r="FB209" s="28"/>
      <c r="FC209" s="28"/>
      <c r="FD209" s="28"/>
      <c r="FE209" s="28"/>
      <c r="FF209" s="28"/>
      <c r="FG209" s="28"/>
      <c r="FH209" s="28"/>
      <c r="FI209" s="28"/>
      <c r="FJ209" s="28"/>
      <c r="FK209" s="28"/>
      <c r="FL209" s="28"/>
      <c r="FM209" s="28"/>
      <c r="FN209" s="28"/>
      <c r="FO209" s="28"/>
      <c r="FP209" s="28"/>
      <c r="FQ209" s="28"/>
      <c r="FR209" s="28"/>
      <c r="FS209" s="28"/>
      <c r="FT209" s="28"/>
      <c r="FU209" s="28"/>
      <c r="FV209" s="28"/>
      <c r="FW209" s="28"/>
      <c r="FX209" s="28"/>
      <c r="FY209" s="28"/>
      <c r="FZ209" s="28"/>
      <c r="GA209" s="28"/>
      <c r="GB209" s="28"/>
      <c r="GC209" s="28"/>
      <c r="GD209" s="28"/>
      <c r="GE209" s="28"/>
      <c r="GF209" s="28"/>
      <c r="GG209" s="28"/>
      <c r="GH209" s="28"/>
      <c r="GI209" s="28"/>
      <c r="GJ209" s="28"/>
      <c r="GK209" s="28"/>
      <c r="GL209" s="28"/>
      <c r="GM209" s="28"/>
      <c r="GN209" s="28"/>
      <c r="GO209" s="28"/>
      <c r="GP209" s="28"/>
      <c r="GQ209" s="28"/>
      <c r="GR209" s="28"/>
      <c r="GS209" s="28"/>
      <c r="GT209" s="28"/>
      <c r="GU209" s="28"/>
      <c r="GV209" s="28"/>
      <c r="GW209" s="28"/>
      <c r="GX209" s="28"/>
      <c r="GY209" s="28"/>
      <c r="GZ209" s="28"/>
      <c r="HA209" s="28"/>
      <c r="HB209" s="28"/>
      <c r="HC209" s="28"/>
      <c r="HD209" s="28"/>
      <c r="HE209" s="28"/>
      <c r="HF209" s="28"/>
      <c r="HG209" s="28"/>
      <c r="HH209" s="28"/>
      <c r="HI209" s="28"/>
      <c r="HJ209" s="28"/>
      <c r="HK209" s="28"/>
      <c r="HL209" s="28"/>
      <c r="HM209" s="28"/>
      <c r="HN209" s="28"/>
      <c r="HO209" s="28"/>
      <c r="HP209" s="28"/>
      <c r="HQ209" s="28"/>
      <c r="HR209" s="28"/>
      <c r="HS209" s="28"/>
      <c r="HT209" s="28"/>
      <c r="HU209" s="28"/>
      <c r="HV209" s="28"/>
      <c r="HW209" s="28"/>
      <c r="HX209" s="28"/>
      <c r="HY209" s="28"/>
      <c r="HZ209" s="28"/>
      <c r="IA209" s="28"/>
      <c r="IB209" s="28"/>
      <c r="IC209" s="28"/>
      <c r="ID209" s="28"/>
      <c r="IE209" s="28"/>
      <c r="IF209" s="28"/>
      <c r="IG209" s="28"/>
      <c r="IH209" s="28"/>
      <c r="II209" s="28"/>
      <c r="IJ209" s="28"/>
      <c r="IK209" s="28"/>
      <c r="IL209" s="28"/>
      <c r="IM209" s="28"/>
      <c r="IN209" s="28"/>
      <c r="IO209" s="28"/>
      <c r="IP209" s="28"/>
      <c r="IQ209" s="28"/>
      <c r="IR209" s="28"/>
      <c r="IS209" s="28"/>
      <c r="IT209" s="28"/>
      <c r="IU209" s="28"/>
      <c r="IV209" s="28"/>
      <c r="IW209" s="28"/>
      <c r="IX209" s="28"/>
      <c r="IY209" s="28"/>
      <c r="IZ209" s="28"/>
      <c r="JA209" s="28"/>
      <c r="JB209" s="28"/>
      <c r="JC209" s="28"/>
      <c r="JD209" s="28"/>
      <c r="JE209" s="28"/>
      <c r="JF209" s="28"/>
      <c r="JG209" s="28"/>
      <c r="JH209" s="28"/>
      <c r="JI209" s="28"/>
      <c r="JJ209" s="28"/>
      <c r="JK209" s="28"/>
      <c r="JL209" s="28"/>
      <c r="JM209" s="28"/>
      <c r="JN209" s="28"/>
      <c r="JO209" s="28"/>
      <c r="JP209" s="28"/>
      <c r="JQ209" s="28"/>
      <c r="JR209" s="28"/>
      <c r="JS209" s="28"/>
    </row>
    <row r="210" spans="1:279" s="27" customFormat="1" ht="12.75" outlineLevel="1" x14ac:dyDescent="0.2">
      <c r="A210" s="33"/>
      <c r="B210" s="58"/>
      <c r="C210" s="33" t="str">
        <f t="shared" si="327"/>
        <v>EL PRACTICO S.A.</v>
      </c>
      <c r="D210" s="33"/>
      <c r="E210" s="243">
        <f t="shared" si="328"/>
        <v>2.0514486138870306E-2</v>
      </c>
      <c r="F210" s="243"/>
      <c r="G210" s="204">
        <f t="shared" si="355"/>
        <v>20923.917979351962</v>
      </c>
      <c r="H210" s="246">
        <f t="shared" si="356"/>
        <v>1.8440910816938202E-2</v>
      </c>
      <c r="I210" s="201" t="s">
        <v>193</v>
      </c>
      <c r="J210" s="247">
        <f t="shared" ref="J210" si="360">J227</f>
        <v>1109.8980663872339</v>
      </c>
      <c r="K210" s="247">
        <f t="shared" si="357"/>
        <v>716.03251810863128</v>
      </c>
      <c r="L210" s="247">
        <f t="shared" si="357"/>
        <v>508.12271619745684</v>
      </c>
      <c r="M210" s="247">
        <f t="shared" si="357"/>
        <v>380.17184607529964</v>
      </c>
      <c r="N210" s="247">
        <f t="shared" si="357"/>
        <v>330.64445792022423</v>
      </c>
      <c r="O210" s="247">
        <f t="shared" si="357"/>
        <v>322.96459218361332</v>
      </c>
      <c r="P210" s="247">
        <f t="shared" si="357"/>
        <v>459.67769562493419</v>
      </c>
      <c r="Q210" s="247">
        <f t="shared" si="357"/>
        <v>294.19746068659549</v>
      </c>
      <c r="R210" s="247">
        <f t="shared" si="357"/>
        <v>367.8105644684382</v>
      </c>
      <c r="S210" s="247">
        <f t="shared" si="357"/>
        <v>409.52076586438693</v>
      </c>
      <c r="T210" s="247">
        <f t="shared" si="357"/>
        <v>608.10797040163004</v>
      </c>
      <c r="U210" s="247">
        <f t="shared" si="357"/>
        <v>911.99368380277531</v>
      </c>
      <c r="V210" s="247">
        <f t="shared" si="357"/>
        <v>1244.3074938049792</v>
      </c>
      <c r="W210" s="247">
        <f t="shared" si="357"/>
        <v>940.07580806619364</v>
      </c>
      <c r="X210" s="247">
        <f t="shared" si="357"/>
        <v>795.690324861313</v>
      </c>
      <c r="Y210" s="247">
        <f t="shared" si="357"/>
        <v>553.47169194503715</v>
      </c>
      <c r="Z210" s="247">
        <f t="shared" si="357"/>
        <v>432.62649400819168</v>
      </c>
      <c r="AA210" s="247">
        <f t="shared" si="357"/>
        <v>502.89844906297537</v>
      </c>
      <c r="AB210" s="247">
        <f t="shared" si="357"/>
        <v>531.31849175899595</v>
      </c>
      <c r="AC210" s="247">
        <f t="shared" si="357"/>
        <v>566.35473525357122</v>
      </c>
      <c r="AD210" s="247">
        <f t="shared" si="357"/>
        <v>758.05956462969777</v>
      </c>
      <c r="AE210" s="247">
        <f t="shared" si="357"/>
        <v>880.75920226585379</v>
      </c>
      <c r="AF210" s="247">
        <f t="shared" si="357"/>
        <v>898.51795984418675</v>
      </c>
      <c r="AG210" s="247">
        <f t="shared" si="357"/>
        <v>791.42416690335892</v>
      </c>
      <c r="AH210" s="247">
        <f t="shared" si="357"/>
        <v>898.68319886135816</v>
      </c>
      <c r="AI210" s="247">
        <f t="shared" si="357"/>
        <v>727.31629920315561</v>
      </c>
      <c r="AJ210" s="247">
        <f t="shared" si="357"/>
        <v>571.00353053607068</v>
      </c>
      <c r="AK210" s="247">
        <f t="shared" ref="AK210:AO210" si="361">AK227</f>
        <v>583.45715974729319</v>
      </c>
      <c r="AL210" s="247">
        <f t="shared" si="361"/>
        <v>741.74572940627445</v>
      </c>
      <c r="AM210" s="247">
        <f t="shared" si="361"/>
        <v>563.24517613967271</v>
      </c>
      <c r="AN210" s="247">
        <f t="shared" si="361"/>
        <v>528.41391913867847</v>
      </c>
      <c r="AO210" s="247">
        <f t="shared" si="361"/>
        <v>523.04572694561568</v>
      </c>
      <c r="AP210" s="247">
        <f t="shared" ref="AP210:AS210" si="362">AP227</f>
        <v>111.47156016867854</v>
      </c>
      <c r="AQ210" s="247">
        <f t="shared" si="362"/>
        <v>113.60710537905425</v>
      </c>
      <c r="AR210" s="247">
        <f t="shared" si="362"/>
        <v>127.05188615333776</v>
      </c>
      <c r="AS210" s="247">
        <f t="shared" si="362"/>
        <v>120.22996754720157</v>
      </c>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14"/>
      <c r="DC210" s="28"/>
      <c r="DD210" s="28"/>
      <c r="DE210" s="28"/>
      <c r="DF210" s="28"/>
      <c r="DG210" s="28"/>
      <c r="DH210" s="28"/>
      <c r="DI210" s="28"/>
      <c r="DJ210" s="28"/>
      <c r="DK210" s="28"/>
      <c r="DL210" s="28"/>
      <c r="DM210" s="28"/>
      <c r="DN210" s="28"/>
      <c r="DO210" s="28"/>
      <c r="DP210" s="28"/>
      <c r="DQ210" s="28"/>
      <c r="DR210" s="28"/>
      <c r="DS210" s="28"/>
      <c r="DT210" s="28"/>
      <c r="DU210" s="28"/>
      <c r="DV210" s="28"/>
      <c r="DW210" s="28"/>
      <c r="DX210" s="28"/>
      <c r="DY210" s="28"/>
      <c r="DZ210" s="28"/>
      <c r="EA210" s="28"/>
      <c r="EB210" s="28"/>
      <c r="EC210" s="28"/>
      <c r="ED210" s="28"/>
      <c r="EE210" s="28"/>
      <c r="EF210" s="28"/>
      <c r="EG210" s="28"/>
      <c r="EH210" s="28"/>
      <c r="EI210" s="28"/>
      <c r="EJ210" s="28"/>
      <c r="EK210" s="28"/>
      <c r="EL210" s="28"/>
      <c r="EM210" s="28"/>
      <c r="EN210" s="28"/>
      <c r="EO210" s="28"/>
      <c r="EP210" s="28"/>
      <c r="EQ210" s="28"/>
      <c r="ER210" s="28"/>
      <c r="ES210" s="28"/>
      <c r="ET210" s="28"/>
      <c r="EU210" s="28"/>
      <c r="EV210" s="28"/>
      <c r="EW210" s="28"/>
      <c r="EX210" s="28"/>
      <c r="EY210" s="28"/>
      <c r="EZ210" s="28"/>
      <c r="FA210" s="28"/>
      <c r="FB210" s="28"/>
      <c r="FC210" s="28"/>
      <c r="FD210" s="28"/>
      <c r="FE210" s="28"/>
      <c r="FF210" s="28"/>
      <c r="FG210" s="28"/>
      <c r="FH210" s="28"/>
      <c r="FI210" s="28"/>
      <c r="FJ210" s="28"/>
      <c r="FK210" s="28"/>
      <c r="FL210" s="28"/>
      <c r="FM210" s="28"/>
      <c r="FN210" s="28"/>
      <c r="FO210" s="28"/>
      <c r="FP210" s="28"/>
      <c r="FQ210" s="28"/>
      <c r="FR210" s="28"/>
      <c r="FS210" s="28"/>
      <c r="FT210" s="28"/>
      <c r="FU210" s="28"/>
      <c r="FV210" s="28"/>
      <c r="FW210" s="28"/>
      <c r="FX210" s="28"/>
      <c r="FY210" s="28"/>
      <c r="FZ210" s="28"/>
      <c r="GA210" s="28"/>
      <c r="GB210" s="28"/>
      <c r="GC210" s="28"/>
      <c r="GD210" s="28"/>
      <c r="GE210" s="28"/>
      <c r="GF210" s="28"/>
      <c r="GG210" s="28"/>
      <c r="GH210" s="28"/>
      <c r="GI210" s="28"/>
      <c r="GJ210" s="28"/>
      <c r="GK210" s="28"/>
      <c r="GL210" s="28"/>
      <c r="GM210" s="28"/>
      <c r="GN210" s="28"/>
      <c r="GO210" s="28"/>
      <c r="GP210" s="28"/>
      <c r="GQ210" s="28"/>
      <c r="GR210" s="28"/>
      <c r="GS210" s="28"/>
      <c r="GT210" s="28"/>
      <c r="GU210" s="28"/>
      <c r="GV210" s="28"/>
      <c r="GW210" s="28"/>
      <c r="GX210" s="28"/>
      <c r="GY210" s="28"/>
      <c r="GZ210" s="28"/>
      <c r="HA210" s="28"/>
      <c r="HB210" s="28"/>
      <c r="HC210" s="28"/>
      <c r="HD210" s="28"/>
      <c r="HE210" s="28"/>
      <c r="HF210" s="28"/>
      <c r="HG210" s="28"/>
      <c r="HH210" s="28"/>
      <c r="HI210" s="28"/>
      <c r="HJ210" s="28"/>
      <c r="HK210" s="28"/>
      <c r="HL210" s="28"/>
      <c r="HM210" s="28"/>
      <c r="HN210" s="28"/>
      <c r="HO210" s="28"/>
      <c r="HP210" s="28"/>
      <c r="HQ210" s="28"/>
      <c r="HR210" s="28"/>
      <c r="HS210" s="28"/>
      <c r="HT210" s="28"/>
      <c r="HU210" s="28"/>
      <c r="HV210" s="28"/>
      <c r="HW210" s="28"/>
      <c r="HX210" s="28"/>
      <c r="HY210" s="28"/>
      <c r="HZ210" s="28"/>
      <c r="IA210" s="28"/>
      <c r="IB210" s="28"/>
      <c r="IC210" s="28"/>
      <c r="ID210" s="28"/>
      <c r="IE210" s="28"/>
      <c r="IF210" s="28"/>
      <c r="IG210" s="28"/>
      <c r="IH210" s="28"/>
      <c r="II210" s="28"/>
      <c r="IJ210" s="28"/>
      <c r="IK210" s="28"/>
      <c r="IL210" s="28"/>
      <c r="IM210" s="28"/>
      <c r="IN210" s="28"/>
      <c r="IO210" s="28"/>
      <c r="IP210" s="28"/>
      <c r="IQ210" s="28"/>
      <c r="IR210" s="28"/>
      <c r="IS210" s="28"/>
      <c r="IT210" s="28"/>
      <c r="IU210" s="28"/>
      <c r="IV210" s="28"/>
      <c r="IW210" s="28"/>
      <c r="IX210" s="28"/>
      <c r="IY210" s="28"/>
      <c r="IZ210" s="28"/>
      <c r="JA210" s="28"/>
      <c r="JB210" s="28"/>
      <c r="JC210" s="28"/>
      <c r="JD210" s="28"/>
      <c r="JE210" s="28"/>
      <c r="JF210" s="28"/>
      <c r="JG210" s="28"/>
      <c r="JH210" s="28"/>
      <c r="JI210" s="28"/>
      <c r="JJ210" s="28"/>
      <c r="JK210" s="28"/>
      <c r="JL210" s="28"/>
      <c r="JM210" s="28"/>
      <c r="JN210" s="28"/>
      <c r="JO210" s="28"/>
      <c r="JP210" s="28"/>
      <c r="JQ210" s="28"/>
      <c r="JR210" s="28"/>
      <c r="JS210" s="28"/>
    </row>
    <row r="211" spans="1:279" s="27" customFormat="1" ht="12.75" outlineLevel="1" x14ac:dyDescent="0.2">
      <c r="A211" s="33"/>
      <c r="B211" s="58"/>
      <c r="C211" s="33" t="str">
        <f t="shared" si="327"/>
        <v>BALUT</v>
      </c>
      <c r="D211" s="33"/>
      <c r="E211" s="243">
        <f t="shared" si="328"/>
        <v>1.975193148886617E-2</v>
      </c>
      <c r="F211" s="243"/>
      <c r="G211" s="204">
        <f t="shared" si="355"/>
        <v>28570.568761210212</v>
      </c>
      <c r="H211" s="246">
        <f t="shared" si="356"/>
        <v>2.5180146043135839E-2</v>
      </c>
      <c r="I211" s="201" t="s">
        <v>193</v>
      </c>
      <c r="J211" s="247">
        <f t="shared" ref="J211" si="363">J228</f>
        <v>1068.6414672296987</v>
      </c>
      <c r="K211" s="247">
        <f t="shared" si="357"/>
        <v>689.41650040573927</v>
      </c>
      <c r="L211" s="247">
        <f t="shared" si="357"/>
        <v>489.23502203898931</v>
      </c>
      <c r="M211" s="247">
        <f t="shared" si="357"/>
        <v>366.04028035813172</v>
      </c>
      <c r="N211" s="247">
        <f t="shared" si="357"/>
        <v>318.35390054635826</v>
      </c>
      <c r="O211" s="247">
        <f t="shared" si="357"/>
        <v>310.95950709938774</v>
      </c>
      <c r="P211" s="247">
        <f t="shared" si="357"/>
        <v>442.59077656056598</v>
      </c>
      <c r="Q211" s="247">
        <f t="shared" si="357"/>
        <v>283.26169363168026</v>
      </c>
      <c r="R211" s="247">
        <f t="shared" si="357"/>
        <v>354.13848638871406</v>
      </c>
      <c r="S211" s="247">
        <f t="shared" si="357"/>
        <v>394.29825616225793</v>
      </c>
      <c r="T211" s="247">
        <f t="shared" si="357"/>
        <v>585.50367227808579</v>
      </c>
      <c r="U211" s="247">
        <f t="shared" si="357"/>
        <v>878.09349153617507</v>
      </c>
      <c r="V211" s="247">
        <f t="shared" si="357"/>
        <v>1198.0546918087293</v>
      </c>
      <c r="W211" s="247">
        <f t="shared" si="357"/>
        <v>905.13176053097493</v>
      </c>
      <c r="X211" s="247">
        <f t="shared" si="357"/>
        <v>766.11330533087357</v>
      </c>
      <c r="Y211" s="247">
        <f t="shared" si="357"/>
        <v>532.89830738734884</v>
      </c>
      <c r="Z211" s="247">
        <f t="shared" si="357"/>
        <v>416.54510924974795</v>
      </c>
      <c r="AA211" s="247">
        <f t="shared" si="357"/>
        <v>484.20494885941844</v>
      </c>
      <c r="AB211" s="247">
        <f t="shared" si="357"/>
        <v>511.5685753447446</v>
      </c>
      <c r="AC211" s="247">
        <f t="shared" si="357"/>
        <v>545.30246838244716</v>
      </c>
      <c r="AD211" s="247">
        <f t="shared" si="357"/>
        <v>729.88133768921443</v>
      </c>
      <c r="AE211" s="247">
        <f t="shared" si="357"/>
        <v>848.02004318210857</v>
      </c>
      <c r="AF211" s="247">
        <f t="shared" si="357"/>
        <v>865.11868073218523</v>
      </c>
      <c r="AG211" s="247">
        <f t="shared" si="357"/>
        <v>762.00572695256221</v>
      </c>
      <c r="AH211" s="247">
        <f t="shared" si="357"/>
        <v>865.2777775637785</v>
      </c>
      <c r="AI211" s="247">
        <f t="shared" si="357"/>
        <v>700.28084619562014</v>
      </c>
      <c r="AJ211" s="247">
        <f t="shared" si="357"/>
        <v>549.77846087400235</v>
      </c>
      <c r="AK211" s="247">
        <f t="shared" ref="AK211:AO211" si="364">AK228</f>
        <v>561.76916974687651</v>
      </c>
      <c r="AL211" s="247">
        <f t="shared" si="364"/>
        <v>714.1739125325513</v>
      </c>
      <c r="AM211" s="247">
        <f t="shared" si="364"/>
        <v>542.30849631010142</v>
      </c>
      <c r="AN211" s="247">
        <f t="shared" si="364"/>
        <v>508.77197010625201</v>
      </c>
      <c r="AO211" s="247">
        <f t="shared" si="364"/>
        <v>503.60332178142102</v>
      </c>
      <c r="AP211" s="247">
        <f t="shared" ref="AP211:AS211" si="365">AP228</f>
        <v>2095.393716779955</v>
      </c>
      <c r="AQ211" s="247">
        <f t="shared" si="365"/>
        <v>2135.5367632121524</v>
      </c>
      <c r="AR211" s="247">
        <f t="shared" si="365"/>
        <v>2388.2658818796194</v>
      </c>
      <c r="AS211" s="247">
        <f t="shared" si="365"/>
        <v>2260.030434541738</v>
      </c>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14"/>
      <c r="DC211" s="28"/>
      <c r="DD211" s="28"/>
      <c r="DE211" s="28"/>
      <c r="DF211" s="28"/>
      <c r="DG211" s="28"/>
      <c r="DH211" s="28"/>
      <c r="DI211" s="28"/>
      <c r="DJ211" s="28"/>
      <c r="DK211" s="28"/>
      <c r="DL211" s="28"/>
      <c r="DM211" s="28"/>
      <c r="DN211" s="28"/>
      <c r="DO211" s="28"/>
      <c r="DP211" s="28"/>
      <c r="DQ211" s="28"/>
      <c r="DR211" s="28"/>
      <c r="DS211" s="28"/>
      <c r="DT211" s="28"/>
      <c r="DU211" s="28"/>
      <c r="DV211" s="28"/>
      <c r="DW211" s="28"/>
      <c r="DX211" s="28"/>
      <c r="DY211" s="28"/>
      <c r="DZ211" s="28"/>
      <c r="EA211" s="28"/>
      <c r="EB211" s="28"/>
      <c r="EC211" s="28"/>
      <c r="ED211" s="28"/>
      <c r="EE211" s="28"/>
      <c r="EF211" s="28"/>
      <c r="EG211" s="28"/>
      <c r="EH211" s="28"/>
      <c r="EI211" s="28"/>
      <c r="EJ211" s="28"/>
      <c r="EK211" s="28"/>
      <c r="EL211" s="28"/>
      <c r="EM211" s="28"/>
      <c r="EN211" s="28"/>
      <c r="EO211" s="28"/>
      <c r="EP211" s="28"/>
      <c r="EQ211" s="28"/>
      <c r="ER211" s="28"/>
      <c r="ES211" s="28"/>
      <c r="ET211" s="28"/>
      <c r="EU211" s="28"/>
      <c r="EV211" s="28"/>
      <c r="EW211" s="28"/>
      <c r="EX211" s="28"/>
      <c r="EY211" s="28"/>
      <c r="EZ211" s="28"/>
      <c r="FA211" s="28"/>
      <c r="FB211" s="28"/>
      <c r="FC211" s="28"/>
      <c r="FD211" s="28"/>
      <c r="FE211" s="28"/>
      <c r="FF211" s="28"/>
      <c r="FG211" s="28"/>
      <c r="FH211" s="28"/>
      <c r="FI211" s="28"/>
      <c r="FJ211" s="28"/>
      <c r="FK211" s="28"/>
      <c r="FL211" s="28"/>
      <c r="FM211" s="28"/>
      <c r="FN211" s="28"/>
      <c r="FO211" s="28"/>
      <c r="FP211" s="28"/>
      <c r="FQ211" s="28"/>
      <c r="FR211" s="28"/>
      <c r="FS211" s="28"/>
      <c r="FT211" s="28"/>
      <c r="FU211" s="28"/>
      <c r="FV211" s="28"/>
      <c r="FW211" s="28"/>
      <c r="FX211" s="28"/>
      <c r="FY211" s="28"/>
      <c r="FZ211" s="28"/>
      <c r="GA211" s="28"/>
      <c r="GB211" s="28"/>
      <c r="GC211" s="28"/>
      <c r="GD211" s="28"/>
      <c r="GE211" s="28"/>
      <c r="GF211" s="28"/>
      <c r="GG211" s="28"/>
      <c r="GH211" s="28"/>
      <c r="GI211" s="28"/>
      <c r="GJ211" s="28"/>
      <c r="GK211" s="28"/>
      <c r="GL211" s="28"/>
      <c r="GM211" s="28"/>
      <c r="GN211" s="28"/>
      <c r="GO211" s="28"/>
      <c r="GP211" s="28"/>
      <c r="GQ211" s="28"/>
      <c r="GR211" s="28"/>
      <c r="GS211" s="28"/>
      <c r="GT211" s="28"/>
      <c r="GU211" s="28"/>
      <c r="GV211" s="28"/>
      <c r="GW211" s="28"/>
      <c r="GX211" s="28"/>
      <c r="GY211" s="28"/>
      <c r="GZ211" s="28"/>
      <c r="HA211" s="28"/>
      <c r="HB211" s="28"/>
      <c r="HC211" s="28"/>
      <c r="HD211" s="28"/>
      <c r="HE211" s="28"/>
      <c r="HF211" s="28"/>
      <c r="HG211" s="28"/>
      <c r="HH211" s="28"/>
      <c r="HI211" s="28"/>
      <c r="HJ211" s="28"/>
      <c r="HK211" s="28"/>
      <c r="HL211" s="28"/>
      <c r="HM211" s="28"/>
      <c r="HN211" s="28"/>
      <c r="HO211" s="28"/>
      <c r="HP211" s="28"/>
      <c r="HQ211" s="28"/>
      <c r="HR211" s="28"/>
      <c r="HS211" s="28"/>
      <c r="HT211" s="28"/>
      <c r="HU211" s="28"/>
      <c r="HV211" s="28"/>
      <c r="HW211" s="28"/>
      <c r="HX211" s="28"/>
      <c r="HY211" s="28"/>
      <c r="HZ211" s="28"/>
      <c r="IA211" s="28"/>
      <c r="IB211" s="28"/>
      <c r="IC211" s="28"/>
      <c r="ID211" s="28"/>
      <c r="IE211" s="28"/>
      <c r="IF211" s="28"/>
      <c r="IG211" s="28"/>
      <c r="IH211" s="28"/>
      <c r="II211" s="28"/>
      <c r="IJ211" s="28"/>
      <c r="IK211" s="28"/>
      <c r="IL211" s="28"/>
      <c r="IM211" s="28"/>
      <c r="IN211" s="28"/>
      <c r="IO211" s="28"/>
      <c r="IP211" s="28"/>
      <c r="IQ211" s="28"/>
      <c r="IR211" s="28"/>
      <c r="IS211" s="28"/>
      <c r="IT211" s="28"/>
      <c r="IU211" s="28"/>
      <c r="IV211" s="28"/>
      <c r="IW211" s="28"/>
      <c r="IX211" s="28"/>
      <c r="IY211" s="28"/>
      <c r="IZ211" s="28"/>
      <c r="JA211" s="28"/>
      <c r="JB211" s="28"/>
      <c r="JC211" s="28"/>
      <c r="JD211" s="28"/>
      <c r="JE211" s="28"/>
      <c r="JF211" s="28"/>
      <c r="JG211" s="28"/>
      <c r="JH211" s="28"/>
      <c r="JI211" s="28"/>
      <c r="JJ211" s="28"/>
      <c r="JK211" s="28"/>
      <c r="JL211" s="28"/>
      <c r="JM211" s="28"/>
      <c r="JN211" s="28"/>
      <c r="JO211" s="28"/>
      <c r="JP211" s="28"/>
      <c r="JQ211" s="28"/>
      <c r="JR211" s="28"/>
      <c r="JS211" s="28"/>
    </row>
    <row r="212" spans="1:279" s="27" customFormat="1" ht="12.75" outlineLevel="1" x14ac:dyDescent="0.2">
      <c r="A212" s="33"/>
      <c r="B212" s="58"/>
      <c r="C212" s="33" t="s">
        <v>175</v>
      </c>
      <c r="D212" s="33"/>
      <c r="E212" s="243">
        <f>1-SUM(E201:E211)</f>
        <v>0.22278210873572823</v>
      </c>
      <c r="F212" s="243"/>
      <c r="G212" s="204">
        <f t="shared" si="333"/>
        <v>262662.19848615647</v>
      </c>
      <c r="H212" s="246">
        <f>+G212/$G$213</f>
        <v>0.23149250451296924</v>
      </c>
      <c r="I212" s="201" t="s">
        <v>193</v>
      </c>
      <c r="J212" s="247">
        <f t="shared" ref="J212" si="366">J260-SUM(J201:J211)</f>
        <v>12053.211083993163</v>
      </c>
      <c r="K212" s="247">
        <f>K260-SUM(K201:K211)</f>
        <v>7775.9312725528907</v>
      </c>
      <c r="L212" s="247">
        <f t="shared" ref="L212:AJ212" si="367">L260-SUM(L201:L211)</f>
        <v>5518.0836334235973</v>
      </c>
      <c r="M212" s="247">
        <f t="shared" si="367"/>
        <v>4128.5696837480682</v>
      </c>
      <c r="N212" s="247">
        <f t="shared" si="367"/>
        <v>3590.7148284683171</v>
      </c>
      <c r="O212" s="247">
        <f t="shared" si="367"/>
        <v>3507.3134372744335</v>
      </c>
      <c r="P212" s="247">
        <f t="shared" si="367"/>
        <v>4991.98301516621</v>
      </c>
      <c r="Q212" s="247">
        <f t="shared" si="367"/>
        <v>3194.9096961424384</v>
      </c>
      <c r="R212" s="247">
        <f t="shared" si="367"/>
        <v>3994.3293052949721</v>
      </c>
      <c r="S212" s="247">
        <f t="shared" si="367"/>
        <v>4447.2914979562283</v>
      </c>
      <c r="T212" s="247">
        <f t="shared" si="367"/>
        <v>6603.898097568399</v>
      </c>
      <c r="U212" s="247">
        <f t="shared" si="367"/>
        <v>9904.0197573496625</v>
      </c>
      <c r="V212" s="247">
        <f t="shared" si="367"/>
        <v>13512.863325408543</v>
      </c>
      <c r="W212" s="247">
        <f t="shared" si="367"/>
        <v>10208.984493918382</v>
      </c>
      <c r="X212" s="247">
        <f t="shared" si="367"/>
        <v>8640.9948205986002</v>
      </c>
      <c r="Y212" s="247">
        <f t="shared" si="367"/>
        <v>6010.5619912854854</v>
      </c>
      <c r="Z212" s="247">
        <f t="shared" si="367"/>
        <v>4698.2138366833788</v>
      </c>
      <c r="AA212" s="247">
        <f t="shared" si="367"/>
        <v>5461.3494193204497</v>
      </c>
      <c r="AB212" s="247">
        <f t="shared" si="367"/>
        <v>5769.9838642350842</v>
      </c>
      <c r="AC212" s="247">
        <f t="shared" si="367"/>
        <v>6150.4685692899257</v>
      </c>
      <c r="AD212" s="247">
        <f t="shared" si="367"/>
        <v>8232.3343227934129</v>
      </c>
      <c r="AE212" s="247">
        <f t="shared" si="367"/>
        <v>9564.8212214975865</v>
      </c>
      <c r="AF212" s="247">
        <f t="shared" si="367"/>
        <v>9757.6768180280487</v>
      </c>
      <c r="AG212" s="247">
        <f t="shared" si="367"/>
        <v>8594.6654287903548</v>
      </c>
      <c r="AH212" s="247">
        <f t="shared" si="367"/>
        <v>9759.47127178339</v>
      </c>
      <c r="AI212" s="247">
        <f t="shared" si="367"/>
        <v>7898.4702691299244</v>
      </c>
      <c r="AJ212" s="247">
        <f t="shared" si="367"/>
        <v>6200.9533052518782</v>
      </c>
      <c r="AK212" s="247">
        <f t="shared" ref="AK212:AO212" si="368">AK260-SUM(AK201:AK211)</f>
        <v>6336.1965552318106</v>
      </c>
      <c r="AL212" s="247">
        <f t="shared" si="368"/>
        <v>8055.1702160232817</v>
      </c>
      <c r="AM212" s="247">
        <f t="shared" si="368"/>
        <v>6116.6995471490409</v>
      </c>
      <c r="AN212" s="247">
        <f t="shared" si="368"/>
        <v>5738.4409433473738</v>
      </c>
      <c r="AO212" s="247">
        <f t="shared" si="368"/>
        <v>5680.1437396653746</v>
      </c>
      <c r="AP212" s="247">
        <f t="shared" ref="AP212:AS212" si="369">AP260-SUM(AP201:AP211)</f>
        <v>9572.5068671538829</v>
      </c>
      <c r="AQ212" s="247">
        <f t="shared" si="369"/>
        <v>9755.894640326751</v>
      </c>
      <c r="AR212" s="247">
        <f t="shared" si="369"/>
        <v>10910.451516488312</v>
      </c>
      <c r="AS212" s="247">
        <f t="shared" si="369"/>
        <v>10324.6261938178</v>
      </c>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14"/>
      <c r="DC212" s="28"/>
      <c r="DD212" s="28"/>
      <c r="DE212" s="28"/>
      <c r="DF212" s="28"/>
      <c r="DG212" s="28"/>
      <c r="DH212" s="28"/>
      <c r="DI212" s="28"/>
      <c r="DJ212" s="28"/>
      <c r="DK212" s="28"/>
      <c r="DL212" s="28"/>
      <c r="DM212" s="28"/>
      <c r="DN212" s="28"/>
      <c r="DO212" s="28"/>
      <c r="DP212" s="28"/>
      <c r="DQ212" s="28"/>
      <c r="DR212" s="28"/>
      <c r="DS212" s="28"/>
      <c r="DT212" s="28"/>
      <c r="DU212" s="28"/>
      <c r="DV212" s="28"/>
      <c r="DW212" s="28"/>
      <c r="DX212" s="28"/>
      <c r="DY212" s="28"/>
      <c r="DZ212" s="28"/>
      <c r="EA212" s="28"/>
      <c r="EB212" s="28"/>
      <c r="EC212" s="28"/>
      <c r="ED212" s="28"/>
      <c r="EE212" s="28"/>
      <c r="EF212" s="28"/>
      <c r="EG212" s="28"/>
      <c r="EH212" s="28"/>
      <c r="EI212" s="28"/>
      <c r="EJ212" s="28"/>
      <c r="EK212" s="28"/>
      <c r="EL212" s="28"/>
      <c r="EM212" s="28"/>
      <c r="EN212" s="28"/>
      <c r="EO212" s="28"/>
      <c r="EP212" s="28"/>
      <c r="EQ212" s="28"/>
      <c r="ER212" s="28"/>
      <c r="ES212" s="28"/>
      <c r="ET212" s="28"/>
      <c r="EU212" s="28"/>
      <c r="EV212" s="28"/>
      <c r="EW212" s="28"/>
      <c r="EX212" s="28"/>
      <c r="EY212" s="28"/>
      <c r="EZ212" s="28"/>
      <c r="FA212" s="28"/>
      <c r="FB212" s="28"/>
      <c r="FC212" s="28"/>
      <c r="FD212" s="28"/>
      <c r="FE212" s="28"/>
      <c r="FF212" s="28"/>
      <c r="FG212" s="28"/>
      <c r="FH212" s="28"/>
      <c r="FI212" s="28"/>
      <c r="FJ212" s="28"/>
      <c r="FK212" s="28"/>
      <c r="FL212" s="28"/>
      <c r="FM212" s="28"/>
      <c r="FN212" s="28"/>
      <c r="FO212" s="28"/>
      <c r="FP212" s="28"/>
      <c r="FQ212" s="28"/>
      <c r="FR212" s="28"/>
      <c r="FS212" s="28"/>
      <c r="FT212" s="28"/>
      <c r="FU212" s="28"/>
      <c r="FV212" s="28"/>
      <c r="FW212" s="28"/>
      <c r="FX212" s="28"/>
      <c r="FY212" s="28"/>
      <c r="FZ212" s="28"/>
      <c r="GA212" s="28"/>
      <c r="GB212" s="28"/>
      <c r="GC212" s="28"/>
      <c r="GD212" s="28"/>
      <c r="GE212" s="28"/>
      <c r="GF212" s="28"/>
      <c r="GG212" s="28"/>
      <c r="GH212" s="28"/>
      <c r="GI212" s="28"/>
      <c r="GJ212" s="28"/>
      <c r="GK212" s="28"/>
      <c r="GL212" s="28"/>
      <c r="GM212" s="28"/>
      <c r="GN212" s="28"/>
      <c r="GO212" s="28"/>
      <c r="GP212" s="28"/>
      <c r="GQ212" s="28"/>
      <c r="GR212" s="28"/>
      <c r="GS212" s="28"/>
      <c r="GT212" s="28"/>
      <c r="GU212" s="28"/>
      <c r="GV212" s="28"/>
      <c r="GW212" s="28"/>
      <c r="GX212" s="28"/>
      <c r="GY212" s="28"/>
      <c r="GZ212" s="28"/>
      <c r="HA212" s="28"/>
      <c r="HB212" s="28"/>
      <c r="HC212" s="28"/>
      <c r="HD212" s="28"/>
      <c r="HE212" s="28"/>
      <c r="HF212" s="28"/>
      <c r="HG212" s="28"/>
      <c r="HH212" s="28"/>
      <c r="HI212" s="28"/>
      <c r="HJ212" s="28"/>
      <c r="HK212" s="28"/>
      <c r="HL212" s="28"/>
      <c r="HM212" s="28"/>
      <c r="HN212" s="28"/>
      <c r="HO212" s="28"/>
      <c r="HP212" s="28"/>
      <c r="HQ212" s="28"/>
      <c r="HR212" s="28"/>
      <c r="HS212" s="28"/>
      <c r="HT212" s="28"/>
      <c r="HU212" s="28"/>
      <c r="HV212" s="28"/>
      <c r="HW212" s="28"/>
      <c r="HX212" s="28"/>
      <c r="HY212" s="28"/>
      <c r="HZ212" s="28"/>
      <c r="IA212" s="28"/>
      <c r="IB212" s="28"/>
      <c r="IC212" s="28"/>
      <c r="ID212" s="28"/>
      <c r="IE212" s="28"/>
      <c r="IF212" s="28"/>
      <c r="IG212" s="28"/>
      <c r="IH212" s="28"/>
      <c r="II212" s="28"/>
      <c r="IJ212" s="28"/>
      <c r="IK212" s="28"/>
      <c r="IL212" s="28"/>
      <c r="IM212" s="28"/>
      <c r="IN212" s="28"/>
      <c r="IO212" s="28"/>
      <c r="IP212" s="28"/>
      <c r="IQ212" s="28"/>
      <c r="IR212" s="28"/>
      <c r="IS212" s="28"/>
      <c r="IT212" s="28"/>
      <c r="IU212" s="28"/>
      <c r="IV212" s="28"/>
      <c r="IW212" s="28"/>
      <c r="IX212" s="28"/>
      <c r="IY212" s="28"/>
      <c r="IZ212" s="28"/>
      <c r="JA212" s="28"/>
      <c r="JB212" s="28"/>
      <c r="JC212" s="28"/>
      <c r="JD212" s="28"/>
      <c r="JE212" s="28"/>
      <c r="JF212" s="28"/>
      <c r="JG212" s="28"/>
      <c r="JH212" s="28"/>
      <c r="JI212" s="28"/>
      <c r="JJ212" s="28"/>
      <c r="JK212" s="28"/>
      <c r="JL212" s="28"/>
      <c r="JM212" s="28"/>
      <c r="JN212" s="28"/>
      <c r="JO212" s="28"/>
      <c r="JP212" s="28"/>
      <c r="JQ212" s="28"/>
      <c r="JR212" s="28"/>
      <c r="JS212" s="28"/>
    </row>
    <row r="213" spans="1:279" s="27" customFormat="1" ht="13.5" outlineLevel="1" thickBot="1" x14ac:dyDescent="0.25">
      <c r="A213" s="33"/>
      <c r="B213" s="58"/>
      <c r="C213" s="51" t="s">
        <v>161</v>
      </c>
      <c r="D213" s="33"/>
      <c r="E213" s="33"/>
      <c r="F213" s="33"/>
      <c r="G213" s="218">
        <f t="shared" ref="G213" si="370">SUM(J213:AS213)</f>
        <v>1134646.6661577846</v>
      </c>
      <c r="H213" s="246">
        <f>+G213/$G$213</f>
        <v>1</v>
      </c>
      <c r="I213" s="201" t="s">
        <v>193</v>
      </c>
      <c r="J213" s="238">
        <f>SUM(J201:J212)</f>
        <v>54103.137601103677</v>
      </c>
      <c r="K213" s="238">
        <f t="shared" ref="K213" si="371">SUM(K201:K212)</f>
        <v>34903.751098688837</v>
      </c>
      <c r="L213" s="238">
        <f t="shared" ref="L213" si="372">SUM(L201:L212)</f>
        <v>24768.971192248362</v>
      </c>
      <c r="M213" s="238">
        <f t="shared" ref="M213" si="373">SUM(M201:M212)</f>
        <v>18531.872721635471</v>
      </c>
      <c r="N213" s="238">
        <f t="shared" ref="N213" si="374">SUM(N201:N212)</f>
        <v>16117.608585560811</v>
      </c>
      <c r="O213" s="238">
        <f t="shared" ref="O213" si="375">SUM(O201:O212)</f>
        <v>15743.245528907915</v>
      </c>
      <c r="P213" s="238">
        <f t="shared" ref="P213" si="376">SUM(P201:P212)</f>
        <v>22407.468191657466</v>
      </c>
      <c r="Q213" s="238">
        <f t="shared" ref="Q213" si="377">SUM(Q201:Q212)</f>
        <v>14340.961732848773</v>
      </c>
      <c r="R213" s="238">
        <f t="shared" ref="R213" si="378">SUM(R201:R212)</f>
        <v>17929.30917102137</v>
      </c>
      <c r="S213" s="238">
        <f t="shared" ref="S213" si="379">SUM(S201:S212)</f>
        <v>19962.516394131759</v>
      </c>
      <c r="T213" s="238">
        <f t="shared" ref="T213" si="380">SUM(T201:T212)</f>
        <v>29642.856578766703</v>
      </c>
      <c r="U213" s="238">
        <f t="shared" ref="U213" si="381">SUM(U201:U212)</f>
        <v>44456.082283960008</v>
      </c>
      <c r="V213" s="238">
        <f t="shared" ref="V213" si="382">SUM(V201:V212)</f>
        <v>60655.065175983051</v>
      </c>
      <c r="W213" s="238">
        <f t="shared" ref="W213" si="383">SUM(W201:W212)</f>
        <v>45824.974688737784</v>
      </c>
      <c r="X213" s="238">
        <f t="shared" ref="X213" si="384">SUM(X201:X212)</f>
        <v>38786.753880891032</v>
      </c>
      <c r="Y213" s="238">
        <f t="shared" ref="Y213" si="385">SUM(Y201:Y212)</f>
        <v>26979.55426221151</v>
      </c>
      <c r="Z213" s="238">
        <f t="shared" ref="Z213" si="386">SUM(Z201:Z212)</f>
        <v>21088.82918536587</v>
      </c>
      <c r="AA213" s="238">
        <f t="shared" ref="AA213" si="387">SUM(AA201:AA212)</f>
        <v>24514.308847838827</v>
      </c>
      <c r="AB213" s="238">
        <f t="shared" ref="AB213" si="388">SUM(AB201:AB212)</f>
        <v>25899.673438676484</v>
      </c>
      <c r="AC213" s="238">
        <f t="shared" ref="AC213" si="389">SUM(AC201:AC212)</f>
        <v>27607.551630574711</v>
      </c>
      <c r="AD213" s="238">
        <f t="shared" ref="AD213" si="390">SUM(AD201:AD212)</f>
        <v>36952.403267530361</v>
      </c>
      <c r="AE213" s="238">
        <f t="shared" ref="AE213" si="391">SUM(AE201:AE212)</f>
        <v>42933.524939579875</v>
      </c>
      <c r="AF213" s="238">
        <f t="shared" ref="AF213" si="392">SUM(AF201:AF212)</f>
        <v>43799.194079821427</v>
      </c>
      <c r="AG213" s="238">
        <f t="shared" ref="AG213" si="393">SUM(AG201:AG212)</f>
        <v>38578.795566504079</v>
      </c>
      <c r="AH213" s="238">
        <f t="shared" ref="AH213" si="394">SUM(AH201:AH212)</f>
        <v>43807.248827868869</v>
      </c>
      <c r="AI213" s="238">
        <f t="shared" ref="AI213" si="395">SUM(AI201:AI212)</f>
        <v>35453.790764227633</v>
      </c>
      <c r="AJ213" s="238">
        <f t="shared" ref="AJ213:AO213" si="396">SUM(AJ201:AJ212)</f>
        <v>27834.162000000015</v>
      </c>
      <c r="AK213" s="238">
        <f t="shared" si="396"/>
        <v>28441.22713080169</v>
      </c>
      <c r="AL213" s="238">
        <f t="shared" si="396"/>
        <v>36157.168372881351</v>
      </c>
      <c r="AM213" s="238">
        <f t="shared" si="396"/>
        <v>27455.972931851848</v>
      </c>
      <c r="AN213" s="238">
        <f t="shared" si="396"/>
        <v>25758.087020149822</v>
      </c>
      <c r="AO213" s="238">
        <f t="shared" si="396"/>
        <v>25496.408898810423</v>
      </c>
      <c r="AP213" s="238">
        <f t="shared" ref="AP213:AS213" si="397">SUM(AP201:AP212)</f>
        <v>30500.616937030743</v>
      </c>
      <c r="AQ213" s="238">
        <f t="shared" si="397"/>
        <v>33578.622358430453</v>
      </c>
      <c r="AR213" s="238">
        <f t="shared" si="397"/>
        <v>36247.063267899168</v>
      </c>
      <c r="AS213" s="238">
        <f t="shared" si="397"/>
        <v>37387.887603586249</v>
      </c>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14"/>
      <c r="DC213" s="28"/>
      <c r="DD213" s="28"/>
      <c r="DE213" s="28"/>
      <c r="DF213" s="28"/>
      <c r="DG213" s="28"/>
      <c r="DH213" s="28"/>
      <c r="DI213" s="28"/>
      <c r="DJ213" s="28"/>
      <c r="DK213" s="28"/>
      <c r="DL213" s="28"/>
      <c r="DM213" s="28"/>
      <c r="DN213" s="28"/>
      <c r="DO213" s="28"/>
      <c r="DP213" s="28"/>
      <c r="DQ213" s="28"/>
      <c r="DR213" s="28"/>
      <c r="DS213" s="28"/>
      <c r="DT213" s="28"/>
      <c r="DU213" s="28"/>
      <c r="DV213" s="28"/>
      <c r="DW213" s="28"/>
      <c r="DX213" s="28"/>
      <c r="DY213" s="28"/>
      <c r="DZ213" s="28"/>
      <c r="EA213" s="28"/>
      <c r="EB213" s="28"/>
      <c r="EC213" s="28"/>
      <c r="ED213" s="28"/>
      <c r="EE213" s="28"/>
      <c r="EF213" s="28"/>
      <c r="EG213" s="28"/>
      <c r="EH213" s="28"/>
      <c r="EI213" s="28"/>
      <c r="EJ213" s="28"/>
      <c r="EK213" s="28"/>
      <c r="EL213" s="28"/>
      <c r="EM213" s="28"/>
      <c r="EN213" s="28"/>
      <c r="EO213" s="28"/>
      <c r="EP213" s="28"/>
      <c r="EQ213" s="28"/>
      <c r="ER213" s="28"/>
      <c r="ES213" s="28"/>
      <c r="ET213" s="28"/>
      <c r="EU213" s="28"/>
      <c r="EV213" s="28"/>
      <c r="EW213" s="28"/>
      <c r="EX213" s="28"/>
      <c r="EY213" s="28"/>
      <c r="EZ213" s="28"/>
      <c r="FA213" s="28"/>
      <c r="FB213" s="28"/>
      <c r="FC213" s="28"/>
      <c r="FD213" s="28"/>
      <c r="FE213" s="28"/>
      <c r="FF213" s="28"/>
      <c r="FG213" s="28"/>
      <c r="FH213" s="28"/>
      <c r="FI213" s="28"/>
      <c r="FJ213" s="28"/>
      <c r="FK213" s="28"/>
      <c r="FL213" s="28"/>
      <c r="FM213" s="28"/>
      <c r="FN213" s="28"/>
      <c r="FO213" s="28"/>
      <c r="FP213" s="28"/>
      <c r="FQ213" s="28"/>
      <c r="FR213" s="28"/>
      <c r="FS213" s="28"/>
      <c r="FT213" s="28"/>
      <c r="FU213" s="28"/>
      <c r="FV213" s="28"/>
      <c r="FW213" s="28"/>
      <c r="FX213" s="28"/>
      <c r="FY213" s="28"/>
      <c r="FZ213" s="28"/>
      <c r="GA213" s="28"/>
      <c r="GB213" s="28"/>
      <c r="GC213" s="28"/>
      <c r="GD213" s="28"/>
      <c r="GE213" s="28"/>
      <c r="GF213" s="28"/>
      <c r="GG213" s="28"/>
      <c r="GH213" s="28"/>
      <c r="GI213" s="28"/>
      <c r="GJ213" s="28"/>
      <c r="GK213" s="28"/>
      <c r="GL213" s="28"/>
      <c r="GM213" s="28"/>
      <c r="GN213" s="28"/>
      <c r="GO213" s="28"/>
      <c r="GP213" s="28"/>
      <c r="GQ213" s="28"/>
      <c r="GR213" s="28"/>
      <c r="GS213" s="28"/>
      <c r="GT213" s="28"/>
      <c r="GU213" s="28"/>
      <c r="GV213" s="28"/>
      <c r="GW213" s="28"/>
      <c r="GX213" s="28"/>
      <c r="GY213" s="28"/>
      <c r="GZ213" s="28"/>
      <c r="HA213" s="28"/>
      <c r="HB213" s="28"/>
      <c r="HC213" s="28"/>
      <c r="HD213" s="28"/>
      <c r="HE213" s="28"/>
      <c r="HF213" s="28"/>
      <c r="HG213" s="28"/>
      <c r="HH213" s="28"/>
      <c r="HI213" s="28"/>
      <c r="HJ213" s="28"/>
      <c r="HK213" s="28"/>
      <c r="HL213" s="28"/>
      <c r="HM213" s="28"/>
      <c r="HN213" s="28"/>
      <c r="HO213" s="28"/>
      <c r="HP213" s="28"/>
      <c r="HQ213" s="28"/>
      <c r="HR213" s="28"/>
      <c r="HS213" s="28"/>
      <c r="HT213" s="28"/>
      <c r="HU213" s="28"/>
      <c r="HV213" s="28"/>
      <c r="HW213" s="28"/>
      <c r="HX213" s="28"/>
      <c r="HY213" s="28"/>
      <c r="HZ213" s="28"/>
      <c r="IA213" s="28"/>
      <c r="IB213" s="28"/>
      <c r="IC213" s="28"/>
      <c r="ID213" s="28"/>
      <c r="IE213" s="28"/>
      <c r="IF213" s="28"/>
      <c r="IG213" s="28"/>
      <c r="IH213" s="28"/>
      <c r="II213" s="28"/>
      <c r="IJ213" s="28"/>
      <c r="IK213" s="28"/>
      <c r="IL213" s="28"/>
      <c r="IM213" s="28"/>
      <c r="IN213" s="28"/>
      <c r="IO213" s="28"/>
      <c r="IP213" s="28"/>
      <c r="IQ213" s="28"/>
      <c r="IR213" s="28"/>
      <c r="IS213" s="28"/>
      <c r="IT213" s="28"/>
      <c r="IU213" s="28"/>
      <c r="IV213" s="28"/>
      <c r="IW213" s="28"/>
      <c r="IX213" s="28"/>
      <c r="IY213" s="28"/>
      <c r="IZ213" s="28"/>
      <c r="JA213" s="28"/>
      <c r="JB213" s="28"/>
      <c r="JC213" s="28"/>
      <c r="JD213" s="28"/>
      <c r="JE213" s="28"/>
      <c r="JF213" s="28"/>
      <c r="JG213" s="28"/>
      <c r="JH213" s="28"/>
      <c r="JI213" s="28"/>
      <c r="JJ213" s="28"/>
      <c r="JK213" s="28"/>
      <c r="JL213" s="28"/>
      <c r="JM213" s="28"/>
      <c r="JN213" s="28"/>
      <c r="JO213" s="28"/>
      <c r="JP213" s="28"/>
      <c r="JQ213" s="28"/>
      <c r="JR213" s="28"/>
      <c r="JS213" s="28"/>
    </row>
    <row r="214" spans="1:279" s="27" customFormat="1" ht="13.5" outlineLevel="1" thickTop="1" x14ac:dyDescent="0.2">
      <c r="A214" s="33"/>
      <c r="B214" s="58"/>
      <c r="C214" s="193"/>
      <c r="D214" s="33"/>
      <c r="E214" s="194"/>
      <c r="F214" s="194"/>
      <c r="G214" s="204"/>
      <c r="H214" s="33"/>
      <c r="I214" s="12"/>
      <c r="J214" s="195"/>
      <c r="K214" s="195"/>
      <c r="L214" s="195"/>
      <c r="M214" s="195"/>
      <c r="N214" s="195"/>
      <c r="O214" s="195"/>
      <c r="P214" s="195"/>
      <c r="Q214" s="195"/>
      <c r="R214" s="195"/>
      <c r="S214" s="195"/>
      <c r="T214" s="195"/>
      <c r="U214" s="195"/>
      <c r="V214" s="195"/>
      <c r="W214" s="195"/>
      <c r="X214" s="195"/>
      <c r="Y214" s="195"/>
      <c r="Z214" s="195"/>
      <c r="AA214" s="195"/>
      <c r="AB214" s="195"/>
      <c r="AC214" s="195"/>
      <c r="AD214" s="195"/>
      <c r="AE214" s="195"/>
      <c r="AF214" s="195"/>
      <c r="AG214" s="195"/>
      <c r="AH214" s="195"/>
      <c r="AI214" s="195"/>
      <c r="AJ214" s="195"/>
      <c r="AK214" s="195"/>
      <c r="AL214" s="195"/>
      <c r="AM214" s="195"/>
      <c r="AN214" s="195"/>
      <c r="AO214" s="195"/>
      <c r="AP214" s="195"/>
      <c r="AQ214" s="195"/>
      <c r="AR214" s="195"/>
      <c r="AS214" s="195"/>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14"/>
      <c r="DC214" s="28"/>
      <c r="DD214" s="28"/>
      <c r="DE214" s="28"/>
      <c r="DF214" s="28"/>
      <c r="DG214" s="28"/>
      <c r="DH214" s="28"/>
      <c r="DI214" s="28"/>
      <c r="DJ214" s="28"/>
      <c r="DK214" s="28"/>
      <c r="DL214" s="28"/>
      <c r="DM214" s="28"/>
      <c r="DN214" s="28"/>
      <c r="DO214" s="28"/>
      <c r="DP214" s="28"/>
      <c r="DQ214" s="28"/>
      <c r="DR214" s="28"/>
      <c r="DS214" s="28"/>
      <c r="DT214" s="28"/>
      <c r="DU214" s="28"/>
      <c r="DV214" s="28"/>
      <c r="DW214" s="28"/>
      <c r="DX214" s="28"/>
      <c r="DY214" s="28"/>
      <c r="DZ214" s="28"/>
      <c r="EA214" s="28"/>
      <c r="EB214" s="28"/>
      <c r="EC214" s="28"/>
      <c r="ED214" s="28"/>
      <c r="EE214" s="28"/>
      <c r="EF214" s="28"/>
      <c r="EG214" s="28"/>
      <c r="EH214" s="28"/>
      <c r="EI214" s="28"/>
      <c r="EJ214" s="28"/>
      <c r="EK214" s="28"/>
      <c r="EL214" s="28"/>
      <c r="EM214" s="28"/>
      <c r="EN214" s="28"/>
      <c r="EO214" s="28"/>
      <c r="EP214" s="28"/>
      <c r="EQ214" s="28"/>
      <c r="ER214" s="28"/>
      <c r="ES214" s="28"/>
      <c r="ET214" s="28"/>
      <c r="EU214" s="28"/>
      <c r="EV214" s="28"/>
      <c r="EW214" s="28"/>
      <c r="EX214" s="28"/>
      <c r="EY214" s="28"/>
      <c r="EZ214" s="28"/>
      <c r="FA214" s="28"/>
      <c r="FB214" s="28"/>
      <c r="FC214" s="28"/>
      <c r="FD214" s="28"/>
      <c r="FE214" s="28"/>
      <c r="FF214" s="28"/>
      <c r="FG214" s="28"/>
      <c r="FH214" s="28"/>
      <c r="FI214" s="28"/>
      <c r="FJ214" s="28"/>
      <c r="FK214" s="28"/>
      <c r="FL214" s="28"/>
      <c r="FM214" s="28"/>
      <c r="FN214" s="28"/>
      <c r="FO214" s="28"/>
      <c r="FP214" s="28"/>
      <c r="FQ214" s="28"/>
      <c r="FR214" s="28"/>
      <c r="FS214" s="28"/>
      <c r="FT214" s="28"/>
      <c r="FU214" s="28"/>
      <c r="FV214" s="28"/>
      <c r="FW214" s="28"/>
      <c r="FX214" s="28"/>
      <c r="FY214" s="28"/>
      <c r="FZ214" s="28"/>
      <c r="GA214" s="28"/>
      <c r="GB214" s="28"/>
      <c r="GC214" s="28"/>
      <c r="GD214" s="28"/>
      <c r="GE214" s="28"/>
      <c r="GF214" s="28"/>
      <c r="GG214" s="28"/>
      <c r="GH214" s="28"/>
      <c r="GI214" s="28"/>
      <c r="GJ214" s="28"/>
      <c r="GK214" s="28"/>
      <c r="GL214" s="28"/>
      <c r="GM214" s="28"/>
      <c r="GN214" s="28"/>
      <c r="GO214" s="28"/>
      <c r="GP214" s="28"/>
      <c r="GQ214" s="28"/>
      <c r="GR214" s="28"/>
      <c r="GS214" s="28"/>
      <c r="GT214" s="28"/>
      <c r="GU214" s="28"/>
      <c r="GV214" s="28"/>
      <c r="GW214" s="28"/>
      <c r="GX214" s="28"/>
      <c r="GY214" s="28"/>
      <c r="GZ214" s="28"/>
      <c r="HA214" s="28"/>
      <c r="HB214" s="28"/>
      <c r="HC214" s="28"/>
      <c r="HD214" s="28"/>
      <c r="HE214" s="28"/>
      <c r="HF214" s="28"/>
      <c r="HG214" s="28"/>
      <c r="HH214" s="28"/>
      <c r="HI214" s="28"/>
      <c r="HJ214" s="28"/>
      <c r="HK214" s="28"/>
      <c r="HL214" s="28"/>
      <c r="HM214" s="28"/>
      <c r="HN214" s="28"/>
      <c r="HO214" s="28"/>
      <c r="HP214" s="28"/>
      <c r="HQ214" s="28"/>
      <c r="HR214" s="28"/>
      <c r="HS214" s="28"/>
      <c r="HT214" s="28"/>
      <c r="HU214" s="28"/>
      <c r="HV214" s="28"/>
      <c r="HW214" s="28"/>
      <c r="HX214" s="28"/>
      <c r="HY214" s="28"/>
      <c r="HZ214" s="28"/>
      <c r="IA214" s="28"/>
      <c r="IB214" s="28"/>
      <c r="IC214" s="28"/>
      <c r="ID214" s="28"/>
      <c r="IE214" s="28"/>
      <c r="IF214" s="28"/>
      <c r="IG214" s="28"/>
      <c r="IH214" s="28"/>
      <c r="II214" s="28"/>
      <c r="IJ214" s="28"/>
      <c r="IK214" s="28"/>
      <c r="IL214" s="28"/>
      <c r="IM214" s="28"/>
      <c r="IN214" s="28"/>
      <c r="IO214" s="28"/>
      <c r="IP214" s="28"/>
      <c r="IQ214" s="28"/>
      <c r="IR214" s="28"/>
      <c r="IS214" s="28"/>
      <c r="IT214" s="28"/>
      <c r="IU214" s="28"/>
      <c r="IV214" s="28"/>
      <c r="IW214" s="28"/>
      <c r="IX214" s="28"/>
      <c r="IY214" s="28"/>
      <c r="IZ214" s="28"/>
      <c r="JA214" s="28"/>
      <c r="JB214" s="28"/>
      <c r="JC214" s="28"/>
      <c r="JD214" s="28"/>
      <c r="JE214" s="28"/>
      <c r="JF214" s="28"/>
      <c r="JG214" s="28"/>
      <c r="JH214" s="28"/>
      <c r="JI214" s="28"/>
      <c r="JJ214" s="28"/>
      <c r="JK214" s="28"/>
      <c r="JL214" s="28"/>
      <c r="JM214" s="28"/>
      <c r="JN214" s="28"/>
      <c r="JO214" s="28"/>
      <c r="JP214" s="28"/>
      <c r="JQ214" s="28"/>
      <c r="JR214" s="28"/>
      <c r="JS214" s="28"/>
    </row>
    <row r="215" spans="1:279" s="27" customFormat="1" ht="12.75" outlineLevel="1" x14ac:dyDescent="0.2">
      <c r="A215" s="33"/>
      <c r="B215" s="58"/>
      <c r="C215" s="193"/>
      <c r="D215" s="33"/>
      <c r="E215" s="194"/>
      <c r="F215" s="194"/>
      <c r="G215" s="204"/>
      <c r="H215" s="33"/>
      <c r="I215" s="12"/>
      <c r="J215" s="195"/>
      <c r="K215" s="195"/>
      <c r="L215" s="195"/>
      <c r="M215" s="195"/>
      <c r="N215" s="195"/>
      <c r="O215" s="195"/>
      <c r="P215" s="195"/>
      <c r="Q215" s="195"/>
      <c r="R215" s="195"/>
      <c r="S215" s="195"/>
      <c r="T215" s="195"/>
      <c r="U215" s="195"/>
      <c r="V215" s="195"/>
      <c r="W215" s="195"/>
      <c r="X215" s="195"/>
      <c r="Y215" s="195"/>
      <c r="Z215" s="195"/>
      <c r="AA215" s="195"/>
      <c r="AB215" s="195"/>
      <c r="AC215" s="195"/>
      <c r="AD215" s="195"/>
      <c r="AE215" s="195"/>
      <c r="AF215" s="195"/>
      <c r="AG215" s="195"/>
      <c r="AH215" s="195"/>
      <c r="AI215" s="195"/>
      <c r="AJ215" s="195"/>
      <c r="AK215" s="195"/>
      <c r="AL215" s="195"/>
      <c r="AM215" s="195"/>
      <c r="AN215" s="195"/>
      <c r="AO215" s="195"/>
      <c r="AP215" s="195"/>
      <c r="AQ215" s="195"/>
      <c r="AR215" s="195"/>
      <c r="AS215" s="195"/>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14"/>
      <c r="DC215" s="28"/>
      <c r="DD215" s="28"/>
      <c r="DE215" s="28"/>
      <c r="DF215" s="28"/>
      <c r="DG215" s="28"/>
      <c r="DH215" s="28"/>
      <c r="DI215" s="28"/>
      <c r="DJ215" s="28"/>
      <c r="DK215" s="28"/>
      <c r="DL215" s="28"/>
      <c r="DM215" s="28"/>
      <c r="DN215" s="28"/>
      <c r="DO215" s="28"/>
      <c r="DP215" s="28"/>
      <c r="DQ215" s="28"/>
      <c r="DR215" s="28"/>
      <c r="DS215" s="28"/>
      <c r="DT215" s="28"/>
      <c r="DU215" s="28"/>
      <c r="DV215" s="28"/>
      <c r="DW215" s="28"/>
      <c r="DX215" s="28"/>
      <c r="DY215" s="28"/>
      <c r="DZ215" s="28"/>
      <c r="EA215" s="28"/>
      <c r="EB215" s="28"/>
      <c r="EC215" s="28"/>
      <c r="ED215" s="28"/>
      <c r="EE215" s="28"/>
      <c r="EF215" s="28"/>
      <c r="EG215" s="28"/>
      <c r="EH215" s="28"/>
      <c r="EI215" s="28"/>
      <c r="EJ215" s="28"/>
      <c r="EK215" s="28"/>
      <c r="EL215" s="28"/>
      <c r="EM215" s="28"/>
      <c r="EN215" s="28"/>
      <c r="EO215" s="28"/>
      <c r="EP215" s="28"/>
      <c r="EQ215" s="28"/>
      <c r="ER215" s="28"/>
      <c r="ES215" s="28"/>
      <c r="ET215" s="28"/>
      <c r="EU215" s="28"/>
      <c r="EV215" s="28"/>
      <c r="EW215" s="28"/>
      <c r="EX215" s="28"/>
      <c r="EY215" s="28"/>
      <c r="EZ215" s="28"/>
      <c r="FA215" s="28"/>
      <c r="FB215" s="28"/>
      <c r="FC215" s="28"/>
      <c r="FD215" s="28"/>
      <c r="FE215" s="28"/>
      <c r="FF215" s="28"/>
      <c r="FG215" s="28"/>
      <c r="FH215" s="28"/>
      <c r="FI215" s="28"/>
      <c r="FJ215" s="28"/>
      <c r="FK215" s="28"/>
      <c r="FL215" s="28"/>
      <c r="FM215" s="28"/>
      <c r="FN215" s="28"/>
      <c r="FO215" s="28"/>
      <c r="FP215" s="28"/>
      <c r="FQ215" s="28"/>
      <c r="FR215" s="28"/>
      <c r="FS215" s="28"/>
      <c r="FT215" s="28"/>
      <c r="FU215" s="28"/>
      <c r="FV215" s="28"/>
      <c r="FW215" s="28"/>
      <c r="FX215" s="28"/>
      <c r="FY215" s="28"/>
      <c r="FZ215" s="28"/>
      <c r="GA215" s="28"/>
      <c r="GB215" s="28"/>
      <c r="GC215" s="28"/>
      <c r="GD215" s="28"/>
      <c r="GE215" s="28"/>
      <c r="GF215" s="28"/>
      <c r="GG215" s="28"/>
      <c r="GH215" s="28"/>
      <c r="GI215" s="28"/>
      <c r="GJ215" s="28"/>
      <c r="GK215" s="28"/>
      <c r="GL215" s="28"/>
      <c r="GM215" s="28"/>
      <c r="GN215" s="28"/>
      <c r="GO215" s="28"/>
      <c r="GP215" s="28"/>
      <c r="GQ215" s="28"/>
      <c r="GR215" s="28"/>
      <c r="GS215" s="28"/>
      <c r="GT215" s="28"/>
      <c r="GU215" s="28"/>
      <c r="GV215" s="28"/>
      <c r="GW215" s="28"/>
      <c r="GX215" s="28"/>
      <c r="GY215" s="28"/>
      <c r="GZ215" s="28"/>
      <c r="HA215" s="28"/>
      <c r="HB215" s="28"/>
      <c r="HC215" s="28"/>
      <c r="HD215" s="28"/>
      <c r="HE215" s="28"/>
      <c r="HF215" s="28"/>
      <c r="HG215" s="28"/>
      <c r="HH215" s="28"/>
      <c r="HI215" s="28"/>
      <c r="HJ215" s="28"/>
      <c r="HK215" s="28"/>
      <c r="HL215" s="28"/>
      <c r="HM215" s="28"/>
      <c r="HN215" s="28"/>
      <c r="HO215" s="28"/>
      <c r="HP215" s="28"/>
      <c r="HQ215" s="28"/>
      <c r="HR215" s="28"/>
      <c r="HS215" s="28"/>
      <c r="HT215" s="28"/>
      <c r="HU215" s="28"/>
      <c r="HV215" s="28"/>
      <c r="HW215" s="28"/>
      <c r="HX215" s="28"/>
      <c r="HY215" s="28"/>
      <c r="HZ215" s="28"/>
      <c r="IA215" s="28"/>
      <c r="IB215" s="28"/>
      <c r="IC215" s="28"/>
      <c r="ID215" s="28"/>
      <c r="IE215" s="28"/>
      <c r="IF215" s="28"/>
      <c r="IG215" s="28"/>
      <c r="IH215" s="28"/>
      <c r="II215" s="28"/>
      <c r="IJ215" s="28"/>
      <c r="IK215" s="28"/>
      <c r="IL215" s="28"/>
      <c r="IM215" s="28"/>
      <c r="IN215" s="28"/>
      <c r="IO215" s="28"/>
      <c r="IP215" s="28"/>
      <c r="IQ215" s="28"/>
      <c r="IR215" s="28"/>
      <c r="IS215" s="28"/>
      <c r="IT215" s="28"/>
      <c r="IU215" s="28"/>
      <c r="IV215" s="28"/>
      <c r="IW215" s="28"/>
      <c r="IX215" s="28"/>
      <c r="IY215" s="28"/>
      <c r="IZ215" s="28"/>
      <c r="JA215" s="28"/>
      <c r="JB215" s="28"/>
      <c r="JC215" s="28"/>
      <c r="JD215" s="28"/>
      <c r="JE215" s="28"/>
      <c r="JF215" s="28"/>
      <c r="JG215" s="28"/>
      <c r="JH215" s="28"/>
      <c r="JI215" s="28"/>
      <c r="JJ215" s="28"/>
      <c r="JK215" s="28"/>
      <c r="JL215" s="28"/>
      <c r="JM215" s="28"/>
      <c r="JN215" s="28"/>
      <c r="JO215" s="28"/>
      <c r="JP215" s="28"/>
      <c r="JQ215" s="28"/>
      <c r="JR215" s="28"/>
      <c r="JS215" s="28"/>
    </row>
    <row r="216" spans="1:279" s="27" customFormat="1" ht="12.75" outlineLevel="1" x14ac:dyDescent="0.2">
      <c r="A216" s="33"/>
      <c r="B216" s="58"/>
      <c r="C216" s="240" t="s">
        <v>188</v>
      </c>
      <c r="D216" s="33"/>
      <c r="E216" s="194"/>
      <c r="F216" s="194"/>
      <c r="G216" s="204"/>
      <c r="H216" s="33"/>
      <c r="I216" s="12"/>
      <c r="J216" s="195"/>
      <c r="K216" s="195"/>
      <c r="L216" s="195"/>
      <c r="M216" s="195"/>
      <c r="N216" s="195"/>
      <c r="O216" s="195"/>
      <c r="P216" s="195"/>
      <c r="Q216" s="195"/>
      <c r="R216" s="195"/>
      <c r="S216" s="195"/>
      <c r="T216" s="195"/>
      <c r="U216" s="195"/>
      <c r="V216" s="195"/>
      <c r="W216" s="195"/>
      <c r="X216" s="195"/>
      <c r="Y216" s="195"/>
      <c r="Z216" s="195"/>
      <c r="AA216" s="195"/>
      <c r="AB216" s="195"/>
      <c r="AC216" s="195"/>
      <c r="AD216" s="195"/>
      <c r="AE216" s="195"/>
      <c r="AF216" s="195"/>
      <c r="AG216" s="195"/>
      <c r="AH216" s="195"/>
      <c r="AI216" s="195"/>
      <c r="AJ216" s="195"/>
      <c r="AK216" s="195"/>
      <c r="AL216" s="195"/>
      <c r="AM216" s="195"/>
      <c r="AN216" s="195"/>
      <c r="AO216" s="195"/>
      <c r="AP216" s="195"/>
      <c r="AQ216" s="195"/>
      <c r="AR216" s="195"/>
      <c r="AS216" s="195"/>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14"/>
      <c r="DC216" s="28"/>
      <c r="DD216" s="28"/>
      <c r="DE216" s="28"/>
      <c r="DF216" s="28"/>
      <c r="DG216" s="28"/>
      <c r="DH216" s="28"/>
      <c r="DI216" s="28"/>
      <c r="DJ216" s="28"/>
      <c r="DK216" s="28"/>
      <c r="DL216" s="28"/>
      <c r="DM216" s="28"/>
      <c r="DN216" s="28"/>
      <c r="DO216" s="28"/>
      <c r="DP216" s="28"/>
      <c r="DQ216" s="28"/>
      <c r="DR216" s="28"/>
      <c r="DS216" s="28"/>
      <c r="DT216" s="28"/>
      <c r="DU216" s="28"/>
      <c r="DV216" s="28"/>
      <c r="DW216" s="28"/>
      <c r="DX216" s="28"/>
      <c r="DY216" s="28"/>
      <c r="DZ216" s="28"/>
      <c r="EA216" s="28"/>
      <c r="EB216" s="28"/>
      <c r="EC216" s="28"/>
      <c r="ED216" s="28"/>
      <c r="EE216" s="28"/>
      <c r="EF216" s="28"/>
      <c r="EG216" s="28"/>
      <c r="EH216" s="28"/>
      <c r="EI216" s="28"/>
      <c r="EJ216" s="28"/>
      <c r="EK216" s="28"/>
      <c r="EL216" s="28"/>
      <c r="EM216" s="28"/>
      <c r="EN216" s="28"/>
      <c r="EO216" s="28"/>
      <c r="EP216" s="28"/>
      <c r="EQ216" s="28"/>
      <c r="ER216" s="28"/>
      <c r="ES216" s="28"/>
      <c r="ET216" s="28"/>
      <c r="EU216" s="28"/>
      <c r="EV216" s="28"/>
      <c r="EW216" s="28"/>
      <c r="EX216" s="28"/>
      <c r="EY216" s="28"/>
      <c r="EZ216" s="28"/>
      <c r="FA216" s="28"/>
      <c r="FB216" s="28"/>
      <c r="FC216" s="28"/>
      <c r="FD216" s="28"/>
      <c r="FE216" s="28"/>
      <c r="FF216" s="28"/>
      <c r="FG216" s="28"/>
      <c r="FH216" s="28"/>
      <c r="FI216" s="28"/>
      <c r="FJ216" s="28"/>
      <c r="FK216" s="28"/>
      <c r="FL216" s="28"/>
      <c r="FM216" s="28"/>
      <c r="FN216" s="28"/>
      <c r="FO216" s="28"/>
      <c r="FP216" s="28"/>
      <c r="FQ216" s="28"/>
      <c r="FR216" s="28"/>
      <c r="FS216" s="28"/>
      <c r="FT216" s="28"/>
      <c r="FU216" s="28"/>
      <c r="FV216" s="28"/>
      <c r="FW216" s="28"/>
      <c r="FX216" s="28"/>
      <c r="FY216" s="28"/>
      <c r="FZ216" s="28"/>
      <c r="GA216" s="28"/>
      <c r="GB216" s="28"/>
      <c r="GC216" s="28"/>
      <c r="GD216" s="28"/>
      <c r="GE216" s="28"/>
      <c r="GF216" s="28"/>
      <c r="GG216" s="28"/>
      <c r="GH216" s="28"/>
      <c r="GI216" s="28"/>
      <c r="GJ216" s="28"/>
      <c r="GK216" s="28"/>
      <c r="GL216" s="28"/>
      <c r="GM216" s="28"/>
      <c r="GN216" s="28"/>
      <c r="GO216" s="28"/>
      <c r="GP216" s="28"/>
      <c r="GQ216" s="28"/>
      <c r="GR216" s="28"/>
      <c r="GS216" s="28"/>
      <c r="GT216" s="28"/>
      <c r="GU216" s="28"/>
      <c r="GV216" s="28"/>
      <c r="GW216" s="28"/>
      <c r="GX216" s="28"/>
      <c r="GY216" s="28"/>
      <c r="GZ216" s="28"/>
      <c r="HA216" s="28"/>
      <c r="HB216" s="28"/>
      <c r="HC216" s="28"/>
      <c r="HD216" s="28"/>
      <c r="HE216" s="28"/>
      <c r="HF216" s="28"/>
      <c r="HG216" s="28"/>
      <c r="HH216" s="28"/>
      <c r="HI216" s="28"/>
      <c r="HJ216" s="28"/>
      <c r="HK216" s="28"/>
      <c r="HL216" s="28"/>
      <c r="HM216" s="28"/>
      <c r="HN216" s="28"/>
      <c r="HO216" s="28"/>
      <c r="HP216" s="28"/>
      <c r="HQ216" s="28"/>
      <c r="HR216" s="28"/>
      <c r="HS216" s="28"/>
      <c r="HT216" s="28"/>
      <c r="HU216" s="28"/>
      <c r="HV216" s="28"/>
      <c r="HW216" s="28"/>
      <c r="HX216" s="28"/>
      <c r="HY216" s="28"/>
      <c r="HZ216" s="28"/>
      <c r="IA216" s="28"/>
      <c r="IB216" s="28"/>
      <c r="IC216" s="28"/>
      <c r="ID216" s="28"/>
      <c r="IE216" s="28"/>
      <c r="IF216" s="28"/>
      <c r="IG216" s="28"/>
      <c r="IH216" s="28"/>
      <c r="II216" s="28"/>
      <c r="IJ216" s="28"/>
      <c r="IK216" s="28"/>
      <c r="IL216" s="28"/>
      <c r="IM216" s="28"/>
      <c r="IN216" s="28"/>
      <c r="IO216" s="28"/>
      <c r="IP216" s="28"/>
      <c r="IQ216" s="28"/>
      <c r="IR216" s="28"/>
      <c r="IS216" s="28"/>
      <c r="IT216" s="28"/>
      <c r="IU216" s="28"/>
      <c r="IV216" s="28"/>
      <c r="IW216" s="28"/>
      <c r="IX216" s="28"/>
      <c r="IY216" s="28"/>
      <c r="IZ216" s="28"/>
      <c r="JA216" s="28"/>
      <c r="JB216" s="28"/>
      <c r="JC216" s="28"/>
      <c r="JD216" s="28"/>
      <c r="JE216" s="28"/>
      <c r="JF216" s="28"/>
      <c r="JG216" s="28"/>
      <c r="JH216" s="28"/>
      <c r="JI216" s="28"/>
      <c r="JJ216" s="28"/>
      <c r="JK216" s="28"/>
      <c r="JL216" s="28"/>
      <c r="JM216" s="28"/>
      <c r="JN216" s="28"/>
      <c r="JO216" s="28"/>
      <c r="JP216" s="28"/>
      <c r="JQ216" s="28"/>
      <c r="JR216" s="28"/>
      <c r="JS216" s="28"/>
    </row>
    <row r="217" spans="1:279" s="27" customFormat="1" ht="12.75" outlineLevel="1" x14ac:dyDescent="0.2">
      <c r="A217" s="33"/>
      <c r="B217" s="58"/>
      <c r="C217" s="193"/>
      <c r="D217" s="33"/>
      <c r="E217" s="244"/>
      <c r="F217" s="244"/>
      <c r="G217" s="204"/>
      <c r="H217" s="33"/>
      <c r="I217" s="12"/>
      <c r="J217" s="195"/>
      <c r="K217" s="195"/>
      <c r="L217" s="195"/>
      <c r="M217" s="195"/>
      <c r="N217" s="195"/>
      <c r="O217" s="195"/>
      <c r="P217" s="195"/>
      <c r="Q217" s="195"/>
      <c r="R217" s="195"/>
      <c r="S217" s="195"/>
      <c r="T217" s="195"/>
      <c r="U217" s="195"/>
      <c r="V217" s="195"/>
      <c r="W217" s="195"/>
      <c r="X217" s="195"/>
      <c r="Y217" s="195"/>
      <c r="Z217" s="195"/>
      <c r="AA217" s="195"/>
      <c r="AB217" s="195"/>
      <c r="AC217" s="195"/>
      <c r="AD217" s="195"/>
      <c r="AE217" s="195"/>
      <c r="AF217" s="195"/>
      <c r="AG217" s="195"/>
      <c r="AH217" s="195"/>
      <c r="AI217" s="195"/>
      <c r="AJ217" s="195"/>
      <c r="AK217" s="195"/>
      <c r="AL217" s="195"/>
      <c r="AM217" s="195"/>
      <c r="AN217" s="195"/>
      <c r="AO217" s="195"/>
      <c r="AP217" s="195"/>
      <c r="AQ217" s="195"/>
      <c r="AR217" s="195"/>
      <c r="AS217" s="195"/>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14"/>
      <c r="DC217" s="28"/>
      <c r="DD217" s="28"/>
      <c r="DE217" s="28"/>
      <c r="DF217" s="28"/>
      <c r="DG217" s="28"/>
      <c r="DH217" s="28"/>
      <c r="DI217" s="28"/>
      <c r="DJ217" s="28"/>
      <c r="DK217" s="28"/>
      <c r="DL217" s="28"/>
      <c r="DM217" s="28"/>
      <c r="DN217" s="28"/>
      <c r="DO217" s="28"/>
      <c r="DP217" s="28"/>
      <c r="DQ217" s="28"/>
      <c r="DR217" s="28"/>
      <c r="DS217" s="28"/>
      <c r="DT217" s="28"/>
      <c r="DU217" s="28"/>
      <c r="DV217" s="28"/>
      <c r="DW217" s="28"/>
      <c r="DX217" s="28"/>
      <c r="DY217" s="28"/>
      <c r="DZ217" s="28"/>
      <c r="EA217" s="28"/>
      <c r="EB217" s="28"/>
      <c r="EC217" s="28"/>
      <c r="ED217" s="28"/>
      <c r="EE217" s="28"/>
      <c r="EF217" s="28"/>
      <c r="EG217" s="28"/>
      <c r="EH217" s="28"/>
      <c r="EI217" s="28"/>
      <c r="EJ217" s="28"/>
      <c r="EK217" s="28"/>
      <c r="EL217" s="28"/>
      <c r="EM217" s="28"/>
      <c r="EN217" s="28"/>
      <c r="EO217" s="28"/>
      <c r="EP217" s="28"/>
      <c r="EQ217" s="28"/>
      <c r="ER217" s="28"/>
      <c r="ES217" s="28"/>
      <c r="ET217" s="28"/>
      <c r="EU217" s="28"/>
      <c r="EV217" s="28"/>
      <c r="EW217" s="28"/>
      <c r="EX217" s="28"/>
      <c r="EY217" s="28"/>
      <c r="EZ217" s="28"/>
      <c r="FA217" s="28"/>
      <c r="FB217" s="28"/>
      <c r="FC217" s="28"/>
      <c r="FD217" s="28"/>
      <c r="FE217" s="28"/>
      <c r="FF217" s="28"/>
      <c r="FG217" s="28"/>
      <c r="FH217" s="28"/>
      <c r="FI217" s="28"/>
      <c r="FJ217" s="28"/>
      <c r="FK217" s="28"/>
      <c r="FL217" s="28"/>
      <c r="FM217" s="28"/>
      <c r="FN217" s="28"/>
      <c r="FO217" s="28"/>
      <c r="FP217" s="28"/>
      <c r="FQ217" s="28"/>
      <c r="FR217" s="28"/>
      <c r="FS217" s="28"/>
      <c r="FT217" s="28"/>
      <c r="FU217" s="28"/>
      <c r="FV217" s="28"/>
      <c r="FW217" s="28"/>
      <c r="FX217" s="28"/>
      <c r="FY217" s="28"/>
      <c r="FZ217" s="28"/>
      <c r="GA217" s="28"/>
      <c r="GB217" s="28"/>
      <c r="GC217" s="28"/>
      <c r="GD217" s="28"/>
      <c r="GE217" s="28"/>
      <c r="GF217" s="28"/>
      <c r="GG217" s="28"/>
      <c r="GH217" s="28"/>
      <c r="GI217" s="28"/>
      <c r="GJ217" s="28"/>
      <c r="GK217" s="28"/>
      <c r="GL217" s="28"/>
      <c r="GM217" s="28"/>
      <c r="GN217" s="28"/>
      <c r="GO217" s="28"/>
      <c r="GP217" s="28"/>
      <c r="GQ217" s="28"/>
      <c r="GR217" s="28"/>
      <c r="GS217" s="28"/>
      <c r="GT217" s="28"/>
      <c r="GU217" s="28"/>
      <c r="GV217" s="28"/>
      <c r="GW217" s="28"/>
      <c r="GX217" s="28"/>
      <c r="GY217" s="28"/>
      <c r="GZ217" s="28"/>
      <c r="HA217" s="28"/>
      <c r="HB217" s="28"/>
      <c r="HC217" s="28"/>
      <c r="HD217" s="28"/>
      <c r="HE217" s="28"/>
      <c r="HF217" s="28"/>
      <c r="HG217" s="28"/>
      <c r="HH217" s="28"/>
      <c r="HI217" s="28"/>
      <c r="HJ217" s="28"/>
      <c r="HK217" s="28"/>
      <c r="HL217" s="28"/>
      <c r="HM217" s="28"/>
      <c r="HN217" s="28"/>
      <c r="HO217" s="28"/>
      <c r="HP217" s="28"/>
      <c r="HQ217" s="28"/>
      <c r="HR217" s="28"/>
      <c r="HS217" s="28"/>
      <c r="HT217" s="28"/>
      <c r="HU217" s="28"/>
      <c r="HV217" s="28"/>
      <c r="HW217" s="28"/>
      <c r="HX217" s="28"/>
      <c r="HY217" s="28"/>
      <c r="HZ217" s="28"/>
      <c r="IA217" s="28"/>
      <c r="IB217" s="28"/>
      <c r="IC217" s="28"/>
      <c r="ID217" s="28"/>
      <c r="IE217" s="28"/>
      <c r="IF217" s="28"/>
      <c r="IG217" s="28"/>
      <c r="IH217" s="28"/>
      <c r="II217" s="28"/>
      <c r="IJ217" s="28"/>
      <c r="IK217" s="28"/>
      <c r="IL217" s="28"/>
      <c r="IM217" s="28"/>
      <c r="IN217" s="28"/>
      <c r="IO217" s="28"/>
      <c r="IP217" s="28"/>
      <c r="IQ217" s="28"/>
      <c r="IR217" s="28"/>
      <c r="IS217" s="28"/>
      <c r="IT217" s="28"/>
      <c r="IU217" s="28"/>
      <c r="IV217" s="28"/>
      <c r="IW217" s="28"/>
      <c r="IX217" s="28"/>
      <c r="IY217" s="28"/>
      <c r="IZ217" s="28"/>
      <c r="JA217" s="28"/>
      <c r="JB217" s="28"/>
      <c r="JC217" s="28"/>
      <c r="JD217" s="28"/>
      <c r="JE217" s="28"/>
      <c r="JF217" s="28"/>
      <c r="JG217" s="28"/>
      <c r="JH217" s="28"/>
      <c r="JI217" s="28"/>
      <c r="JJ217" s="28"/>
      <c r="JK217" s="28"/>
      <c r="JL217" s="28"/>
      <c r="JM217" s="28"/>
      <c r="JN217" s="28"/>
      <c r="JO217" s="28"/>
      <c r="JP217" s="28"/>
      <c r="JQ217" s="28"/>
      <c r="JR217" s="28"/>
      <c r="JS217" s="28"/>
    </row>
    <row r="218" spans="1:279" s="27" customFormat="1" ht="12.75" outlineLevel="1" x14ac:dyDescent="0.2">
      <c r="A218" s="33"/>
      <c r="B218" s="58"/>
      <c r="C218" s="193" t="s">
        <v>119</v>
      </c>
      <c r="D218" s="33"/>
      <c r="E218" s="244">
        <v>0.39424064125029801</v>
      </c>
      <c r="F218" s="244"/>
      <c r="G218" s="204">
        <f t="shared" ref="G218:G260" si="398">SUM(J218:AS218)</f>
        <v>419062.4255096842</v>
      </c>
      <c r="H218" s="246">
        <f>+G218/$G$260</f>
        <v>0.36933297211257932</v>
      </c>
      <c r="I218" s="201" t="s">
        <v>193</v>
      </c>
      <c r="J218" s="197">
        <f t="shared" ref="J218:AJ218" si="399">+J148/J$10</f>
        <v>21329.655661512217</v>
      </c>
      <c r="K218" s="197">
        <f t="shared" si="399"/>
        <v>13760.477215187881</v>
      </c>
      <c r="L218" s="197">
        <f t="shared" si="399"/>
        <v>9764.9350859421502</v>
      </c>
      <c r="M218" s="197">
        <f t="shared" si="399"/>
        <v>7306.0173853464748</v>
      </c>
      <c r="N218" s="197">
        <f t="shared" si="399"/>
        <v>6354.2163441928005</v>
      </c>
      <c r="O218" s="197">
        <f t="shared" si="399"/>
        <v>6206.627212677542</v>
      </c>
      <c r="P218" s="197">
        <f t="shared" si="399"/>
        <v>8833.9346286746913</v>
      </c>
      <c r="Q218" s="197">
        <f t="shared" si="399"/>
        <v>5653.7899497042818</v>
      </c>
      <c r="R218" s="197">
        <f t="shared" si="399"/>
        <v>7068.4623447583144</v>
      </c>
      <c r="S218" s="197">
        <f t="shared" si="399"/>
        <v>7870.0352641920854</v>
      </c>
      <c r="T218" s="197">
        <f t="shared" si="399"/>
        <v>11686.418786103601</v>
      </c>
      <c r="U218" s="197">
        <f t="shared" si="399"/>
        <v>17526.394387104407</v>
      </c>
      <c r="V218" s="197">
        <f t="shared" si="399"/>
        <v>23912.691790058176</v>
      </c>
      <c r="W218" s="197">
        <f t="shared" si="399"/>
        <v>18066.067406566654</v>
      </c>
      <c r="X218" s="197">
        <f t="shared" si="399"/>
        <v>15291.314722019963</v>
      </c>
      <c r="Y218" s="197">
        <f t="shared" si="399"/>
        <v>10636.436772981473</v>
      </c>
      <c r="Z218" s="197">
        <f t="shared" si="399"/>
        <v>8314.0735412566391</v>
      </c>
      <c r="AA218" s="197">
        <f t="shared" si="399"/>
        <v>9664.5368399798353</v>
      </c>
      <c r="AB218" s="197">
        <f t="shared" si="399"/>
        <v>10210.703864637124</v>
      </c>
      <c r="AC218" s="197">
        <f t="shared" si="399"/>
        <v>10884.018858188483</v>
      </c>
      <c r="AD218" s="197">
        <f t="shared" si="399"/>
        <v>14568.139159930784</v>
      </c>
      <c r="AE218" s="197">
        <f t="shared" si="399"/>
        <v>16926.140403315629</v>
      </c>
      <c r="AF218" s="197">
        <f t="shared" si="399"/>
        <v>17267.42236027505</v>
      </c>
      <c r="AG218" s="197">
        <f t="shared" si="399"/>
        <v>15209.329102802716</v>
      </c>
      <c r="AH218" s="197">
        <f t="shared" si="399"/>
        <v>17270.597869310383</v>
      </c>
      <c r="AI218" s="197">
        <f t="shared" si="399"/>
        <v>13977.32520564299</v>
      </c>
      <c r="AJ218" s="197">
        <f t="shared" si="399"/>
        <v>10973.35787554468</v>
      </c>
      <c r="AK218" s="197">
        <f t="shared" ref="AK218:AO218" si="400">+AK148/AK$10</f>
        <v>11212.687621992629</v>
      </c>
      <c r="AL218" s="197">
        <f t="shared" si="400"/>
        <v>14254.625245119742</v>
      </c>
      <c r="AM218" s="197">
        <f t="shared" si="400"/>
        <v>10824.260374804091</v>
      </c>
      <c r="AN218" s="197">
        <f t="shared" si="400"/>
        <v>10154.884744204839</v>
      </c>
      <c r="AO218" s="197">
        <f t="shared" si="400"/>
        <v>10051.720593846821</v>
      </c>
      <c r="AP218" s="197">
        <f t="shared" ref="AP218:AS218" si="401">+AP148/AP$10</f>
        <v>4144.7196924657528</v>
      </c>
      <c r="AQ218" s="197">
        <f t="shared" si="401"/>
        <v>6717.805203884699</v>
      </c>
      <c r="AR218" s="197">
        <f t="shared" si="401"/>
        <v>6207.415028307897</v>
      </c>
      <c r="AS218" s="197">
        <f t="shared" si="401"/>
        <v>8961.1869671507902</v>
      </c>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14"/>
      <c r="DC218" s="28"/>
      <c r="DD218" s="28"/>
      <c r="DE218" s="28"/>
      <c r="DF218" s="28"/>
      <c r="DG218" s="28"/>
      <c r="DH218" s="28"/>
      <c r="DI218" s="28"/>
      <c r="DJ218" s="28"/>
      <c r="DK218" s="28"/>
      <c r="DL218" s="28"/>
      <c r="DM218" s="28"/>
      <c r="DN218" s="28"/>
      <c r="DO218" s="28"/>
      <c r="DP218" s="28"/>
      <c r="DQ218" s="28"/>
      <c r="DR218" s="28"/>
      <c r="DS218" s="28"/>
      <c r="DT218" s="28"/>
      <c r="DU218" s="28"/>
      <c r="DV218" s="28"/>
      <c r="DW218" s="28"/>
      <c r="DX218" s="28"/>
      <c r="DY218" s="28"/>
      <c r="DZ218" s="28"/>
      <c r="EA218" s="28"/>
      <c r="EB218" s="28"/>
      <c r="EC218" s="28"/>
      <c r="ED218" s="28"/>
      <c r="EE218" s="28"/>
      <c r="EF218" s="28"/>
      <c r="EG218" s="28"/>
      <c r="EH218" s="28"/>
      <c r="EI218" s="28"/>
      <c r="EJ218" s="28"/>
      <c r="EK218" s="28"/>
      <c r="EL218" s="28"/>
      <c r="EM218" s="28"/>
      <c r="EN218" s="28"/>
      <c r="EO218" s="28"/>
      <c r="EP218" s="28"/>
      <c r="EQ218" s="28"/>
      <c r="ER218" s="28"/>
      <c r="ES218" s="28"/>
      <c r="ET218" s="28"/>
      <c r="EU218" s="28"/>
      <c r="EV218" s="28"/>
      <c r="EW218" s="28"/>
      <c r="EX218" s="28"/>
      <c r="EY218" s="28"/>
      <c r="EZ218" s="28"/>
      <c r="FA218" s="28"/>
      <c r="FB218" s="28"/>
      <c r="FC218" s="28"/>
      <c r="FD218" s="28"/>
      <c r="FE218" s="28"/>
      <c r="FF218" s="28"/>
      <c r="FG218" s="28"/>
      <c r="FH218" s="28"/>
      <c r="FI218" s="28"/>
      <c r="FJ218" s="28"/>
      <c r="FK218" s="28"/>
      <c r="FL218" s="28"/>
      <c r="FM218" s="28"/>
      <c r="FN218" s="28"/>
      <c r="FO218" s="28"/>
      <c r="FP218" s="28"/>
      <c r="FQ218" s="28"/>
      <c r="FR218" s="28"/>
      <c r="FS218" s="28"/>
      <c r="FT218" s="28"/>
      <c r="FU218" s="28"/>
      <c r="FV218" s="28"/>
      <c r="FW218" s="28"/>
      <c r="FX218" s="28"/>
      <c r="FY218" s="28"/>
      <c r="FZ218" s="28"/>
      <c r="GA218" s="28"/>
      <c r="GB218" s="28"/>
      <c r="GC218" s="28"/>
      <c r="GD218" s="28"/>
      <c r="GE218" s="28"/>
      <c r="GF218" s="28"/>
      <c r="GG218" s="28"/>
      <c r="GH218" s="28"/>
      <c r="GI218" s="28"/>
      <c r="GJ218" s="28"/>
      <c r="GK218" s="28"/>
      <c r="GL218" s="28"/>
      <c r="GM218" s="28"/>
      <c r="GN218" s="28"/>
      <c r="GO218" s="28"/>
      <c r="GP218" s="28"/>
      <c r="GQ218" s="28"/>
      <c r="GR218" s="28"/>
      <c r="GS218" s="28"/>
      <c r="GT218" s="28"/>
      <c r="GU218" s="28"/>
      <c r="GV218" s="28"/>
      <c r="GW218" s="28"/>
      <c r="GX218" s="28"/>
      <c r="GY218" s="28"/>
      <c r="GZ218" s="28"/>
      <c r="HA218" s="28"/>
      <c r="HB218" s="28"/>
      <c r="HC218" s="28"/>
      <c r="HD218" s="28"/>
      <c r="HE218" s="28"/>
      <c r="HF218" s="28"/>
      <c r="HG218" s="28"/>
      <c r="HH218" s="28"/>
      <c r="HI218" s="28"/>
      <c r="HJ218" s="28"/>
      <c r="HK218" s="28"/>
      <c r="HL218" s="28"/>
      <c r="HM218" s="28"/>
      <c r="HN218" s="28"/>
      <c r="HO218" s="28"/>
      <c r="HP218" s="28"/>
      <c r="HQ218" s="28"/>
      <c r="HR218" s="28"/>
      <c r="HS218" s="28"/>
      <c r="HT218" s="28"/>
      <c r="HU218" s="28"/>
      <c r="HV218" s="28"/>
      <c r="HW218" s="28"/>
      <c r="HX218" s="28"/>
      <c r="HY218" s="28"/>
      <c r="HZ218" s="28"/>
      <c r="IA218" s="28"/>
      <c r="IB218" s="28"/>
      <c r="IC218" s="28"/>
      <c r="ID218" s="28"/>
      <c r="IE218" s="28"/>
      <c r="IF218" s="28"/>
      <c r="IG218" s="28"/>
      <c r="IH218" s="28"/>
      <c r="II218" s="28"/>
      <c r="IJ218" s="28"/>
      <c r="IK218" s="28"/>
      <c r="IL218" s="28"/>
      <c r="IM218" s="28"/>
      <c r="IN218" s="28"/>
      <c r="IO218" s="28"/>
      <c r="IP218" s="28"/>
      <c r="IQ218" s="28"/>
      <c r="IR218" s="28"/>
      <c r="IS218" s="28"/>
      <c r="IT218" s="28"/>
      <c r="IU218" s="28"/>
      <c r="IV218" s="28"/>
      <c r="IW218" s="28"/>
      <c r="IX218" s="28"/>
      <c r="IY218" s="28"/>
      <c r="IZ218" s="28"/>
      <c r="JA218" s="28"/>
      <c r="JB218" s="28"/>
      <c r="JC218" s="28"/>
      <c r="JD218" s="28"/>
      <c r="JE218" s="28"/>
      <c r="JF218" s="28"/>
      <c r="JG218" s="28"/>
      <c r="JH218" s="28"/>
      <c r="JI218" s="28"/>
      <c r="JJ218" s="28"/>
      <c r="JK218" s="28"/>
      <c r="JL218" s="28"/>
      <c r="JM218" s="28"/>
      <c r="JN218" s="28"/>
      <c r="JO218" s="28"/>
      <c r="JP218" s="28"/>
      <c r="JQ218" s="28"/>
      <c r="JR218" s="28"/>
      <c r="JS218" s="28"/>
    </row>
    <row r="219" spans="1:279" s="27" customFormat="1" ht="12.75" outlineLevel="1" x14ac:dyDescent="0.2">
      <c r="A219" s="33"/>
      <c r="B219" s="58"/>
      <c r="C219" s="193" t="s">
        <v>118</v>
      </c>
      <c r="D219" s="33"/>
      <c r="E219" s="244">
        <v>8.5996315774278825E-2</v>
      </c>
      <c r="F219" s="244"/>
      <c r="G219" s="204">
        <f t="shared" si="398"/>
        <v>137881.01330555987</v>
      </c>
      <c r="H219" s="246">
        <f t="shared" ref="H219:H260" si="402">+G219/$G$260</f>
        <v>0.12151889871801382</v>
      </c>
      <c r="I219" s="201" t="s">
        <v>193</v>
      </c>
      <c r="J219" s="197">
        <f t="shared" ref="J219:AJ219" si="403">+J149/J$10</f>
        <v>4652.670505523769</v>
      </c>
      <c r="K219" s="197">
        <f t="shared" si="403"/>
        <v>3001.5940011896764</v>
      </c>
      <c r="L219" s="197">
        <f t="shared" si="403"/>
        <v>2130.0402680526054</v>
      </c>
      <c r="M219" s="197">
        <f t="shared" si="403"/>
        <v>1593.6727784585082</v>
      </c>
      <c r="N219" s="197">
        <f t="shared" si="403"/>
        <v>1386.0549574501147</v>
      </c>
      <c r="O219" s="197">
        <f t="shared" si="403"/>
        <v>1353.8611138159679</v>
      </c>
      <c r="P219" s="197">
        <f t="shared" si="403"/>
        <v>1926.9597103118833</v>
      </c>
      <c r="Q219" s="197">
        <f t="shared" si="403"/>
        <v>1233.2698736849111</v>
      </c>
      <c r="R219" s="197">
        <f t="shared" si="403"/>
        <v>1541.8545330858271</v>
      </c>
      <c r="S219" s="197">
        <f t="shared" si="403"/>
        <v>1716.7028634789713</v>
      </c>
      <c r="T219" s="197">
        <f t="shared" si="403"/>
        <v>2549.1764547992798</v>
      </c>
      <c r="U219" s="197">
        <f t="shared" si="403"/>
        <v>3823.0592901787472</v>
      </c>
      <c r="V219" s="197">
        <f t="shared" si="403"/>
        <v>5216.1121381833009</v>
      </c>
      <c r="W219" s="197">
        <f t="shared" si="403"/>
        <v>3940.7789936810282</v>
      </c>
      <c r="X219" s="197">
        <f t="shared" si="403"/>
        <v>3335.5179346003392</v>
      </c>
      <c r="Y219" s="197">
        <f t="shared" si="403"/>
        <v>2320.1422677824303</v>
      </c>
      <c r="Z219" s="197">
        <f t="shared" si="403"/>
        <v>1813.5616139345502</v>
      </c>
      <c r="AA219" s="197">
        <f t="shared" si="403"/>
        <v>2108.1402446669454</v>
      </c>
      <c r="AB219" s="197">
        <f t="shared" si="403"/>
        <v>2227.2764954831241</v>
      </c>
      <c r="AC219" s="197">
        <f t="shared" si="403"/>
        <v>2374.1477277776089</v>
      </c>
      <c r="AD219" s="197">
        <f t="shared" si="403"/>
        <v>3177.7705400130353</v>
      </c>
      <c r="AE219" s="197">
        <f t="shared" si="403"/>
        <v>3692.1249680069855</v>
      </c>
      <c r="AF219" s="197">
        <f t="shared" si="403"/>
        <v>3766.5693247472459</v>
      </c>
      <c r="AG219" s="197">
        <f t="shared" si="403"/>
        <v>3317.6342857284317</v>
      </c>
      <c r="AH219" s="197">
        <f t="shared" si="403"/>
        <v>3767.2620034038159</v>
      </c>
      <c r="AI219" s="197">
        <f t="shared" si="403"/>
        <v>3048.8953859557282</v>
      </c>
      <c r="AJ219" s="197">
        <f t="shared" si="403"/>
        <v>2393.6353846644324</v>
      </c>
      <c r="AK219" s="197">
        <f t="shared" ref="AK219:AO219" si="404">+AK149/AK$10</f>
        <v>2445.8407493484074</v>
      </c>
      <c r="AL219" s="197">
        <f t="shared" si="404"/>
        <v>3109.3832688980729</v>
      </c>
      <c r="AM219" s="197">
        <f t="shared" si="404"/>
        <v>2361.1125181375824</v>
      </c>
      <c r="AN219" s="197">
        <f t="shared" si="404"/>
        <v>2215.1005851261557</v>
      </c>
      <c r="AO219" s="197">
        <f t="shared" si="404"/>
        <v>2192.5972307722327</v>
      </c>
      <c r="AP219" s="197">
        <f t="shared" ref="AP219:AS219" si="405">+AP149/AP$10</f>
        <v>12306.434748712796</v>
      </c>
      <c r="AQ219" s="197">
        <f t="shared" si="405"/>
        <v>12542.198451532122</v>
      </c>
      <c r="AR219" s="197">
        <f t="shared" si="405"/>
        <v>14026.499174147817</v>
      </c>
      <c r="AS219" s="197">
        <f t="shared" si="405"/>
        <v>13273.360920225412</v>
      </c>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14"/>
      <c r="DC219" s="28"/>
      <c r="DD219" s="28"/>
      <c r="DE219" s="28"/>
      <c r="DF219" s="28"/>
      <c r="DG219" s="28"/>
      <c r="DH219" s="28"/>
      <c r="DI219" s="28"/>
      <c r="DJ219" s="28"/>
      <c r="DK219" s="28"/>
      <c r="DL219" s="28"/>
      <c r="DM219" s="28"/>
      <c r="DN219" s="28"/>
      <c r="DO219" s="28"/>
      <c r="DP219" s="28"/>
      <c r="DQ219" s="28"/>
      <c r="DR219" s="28"/>
      <c r="DS219" s="28"/>
      <c r="DT219" s="28"/>
      <c r="DU219" s="28"/>
      <c r="DV219" s="28"/>
      <c r="DW219" s="28"/>
      <c r="DX219" s="28"/>
      <c r="DY219" s="28"/>
      <c r="DZ219" s="28"/>
      <c r="EA219" s="28"/>
      <c r="EB219" s="28"/>
      <c r="EC219" s="28"/>
      <c r="ED219" s="28"/>
      <c r="EE219" s="28"/>
      <c r="EF219" s="28"/>
      <c r="EG219" s="28"/>
      <c r="EH219" s="28"/>
      <c r="EI219" s="28"/>
      <c r="EJ219" s="28"/>
      <c r="EK219" s="28"/>
      <c r="EL219" s="28"/>
      <c r="EM219" s="28"/>
      <c r="EN219" s="28"/>
      <c r="EO219" s="28"/>
      <c r="EP219" s="28"/>
      <c r="EQ219" s="28"/>
      <c r="ER219" s="28"/>
      <c r="ES219" s="28"/>
      <c r="ET219" s="28"/>
      <c r="EU219" s="28"/>
      <c r="EV219" s="28"/>
      <c r="EW219" s="28"/>
      <c r="EX219" s="28"/>
      <c r="EY219" s="28"/>
      <c r="EZ219" s="28"/>
      <c r="FA219" s="28"/>
      <c r="FB219" s="28"/>
      <c r="FC219" s="28"/>
      <c r="FD219" s="28"/>
      <c r="FE219" s="28"/>
      <c r="FF219" s="28"/>
      <c r="FG219" s="28"/>
      <c r="FH219" s="28"/>
      <c r="FI219" s="28"/>
      <c r="FJ219" s="28"/>
      <c r="FK219" s="28"/>
      <c r="FL219" s="28"/>
      <c r="FM219" s="28"/>
      <c r="FN219" s="28"/>
      <c r="FO219" s="28"/>
      <c r="FP219" s="28"/>
      <c r="FQ219" s="28"/>
      <c r="FR219" s="28"/>
      <c r="FS219" s="28"/>
      <c r="FT219" s="28"/>
      <c r="FU219" s="28"/>
      <c r="FV219" s="28"/>
      <c r="FW219" s="28"/>
      <c r="FX219" s="28"/>
      <c r="FY219" s="28"/>
      <c r="FZ219" s="28"/>
      <c r="GA219" s="28"/>
      <c r="GB219" s="28"/>
      <c r="GC219" s="28"/>
      <c r="GD219" s="28"/>
      <c r="GE219" s="28"/>
      <c r="GF219" s="28"/>
      <c r="GG219" s="28"/>
      <c r="GH219" s="28"/>
      <c r="GI219" s="28"/>
      <c r="GJ219" s="28"/>
      <c r="GK219" s="28"/>
      <c r="GL219" s="28"/>
      <c r="GM219" s="28"/>
      <c r="GN219" s="28"/>
      <c r="GO219" s="28"/>
      <c r="GP219" s="28"/>
      <c r="GQ219" s="28"/>
      <c r="GR219" s="28"/>
      <c r="GS219" s="28"/>
      <c r="GT219" s="28"/>
      <c r="GU219" s="28"/>
      <c r="GV219" s="28"/>
      <c r="GW219" s="28"/>
      <c r="GX219" s="28"/>
      <c r="GY219" s="28"/>
      <c r="GZ219" s="28"/>
      <c r="HA219" s="28"/>
      <c r="HB219" s="28"/>
      <c r="HC219" s="28"/>
      <c r="HD219" s="28"/>
      <c r="HE219" s="28"/>
      <c r="HF219" s="28"/>
      <c r="HG219" s="28"/>
      <c r="HH219" s="28"/>
      <c r="HI219" s="28"/>
      <c r="HJ219" s="28"/>
      <c r="HK219" s="28"/>
      <c r="HL219" s="28"/>
      <c r="HM219" s="28"/>
      <c r="HN219" s="28"/>
      <c r="HO219" s="28"/>
      <c r="HP219" s="28"/>
      <c r="HQ219" s="28"/>
      <c r="HR219" s="28"/>
      <c r="HS219" s="28"/>
      <c r="HT219" s="28"/>
      <c r="HU219" s="28"/>
      <c r="HV219" s="28"/>
      <c r="HW219" s="28"/>
      <c r="HX219" s="28"/>
      <c r="HY219" s="28"/>
      <c r="HZ219" s="28"/>
      <c r="IA219" s="28"/>
      <c r="IB219" s="28"/>
      <c r="IC219" s="28"/>
      <c r="ID219" s="28"/>
      <c r="IE219" s="28"/>
      <c r="IF219" s="28"/>
      <c r="IG219" s="28"/>
      <c r="IH219" s="28"/>
      <c r="II219" s="28"/>
      <c r="IJ219" s="28"/>
      <c r="IK219" s="28"/>
      <c r="IL219" s="28"/>
      <c r="IM219" s="28"/>
      <c r="IN219" s="28"/>
      <c r="IO219" s="28"/>
      <c r="IP219" s="28"/>
      <c r="IQ219" s="28"/>
      <c r="IR219" s="28"/>
      <c r="IS219" s="28"/>
      <c r="IT219" s="28"/>
      <c r="IU219" s="28"/>
      <c r="IV219" s="28"/>
      <c r="IW219" s="28"/>
      <c r="IX219" s="28"/>
      <c r="IY219" s="28"/>
      <c r="IZ219" s="28"/>
      <c r="JA219" s="28"/>
      <c r="JB219" s="28"/>
      <c r="JC219" s="28"/>
      <c r="JD219" s="28"/>
      <c r="JE219" s="28"/>
      <c r="JF219" s="28"/>
      <c r="JG219" s="28"/>
      <c r="JH219" s="28"/>
      <c r="JI219" s="28"/>
      <c r="JJ219" s="28"/>
      <c r="JK219" s="28"/>
      <c r="JL219" s="28"/>
      <c r="JM219" s="28"/>
      <c r="JN219" s="28"/>
      <c r="JO219" s="28"/>
      <c r="JP219" s="28"/>
      <c r="JQ219" s="28"/>
      <c r="JR219" s="28"/>
      <c r="JS219" s="28"/>
    </row>
    <row r="220" spans="1:279" s="27" customFormat="1" ht="12.75" outlineLevel="1" x14ac:dyDescent="0.2">
      <c r="A220" s="33"/>
      <c r="B220" s="58"/>
      <c r="C220" s="193" t="s">
        <v>123</v>
      </c>
      <c r="D220" s="33"/>
      <c r="E220" s="244">
        <v>6.3204197554919697E-2</v>
      </c>
      <c r="F220" s="244"/>
      <c r="G220" s="204">
        <f t="shared" si="398"/>
        <v>65128.111490817617</v>
      </c>
      <c r="H220" s="246">
        <f t="shared" si="402"/>
        <v>5.7399464902460534E-2</v>
      </c>
      <c r="I220" s="201" t="s">
        <v>193</v>
      </c>
      <c r="J220" s="197">
        <f t="shared" ref="J220:AJ220" si="406">+J150/J$10</f>
        <v>3419.5453972811601</v>
      </c>
      <c r="K220" s="197">
        <f t="shared" si="406"/>
        <v>2206.0635798492744</v>
      </c>
      <c r="L220" s="197">
        <f t="shared" si="406"/>
        <v>1565.5029484669799</v>
      </c>
      <c r="M220" s="197">
        <f t="shared" si="406"/>
        <v>1171.2921445608758</v>
      </c>
      <c r="N220" s="197">
        <f t="shared" si="406"/>
        <v>1018.7005171546551</v>
      </c>
      <c r="O220" s="197">
        <f t="shared" si="406"/>
        <v>995.0392005647019</v>
      </c>
      <c r="P220" s="197">
        <f t="shared" si="406"/>
        <v>1416.2460462910969</v>
      </c>
      <c r="Q220" s="197">
        <f t="shared" si="406"/>
        <v>906.4089784905168</v>
      </c>
      <c r="R220" s="197">
        <f t="shared" si="406"/>
        <v>1133.2075988684683</v>
      </c>
      <c r="S220" s="197">
        <f t="shared" si="406"/>
        <v>1261.7148298680258</v>
      </c>
      <c r="T220" s="197">
        <f t="shared" si="406"/>
        <v>1873.5529632965217</v>
      </c>
      <c r="U220" s="197">
        <f t="shared" si="406"/>
        <v>2809.8110071931737</v>
      </c>
      <c r="V220" s="197">
        <f t="shared" si="406"/>
        <v>3833.6547220893626</v>
      </c>
      <c r="W220" s="197">
        <f t="shared" si="406"/>
        <v>2896.330753176177</v>
      </c>
      <c r="X220" s="197">
        <f t="shared" si="406"/>
        <v>2451.4856548018847</v>
      </c>
      <c r="Y220" s="197">
        <f t="shared" si="406"/>
        <v>1705.2210775324913</v>
      </c>
      <c r="Z220" s="197">
        <f t="shared" si="406"/>
        <v>1332.9025260338205</v>
      </c>
      <c r="AA220" s="197">
        <f t="shared" si="406"/>
        <v>1549.4072193411214</v>
      </c>
      <c r="AB220" s="197">
        <f t="shared" si="406"/>
        <v>1636.9680766260142</v>
      </c>
      <c r="AC220" s="197">
        <f t="shared" si="406"/>
        <v>1744.9131472664892</v>
      </c>
      <c r="AD220" s="197">
        <f t="shared" si="406"/>
        <v>2335.5469962500501</v>
      </c>
      <c r="AE220" s="197">
        <f t="shared" si="406"/>
        <v>2713.5789920102779</v>
      </c>
      <c r="AF220" s="197">
        <f t="shared" si="406"/>
        <v>2768.2929153673017</v>
      </c>
      <c r="AG220" s="197">
        <f t="shared" si="406"/>
        <v>2438.3418164161831</v>
      </c>
      <c r="AH220" s="197">
        <f t="shared" si="406"/>
        <v>2768.8020092541474</v>
      </c>
      <c r="AI220" s="197">
        <f t="shared" si="406"/>
        <v>2240.8283955330298</v>
      </c>
      <c r="AJ220" s="197">
        <f t="shared" si="406"/>
        <v>1759.2358738236389</v>
      </c>
      <c r="AK220" s="197">
        <f t="shared" ref="AK220:AO220" si="407">+AK150/AK$10</f>
        <v>1797.6049382795313</v>
      </c>
      <c r="AL220" s="197">
        <f t="shared" si="407"/>
        <v>2285.2848128660876</v>
      </c>
      <c r="AM220" s="197">
        <f t="shared" si="407"/>
        <v>1735.3327372472909</v>
      </c>
      <c r="AN220" s="197">
        <f t="shared" si="407"/>
        <v>1628.0192206583613</v>
      </c>
      <c r="AO220" s="197">
        <f t="shared" si="407"/>
        <v>1611.4800649814258</v>
      </c>
      <c r="AP220" s="197">
        <f t="shared" ref="AP220:AS220" si="408">+AP150/AP$10</f>
        <v>499.77470256782442</v>
      </c>
      <c r="AQ220" s="197">
        <f t="shared" si="408"/>
        <v>509.34926553904904</v>
      </c>
      <c r="AR220" s="197">
        <f t="shared" si="408"/>
        <v>569.62797072976696</v>
      </c>
      <c r="AS220" s="197">
        <f t="shared" si="408"/>
        <v>539.04239054084269</v>
      </c>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14"/>
      <c r="DC220" s="28"/>
      <c r="DD220" s="28"/>
      <c r="DE220" s="28"/>
      <c r="DF220" s="28"/>
      <c r="DG220" s="28"/>
      <c r="DH220" s="28"/>
      <c r="DI220" s="28"/>
      <c r="DJ220" s="28"/>
      <c r="DK220" s="28"/>
      <c r="DL220" s="28"/>
      <c r="DM220" s="28"/>
      <c r="DN220" s="28"/>
      <c r="DO220" s="28"/>
      <c r="DP220" s="28"/>
      <c r="DQ220" s="28"/>
      <c r="DR220" s="28"/>
      <c r="DS220" s="28"/>
      <c r="DT220" s="28"/>
      <c r="DU220" s="28"/>
      <c r="DV220" s="28"/>
      <c r="DW220" s="28"/>
      <c r="DX220" s="28"/>
      <c r="DY220" s="28"/>
      <c r="DZ220" s="28"/>
      <c r="EA220" s="28"/>
      <c r="EB220" s="28"/>
      <c r="EC220" s="28"/>
      <c r="ED220" s="28"/>
      <c r="EE220" s="28"/>
      <c r="EF220" s="28"/>
      <c r="EG220" s="28"/>
      <c r="EH220" s="28"/>
      <c r="EI220" s="28"/>
      <c r="EJ220" s="28"/>
      <c r="EK220" s="28"/>
      <c r="EL220" s="28"/>
      <c r="EM220" s="28"/>
      <c r="EN220" s="28"/>
      <c r="EO220" s="28"/>
      <c r="EP220" s="28"/>
      <c r="EQ220" s="28"/>
      <c r="ER220" s="28"/>
      <c r="ES220" s="28"/>
      <c r="ET220" s="28"/>
      <c r="EU220" s="28"/>
      <c r="EV220" s="28"/>
      <c r="EW220" s="28"/>
      <c r="EX220" s="28"/>
      <c r="EY220" s="28"/>
      <c r="EZ220" s="28"/>
      <c r="FA220" s="28"/>
      <c r="FB220" s="28"/>
      <c r="FC220" s="28"/>
      <c r="FD220" s="28"/>
      <c r="FE220" s="28"/>
      <c r="FF220" s="28"/>
      <c r="FG220" s="28"/>
      <c r="FH220" s="28"/>
      <c r="FI220" s="28"/>
      <c r="FJ220" s="28"/>
      <c r="FK220" s="28"/>
      <c r="FL220" s="28"/>
      <c r="FM220" s="28"/>
      <c r="FN220" s="28"/>
      <c r="FO220" s="28"/>
      <c r="FP220" s="28"/>
      <c r="FQ220" s="28"/>
      <c r="FR220" s="28"/>
      <c r="FS220" s="28"/>
      <c r="FT220" s="28"/>
      <c r="FU220" s="28"/>
      <c r="FV220" s="28"/>
      <c r="FW220" s="28"/>
      <c r="FX220" s="28"/>
      <c r="FY220" s="28"/>
      <c r="FZ220" s="28"/>
      <c r="GA220" s="28"/>
      <c r="GB220" s="28"/>
      <c r="GC220" s="28"/>
      <c r="GD220" s="28"/>
      <c r="GE220" s="28"/>
      <c r="GF220" s="28"/>
      <c r="GG220" s="28"/>
      <c r="GH220" s="28"/>
      <c r="GI220" s="28"/>
      <c r="GJ220" s="28"/>
      <c r="GK220" s="28"/>
      <c r="GL220" s="28"/>
      <c r="GM220" s="28"/>
      <c r="GN220" s="28"/>
      <c r="GO220" s="28"/>
      <c r="GP220" s="28"/>
      <c r="GQ220" s="28"/>
      <c r="GR220" s="28"/>
      <c r="GS220" s="28"/>
      <c r="GT220" s="28"/>
      <c r="GU220" s="28"/>
      <c r="GV220" s="28"/>
      <c r="GW220" s="28"/>
      <c r="GX220" s="28"/>
      <c r="GY220" s="28"/>
      <c r="GZ220" s="28"/>
      <c r="HA220" s="28"/>
      <c r="HB220" s="28"/>
      <c r="HC220" s="28"/>
      <c r="HD220" s="28"/>
      <c r="HE220" s="28"/>
      <c r="HF220" s="28"/>
      <c r="HG220" s="28"/>
      <c r="HH220" s="28"/>
      <c r="HI220" s="28"/>
      <c r="HJ220" s="28"/>
      <c r="HK220" s="28"/>
      <c r="HL220" s="28"/>
      <c r="HM220" s="28"/>
      <c r="HN220" s="28"/>
      <c r="HO220" s="28"/>
      <c r="HP220" s="28"/>
      <c r="HQ220" s="28"/>
      <c r="HR220" s="28"/>
      <c r="HS220" s="28"/>
      <c r="HT220" s="28"/>
      <c r="HU220" s="28"/>
      <c r="HV220" s="28"/>
      <c r="HW220" s="28"/>
      <c r="HX220" s="28"/>
      <c r="HY220" s="28"/>
      <c r="HZ220" s="28"/>
      <c r="IA220" s="28"/>
      <c r="IB220" s="28"/>
      <c r="IC220" s="28"/>
      <c r="ID220" s="28"/>
      <c r="IE220" s="28"/>
      <c r="IF220" s="28"/>
      <c r="IG220" s="28"/>
      <c r="IH220" s="28"/>
      <c r="II220" s="28"/>
      <c r="IJ220" s="28"/>
      <c r="IK220" s="28"/>
      <c r="IL220" s="28"/>
      <c r="IM220" s="28"/>
      <c r="IN220" s="28"/>
      <c r="IO220" s="28"/>
      <c r="IP220" s="28"/>
      <c r="IQ220" s="28"/>
      <c r="IR220" s="28"/>
      <c r="IS220" s="28"/>
      <c r="IT220" s="28"/>
      <c r="IU220" s="28"/>
      <c r="IV220" s="28"/>
      <c r="IW220" s="28"/>
      <c r="IX220" s="28"/>
      <c r="IY220" s="28"/>
      <c r="IZ220" s="28"/>
      <c r="JA220" s="28"/>
      <c r="JB220" s="28"/>
      <c r="JC220" s="28"/>
      <c r="JD220" s="28"/>
      <c r="JE220" s="28"/>
      <c r="JF220" s="28"/>
      <c r="JG220" s="28"/>
      <c r="JH220" s="28"/>
      <c r="JI220" s="28"/>
      <c r="JJ220" s="28"/>
      <c r="JK220" s="28"/>
      <c r="JL220" s="28"/>
      <c r="JM220" s="28"/>
      <c r="JN220" s="28"/>
      <c r="JO220" s="28"/>
      <c r="JP220" s="28"/>
      <c r="JQ220" s="28"/>
      <c r="JR220" s="28"/>
      <c r="JS220" s="28"/>
    </row>
    <row r="221" spans="1:279" s="27" customFormat="1" ht="12.75" outlineLevel="1" x14ac:dyDescent="0.2">
      <c r="A221" s="33"/>
      <c r="B221" s="58"/>
      <c r="C221" s="193" t="s">
        <v>124</v>
      </c>
      <c r="D221" s="33"/>
      <c r="E221" s="244">
        <v>5.3176277690452176E-2</v>
      </c>
      <c r="F221" s="244"/>
      <c r="G221" s="204">
        <f t="shared" si="398"/>
        <v>56180.333549211828</v>
      </c>
      <c r="H221" s="246">
        <f t="shared" si="402"/>
        <v>4.9513505150861968E-2</v>
      </c>
      <c r="I221" s="201" t="s">
        <v>193</v>
      </c>
      <c r="J221" s="197">
        <f t="shared" ref="J221:AJ221" si="409">+J151/J$10</f>
        <v>2877.003469001033</v>
      </c>
      <c r="K221" s="197">
        <f t="shared" si="409"/>
        <v>1856.0515608623027</v>
      </c>
      <c r="L221" s="197">
        <f t="shared" si="409"/>
        <v>1317.1216902258088</v>
      </c>
      <c r="M221" s="197">
        <f t="shared" si="409"/>
        <v>985.45600996980363</v>
      </c>
      <c r="N221" s="197">
        <f t="shared" si="409"/>
        <v>857.07442985179762</v>
      </c>
      <c r="O221" s="197">
        <f t="shared" si="409"/>
        <v>837.16719599417672</v>
      </c>
      <c r="P221" s="197">
        <f t="shared" si="409"/>
        <v>1191.5457508995512</v>
      </c>
      <c r="Q221" s="197">
        <f t="shared" si="409"/>
        <v>762.59896345411403</v>
      </c>
      <c r="R221" s="197">
        <f t="shared" si="409"/>
        <v>953.41392327620338</v>
      </c>
      <c r="S221" s="197">
        <f t="shared" si="409"/>
        <v>1061.5323151745536</v>
      </c>
      <c r="T221" s="197">
        <f t="shared" si="409"/>
        <v>1576.2967729707455</v>
      </c>
      <c r="U221" s="197">
        <f t="shared" si="409"/>
        <v>2364.0089765614484</v>
      </c>
      <c r="V221" s="197">
        <f t="shared" si="409"/>
        <v>3225.4105891305503</v>
      </c>
      <c r="W221" s="197">
        <f t="shared" si="409"/>
        <v>2436.8015792062624</v>
      </c>
      <c r="X221" s="197">
        <f t="shared" si="409"/>
        <v>2062.5351950814847</v>
      </c>
      <c r="Y221" s="197">
        <f t="shared" si="409"/>
        <v>1434.6722694119812</v>
      </c>
      <c r="Z221" s="197">
        <f t="shared" si="409"/>
        <v>1121.4254369275277</v>
      </c>
      <c r="AA221" s="197">
        <f t="shared" si="409"/>
        <v>1303.5796946821863</v>
      </c>
      <c r="AB221" s="197">
        <f t="shared" si="409"/>
        <v>1377.2482268670885</v>
      </c>
      <c r="AC221" s="197">
        <f t="shared" si="409"/>
        <v>1468.0668318609366</v>
      </c>
      <c r="AD221" s="197">
        <f t="shared" si="409"/>
        <v>1964.9912574837679</v>
      </c>
      <c r="AE221" s="197">
        <f t="shared" si="409"/>
        <v>2283.0450444170528</v>
      </c>
      <c r="AF221" s="197">
        <f t="shared" si="409"/>
        <v>2329.0781070065923</v>
      </c>
      <c r="AG221" s="197">
        <f t="shared" si="409"/>
        <v>2051.4767460076055</v>
      </c>
      <c r="AH221" s="197">
        <f t="shared" si="409"/>
        <v>2329.5064285254898</v>
      </c>
      <c r="AI221" s="197">
        <f t="shared" si="409"/>
        <v>1885.3006228577565</v>
      </c>
      <c r="AJ221" s="197">
        <f t="shared" si="409"/>
        <v>1480.1171277930318</v>
      </c>
      <c r="AK221" s="197">
        <f t="shared" ref="AK221:AO221" si="410">+AK151/AK$10</f>
        <v>1512.3985917647326</v>
      </c>
      <c r="AL221" s="197">
        <f t="shared" si="410"/>
        <v>1922.7036258967744</v>
      </c>
      <c r="AM221" s="197">
        <f t="shared" si="410"/>
        <v>1460.0064408856913</v>
      </c>
      <c r="AN221" s="197">
        <f t="shared" si="410"/>
        <v>1369.719188158318</v>
      </c>
      <c r="AO221" s="197">
        <f t="shared" si="410"/>
        <v>1355.8041197124583</v>
      </c>
      <c r="AP221" s="197">
        <f t="shared" ref="AP221:AS221" si="411">+AP151/AP$10</f>
        <v>747.41635918643703</v>
      </c>
      <c r="AQ221" s="197">
        <f t="shared" si="411"/>
        <v>761.73518116759328</v>
      </c>
      <c r="AR221" s="197">
        <f t="shared" si="411"/>
        <v>851.88238177345988</v>
      </c>
      <c r="AS221" s="197">
        <f t="shared" si="411"/>
        <v>806.14144516551232</v>
      </c>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14"/>
      <c r="DC221" s="28"/>
      <c r="DD221" s="28"/>
      <c r="DE221" s="28"/>
      <c r="DF221" s="28"/>
      <c r="DG221" s="28"/>
      <c r="DH221" s="28"/>
      <c r="DI221" s="28"/>
      <c r="DJ221" s="28"/>
      <c r="DK221" s="28"/>
      <c r="DL221" s="28"/>
      <c r="DM221" s="28"/>
      <c r="DN221" s="28"/>
      <c r="DO221" s="28"/>
      <c r="DP221" s="28"/>
      <c r="DQ221" s="28"/>
      <c r="DR221" s="28"/>
      <c r="DS221" s="28"/>
      <c r="DT221" s="28"/>
      <c r="DU221" s="28"/>
      <c r="DV221" s="28"/>
      <c r="DW221" s="28"/>
      <c r="DX221" s="28"/>
      <c r="DY221" s="28"/>
      <c r="DZ221" s="28"/>
      <c r="EA221" s="28"/>
      <c r="EB221" s="28"/>
      <c r="EC221" s="28"/>
      <c r="ED221" s="28"/>
      <c r="EE221" s="28"/>
      <c r="EF221" s="28"/>
      <c r="EG221" s="28"/>
      <c r="EH221" s="28"/>
      <c r="EI221" s="28"/>
      <c r="EJ221" s="28"/>
      <c r="EK221" s="28"/>
      <c r="EL221" s="28"/>
      <c r="EM221" s="28"/>
      <c r="EN221" s="28"/>
      <c r="EO221" s="28"/>
      <c r="EP221" s="28"/>
      <c r="EQ221" s="28"/>
      <c r="ER221" s="28"/>
      <c r="ES221" s="28"/>
      <c r="ET221" s="28"/>
      <c r="EU221" s="28"/>
      <c r="EV221" s="28"/>
      <c r="EW221" s="28"/>
      <c r="EX221" s="28"/>
      <c r="EY221" s="28"/>
      <c r="EZ221" s="28"/>
      <c r="FA221" s="28"/>
      <c r="FB221" s="28"/>
      <c r="FC221" s="28"/>
      <c r="FD221" s="28"/>
      <c r="FE221" s="28"/>
      <c r="FF221" s="28"/>
      <c r="FG221" s="28"/>
      <c r="FH221" s="28"/>
      <c r="FI221" s="28"/>
      <c r="FJ221" s="28"/>
      <c r="FK221" s="28"/>
      <c r="FL221" s="28"/>
      <c r="FM221" s="28"/>
      <c r="FN221" s="28"/>
      <c r="FO221" s="28"/>
      <c r="FP221" s="28"/>
      <c r="FQ221" s="28"/>
      <c r="FR221" s="28"/>
      <c r="FS221" s="28"/>
      <c r="FT221" s="28"/>
      <c r="FU221" s="28"/>
      <c r="FV221" s="28"/>
      <c r="FW221" s="28"/>
      <c r="FX221" s="28"/>
      <c r="FY221" s="28"/>
      <c r="FZ221" s="28"/>
      <c r="GA221" s="28"/>
      <c r="GB221" s="28"/>
      <c r="GC221" s="28"/>
      <c r="GD221" s="28"/>
      <c r="GE221" s="28"/>
      <c r="GF221" s="28"/>
      <c r="GG221" s="28"/>
      <c r="GH221" s="28"/>
      <c r="GI221" s="28"/>
      <c r="GJ221" s="28"/>
      <c r="GK221" s="28"/>
      <c r="GL221" s="28"/>
      <c r="GM221" s="28"/>
      <c r="GN221" s="28"/>
      <c r="GO221" s="28"/>
      <c r="GP221" s="28"/>
      <c r="GQ221" s="28"/>
      <c r="GR221" s="28"/>
      <c r="GS221" s="28"/>
      <c r="GT221" s="28"/>
      <c r="GU221" s="28"/>
      <c r="GV221" s="28"/>
      <c r="GW221" s="28"/>
      <c r="GX221" s="28"/>
      <c r="GY221" s="28"/>
      <c r="GZ221" s="28"/>
      <c r="HA221" s="28"/>
      <c r="HB221" s="28"/>
      <c r="HC221" s="28"/>
      <c r="HD221" s="28"/>
      <c r="HE221" s="28"/>
      <c r="HF221" s="28"/>
      <c r="HG221" s="28"/>
      <c r="HH221" s="28"/>
      <c r="HI221" s="28"/>
      <c r="HJ221" s="28"/>
      <c r="HK221" s="28"/>
      <c r="HL221" s="28"/>
      <c r="HM221" s="28"/>
      <c r="HN221" s="28"/>
      <c r="HO221" s="28"/>
      <c r="HP221" s="28"/>
      <c r="HQ221" s="28"/>
      <c r="HR221" s="28"/>
      <c r="HS221" s="28"/>
      <c r="HT221" s="28"/>
      <c r="HU221" s="28"/>
      <c r="HV221" s="28"/>
      <c r="HW221" s="28"/>
      <c r="HX221" s="28"/>
      <c r="HY221" s="28"/>
      <c r="HZ221" s="28"/>
      <c r="IA221" s="28"/>
      <c r="IB221" s="28"/>
      <c r="IC221" s="28"/>
      <c r="ID221" s="28"/>
      <c r="IE221" s="28"/>
      <c r="IF221" s="28"/>
      <c r="IG221" s="28"/>
      <c r="IH221" s="28"/>
      <c r="II221" s="28"/>
      <c r="IJ221" s="28"/>
      <c r="IK221" s="28"/>
      <c r="IL221" s="28"/>
      <c r="IM221" s="28"/>
      <c r="IN221" s="28"/>
      <c r="IO221" s="28"/>
      <c r="IP221" s="28"/>
      <c r="IQ221" s="28"/>
      <c r="IR221" s="28"/>
      <c r="IS221" s="28"/>
      <c r="IT221" s="28"/>
      <c r="IU221" s="28"/>
      <c r="IV221" s="28"/>
      <c r="IW221" s="28"/>
      <c r="IX221" s="28"/>
      <c r="IY221" s="28"/>
      <c r="IZ221" s="28"/>
      <c r="JA221" s="28"/>
      <c r="JB221" s="28"/>
      <c r="JC221" s="28"/>
      <c r="JD221" s="28"/>
      <c r="JE221" s="28"/>
      <c r="JF221" s="28"/>
      <c r="JG221" s="28"/>
      <c r="JH221" s="28"/>
      <c r="JI221" s="28"/>
      <c r="JJ221" s="28"/>
      <c r="JK221" s="28"/>
      <c r="JL221" s="28"/>
      <c r="JM221" s="28"/>
      <c r="JN221" s="28"/>
      <c r="JO221" s="28"/>
      <c r="JP221" s="28"/>
      <c r="JQ221" s="28"/>
      <c r="JR221" s="28"/>
      <c r="JS221" s="28"/>
    </row>
    <row r="222" spans="1:279" s="27" customFormat="1" ht="12.75" outlineLevel="1" x14ac:dyDescent="0.2">
      <c r="A222" s="33"/>
      <c r="B222" s="58"/>
      <c r="C222" s="193" t="s">
        <v>125</v>
      </c>
      <c r="D222" s="33"/>
      <c r="E222" s="244">
        <v>4.2248479296901932E-2</v>
      </c>
      <c r="F222" s="244"/>
      <c r="G222" s="204">
        <f t="shared" si="398"/>
        <v>44586.326696426622</v>
      </c>
      <c r="H222" s="246">
        <f t="shared" si="402"/>
        <v>3.9295340149729414E-2</v>
      </c>
      <c r="I222" s="201" t="s">
        <v>193</v>
      </c>
      <c r="J222" s="197">
        <f t="shared" ref="J222:AJ222" si="412">+J152/J$10</f>
        <v>2285.7752888376644</v>
      </c>
      <c r="K222" s="197">
        <f t="shared" si="412"/>
        <v>1474.6304056771733</v>
      </c>
      <c r="L222" s="197">
        <f t="shared" si="412"/>
        <v>1046.4513666212649</v>
      </c>
      <c r="M222" s="197">
        <f t="shared" si="412"/>
        <v>782.94344101283798</v>
      </c>
      <c r="N222" s="197">
        <f t="shared" si="412"/>
        <v>680.94445264263459</v>
      </c>
      <c r="O222" s="197">
        <f t="shared" si="412"/>
        <v>665.12818279410976</v>
      </c>
      <c r="P222" s="197">
        <f t="shared" si="412"/>
        <v>946.68145599122863</v>
      </c>
      <c r="Q222" s="197">
        <f t="shared" si="412"/>
        <v>605.88382486792386</v>
      </c>
      <c r="R222" s="197">
        <f t="shared" si="412"/>
        <v>757.48604731965042</v>
      </c>
      <c r="S222" s="197">
        <f t="shared" si="412"/>
        <v>843.38596059154042</v>
      </c>
      <c r="T222" s="197">
        <f t="shared" si="412"/>
        <v>1252.3656124690583</v>
      </c>
      <c r="U222" s="197">
        <f t="shared" si="412"/>
        <v>1878.201871995253</v>
      </c>
      <c r="V222" s="197">
        <f t="shared" si="412"/>
        <v>2562.5842653397572</v>
      </c>
      <c r="W222" s="197">
        <f t="shared" si="412"/>
        <v>1936.0354944181929</v>
      </c>
      <c r="X222" s="197">
        <f t="shared" si="412"/>
        <v>1638.6813683308553</v>
      </c>
      <c r="Y222" s="197">
        <f t="shared" si="412"/>
        <v>1139.8451396866849</v>
      </c>
      <c r="Z222" s="197">
        <f t="shared" si="412"/>
        <v>890.97096323383107</v>
      </c>
      <c r="AA222" s="197">
        <f t="shared" si="412"/>
        <v>1035.6922698357787</v>
      </c>
      <c r="AB222" s="197">
        <f t="shared" si="412"/>
        <v>1094.2218170704439</v>
      </c>
      <c r="AC222" s="197">
        <f t="shared" si="412"/>
        <v>1166.3770735024868</v>
      </c>
      <c r="AD222" s="197">
        <f t="shared" si="412"/>
        <v>1561.1828444190285</v>
      </c>
      <c r="AE222" s="197">
        <f t="shared" si="412"/>
        <v>1813.8761395528627</v>
      </c>
      <c r="AF222" s="197">
        <f t="shared" si="412"/>
        <v>1850.4493443023246</v>
      </c>
      <c r="AG222" s="197">
        <f t="shared" si="412"/>
        <v>1629.895445790859</v>
      </c>
      <c r="AH222" s="197">
        <f t="shared" si="412"/>
        <v>1850.7896451584488</v>
      </c>
      <c r="AI222" s="197">
        <f t="shared" si="412"/>
        <v>1497.8687450991636</v>
      </c>
      <c r="AJ222" s="197">
        <f t="shared" si="412"/>
        <v>1175.9510170036147</v>
      </c>
      <c r="AK222" s="197">
        <f t="shared" ref="AK222:AO222" si="413">+AK152/AK$10</f>
        <v>1201.5985956141603</v>
      </c>
      <c r="AL222" s="197">
        <f t="shared" si="413"/>
        <v>1527.5853794362756</v>
      </c>
      <c r="AM222" s="197">
        <f t="shared" si="413"/>
        <v>1159.9731039876419</v>
      </c>
      <c r="AN222" s="197">
        <f t="shared" si="413"/>
        <v>1088.2400061985977</v>
      </c>
      <c r="AO222" s="197">
        <f t="shared" si="413"/>
        <v>1077.1845035067379</v>
      </c>
      <c r="AP222" s="197">
        <f t="shared" ref="AP222:AS222" si="414">+AP152/AP$10</f>
        <v>582.28832034818038</v>
      </c>
      <c r="AQ222" s="197">
        <f t="shared" si="414"/>
        <v>593.44365926777198</v>
      </c>
      <c r="AR222" s="197">
        <f t="shared" si="414"/>
        <v>663.67447691005339</v>
      </c>
      <c r="AS222" s="197">
        <f t="shared" si="414"/>
        <v>628.03916759251877</v>
      </c>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14"/>
      <c r="DC222" s="28"/>
      <c r="DD222" s="28"/>
      <c r="DE222" s="28"/>
      <c r="DF222" s="28"/>
      <c r="DG222" s="28"/>
      <c r="DH222" s="28"/>
      <c r="DI222" s="28"/>
      <c r="DJ222" s="28"/>
      <c r="DK222" s="28"/>
      <c r="DL222" s="28"/>
      <c r="DM222" s="28"/>
      <c r="DN222" s="28"/>
      <c r="DO222" s="28"/>
      <c r="DP222" s="28"/>
      <c r="DQ222" s="28"/>
      <c r="DR222" s="28"/>
      <c r="DS222" s="28"/>
      <c r="DT222" s="28"/>
      <c r="DU222" s="28"/>
      <c r="DV222" s="28"/>
      <c r="DW222" s="28"/>
      <c r="DX222" s="28"/>
      <c r="DY222" s="28"/>
      <c r="DZ222" s="28"/>
      <c r="EA222" s="28"/>
      <c r="EB222" s="28"/>
      <c r="EC222" s="28"/>
      <c r="ED222" s="28"/>
      <c r="EE222" s="28"/>
      <c r="EF222" s="28"/>
      <c r="EG222" s="28"/>
      <c r="EH222" s="28"/>
      <c r="EI222" s="28"/>
      <c r="EJ222" s="28"/>
      <c r="EK222" s="28"/>
      <c r="EL222" s="28"/>
      <c r="EM222" s="28"/>
      <c r="EN222" s="28"/>
      <c r="EO222" s="28"/>
      <c r="EP222" s="28"/>
      <c r="EQ222" s="28"/>
      <c r="ER222" s="28"/>
      <c r="ES222" s="28"/>
      <c r="ET222" s="28"/>
      <c r="EU222" s="28"/>
      <c r="EV222" s="28"/>
      <c r="EW222" s="28"/>
      <c r="EX222" s="28"/>
      <c r="EY222" s="28"/>
      <c r="EZ222" s="28"/>
      <c r="FA222" s="28"/>
      <c r="FB222" s="28"/>
      <c r="FC222" s="28"/>
      <c r="FD222" s="28"/>
      <c r="FE222" s="28"/>
      <c r="FF222" s="28"/>
      <c r="FG222" s="28"/>
      <c r="FH222" s="28"/>
      <c r="FI222" s="28"/>
      <c r="FJ222" s="28"/>
      <c r="FK222" s="28"/>
      <c r="FL222" s="28"/>
      <c r="FM222" s="28"/>
      <c r="FN222" s="28"/>
      <c r="FO222" s="28"/>
      <c r="FP222" s="28"/>
      <c r="FQ222" s="28"/>
      <c r="FR222" s="28"/>
      <c r="FS222" s="28"/>
      <c r="FT222" s="28"/>
      <c r="FU222" s="28"/>
      <c r="FV222" s="28"/>
      <c r="FW222" s="28"/>
      <c r="FX222" s="28"/>
      <c r="FY222" s="28"/>
      <c r="FZ222" s="28"/>
      <c r="GA222" s="28"/>
      <c r="GB222" s="28"/>
      <c r="GC222" s="28"/>
      <c r="GD222" s="28"/>
      <c r="GE222" s="28"/>
      <c r="GF222" s="28"/>
      <c r="GG222" s="28"/>
      <c r="GH222" s="28"/>
      <c r="GI222" s="28"/>
      <c r="GJ222" s="28"/>
      <c r="GK222" s="28"/>
      <c r="GL222" s="28"/>
      <c r="GM222" s="28"/>
      <c r="GN222" s="28"/>
      <c r="GO222" s="28"/>
      <c r="GP222" s="28"/>
      <c r="GQ222" s="28"/>
      <c r="GR222" s="28"/>
      <c r="GS222" s="28"/>
      <c r="GT222" s="28"/>
      <c r="GU222" s="28"/>
      <c r="GV222" s="28"/>
      <c r="GW222" s="28"/>
      <c r="GX222" s="28"/>
      <c r="GY222" s="28"/>
      <c r="GZ222" s="28"/>
      <c r="HA222" s="28"/>
      <c r="HB222" s="28"/>
      <c r="HC222" s="28"/>
      <c r="HD222" s="28"/>
      <c r="HE222" s="28"/>
      <c r="HF222" s="28"/>
      <c r="HG222" s="28"/>
      <c r="HH222" s="28"/>
      <c r="HI222" s="28"/>
      <c r="HJ222" s="28"/>
      <c r="HK222" s="28"/>
      <c r="HL222" s="28"/>
      <c r="HM222" s="28"/>
      <c r="HN222" s="28"/>
      <c r="HO222" s="28"/>
      <c r="HP222" s="28"/>
      <c r="HQ222" s="28"/>
      <c r="HR222" s="28"/>
      <c r="HS222" s="28"/>
      <c r="HT222" s="28"/>
      <c r="HU222" s="28"/>
      <c r="HV222" s="28"/>
      <c r="HW222" s="28"/>
      <c r="HX222" s="28"/>
      <c r="HY222" s="28"/>
      <c r="HZ222" s="28"/>
      <c r="IA222" s="28"/>
      <c r="IB222" s="28"/>
      <c r="IC222" s="28"/>
      <c r="ID222" s="28"/>
      <c r="IE222" s="28"/>
      <c r="IF222" s="28"/>
      <c r="IG222" s="28"/>
      <c r="IH222" s="28"/>
      <c r="II222" s="28"/>
      <c r="IJ222" s="28"/>
      <c r="IK222" s="28"/>
      <c r="IL222" s="28"/>
      <c r="IM222" s="28"/>
      <c r="IN222" s="28"/>
      <c r="IO222" s="28"/>
      <c r="IP222" s="28"/>
      <c r="IQ222" s="28"/>
      <c r="IR222" s="28"/>
      <c r="IS222" s="28"/>
      <c r="IT222" s="28"/>
      <c r="IU222" s="28"/>
      <c r="IV222" s="28"/>
      <c r="IW222" s="28"/>
      <c r="IX222" s="28"/>
      <c r="IY222" s="28"/>
      <c r="IZ222" s="28"/>
      <c r="JA222" s="28"/>
      <c r="JB222" s="28"/>
      <c r="JC222" s="28"/>
      <c r="JD222" s="28"/>
      <c r="JE222" s="28"/>
      <c r="JF222" s="28"/>
      <c r="JG222" s="28"/>
      <c r="JH222" s="28"/>
      <c r="JI222" s="28"/>
      <c r="JJ222" s="28"/>
      <c r="JK222" s="28"/>
      <c r="JL222" s="28"/>
      <c r="JM222" s="28"/>
      <c r="JN222" s="28"/>
      <c r="JO222" s="28"/>
      <c r="JP222" s="28"/>
      <c r="JQ222" s="28"/>
      <c r="JR222" s="28"/>
      <c r="JS222" s="28"/>
    </row>
    <row r="223" spans="1:279" s="27" customFormat="1" ht="12.75" outlineLevel="1" x14ac:dyDescent="0.2">
      <c r="A223" s="33"/>
      <c r="B223" s="58"/>
      <c r="C223" s="193" t="s">
        <v>126</v>
      </c>
      <c r="D223" s="33"/>
      <c r="E223" s="244">
        <v>2.6942929943771711E-2</v>
      </c>
      <c r="F223" s="244"/>
      <c r="G223" s="204">
        <f t="shared" si="398"/>
        <v>27435.079619812772</v>
      </c>
      <c r="H223" s="246">
        <f t="shared" si="402"/>
        <v>2.4179403543056491E-2</v>
      </c>
      <c r="I223" s="201" t="s">
        <v>193</v>
      </c>
      <c r="J223" s="197">
        <f t="shared" ref="J223:AJ223" si="415">+J153/J$10</f>
        <v>1457.6970461247772</v>
      </c>
      <c r="K223" s="197">
        <f t="shared" si="415"/>
        <v>940.40932062681827</v>
      </c>
      <c r="L223" s="197">
        <f t="shared" si="415"/>
        <v>667.34865561204708</v>
      </c>
      <c r="M223" s="197">
        <f t="shared" si="415"/>
        <v>499.30294846591858</v>
      </c>
      <c r="N223" s="197">
        <f t="shared" si="415"/>
        <v>434.25559898189823</v>
      </c>
      <c r="O223" s="197">
        <f t="shared" si="415"/>
        <v>424.16916137296312</v>
      </c>
      <c r="P223" s="197">
        <f t="shared" si="415"/>
        <v>603.72284570511977</v>
      </c>
      <c r="Q223" s="197">
        <f t="shared" si="415"/>
        <v>386.3875272944552</v>
      </c>
      <c r="R223" s="197">
        <f t="shared" si="415"/>
        <v>483.06812093505249</v>
      </c>
      <c r="S223" s="197">
        <f t="shared" si="415"/>
        <v>537.84868070848586</v>
      </c>
      <c r="T223" s="197">
        <f t="shared" si="415"/>
        <v>798.66540813498375</v>
      </c>
      <c r="U223" s="197">
        <f t="shared" si="415"/>
        <v>1197.777110551285</v>
      </c>
      <c r="V223" s="197">
        <f t="shared" si="415"/>
        <v>1634.2251717714184</v>
      </c>
      <c r="W223" s="197">
        <f t="shared" si="415"/>
        <v>1234.6590827137738</v>
      </c>
      <c r="X223" s="197">
        <f t="shared" si="415"/>
        <v>1045.0287925591626</v>
      </c>
      <c r="Y223" s="197">
        <f t="shared" si="415"/>
        <v>726.90824040095185</v>
      </c>
      <c r="Z223" s="197">
        <f t="shared" si="415"/>
        <v>568.19484733748084</v>
      </c>
      <c r="AA223" s="197">
        <f t="shared" si="415"/>
        <v>660.48730590730463</v>
      </c>
      <c r="AB223" s="197">
        <f t="shared" si="415"/>
        <v>697.81308702482522</v>
      </c>
      <c r="AC223" s="197">
        <f t="shared" si="415"/>
        <v>743.82832950163481</v>
      </c>
      <c r="AD223" s="197">
        <f t="shared" si="415"/>
        <v>995.60601249107197</v>
      </c>
      <c r="AE223" s="197">
        <f t="shared" si="415"/>
        <v>1156.7549546862758</v>
      </c>
      <c r="AF223" s="197">
        <f t="shared" si="415"/>
        <v>1180.0786176862889</v>
      </c>
      <c r="AG223" s="197">
        <f t="shared" si="415"/>
        <v>1039.4257862634097</v>
      </c>
      <c r="AH223" s="197">
        <f t="shared" si="415"/>
        <v>1180.2956361986458</v>
      </c>
      <c r="AI223" s="197">
        <f t="shared" si="415"/>
        <v>955.22900080172519</v>
      </c>
      <c r="AJ223" s="197">
        <f t="shared" si="415"/>
        <v>749.93387680959279</v>
      </c>
      <c r="AK223" s="197">
        <f t="shared" ref="AK223:AO223" si="416">+AK153/AK$10</f>
        <v>766.28999010008897</v>
      </c>
      <c r="AL223" s="197">
        <f t="shared" si="416"/>
        <v>974.18005443570087</v>
      </c>
      <c r="AM223" s="197">
        <f t="shared" si="416"/>
        <v>739.74435524097635</v>
      </c>
      <c r="AN223" s="197">
        <f t="shared" si="416"/>
        <v>693.99833406947175</v>
      </c>
      <c r="AO223" s="197">
        <f t="shared" si="416"/>
        <v>686.94795877840659</v>
      </c>
      <c r="AP223" s="197">
        <f t="shared" ref="AP223:AS223" si="417">+AP153/AP$10</f>
        <v>135.64555151366105</v>
      </c>
      <c r="AQ223" s="197">
        <f t="shared" si="417"/>
        <v>138.2442162080946</v>
      </c>
      <c r="AR223" s="197">
        <f t="shared" si="417"/>
        <v>154.60466456235017</v>
      </c>
      <c r="AS223" s="197">
        <f t="shared" si="417"/>
        <v>146.30332823665066</v>
      </c>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14"/>
      <c r="DC223" s="28"/>
      <c r="DD223" s="28"/>
      <c r="DE223" s="28"/>
      <c r="DF223" s="28"/>
      <c r="DG223" s="28"/>
      <c r="DH223" s="28"/>
      <c r="DI223" s="28"/>
      <c r="DJ223" s="28"/>
      <c r="DK223" s="28"/>
      <c r="DL223" s="28"/>
      <c r="DM223" s="28"/>
      <c r="DN223" s="28"/>
      <c r="DO223" s="28"/>
      <c r="DP223" s="28"/>
      <c r="DQ223" s="28"/>
      <c r="DR223" s="28"/>
      <c r="DS223" s="28"/>
      <c r="DT223" s="28"/>
      <c r="DU223" s="28"/>
      <c r="DV223" s="28"/>
      <c r="DW223" s="28"/>
      <c r="DX223" s="28"/>
      <c r="DY223" s="28"/>
      <c r="DZ223" s="28"/>
      <c r="EA223" s="28"/>
      <c r="EB223" s="28"/>
      <c r="EC223" s="28"/>
      <c r="ED223" s="28"/>
      <c r="EE223" s="28"/>
      <c r="EF223" s="28"/>
      <c r="EG223" s="28"/>
      <c r="EH223" s="28"/>
      <c r="EI223" s="28"/>
      <c r="EJ223" s="28"/>
      <c r="EK223" s="28"/>
      <c r="EL223" s="28"/>
      <c r="EM223" s="28"/>
      <c r="EN223" s="28"/>
      <c r="EO223" s="28"/>
      <c r="EP223" s="28"/>
      <c r="EQ223" s="28"/>
      <c r="ER223" s="28"/>
      <c r="ES223" s="28"/>
      <c r="ET223" s="28"/>
      <c r="EU223" s="28"/>
      <c r="EV223" s="28"/>
      <c r="EW223" s="28"/>
      <c r="EX223" s="28"/>
      <c r="EY223" s="28"/>
      <c r="EZ223" s="28"/>
      <c r="FA223" s="28"/>
      <c r="FB223" s="28"/>
      <c r="FC223" s="28"/>
      <c r="FD223" s="28"/>
      <c r="FE223" s="28"/>
      <c r="FF223" s="28"/>
      <c r="FG223" s="28"/>
      <c r="FH223" s="28"/>
      <c r="FI223" s="28"/>
      <c r="FJ223" s="28"/>
      <c r="FK223" s="28"/>
      <c r="FL223" s="28"/>
      <c r="FM223" s="28"/>
      <c r="FN223" s="28"/>
      <c r="FO223" s="28"/>
      <c r="FP223" s="28"/>
      <c r="FQ223" s="28"/>
      <c r="FR223" s="28"/>
      <c r="FS223" s="28"/>
      <c r="FT223" s="28"/>
      <c r="FU223" s="28"/>
      <c r="FV223" s="28"/>
      <c r="FW223" s="28"/>
      <c r="FX223" s="28"/>
      <c r="FY223" s="28"/>
      <c r="FZ223" s="28"/>
      <c r="GA223" s="28"/>
      <c r="GB223" s="28"/>
      <c r="GC223" s="28"/>
      <c r="GD223" s="28"/>
      <c r="GE223" s="28"/>
      <c r="GF223" s="28"/>
      <c r="GG223" s="28"/>
      <c r="GH223" s="28"/>
      <c r="GI223" s="28"/>
      <c r="GJ223" s="28"/>
      <c r="GK223" s="28"/>
      <c r="GL223" s="28"/>
      <c r="GM223" s="28"/>
      <c r="GN223" s="28"/>
      <c r="GO223" s="28"/>
      <c r="GP223" s="28"/>
      <c r="GQ223" s="28"/>
      <c r="GR223" s="28"/>
      <c r="GS223" s="28"/>
      <c r="GT223" s="28"/>
      <c r="GU223" s="28"/>
      <c r="GV223" s="28"/>
      <c r="GW223" s="28"/>
      <c r="GX223" s="28"/>
      <c r="GY223" s="28"/>
      <c r="GZ223" s="28"/>
      <c r="HA223" s="28"/>
      <c r="HB223" s="28"/>
      <c r="HC223" s="28"/>
      <c r="HD223" s="28"/>
      <c r="HE223" s="28"/>
      <c r="HF223" s="28"/>
      <c r="HG223" s="28"/>
      <c r="HH223" s="28"/>
      <c r="HI223" s="28"/>
      <c r="HJ223" s="28"/>
      <c r="HK223" s="28"/>
      <c r="HL223" s="28"/>
      <c r="HM223" s="28"/>
      <c r="HN223" s="28"/>
      <c r="HO223" s="28"/>
      <c r="HP223" s="28"/>
      <c r="HQ223" s="28"/>
      <c r="HR223" s="28"/>
      <c r="HS223" s="28"/>
      <c r="HT223" s="28"/>
      <c r="HU223" s="28"/>
      <c r="HV223" s="28"/>
      <c r="HW223" s="28"/>
      <c r="HX223" s="28"/>
      <c r="HY223" s="28"/>
      <c r="HZ223" s="28"/>
      <c r="IA223" s="28"/>
      <c r="IB223" s="28"/>
      <c r="IC223" s="28"/>
      <c r="ID223" s="28"/>
      <c r="IE223" s="28"/>
      <c r="IF223" s="28"/>
      <c r="IG223" s="28"/>
      <c r="IH223" s="28"/>
      <c r="II223" s="28"/>
      <c r="IJ223" s="28"/>
      <c r="IK223" s="28"/>
      <c r="IL223" s="28"/>
      <c r="IM223" s="28"/>
      <c r="IN223" s="28"/>
      <c r="IO223" s="28"/>
      <c r="IP223" s="28"/>
      <c r="IQ223" s="28"/>
      <c r="IR223" s="28"/>
      <c r="IS223" s="28"/>
      <c r="IT223" s="28"/>
      <c r="IU223" s="28"/>
      <c r="IV223" s="28"/>
      <c r="IW223" s="28"/>
      <c r="IX223" s="28"/>
      <c r="IY223" s="28"/>
      <c r="IZ223" s="28"/>
      <c r="JA223" s="28"/>
      <c r="JB223" s="28"/>
      <c r="JC223" s="28"/>
      <c r="JD223" s="28"/>
      <c r="JE223" s="28"/>
      <c r="JF223" s="28"/>
      <c r="JG223" s="28"/>
      <c r="JH223" s="28"/>
      <c r="JI223" s="28"/>
      <c r="JJ223" s="28"/>
      <c r="JK223" s="28"/>
      <c r="JL223" s="28"/>
      <c r="JM223" s="28"/>
      <c r="JN223" s="28"/>
      <c r="JO223" s="28"/>
      <c r="JP223" s="28"/>
      <c r="JQ223" s="28"/>
      <c r="JR223" s="28"/>
      <c r="JS223" s="28"/>
    </row>
    <row r="224" spans="1:279" s="27" customFormat="1" ht="12.75" outlineLevel="1" x14ac:dyDescent="0.2">
      <c r="A224" s="33"/>
      <c r="B224" s="58"/>
      <c r="C224" s="193" t="s">
        <v>127</v>
      </c>
      <c r="D224" s="33"/>
      <c r="E224" s="244">
        <v>2.6294144276899776E-2</v>
      </c>
      <c r="F224" s="244"/>
      <c r="G224" s="204">
        <f t="shared" si="398"/>
        <v>26591.629735800812</v>
      </c>
      <c r="H224" s="246">
        <f t="shared" si="402"/>
        <v>2.3436044478804263E-2</v>
      </c>
      <c r="I224" s="201" t="s">
        <v>193</v>
      </c>
      <c r="J224" s="197">
        <f t="shared" ref="J224:AJ224" si="418">+J154/J$10</f>
        <v>1422.5957059163809</v>
      </c>
      <c r="K224" s="197">
        <f t="shared" si="418"/>
        <v>917.76426719392339</v>
      </c>
      <c r="L224" s="197">
        <f t="shared" si="418"/>
        <v>651.27890211935255</v>
      </c>
      <c r="M224" s="197">
        <f t="shared" si="418"/>
        <v>487.27973506382648</v>
      </c>
      <c r="N224" s="197">
        <f t="shared" si="418"/>
        <v>423.79872554733436</v>
      </c>
      <c r="O224" s="197">
        <f t="shared" si="418"/>
        <v>413.95516932376194</v>
      </c>
      <c r="P224" s="197">
        <f t="shared" si="418"/>
        <v>589.18520151148368</v>
      </c>
      <c r="Q224" s="197">
        <f t="shared" si="418"/>
        <v>377.08331687302405</v>
      </c>
      <c r="R224" s="197">
        <f t="shared" si="418"/>
        <v>471.43584212797828</v>
      </c>
      <c r="S224" s="197">
        <f t="shared" si="418"/>
        <v>524.89728619727714</v>
      </c>
      <c r="T224" s="197">
        <f t="shared" si="418"/>
        <v>779.43354766153948</v>
      </c>
      <c r="U224" s="197">
        <f t="shared" si="418"/>
        <v>1168.9346415601724</v>
      </c>
      <c r="V224" s="197">
        <f t="shared" si="418"/>
        <v>1594.8730348620575</v>
      </c>
      <c r="W224" s="197">
        <f t="shared" si="418"/>
        <v>1204.9284959509514</v>
      </c>
      <c r="X224" s="197">
        <f t="shared" si="418"/>
        <v>1019.864502576751</v>
      </c>
      <c r="Y224" s="197">
        <f t="shared" si="418"/>
        <v>709.40429229703545</v>
      </c>
      <c r="Z224" s="197">
        <f t="shared" si="418"/>
        <v>554.51271723090485</v>
      </c>
      <c r="AA224" s="197">
        <f t="shared" si="418"/>
        <v>644.58277369355494</v>
      </c>
      <c r="AB224" s="197">
        <f t="shared" si="418"/>
        <v>681.00975012114816</v>
      </c>
      <c r="AC224" s="197">
        <f t="shared" si="418"/>
        <v>725.91694570629113</v>
      </c>
      <c r="AD224" s="197">
        <f t="shared" si="418"/>
        <v>971.63182289462657</v>
      </c>
      <c r="AE224" s="197">
        <f t="shared" si="418"/>
        <v>1128.9002990771878</v>
      </c>
      <c r="AF224" s="197">
        <f t="shared" si="418"/>
        <v>1151.6623283467586</v>
      </c>
      <c r="AG224" s="197">
        <f t="shared" si="418"/>
        <v>1014.3964166546793</v>
      </c>
      <c r="AH224" s="197">
        <f t="shared" si="418"/>
        <v>1151.8741210540322</v>
      </c>
      <c r="AI224" s="197">
        <f t="shared" si="418"/>
        <v>932.22708951761774</v>
      </c>
      <c r="AJ224" s="197">
        <f t="shared" si="418"/>
        <v>731.87547145460132</v>
      </c>
      <c r="AK224" s="197">
        <f t="shared" ref="AK224:AO224" si="419">+AK154/AK$10</f>
        <v>747.83772958937561</v>
      </c>
      <c r="AL224" s="197">
        <f t="shared" si="419"/>
        <v>950.72180184069998</v>
      </c>
      <c r="AM224" s="197">
        <f t="shared" si="419"/>
        <v>721.93131353276704</v>
      </c>
      <c r="AN224" s="197">
        <f t="shared" si="419"/>
        <v>677.28685640475851</v>
      </c>
      <c r="AO224" s="197">
        <f t="shared" si="419"/>
        <v>670.40625412815234</v>
      </c>
      <c r="AP224" s="197">
        <f t="shared" ref="AP224:AS224" si="420">+AP154/AP$10</f>
        <v>89.237416274008581</v>
      </c>
      <c r="AQ224" s="197">
        <f t="shared" si="420"/>
        <v>90.947005128976528</v>
      </c>
      <c r="AR224" s="197">
        <f t="shared" si="420"/>
        <v>101.71008673339676</v>
      </c>
      <c r="AS224" s="197">
        <f t="shared" si="420"/>
        <v>96.248869634416621</v>
      </c>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14"/>
      <c r="DC224" s="28"/>
      <c r="DD224" s="28"/>
      <c r="DE224" s="28"/>
      <c r="DF224" s="28"/>
      <c r="DG224" s="28"/>
      <c r="DH224" s="28"/>
      <c r="DI224" s="28"/>
      <c r="DJ224" s="28"/>
      <c r="DK224" s="28"/>
      <c r="DL224" s="28"/>
      <c r="DM224" s="28"/>
      <c r="DN224" s="28"/>
      <c r="DO224" s="28"/>
      <c r="DP224" s="28"/>
      <c r="DQ224" s="28"/>
      <c r="DR224" s="28"/>
      <c r="DS224" s="28"/>
      <c r="DT224" s="28"/>
      <c r="DU224" s="28"/>
      <c r="DV224" s="28"/>
      <c r="DW224" s="28"/>
      <c r="DX224" s="28"/>
      <c r="DY224" s="28"/>
      <c r="DZ224" s="28"/>
      <c r="EA224" s="28"/>
      <c r="EB224" s="28"/>
      <c r="EC224" s="28"/>
      <c r="ED224" s="28"/>
      <c r="EE224" s="28"/>
      <c r="EF224" s="28"/>
      <c r="EG224" s="28"/>
      <c r="EH224" s="28"/>
      <c r="EI224" s="28"/>
      <c r="EJ224" s="28"/>
      <c r="EK224" s="28"/>
      <c r="EL224" s="28"/>
      <c r="EM224" s="28"/>
      <c r="EN224" s="28"/>
      <c r="EO224" s="28"/>
      <c r="EP224" s="28"/>
      <c r="EQ224" s="28"/>
      <c r="ER224" s="28"/>
      <c r="ES224" s="28"/>
      <c r="ET224" s="28"/>
      <c r="EU224" s="28"/>
      <c r="EV224" s="28"/>
      <c r="EW224" s="28"/>
      <c r="EX224" s="28"/>
      <c r="EY224" s="28"/>
      <c r="EZ224" s="28"/>
      <c r="FA224" s="28"/>
      <c r="FB224" s="28"/>
      <c r="FC224" s="28"/>
      <c r="FD224" s="28"/>
      <c r="FE224" s="28"/>
      <c r="FF224" s="28"/>
      <c r="FG224" s="28"/>
      <c r="FH224" s="28"/>
      <c r="FI224" s="28"/>
      <c r="FJ224" s="28"/>
      <c r="FK224" s="28"/>
      <c r="FL224" s="28"/>
      <c r="FM224" s="28"/>
      <c r="FN224" s="28"/>
      <c r="FO224" s="28"/>
      <c r="FP224" s="28"/>
      <c r="FQ224" s="28"/>
      <c r="FR224" s="28"/>
      <c r="FS224" s="28"/>
      <c r="FT224" s="28"/>
      <c r="FU224" s="28"/>
      <c r="FV224" s="28"/>
      <c r="FW224" s="28"/>
      <c r="FX224" s="28"/>
      <c r="FY224" s="28"/>
      <c r="FZ224" s="28"/>
      <c r="GA224" s="28"/>
      <c r="GB224" s="28"/>
      <c r="GC224" s="28"/>
      <c r="GD224" s="28"/>
      <c r="GE224" s="28"/>
      <c r="GF224" s="28"/>
      <c r="GG224" s="28"/>
      <c r="GH224" s="28"/>
      <c r="GI224" s="28"/>
      <c r="GJ224" s="28"/>
      <c r="GK224" s="28"/>
      <c r="GL224" s="28"/>
      <c r="GM224" s="28"/>
      <c r="GN224" s="28"/>
      <c r="GO224" s="28"/>
      <c r="GP224" s="28"/>
      <c r="GQ224" s="28"/>
      <c r="GR224" s="28"/>
      <c r="GS224" s="28"/>
      <c r="GT224" s="28"/>
      <c r="GU224" s="28"/>
      <c r="GV224" s="28"/>
      <c r="GW224" s="28"/>
      <c r="GX224" s="28"/>
      <c r="GY224" s="28"/>
      <c r="GZ224" s="28"/>
      <c r="HA224" s="28"/>
      <c r="HB224" s="28"/>
      <c r="HC224" s="28"/>
      <c r="HD224" s="28"/>
      <c r="HE224" s="28"/>
      <c r="HF224" s="28"/>
      <c r="HG224" s="28"/>
      <c r="HH224" s="28"/>
      <c r="HI224" s="28"/>
      <c r="HJ224" s="28"/>
      <c r="HK224" s="28"/>
      <c r="HL224" s="28"/>
      <c r="HM224" s="28"/>
      <c r="HN224" s="28"/>
      <c r="HO224" s="28"/>
      <c r="HP224" s="28"/>
      <c r="HQ224" s="28"/>
      <c r="HR224" s="28"/>
      <c r="HS224" s="28"/>
      <c r="HT224" s="28"/>
      <c r="HU224" s="28"/>
      <c r="HV224" s="28"/>
      <c r="HW224" s="28"/>
      <c r="HX224" s="28"/>
      <c r="HY224" s="28"/>
      <c r="HZ224" s="28"/>
      <c r="IA224" s="28"/>
      <c r="IB224" s="28"/>
      <c r="IC224" s="28"/>
      <c r="ID224" s="28"/>
      <c r="IE224" s="28"/>
      <c r="IF224" s="28"/>
      <c r="IG224" s="28"/>
      <c r="IH224" s="28"/>
      <c r="II224" s="28"/>
      <c r="IJ224" s="28"/>
      <c r="IK224" s="28"/>
      <c r="IL224" s="28"/>
      <c r="IM224" s="28"/>
      <c r="IN224" s="28"/>
      <c r="IO224" s="28"/>
      <c r="IP224" s="28"/>
      <c r="IQ224" s="28"/>
      <c r="IR224" s="28"/>
      <c r="IS224" s="28"/>
      <c r="IT224" s="28"/>
      <c r="IU224" s="28"/>
      <c r="IV224" s="28"/>
      <c r="IW224" s="28"/>
      <c r="IX224" s="28"/>
      <c r="IY224" s="28"/>
      <c r="IZ224" s="28"/>
      <c r="JA224" s="28"/>
      <c r="JB224" s="28"/>
      <c r="JC224" s="28"/>
      <c r="JD224" s="28"/>
      <c r="JE224" s="28"/>
      <c r="JF224" s="28"/>
      <c r="JG224" s="28"/>
      <c r="JH224" s="28"/>
      <c r="JI224" s="28"/>
      <c r="JJ224" s="28"/>
      <c r="JK224" s="28"/>
      <c r="JL224" s="28"/>
      <c r="JM224" s="28"/>
      <c r="JN224" s="28"/>
      <c r="JO224" s="28"/>
      <c r="JP224" s="28"/>
      <c r="JQ224" s="28"/>
      <c r="JR224" s="28"/>
      <c r="JS224" s="28"/>
    </row>
    <row r="225" spans="1:279" s="27" customFormat="1" ht="12.75" outlineLevel="1" x14ac:dyDescent="0.2">
      <c r="A225" s="33"/>
      <c r="B225" s="58"/>
      <c r="C225" s="193" t="s">
        <v>128</v>
      </c>
      <c r="D225" s="33"/>
      <c r="E225" s="244">
        <v>2.309420359965212E-2</v>
      </c>
      <c r="F225" s="244"/>
      <c r="G225" s="204">
        <f t="shared" si="398"/>
        <v>23480.705002928422</v>
      </c>
      <c r="H225" s="246">
        <f t="shared" si="402"/>
        <v>2.0694288101546478E-2</v>
      </c>
      <c r="I225" s="201" t="s">
        <v>193</v>
      </c>
      <c r="J225" s="197">
        <f t="shared" ref="J225:AJ225" si="421">+J155/J$10</f>
        <v>1249.4688751398821</v>
      </c>
      <c r="K225" s="197">
        <f t="shared" si="421"/>
        <v>806.07433426470141</v>
      </c>
      <c r="L225" s="197">
        <f t="shared" si="421"/>
        <v>572.01966366770159</v>
      </c>
      <c r="M225" s="197">
        <f t="shared" si="421"/>
        <v>427.97884171628885</v>
      </c>
      <c r="N225" s="197">
        <f t="shared" si="421"/>
        <v>372.22333421444227</v>
      </c>
      <c r="O225" s="197">
        <f t="shared" si="421"/>
        <v>363.57771756391224</v>
      </c>
      <c r="P225" s="197">
        <f t="shared" si="421"/>
        <v>517.48263257086603</v>
      </c>
      <c r="Q225" s="197">
        <f t="shared" si="421"/>
        <v>331.19309007322926</v>
      </c>
      <c r="R225" s="197">
        <f t="shared" si="421"/>
        <v>414.06311639667757</v>
      </c>
      <c r="S225" s="197">
        <f t="shared" si="421"/>
        <v>461.01841796747175</v>
      </c>
      <c r="T225" s="197">
        <f t="shared" si="421"/>
        <v>684.57816510532552</v>
      </c>
      <c r="U225" s="197">
        <f t="shared" si="421"/>
        <v>1026.6778155086599</v>
      </c>
      <c r="V225" s="197">
        <f t="shared" si="421"/>
        <v>1400.7804245243217</v>
      </c>
      <c r="W225" s="197">
        <f t="shared" si="421"/>
        <v>1058.2912954106152</v>
      </c>
      <c r="X225" s="197">
        <f t="shared" si="421"/>
        <v>895.7491910948944</v>
      </c>
      <c r="Y225" s="197">
        <f t="shared" si="421"/>
        <v>623.07131915937453</v>
      </c>
      <c r="Z225" s="197">
        <f t="shared" si="421"/>
        <v>487.02971488512509</v>
      </c>
      <c r="AA225" s="197">
        <f t="shared" si="421"/>
        <v>566.13843963674333</v>
      </c>
      <c r="AB225" s="197">
        <f t="shared" si="421"/>
        <v>598.13233155729665</v>
      </c>
      <c r="AC225" s="197">
        <f t="shared" si="421"/>
        <v>637.57441824440025</v>
      </c>
      <c r="AD225" s="197">
        <f t="shared" si="421"/>
        <v>853.38632455679681</v>
      </c>
      <c r="AE225" s="197">
        <f t="shared" si="421"/>
        <v>991.51556620539941</v>
      </c>
      <c r="AF225" s="197">
        <f t="shared" si="421"/>
        <v>1011.5075055800734</v>
      </c>
      <c r="AG225" s="197">
        <f t="shared" si="421"/>
        <v>890.94655944220153</v>
      </c>
      <c r="AH225" s="197">
        <f t="shared" si="421"/>
        <v>1011.693523571425</v>
      </c>
      <c r="AI225" s="197">
        <f t="shared" si="421"/>
        <v>818.77706228853856</v>
      </c>
      <c r="AJ225" s="197">
        <f t="shared" si="421"/>
        <v>642.8078042537004</v>
      </c>
      <c r="AK225" s="197">
        <f t="shared" ref="AK225:AO225" si="422">+AK155/AK$10</f>
        <v>656.82748998268369</v>
      </c>
      <c r="AL225" s="197">
        <f t="shared" si="422"/>
        <v>835.02100799022458</v>
      </c>
      <c r="AM225" s="197">
        <f t="shared" si="422"/>
        <v>634.07382891472378</v>
      </c>
      <c r="AN225" s="197">
        <f t="shared" si="422"/>
        <v>594.86250598089623</v>
      </c>
      <c r="AO225" s="197">
        <f t="shared" si="422"/>
        <v>588.81925816910973</v>
      </c>
      <c r="AP225" s="197">
        <f t="shared" ref="AP225:AS225" si="423">+AP155/AP$10</f>
        <v>107.92770203174156</v>
      </c>
      <c r="AQ225" s="197">
        <f t="shared" si="423"/>
        <v>109.99535486437415</v>
      </c>
      <c r="AR225" s="197">
        <f t="shared" si="423"/>
        <v>123.01270468071486</v>
      </c>
      <c r="AS225" s="197">
        <f t="shared" si="423"/>
        <v>116.40766571388123</v>
      </c>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14"/>
      <c r="DC225" s="28"/>
      <c r="DD225" s="28"/>
      <c r="DE225" s="28"/>
      <c r="DF225" s="28"/>
      <c r="DG225" s="28"/>
      <c r="DH225" s="28"/>
      <c r="DI225" s="28"/>
      <c r="DJ225" s="28"/>
      <c r="DK225" s="28"/>
      <c r="DL225" s="28"/>
      <c r="DM225" s="28"/>
      <c r="DN225" s="28"/>
      <c r="DO225" s="28"/>
      <c r="DP225" s="28"/>
      <c r="DQ225" s="28"/>
      <c r="DR225" s="28"/>
      <c r="DS225" s="28"/>
      <c r="DT225" s="28"/>
      <c r="DU225" s="28"/>
      <c r="DV225" s="28"/>
      <c r="DW225" s="28"/>
      <c r="DX225" s="28"/>
      <c r="DY225" s="28"/>
      <c r="DZ225" s="28"/>
      <c r="EA225" s="28"/>
      <c r="EB225" s="28"/>
      <c r="EC225" s="28"/>
      <c r="ED225" s="28"/>
      <c r="EE225" s="28"/>
      <c r="EF225" s="28"/>
      <c r="EG225" s="28"/>
      <c r="EH225" s="28"/>
      <c r="EI225" s="28"/>
      <c r="EJ225" s="28"/>
      <c r="EK225" s="28"/>
      <c r="EL225" s="28"/>
      <c r="EM225" s="28"/>
      <c r="EN225" s="28"/>
      <c r="EO225" s="28"/>
      <c r="EP225" s="28"/>
      <c r="EQ225" s="28"/>
      <c r="ER225" s="28"/>
      <c r="ES225" s="28"/>
      <c r="ET225" s="28"/>
      <c r="EU225" s="28"/>
      <c r="EV225" s="28"/>
      <c r="EW225" s="28"/>
      <c r="EX225" s="28"/>
      <c r="EY225" s="28"/>
      <c r="EZ225" s="28"/>
      <c r="FA225" s="28"/>
      <c r="FB225" s="28"/>
      <c r="FC225" s="28"/>
      <c r="FD225" s="28"/>
      <c r="FE225" s="28"/>
      <c r="FF225" s="28"/>
      <c r="FG225" s="28"/>
      <c r="FH225" s="28"/>
      <c r="FI225" s="28"/>
      <c r="FJ225" s="28"/>
      <c r="FK225" s="28"/>
      <c r="FL225" s="28"/>
      <c r="FM225" s="28"/>
      <c r="FN225" s="28"/>
      <c r="FO225" s="28"/>
      <c r="FP225" s="28"/>
      <c r="FQ225" s="28"/>
      <c r="FR225" s="28"/>
      <c r="FS225" s="28"/>
      <c r="FT225" s="28"/>
      <c r="FU225" s="28"/>
      <c r="FV225" s="28"/>
      <c r="FW225" s="28"/>
      <c r="FX225" s="28"/>
      <c r="FY225" s="28"/>
      <c r="FZ225" s="28"/>
      <c r="GA225" s="28"/>
      <c r="GB225" s="28"/>
      <c r="GC225" s="28"/>
      <c r="GD225" s="28"/>
      <c r="GE225" s="28"/>
      <c r="GF225" s="28"/>
      <c r="GG225" s="28"/>
      <c r="GH225" s="28"/>
      <c r="GI225" s="28"/>
      <c r="GJ225" s="28"/>
      <c r="GK225" s="28"/>
      <c r="GL225" s="28"/>
      <c r="GM225" s="28"/>
      <c r="GN225" s="28"/>
      <c r="GO225" s="28"/>
      <c r="GP225" s="28"/>
      <c r="GQ225" s="28"/>
      <c r="GR225" s="28"/>
      <c r="GS225" s="28"/>
      <c r="GT225" s="28"/>
      <c r="GU225" s="28"/>
      <c r="GV225" s="28"/>
      <c r="GW225" s="28"/>
      <c r="GX225" s="28"/>
      <c r="GY225" s="28"/>
      <c r="GZ225" s="28"/>
      <c r="HA225" s="28"/>
      <c r="HB225" s="28"/>
      <c r="HC225" s="28"/>
      <c r="HD225" s="28"/>
      <c r="HE225" s="28"/>
      <c r="HF225" s="28"/>
      <c r="HG225" s="28"/>
      <c r="HH225" s="28"/>
      <c r="HI225" s="28"/>
      <c r="HJ225" s="28"/>
      <c r="HK225" s="28"/>
      <c r="HL225" s="28"/>
      <c r="HM225" s="28"/>
      <c r="HN225" s="28"/>
      <c r="HO225" s="28"/>
      <c r="HP225" s="28"/>
      <c r="HQ225" s="28"/>
      <c r="HR225" s="28"/>
      <c r="HS225" s="28"/>
      <c r="HT225" s="28"/>
      <c r="HU225" s="28"/>
      <c r="HV225" s="28"/>
      <c r="HW225" s="28"/>
      <c r="HX225" s="28"/>
      <c r="HY225" s="28"/>
      <c r="HZ225" s="28"/>
      <c r="IA225" s="28"/>
      <c r="IB225" s="28"/>
      <c r="IC225" s="28"/>
      <c r="ID225" s="28"/>
      <c r="IE225" s="28"/>
      <c r="IF225" s="28"/>
      <c r="IG225" s="28"/>
      <c r="IH225" s="28"/>
      <c r="II225" s="28"/>
      <c r="IJ225" s="28"/>
      <c r="IK225" s="28"/>
      <c r="IL225" s="28"/>
      <c r="IM225" s="28"/>
      <c r="IN225" s="28"/>
      <c r="IO225" s="28"/>
      <c r="IP225" s="28"/>
      <c r="IQ225" s="28"/>
      <c r="IR225" s="28"/>
      <c r="IS225" s="28"/>
      <c r="IT225" s="28"/>
      <c r="IU225" s="28"/>
      <c r="IV225" s="28"/>
      <c r="IW225" s="28"/>
      <c r="IX225" s="28"/>
      <c r="IY225" s="28"/>
      <c r="IZ225" s="28"/>
      <c r="JA225" s="28"/>
      <c r="JB225" s="28"/>
      <c r="JC225" s="28"/>
      <c r="JD225" s="28"/>
      <c r="JE225" s="28"/>
      <c r="JF225" s="28"/>
      <c r="JG225" s="28"/>
      <c r="JH225" s="28"/>
      <c r="JI225" s="28"/>
      <c r="JJ225" s="28"/>
      <c r="JK225" s="28"/>
      <c r="JL225" s="28"/>
      <c r="JM225" s="28"/>
      <c r="JN225" s="28"/>
      <c r="JO225" s="28"/>
      <c r="JP225" s="28"/>
      <c r="JQ225" s="28"/>
      <c r="JR225" s="28"/>
      <c r="JS225" s="28"/>
    </row>
    <row r="226" spans="1:279" s="27" customFormat="1" ht="12.75" outlineLevel="1" x14ac:dyDescent="0.2">
      <c r="A226" s="33"/>
      <c r="B226" s="58"/>
      <c r="C226" s="193" t="s">
        <v>136</v>
      </c>
      <c r="D226" s="33"/>
      <c r="E226" s="244">
        <v>2.1754284249361093E-2</v>
      </c>
      <c r="F226" s="244"/>
      <c r="G226" s="204">
        <f t="shared" si="398"/>
        <v>22144.356020823594</v>
      </c>
      <c r="H226" s="246">
        <f t="shared" si="402"/>
        <v>1.951652146990417E-2</v>
      </c>
      <c r="I226" s="201" t="s">
        <v>193</v>
      </c>
      <c r="J226" s="197">
        <f t="shared" ref="J226:AJ226" si="424">+J156/J$10</f>
        <v>1176.9750341567053</v>
      </c>
      <c r="K226" s="197">
        <f t="shared" si="424"/>
        <v>759.30612276982652</v>
      </c>
      <c r="L226" s="197">
        <f t="shared" si="424"/>
        <v>538.83123988040711</v>
      </c>
      <c r="M226" s="197">
        <f t="shared" si="424"/>
        <v>403.14762685943907</v>
      </c>
      <c r="N226" s="197">
        <f t="shared" si="424"/>
        <v>350.62703859023259</v>
      </c>
      <c r="O226" s="197">
        <f t="shared" si="424"/>
        <v>342.48303824334585</v>
      </c>
      <c r="P226" s="197">
        <f t="shared" si="424"/>
        <v>487.45843234983346</v>
      </c>
      <c r="Q226" s="197">
        <f t="shared" si="424"/>
        <v>311.97735794560208</v>
      </c>
      <c r="R226" s="197">
        <f t="shared" si="424"/>
        <v>390.03928810107561</v>
      </c>
      <c r="S226" s="197">
        <f t="shared" si="424"/>
        <v>434.27025597047276</v>
      </c>
      <c r="T226" s="197">
        <f t="shared" si="424"/>
        <v>644.8591279775344</v>
      </c>
      <c r="U226" s="197">
        <f t="shared" si="424"/>
        <v>967.11025061825194</v>
      </c>
      <c r="V226" s="197">
        <f t="shared" si="424"/>
        <v>1319.5075290018585</v>
      </c>
      <c r="W226" s="197">
        <f t="shared" si="424"/>
        <v>996.88952509857893</v>
      </c>
      <c r="X226" s="197">
        <f t="shared" si="424"/>
        <v>843.77806903491285</v>
      </c>
      <c r="Y226" s="197">
        <f t="shared" si="424"/>
        <v>586.92089234121056</v>
      </c>
      <c r="Z226" s="197">
        <f t="shared" si="424"/>
        <v>458.77238458467127</v>
      </c>
      <c r="AA226" s="197">
        <f t="shared" si="424"/>
        <v>533.29124285251362</v>
      </c>
      <c r="AB226" s="197">
        <f t="shared" si="424"/>
        <v>563.42885795059544</v>
      </c>
      <c r="AC226" s="197">
        <f t="shared" si="424"/>
        <v>600.58252560043456</v>
      </c>
      <c r="AD226" s="197">
        <f t="shared" si="424"/>
        <v>803.87308437887543</v>
      </c>
      <c r="AE226" s="197">
        <f t="shared" si="424"/>
        <v>933.98810536265398</v>
      </c>
      <c r="AF226" s="197">
        <f t="shared" si="424"/>
        <v>952.82011790536865</v>
      </c>
      <c r="AG226" s="197">
        <f t="shared" si="424"/>
        <v>839.25408475172105</v>
      </c>
      <c r="AH226" s="197">
        <f t="shared" si="424"/>
        <v>952.99534318394956</v>
      </c>
      <c r="AI226" s="197">
        <f t="shared" si="424"/>
        <v>771.27184200238071</v>
      </c>
      <c r="AJ226" s="197">
        <f t="shared" si="424"/>
        <v>605.51227199076516</v>
      </c>
      <c r="AK226" s="197">
        <f t="shared" ref="AK226:AO226" si="425">+AK156/AK$10</f>
        <v>618.7185394041004</v>
      </c>
      <c r="AL226" s="197">
        <f t="shared" si="425"/>
        <v>786.5733184356701</v>
      </c>
      <c r="AM226" s="197">
        <f t="shared" si="425"/>
        <v>597.28503950226889</v>
      </c>
      <c r="AN226" s="197">
        <f t="shared" si="425"/>
        <v>560.34874675611741</v>
      </c>
      <c r="AO226" s="197">
        <f t="shared" si="425"/>
        <v>554.65612652266134</v>
      </c>
      <c r="AP226" s="197">
        <f t="shared" ref="AP226:AS226" si="426">+AP156/AP$10</f>
        <v>107.80029982781743</v>
      </c>
      <c r="AQ226" s="197">
        <f t="shared" si="426"/>
        <v>109.86551191981654</v>
      </c>
      <c r="AR226" s="197">
        <f t="shared" si="426"/>
        <v>122.86749553244279</v>
      </c>
      <c r="AS226" s="197">
        <f t="shared" si="426"/>
        <v>116.27025341948021</v>
      </c>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14"/>
      <c r="DC226" s="28"/>
      <c r="DD226" s="28"/>
      <c r="DE226" s="28"/>
      <c r="DF226" s="28"/>
      <c r="DG226" s="28"/>
      <c r="DH226" s="28"/>
      <c r="DI226" s="28"/>
      <c r="DJ226" s="28"/>
      <c r="DK226" s="28"/>
      <c r="DL226" s="28"/>
      <c r="DM226" s="28"/>
      <c r="DN226" s="28"/>
      <c r="DO226" s="28"/>
      <c r="DP226" s="28"/>
      <c r="DQ226" s="28"/>
      <c r="DR226" s="28"/>
      <c r="DS226" s="28"/>
      <c r="DT226" s="28"/>
      <c r="DU226" s="28"/>
      <c r="DV226" s="28"/>
      <c r="DW226" s="28"/>
      <c r="DX226" s="28"/>
      <c r="DY226" s="28"/>
      <c r="DZ226" s="28"/>
      <c r="EA226" s="28"/>
      <c r="EB226" s="28"/>
      <c r="EC226" s="28"/>
      <c r="ED226" s="28"/>
      <c r="EE226" s="28"/>
      <c r="EF226" s="28"/>
      <c r="EG226" s="28"/>
      <c r="EH226" s="28"/>
      <c r="EI226" s="28"/>
      <c r="EJ226" s="28"/>
      <c r="EK226" s="28"/>
      <c r="EL226" s="28"/>
      <c r="EM226" s="28"/>
      <c r="EN226" s="28"/>
      <c r="EO226" s="28"/>
      <c r="EP226" s="28"/>
      <c r="EQ226" s="28"/>
      <c r="ER226" s="28"/>
      <c r="ES226" s="28"/>
      <c r="ET226" s="28"/>
      <c r="EU226" s="28"/>
      <c r="EV226" s="28"/>
      <c r="EW226" s="28"/>
      <c r="EX226" s="28"/>
      <c r="EY226" s="28"/>
      <c r="EZ226" s="28"/>
      <c r="FA226" s="28"/>
      <c r="FB226" s="28"/>
      <c r="FC226" s="28"/>
      <c r="FD226" s="28"/>
      <c r="FE226" s="28"/>
      <c r="FF226" s="28"/>
      <c r="FG226" s="28"/>
      <c r="FH226" s="28"/>
      <c r="FI226" s="28"/>
      <c r="FJ226" s="28"/>
      <c r="FK226" s="28"/>
      <c r="FL226" s="28"/>
      <c r="FM226" s="28"/>
      <c r="FN226" s="28"/>
      <c r="FO226" s="28"/>
      <c r="FP226" s="28"/>
      <c r="FQ226" s="28"/>
      <c r="FR226" s="28"/>
      <c r="FS226" s="28"/>
      <c r="FT226" s="28"/>
      <c r="FU226" s="28"/>
      <c r="FV226" s="28"/>
      <c r="FW226" s="28"/>
      <c r="FX226" s="28"/>
      <c r="FY226" s="28"/>
      <c r="FZ226" s="28"/>
      <c r="GA226" s="28"/>
      <c r="GB226" s="28"/>
      <c r="GC226" s="28"/>
      <c r="GD226" s="28"/>
      <c r="GE226" s="28"/>
      <c r="GF226" s="28"/>
      <c r="GG226" s="28"/>
      <c r="GH226" s="28"/>
      <c r="GI226" s="28"/>
      <c r="GJ226" s="28"/>
      <c r="GK226" s="28"/>
      <c r="GL226" s="28"/>
      <c r="GM226" s="28"/>
      <c r="GN226" s="28"/>
      <c r="GO226" s="28"/>
      <c r="GP226" s="28"/>
      <c r="GQ226" s="28"/>
      <c r="GR226" s="28"/>
      <c r="GS226" s="28"/>
      <c r="GT226" s="28"/>
      <c r="GU226" s="28"/>
      <c r="GV226" s="28"/>
      <c r="GW226" s="28"/>
      <c r="GX226" s="28"/>
      <c r="GY226" s="28"/>
      <c r="GZ226" s="28"/>
      <c r="HA226" s="28"/>
      <c r="HB226" s="28"/>
      <c r="HC226" s="28"/>
      <c r="HD226" s="28"/>
      <c r="HE226" s="28"/>
      <c r="HF226" s="28"/>
      <c r="HG226" s="28"/>
      <c r="HH226" s="28"/>
      <c r="HI226" s="28"/>
      <c r="HJ226" s="28"/>
      <c r="HK226" s="28"/>
      <c r="HL226" s="28"/>
      <c r="HM226" s="28"/>
      <c r="HN226" s="28"/>
      <c r="HO226" s="28"/>
      <c r="HP226" s="28"/>
      <c r="HQ226" s="28"/>
      <c r="HR226" s="28"/>
      <c r="HS226" s="28"/>
      <c r="HT226" s="28"/>
      <c r="HU226" s="28"/>
      <c r="HV226" s="28"/>
      <c r="HW226" s="28"/>
      <c r="HX226" s="28"/>
      <c r="HY226" s="28"/>
      <c r="HZ226" s="28"/>
      <c r="IA226" s="28"/>
      <c r="IB226" s="28"/>
      <c r="IC226" s="28"/>
      <c r="ID226" s="28"/>
      <c r="IE226" s="28"/>
      <c r="IF226" s="28"/>
      <c r="IG226" s="28"/>
      <c r="IH226" s="28"/>
      <c r="II226" s="28"/>
      <c r="IJ226" s="28"/>
      <c r="IK226" s="28"/>
      <c r="IL226" s="28"/>
      <c r="IM226" s="28"/>
      <c r="IN226" s="28"/>
      <c r="IO226" s="28"/>
      <c r="IP226" s="28"/>
      <c r="IQ226" s="28"/>
      <c r="IR226" s="28"/>
      <c r="IS226" s="28"/>
      <c r="IT226" s="28"/>
      <c r="IU226" s="28"/>
      <c r="IV226" s="28"/>
      <c r="IW226" s="28"/>
      <c r="IX226" s="28"/>
      <c r="IY226" s="28"/>
      <c r="IZ226" s="28"/>
      <c r="JA226" s="28"/>
      <c r="JB226" s="28"/>
      <c r="JC226" s="28"/>
      <c r="JD226" s="28"/>
      <c r="JE226" s="28"/>
      <c r="JF226" s="28"/>
      <c r="JG226" s="28"/>
      <c r="JH226" s="28"/>
      <c r="JI226" s="28"/>
      <c r="JJ226" s="28"/>
      <c r="JK226" s="28"/>
      <c r="JL226" s="28"/>
      <c r="JM226" s="28"/>
      <c r="JN226" s="28"/>
      <c r="JO226" s="28"/>
      <c r="JP226" s="28"/>
      <c r="JQ226" s="28"/>
      <c r="JR226" s="28"/>
      <c r="JS226" s="28"/>
    </row>
    <row r="227" spans="1:279" s="27" customFormat="1" ht="12.75" outlineLevel="1" x14ac:dyDescent="0.2">
      <c r="A227" s="33"/>
      <c r="B227" s="58"/>
      <c r="C227" s="193" t="s">
        <v>130</v>
      </c>
      <c r="D227" s="33"/>
      <c r="E227" s="244">
        <v>2.0514486138870306E-2</v>
      </c>
      <c r="F227" s="244"/>
      <c r="G227" s="204">
        <f t="shared" si="398"/>
        <v>20923.917979351962</v>
      </c>
      <c r="H227" s="246">
        <f t="shared" si="402"/>
        <v>1.8440910816938202E-2</v>
      </c>
      <c r="I227" s="201" t="s">
        <v>193</v>
      </c>
      <c r="J227" s="197">
        <f t="shared" ref="J227:AJ227" si="427">+J157/J$10</f>
        <v>1109.8980663872339</v>
      </c>
      <c r="K227" s="197">
        <f t="shared" si="427"/>
        <v>716.03251810863128</v>
      </c>
      <c r="L227" s="197">
        <f t="shared" si="427"/>
        <v>508.12271619745684</v>
      </c>
      <c r="M227" s="197">
        <f t="shared" si="427"/>
        <v>380.17184607529964</v>
      </c>
      <c r="N227" s="197">
        <f t="shared" si="427"/>
        <v>330.64445792022423</v>
      </c>
      <c r="O227" s="197">
        <f t="shared" si="427"/>
        <v>322.96459218361332</v>
      </c>
      <c r="P227" s="197">
        <f t="shared" si="427"/>
        <v>459.67769562493419</v>
      </c>
      <c r="Q227" s="197">
        <f t="shared" si="427"/>
        <v>294.19746068659549</v>
      </c>
      <c r="R227" s="197">
        <f t="shared" si="427"/>
        <v>367.8105644684382</v>
      </c>
      <c r="S227" s="197">
        <f t="shared" si="427"/>
        <v>409.52076586438693</v>
      </c>
      <c r="T227" s="197">
        <f t="shared" si="427"/>
        <v>608.10797040163004</v>
      </c>
      <c r="U227" s="197">
        <f t="shared" si="427"/>
        <v>911.99368380277531</v>
      </c>
      <c r="V227" s="197">
        <f t="shared" si="427"/>
        <v>1244.3074938049792</v>
      </c>
      <c r="W227" s="197">
        <f t="shared" si="427"/>
        <v>940.07580806619364</v>
      </c>
      <c r="X227" s="197">
        <f t="shared" si="427"/>
        <v>795.690324861313</v>
      </c>
      <c r="Y227" s="197">
        <f t="shared" si="427"/>
        <v>553.47169194503715</v>
      </c>
      <c r="Z227" s="197">
        <f t="shared" si="427"/>
        <v>432.62649400819168</v>
      </c>
      <c r="AA227" s="197">
        <f t="shared" si="427"/>
        <v>502.89844906297537</v>
      </c>
      <c r="AB227" s="197">
        <f t="shared" si="427"/>
        <v>531.31849175899595</v>
      </c>
      <c r="AC227" s="197">
        <f t="shared" si="427"/>
        <v>566.35473525357122</v>
      </c>
      <c r="AD227" s="197">
        <f t="shared" si="427"/>
        <v>758.05956462969777</v>
      </c>
      <c r="AE227" s="197">
        <f t="shared" si="427"/>
        <v>880.75920226585379</v>
      </c>
      <c r="AF227" s="197">
        <f t="shared" si="427"/>
        <v>898.51795984418675</v>
      </c>
      <c r="AG227" s="197">
        <f t="shared" si="427"/>
        <v>791.42416690335892</v>
      </c>
      <c r="AH227" s="197">
        <f t="shared" si="427"/>
        <v>898.68319886135816</v>
      </c>
      <c r="AI227" s="197">
        <f t="shared" si="427"/>
        <v>727.31629920315561</v>
      </c>
      <c r="AJ227" s="197">
        <f t="shared" si="427"/>
        <v>571.00353053607068</v>
      </c>
      <c r="AK227" s="197">
        <f t="shared" ref="AK227:AO227" si="428">+AK157/AK$10</f>
        <v>583.45715974729319</v>
      </c>
      <c r="AL227" s="197">
        <f t="shared" si="428"/>
        <v>741.74572940627445</v>
      </c>
      <c r="AM227" s="197">
        <f t="shared" si="428"/>
        <v>563.24517613967271</v>
      </c>
      <c r="AN227" s="197">
        <f t="shared" si="428"/>
        <v>528.41391913867847</v>
      </c>
      <c r="AO227" s="197">
        <f t="shared" si="428"/>
        <v>523.04572694561568</v>
      </c>
      <c r="AP227" s="197">
        <f t="shared" ref="AP227:AS227" si="429">+AP157/AP$10</f>
        <v>111.47156016867854</v>
      </c>
      <c r="AQ227" s="197">
        <f t="shared" si="429"/>
        <v>113.60710537905425</v>
      </c>
      <c r="AR227" s="197">
        <f t="shared" si="429"/>
        <v>127.05188615333776</v>
      </c>
      <c r="AS227" s="197">
        <f t="shared" si="429"/>
        <v>120.22996754720157</v>
      </c>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14"/>
      <c r="DC227" s="28"/>
      <c r="DD227" s="28"/>
      <c r="DE227" s="28"/>
      <c r="DF227" s="28"/>
      <c r="DG227" s="28"/>
      <c r="DH227" s="28"/>
      <c r="DI227" s="28"/>
      <c r="DJ227" s="28"/>
      <c r="DK227" s="28"/>
      <c r="DL227" s="28"/>
      <c r="DM227" s="28"/>
      <c r="DN227" s="28"/>
      <c r="DO227" s="28"/>
      <c r="DP227" s="28"/>
      <c r="DQ227" s="28"/>
      <c r="DR227" s="28"/>
      <c r="DS227" s="28"/>
      <c r="DT227" s="28"/>
      <c r="DU227" s="28"/>
      <c r="DV227" s="28"/>
      <c r="DW227" s="28"/>
      <c r="DX227" s="28"/>
      <c r="DY227" s="28"/>
      <c r="DZ227" s="28"/>
      <c r="EA227" s="28"/>
      <c r="EB227" s="28"/>
      <c r="EC227" s="28"/>
      <c r="ED227" s="28"/>
      <c r="EE227" s="28"/>
      <c r="EF227" s="28"/>
      <c r="EG227" s="28"/>
      <c r="EH227" s="28"/>
      <c r="EI227" s="28"/>
      <c r="EJ227" s="28"/>
      <c r="EK227" s="28"/>
      <c r="EL227" s="28"/>
      <c r="EM227" s="28"/>
      <c r="EN227" s="28"/>
      <c r="EO227" s="28"/>
      <c r="EP227" s="28"/>
      <c r="EQ227" s="28"/>
      <c r="ER227" s="28"/>
      <c r="ES227" s="28"/>
      <c r="ET227" s="28"/>
      <c r="EU227" s="28"/>
      <c r="EV227" s="28"/>
      <c r="EW227" s="28"/>
      <c r="EX227" s="28"/>
      <c r="EY227" s="28"/>
      <c r="EZ227" s="28"/>
      <c r="FA227" s="28"/>
      <c r="FB227" s="28"/>
      <c r="FC227" s="28"/>
      <c r="FD227" s="28"/>
      <c r="FE227" s="28"/>
      <c r="FF227" s="28"/>
      <c r="FG227" s="28"/>
      <c r="FH227" s="28"/>
      <c r="FI227" s="28"/>
      <c r="FJ227" s="28"/>
      <c r="FK227" s="28"/>
      <c r="FL227" s="28"/>
      <c r="FM227" s="28"/>
      <c r="FN227" s="28"/>
      <c r="FO227" s="28"/>
      <c r="FP227" s="28"/>
      <c r="FQ227" s="28"/>
      <c r="FR227" s="28"/>
      <c r="FS227" s="28"/>
      <c r="FT227" s="28"/>
      <c r="FU227" s="28"/>
      <c r="FV227" s="28"/>
      <c r="FW227" s="28"/>
      <c r="FX227" s="28"/>
      <c r="FY227" s="28"/>
      <c r="FZ227" s="28"/>
      <c r="GA227" s="28"/>
      <c r="GB227" s="28"/>
      <c r="GC227" s="28"/>
      <c r="GD227" s="28"/>
      <c r="GE227" s="28"/>
      <c r="GF227" s="28"/>
      <c r="GG227" s="28"/>
      <c r="GH227" s="28"/>
      <c r="GI227" s="28"/>
      <c r="GJ227" s="28"/>
      <c r="GK227" s="28"/>
      <c r="GL227" s="28"/>
      <c r="GM227" s="28"/>
      <c r="GN227" s="28"/>
      <c r="GO227" s="28"/>
      <c r="GP227" s="28"/>
      <c r="GQ227" s="28"/>
      <c r="GR227" s="28"/>
      <c r="GS227" s="28"/>
      <c r="GT227" s="28"/>
      <c r="GU227" s="28"/>
      <c r="GV227" s="28"/>
      <c r="GW227" s="28"/>
      <c r="GX227" s="28"/>
      <c r="GY227" s="28"/>
      <c r="GZ227" s="28"/>
      <c r="HA227" s="28"/>
      <c r="HB227" s="28"/>
      <c r="HC227" s="28"/>
      <c r="HD227" s="28"/>
      <c r="HE227" s="28"/>
      <c r="HF227" s="28"/>
      <c r="HG227" s="28"/>
      <c r="HH227" s="28"/>
      <c r="HI227" s="28"/>
      <c r="HJ227" s="28"/>
      <c r="HK227" s="28"/>
      <c r="HL227" s="28"/>
      <c r="HM227" s="28"/>
      <c r="HN227" s="28"/>
      <c r="HO227" s="28"/>
      <c r="HP227" s="28"/>
      <c r="HQ227" s="28"/>
      <c r="HR227" s="28"/>
      <c r="HS227" s="28"/>
      <c r="HT227" s="28"/>
      <c r="HU227" s="28"/>
      <c r="HV227" s="28"/>
      <c r="HW227" s="28"/>
      <c r="HX227" s="28"/>
      <c r="HY227" s="28"/>
      <c r="HZ227" s="28"/>
      <c r="IA227" s="28"/>
      <c r="IB227" s="28"/>
      <c r="IC227" s="28"/>
      <c r="ID227" s="28"/>
      <c r="IE227" s="28"/>
      <c r="IF227" s="28"/>
      <c r="IG227" s="28"/>
      <c r="IH227" s="28"/>
      <c r="II227" s="28"/>
      <c r="IJ227" s="28"/>
      <c r="IK227" s="28"/>
      <c r="IL227" s="28"/>
      <c r="IM227" s="28"/>
      <c r="IN227" s="28"/>
      <c r="IO227" s="28"/>
      <c r="IP227" s="28"/>
      <c r="IQ227" s="28"/>
      <c r="IR227" s="28"/>
      <c r="IS227" s="28"/>
      <c r="IT227" s="28"/>
      <c r="IU227" s="28"/>
      <c r="IV227" s="28"/>
      <c r="IW227" s="28"/>
      <c r="IX227" s="28"/>
      <c r="IY227" s="28"/>
      <c r="IZ227" s="28"/>
      <c r="JA227" s="28"/>
      <c r="JB227" s="28"/>
      <c r="JC227" s="28"/>
      <c r="JD227" s="28"/>
      <c r="JE227" s="28"/>
      <c r="JF227" s="28"/>
      <c r="JG227" s="28"/>
      <c r="JH227" s="28"/>
      <c r="JI227" s="28"/>
      <c r="JJ227" s="28"/>
      <c r="JK227" s="28"/>
      <c r="JL227" s="28"/>
      <c r="JM227" s="28"/>
      <c r="JN227" s="28"/>
      <c r="JO227" s="28"/>
      <c r="JP227" s="28"/>
      <c r="JQ227" s="28"/>
      <c r="JR227" s="28"/>
      <c r="JS227" s="28"/>
    </row>
    <row r="228" spans="1:279" s="27" customFormat="1" ht="12.75" outlineLevel="1" x14ac:dyDescent="0.2">
      <c r="A228" s="33"/>
      <c r="B228" s="58"/>
      <c r="C228" s="193" t="s">
        <v>122</v>
      </c>
      <c r="D228" s="33"/>
      <c r="E228" s="244">
        <v>1.975193148886617E-2</v>
      </c>
      <c r="F228" s="244"/>
      <c r="G228" s="204">
        <f t="shared" si="398"/>
        <v>28570.568761210212</v>
      </c>
      <c r="H228" s="246">
        <f t="shared" si="402"/>
        <v>2.5180146043135839E-2</v>
      </c>
      <c r="I228" s="201" t="s">
        <v>193</v>
      </c>
      <c r="J228" s="197">
        <f t="shared" ref="J228:AJ228" si="430">+J158/J$10</f>
        <v>1068.6414672296987</v>
      </c>
      <c r="K228" s="197">
        <f t="shared" si="430"/>
        <v>689.41650040573927</v>
      </c>
      <c r="L228" s="197">
        <f t="shared" si="430"/>
        <v>489.23502203898931</v>
      </c>
      <c r="M228" s="197">
        <f t="shared" si="430"/>
        <v>366.04028035813172</v>
      </c>
      <c r="N228" s="197">
        <f t="shared" si="430"/>
        <v>318.35390054635826</v>
      </c>
      <c r="O228" s="197">
        <f t="shared" si="430"/>
        <v>310.95950709938774</v>
      </c>
      <c r="P228" s="197">
        <f t="shared" si="430"/>
        <v>442.59077656056598</v>
      </c>
      <c r="Q228" s="197">
        <f t="shared" si="430"/>
        <v>283.26169363168026</v>
      </c>
      <c r="R228" s="197">
        <f t="shared" si="430"/>
        <v>354.13848638871406</v>
      </c>
      <c r="S228" s="197">
        <f t="shared" si="430"/>
        <v>394.29825616225793</v>
      </c>
      <c r="T228" s="197">
        <f t="shared" si="430"/>
        <v>585.50367227808579</v>
      </c>
      <c r="U228" s="197">
        <f t="shared" si="430"/>
        <v>878.09349153617507</v>
      </c>
      <c r="V228" s="197">
        <f t="shared" si="430"/>
        <v>1198.0546918087293</v>
      </c>
      <c r="W228" s="197">
        <f t="shared" si="430"/>
        <v>905.13176053097493</v>
      </c>
      <c r="X228" s="197">
        <f t="shared" si="430"/>
        <v>766.11330533087357</v>
      </c>
      <c r="Y228" s="197">
        <f t="shared" si="430"/>
        <v>532.89830738734884</v>
      </c>
      <c r="Z228" s="197">
        <f t="shared" si="430"/>
        <v>416.54510924974795</v>
      </c>
      <c r="AA228" s="197">
        <f t="shared" si="430"/>
        <v>484.20494885941844</v>
      </c>
      <c r="AB228" s="197">
        <f t="shared" si="430"/>
        <v>511.5685753447446</v>
      </c>
      <c r="AC228" s="197">
        <f t="shared" si="430"/>
        <v>545.30246838244716</v>
      </c>
      <c r="AD228" s="197">
        <f t="shared" si="430"/>
        <v>729.88133768921443</v>
      </c>
      <c r="AE228" s="197">
        <f t="shared" si="430"/>
        <v>848.02004318210857</v>
      </c>
      <c r="AF228" s="197">
        <f t="shared" si="430"/>
        <v>865.11868073218523</v>
      </c>
      <c r="AG228" s="197">
        <f t="shared" si="430"/>
        <v>762.00572695256221</v>
      </c>
      <c r="AH228" s="197">
        <f t="shared" si="430"/>
        <v>865.2777775637785</v>
      </c>
      <c r="AI228" s="197">
        <f t="shared" si="430"/>
        <v>700.28084619562014</v>
      </c>
      <c r="AJ228" s="197">
        <f t="shared" si="430"/>
        <v>549.77846087400235</v>
      </c>
      <c r="AK228" s="197">
        <f t="shared" ref="AK228:AO228" si="431">+AK158/AK$10</f>
        <v>561.76916974687651</v>
      </c>
      <c r="AL228" s="197">
        <f t="shared" si="431"/>
        <v>714.1739125325513</v>
      </c>
      <c r="AM228" s="197">
        <f t="shared" si="431"/>
        <v>542.30849631010142</v>
      </c>
      <c r="AN228" s="197">
        <f t="shared" si="431"/>
        <v>508.77197010625201</v>
      </c>
      <c r="AO228" s="197">
        <f t="shared" si="431"/>
        <v>503.60332178142102</v>
      </c>
      <c r="AP228" s="197">
        <f t="shared" ref="AP228:AS228" si="432">+AP158/AP$10</f>
        <v>2095.393716779955</v>
      </c>
      <c r="AQ228" s="197">
        <f t="shared" si="432"/>
        <v>2135.5367632121524</v>
      </c>
      <c r="AR228" s="197">
        <f t="shared" si="432"/>
        <v>2388.2658818796194</v>
      </c>
      <c r="AS228" s="197">
        <f t="shared" si="432"/>
        <v>2260.030434541738</v>
      </c>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14"/>
      <c r="DC228" s="28"/>
      <c r="DD228" s="28"/>
      <c r="DE228" s="28"/>
      <c r="DF228" s="28"/>
      <c r="DG228" s="28"/>
      <c r="DH228" s="28"/>
      <c r="DI228" s="28"/>
      <c r="DJ228" s="28"/>
      <c r="DK228" s="28"/>
      <c r="DL228" s="28"/>
      <c r="DM228" s="28"/>
      <c r="DN228" s="28"/>
      <c r="DO228" s="28"/>
      <c r="DP228" s="28"/>
      <c r="DQ228" s="28"/>
      <c r="DR228" s="28"/>
      <c r="DS228" s="28"/>
      <c r="DT228" s="28"/>
      <c r="DU228" s="28"/>
      <c r="DV228" s="28"/>
      <c r="DW228" s="28"/>
      <c r="DX228" s="28"/>
      <c r="DY228" s="28"/>
      <c r="DZ228" s="28"/>
      <c r="EA228" s="28"/>
      <c r="EB228" s="28"/>
      <c r="EC228" s="28"/>
      <c r="ED228" s="28"/>
      <c r="EE228" s="28"/>
      <c r="EF228" s="28"/>
      <c r="EG228" s="28"/>
      <c r="EH228" s="28"/>
      <c r="EI228" s="28"/>
      <c r="EJ228" s="28"/>
      <c r="EK228" s="28"/>
      <c r="EL228" s="28"/>
      <c r="EM228" s="28"/>
      <c r="EN228" s="28"/>
      <c r="EO228" s="28"/>
      <c r="EP228" s="28"/>
      <c r="EQ228" s="28"/>
      <c r="ER228" s="28"/>
      <c r="ES228" s="28"/>
      <c r="ET228" s="28"/>
      <c r="EU228" s="28"/>
      <c r="EV228" s="28"/>
      <c r="EW228" s="28"/>
      <c r="EX228" s="28"/>
      <c r="EY228" s="28"/>
      <c r="EZ228" s="28"/>
      <c r="FA228" s="28"/>
      <c r="FB228" s="28"/>
      <c r="FC228" s="28"/>
      <c r="FD228" s="28"/>
      <c r="FE228" s="28"/>
      <c r="FF228" s="28"/>
      <c r="FG228" s="28"/>
      <c r="FH228" s="28"/>
      <c r="FI228" s="28"/>
      <c r="FJ228" s="28"/>
      <c r="FK228" s="28"/>
      <c r="FL228" s="28"/>
      <c r="FM228" s="28"/>
      <c r="FN228" s="28"/>
      <c r="FO228" s="28"/>
      <c r="FP228" s="28"/>
      <c r="FQ228" s="28"/>
      <c r="FR228" s="28"/>
      <c r="FS228" s="28"/>
      <c r="FT228" s="28"/>
      <c r="FU228" s="28"/>
      <c r="FV228" s="28"/>
      <c r="FW228" s="28"/>
      <c r="FX228" s="28"/>
      <c r="FY228" s="28"/>
      <c r="FZ228" s="28"/>
      <c r="GA228" s="28"/>
      <c r="GB228" s="28"/>
      <c r="GC228" s="28"/>
      <c r="GD228" s="28"/>
      <c r="GE228" s="28"/>
      <c r="GF228" s="28"/>
      <c r="GG228" s="28"/>
      <c r="GH228" s="28"/>
      <c r="GI228" s="28"/>
      <c r="GJ228" s="28"/>
      <c r="GK228" s="28"/>
      <c r="GL228" s="28"/>
      <c r="GM228" s="28"/>
      <c r="GN228" s="28"/>
      <c r="GO228" s="28"/>
      <c r="GP228" s="28"/>
      <c r="GQ228" s="28"/>
      <c r="GR228" s="28"/>
      <c r="GS228" s="28"/>
      <c r="GT228" s="28"/>
      <c r="GU228" s="28"/>
      <c r="GV228" s="28"/>
      <c r="GW228" s="28"/>
      <c r="GX228" s="28"/>
      <c r="GY228" s="28"/>
      <c r="GZ228" s="28"/>
      <c r="HA228" s="28"/>
      <c r="HB228" s="28"/>
      <c r="HC228" s="28"/>
      <c r="HD228" s="28"/>
      <c r="HE228" s="28"/>
      <c r="HF228" s="28"/>
      <c r="HG228" s="28"/>
      <c r="HH228" s="28"/>
      <c r="HI228" s="28"/>
      <c r="HJ228" s="28"/>
      <c r="HK228" s="28"/>
      <c r="HL228" s="28"/>
      <c r="HM228" s="28"/>
      <c r="HN228" s="28"/>
      <c r="HO228" s="28"/>
      <c r="HP228" s="28"/>
      <c r="HQ228" s="28"/>
      <c r="HR228" s="28"/>
      <c r="HS228" s="28"/>
      <c r="HT228" s="28"/>
      <c r="HU228" s="28"/>
      <c r="HV228" s="28"/>
      <c r="HW228" s="28"/>
      <c r="HX228" s="28"/>
      <c r="HY228" s="28"/>
      <c r="HZ228" s="28"/>
      <c r="IA228" s="28"/>
      <c r="IB228" s="28"/>
      <c r="IC228" s="28"/>
      <c r="ID228" s="28"/>
      <c r="IE228" s="28"/>
      <c r="IF228" s="28"/>
      <c r="IG228" s="28"/>
      <c r="IH228" s="28"/>
      <c r="II228" s="28"/>
      <c r="IJ228" s="28"/>
      <c r="IK228" s="28"/>
      <c r="IL228" s="28"/>
      <c r="IM228" s="28"/>
      <c r="IN228" s="28"/>
      <c r="IO228" s="28"/>
      <c r="IP228" s="28"/>
      <c r="IQ228" s="28"/>
      <c r="IR228" s="28"/>
      <c r="IS228" s="28"/>
      <c r="IT228" s="28"/>
      <c r="IU228" s="28"/>
      <c r="IV228" s="28"/>
      <c r="IW228" s="28"/>
      <c r="IX228" s="28"/>
      <c r="IY228" s="28"/>
      <c r="IZ228" s="28"/>
      <c r="JA228" s="28"/>
      <c r="JB228" s="28"/>
      <c r="JC228" s="28"/>
      <c r="JD228" s="28"/>
      <c r="JE228" s="28"/>
      <c r="JF228" s="28"/>
      <c r="JG228" s="28"/>
      <c r="JH228" s="28"/>
      <c r="JI228" s="28"/>
      <c r="JJ228" s="28"/>
      <c r="JK228" s="28"/>
      <c r="JL228" s="28"/>
      <c r="JM228" s="28"/>
      <c r="JN228" s="28"/>
      <c r="JO228" s="28"/>
      <c r="JP228" s="28"/>
      <c r="JQ228" s="28"/>
      <c r="JR228" s="28"/>
      <c r="JS228" s="28"/>
    </row>
    <row r="229" spans="1:279" s="27" customFormat="1" ht="12.75" outlineLevel="1" x14ac:dyDescent="0.2">
      <c r="A229" s="33"/>
      <c r="B229" s="58"/>
      <c r="C229" s="193" t="s">
        <v>129</v>
      </c>
      <c r="D229" s="33"/>
      <c r="E229" s="244">
        <v>1.9129959703079669E-2</v>
      </c>
      <c r="F229" s="244"/>
      <c r="G229" s="204">
        <f t="shared" si="398"/>
        <v>19423.076749342763</v>
      </c>
      <c r="H229" s="246">
        <f t="shared" si="402"/>
        <v>1.7118171963713132E-2</v>
      </c>
      <c r="I229" s="201" t="s">
        <v>193</v>
      </c>
      <c r="J229" s="197">
        <f t="shared" ref="J229:AJ229" si="433">+J159/J$10</f>
        <v>1034.9908421192874</v>
      </c>
      <c r="K229" s="197">
        <f t="shared" si="433"/>
        <v>667.70735200424019</v>
      </c>
      <c r="L229" s="197">
        <f t="shared" si="433"/>
        <v>473.82942079445218</v>
      </c>
      <c r="M229" s="197">
        <f t="shared" si="433"/>
        <v>354.51397838748795</v>
      </c>
      <c r="N229" s="197">
        <f t="shared" si="433"/>
        <v>308.32920275178913</v>
      </c>
      <c r="O229" s="197">
        <f t="shared" si="433"/>
        <v>301.16765256369752</v>
      </c>
      <c r="P229" s="197">
        <f t="shared" si="433"/>
        <v>428.65396355444659</v>
      </c>
      <c r="Q229" s="197">
        <f t="shared" si="433"/>
        <v>274.34202005280446</v>
      </c>
      <c r="R229" s="197">
        <f t="shared" si="433"/>
        <v>342.98696194569555</v>
      </c>
      <c r="S229" s="197">
        <f t="shared" si="433"/>
        <v>381.88213419180755</v>
      </c>
      <c r="T229" s="197">
        <f t="shared" si="433"/>
        <v>567.06665183597715</v>
      </c>
      <c r="U229" s="197">
        <f t="shared" si="433"/>
        <v>850.44306264894885</v>
      </c>
      <c r="V229" s="197">
        <f t="shared" si="433"/>
        <v>1160.3289526042267</v>
      </c>
      <c r="W229" s="197">
        <f t="shared" si="433"/>
        <v>876.62991919019953</v>
      </c>
      <c r="X229" s="197">
        <f t="shared" si="433"/>
        <v>741.98903875471433</v>
      </c>
      <c r="Y229" s="197">
        <f t="shared" si="433"/>
        <v>516.11778584315732</v>
      </c>
      <c r="Z229" s="197">
        <f t="shared" si="433"/>
        <v>403.42845250117949</v>
      </c>
      <c r="AA229" s="197">
        <f t="shared" si="433"/>
        <v>468.9577404080062</v>
      </c>
      <c r="AB229" s="197">
        <f t="shared" si="433"/>
        <v>495.4597092048038</v>
      </c>
      <c r="AC229" s="197">
        <f t="shared" si="433"/>
        <v>528.1313501935856</v>
      </c>
      <c r="AD229" s="197">
        <f t="shared" si="433"/>
        <v>706.89798543980567</v>
      </c>
      <c r="AE229" s="197">
        <f t="shared" si="433"/>
        <v>821.31660200532883</v>
      </c>
      <c r="AF229" s="197">
        <f t="shared" si="433"/>
        <v>837.87681777434921</v>
      </c>
      <c r="AG229" s="197">
        <f t="shared" si="433"/>
        <v>738.0108045805714</v>
      </c>
      <c r="AH229" s="197">
        <f t="shared" si="433"/>
        <v>838.0309047799152</v>
      </c>
      <c r="AI229" s="197">
        <f t="shared" si="433"/>
        <v>678.2295886410925</v>
      </c>
      <c r="AJ229" s="197">
        <f t="shared" si="433"/>
        <v>532.46639742899151</v>
      </c>
      <c r="AK229" s="197">
        <f t="shared" ref="AK229:AO229" si="434">+AK159/AK$10</f>
        <v>544.07952891837226</v>
      </c>
      <c r="AL229" s="197">
        <f t="shared" si="434"/>
        <v>691.68517395068716</v>
      </c>
      <c r="AM229" s="197">
        <f t="shared" si="434"/>
        <v>525.23165579517172</v>
      </c>
      <c r="AN229" s="197">
        <f t="shared" si="434"/>
        <v>492.75116672388538</v>
      </c>
      <c r="AO229" s="197">
        <f t="shared" si="434"/>
        <v>487.74527480748509</v>
      </c>
      <c r="AP229" s="197">
        <f t="shared" ref="AP229:AS229" si="435">+AP159/AP$10</f>
        <v>83.020370156024313</v>
      </c>
      <c r="AQ229" s="197">
        <f t="shared" si="435"/>
        <v>84.610854343937675</v>
      </c>
      <c r="AR229" s="197">
        <f t="shared" si="435"/>
        <v>94.624087090107182</v>
      </c>
      <c r="AS229" s="197">
        <f t="shared" si="435"/>
        <v>89.543345356532427</v>
      </c>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14"/>
      <c r="DC229" s="28"/>
      <c r="DD229" s="28"/>
      <c r="DE229" s="28"/>
      <c r="DF229" s="28"/>
      <c r="DG229" s="28"/>
      <c r="DH229" s="28"/>
      <c r="DI229" s="28"/>
      <c r="DJ229" s="28"/>
      <c r="DK229" s="28"/>
      <c r="DL229" s="28"/>
      <c r="DM229" s="28"/>
      <c r="DN229" s="28"/>
      <c r="DO229" s="28"/>
      <c r="DP229" s="28"/>
      <c r="DQ229" s="28"/>
      <c r="DR229" s="28"/>
      <c r="DS229" s="28"/>
      <c r="DT229" s="28"/>
      <c r="DU229" s="28"/>
      <c r="DV229" s="28"/>
      <c r="DW229" s="28"/>
      <c r="DX229" s="28"/>
      <c r="DY229" s="28"/>
      <c r="DZ229" s="28"/>
      <c r="EA229" s="28"/>
      <c r="EB229" s="28"/>
      <c r="EC229" s="28"/>
      <c r="ED229" s="28"/>
      <c r="EE229" s="28"/>
      <c r="EF229" s="28"/>
      <c r="EG229" s="28"/>
      <c r="EH229" s="28"/>
      <c r="EI229" s="28"/>
      <c r="EJ229" s="28"/>
      <c r="EK229" s="28"/>
      <c r="EL229" s="28"/>
      <c r="EM229" s="28"/>
      <c r="EN229" s="28"/>
      <c r="EO229" s="28"/>
      <c r="EP229" s="28"/>
      <c r="EQ229" s="28"/>
      <c r="ER229" s="28"/>
      <c r="ES229" s="28"/>
      <c r="ET229" s="28"/>
      <c r="EU229" s="28"/>
      <c r="EV229" s="28"/>
      <c r="EW229" s="28"/>
      <c r="EX229" s="28"/>
      <c r="EY229" s="28"/>
      <c r="EZ229" s="28"/>
      <c r="FA229" s="28"/>
      <c r="FB229" s="28"/>
      <c r="FC229" s="28"/>
      <c r="FD229" s="28"/>
      <c r="FE229" s="28"/>
      <c r="FF229" s="28"/>
      <c r="FG229" s="28"/>
      <c r="FH229" s="28"/>
      <c r="FI229" s="28"/>
      <c r="FJ229" s="28"/>
      <c r="FK229" s="28"/>
      <c r="FL229" s="28"/>
      <c r="FM229" s="28"/>
      <c r="FN229" s="28"/>
      <c r="FO229" s="28"/>
      <c r="FP229" s="28"/>
      <c r="FQ229" s="28"/>
      <c r="FR229" s="28"/>
      <c r="FS229" s="28"/>
      <c r="FT229" s="28"/>
      <c r="FU229" s="28"/>
      <c r="FV229" s="28"/>
      <c r="FW229" s="28"/>
      <c r="FX229" s="28"/>
      <c r="FY229" s="28"/>
      <c r="FZ229" s="28"/>
      <c r="GA229" s="28"/>
      <c r="GB229" s="28"/>
      <c r="GC229" s="28"/>
      <c r="GD229" s="28"/>
      <c r="GE229" s="28"/>
      <c r="GF229" s="28"/>
      <c r="GG229" s="28"/>
      <c r="GH229" s="28"/>
      <c r="GI229" s="28"/>
      <c r="GJ229" s="28"/>
      <c r="GK229" s="28"/>
      <c r="GL229" s="28"/>
      <c r="GM229" s="28"/>
      <c r="GN229" s="28"/>
      <c r="GO229" s="28"/>
      <c r="GP229" s="28"/>
      <c r="GQ229" s="28"/>
      <c r="GR229" s="28"/>
      <c r="GS229" s="28"/>
      <c r="GT229" s="28"/>
      <c r="GU229" s="28"/>
      <c r="GV229" s="28"/>
      <c r="GW229" s="28"/>
      <c r="GX229" s="28"/>
      <c r="GY229" s="28"/>
      <c r="GZ229" s="28"/>
      <c r="HA229" s="28"/>
      <c r="HB229" s="28"/>
      <c r="HC229" s="28"/>
      <c r="HD229" s="28"/>
      <c r="HE229" s="28"/>
      <c r="HF229" s="28"/>
      <c r="HG229" s="28"/>
      <c r="HH229" s="28"/>
      <c r="HI229" s="28"/>
      <c r="HJ229" s="28"/>
      <c r="HK229" s="28"/>
      <c r="HL229" s="28"/>
      <c r="HM229" s="28"/>
      <c r="HN229" s="28"/>
      <c r="HO229" s="28"/>
      <c r="HP229" s="28"/>
      <c r="HQ229" s="28"/>
      <c r="HR229" s="28"/>
      <c r="HS229" s="28"/>
      <c r="HT229" s="28"/>
      <c r="HU229" s="28"/>
      <c r="HV229" s="28"/>
      <c r="HW229" s="28"/>
      <c r="HX229" s="28"/>
      <c r="HY229" s="28"/>
      <c r="HZ229" s="28"/>
      <c r="IA229" s="28"/>
      <c r="IB229" s="28"/>
      <c r="IC229" s="28"/>
      <c r="ID229" s="28"/>
      <c r="IE229" s="28"/>
      <c r="IF229" s="28"/>
      <c r="IG229" s="28"/>
      <c r="IH229" s="28"/>
      <c r="II229" s="28"/>
      <c r="IJ229" s="28"/>
      <c r="IK229" s="28"/>
      <c r="IL229" s="28"/>
      <c r="IM229" s="28"/>
      <c r="IN229" s="28"/>
      <c r="IO229" s="28"/>
      <c r="IP229" s="28"/>
      <c r="IQ229" s="28"/>
      <c r="IR229" s="28"/>
      <c r="IS229" s="28"/>
      <c r="IT229" s="28"/>
      <c r="IU229" s="28"/>
      <c r="IV229" s="28"/>
      <c r="IW229" s="28"/>
      <c r="IX229" s="28"/>
      <c r="IY229" s="28"/>
      <c r="IZ229" s="28"/>
      <c r="JA229" s="28"/>
      <c r="JB229" s="28"/>
      <c r="JC229" s="28"/>
      <c r="JD229" s="28"/>
      <c r="JE229" s="28"/>
      <c r="JF229" s="28"/>
      <c r="JG229" s="28"/>
      <c r="JH229" s="28"/>
      <c r="JI229" s="28"/>
      <c r="JJ229" s="28"/>
      <c r="JK229" s="28"/>
      <c r="JL229" s="28"/>
      <c r="JM229" s="28"/>
      <c r="JN229" s="28"/>
      <c r="JO229" s="28"/>
      <c r="JP229" s="28"/>
      <c r="JQ229" s="28"/>
      <c r="JR229" s="28"/>
      <c r="JS229" s="28"/>
    </row>
    <row r="230" spans="1:279" s="27" customFormat="1" ht="12.75" outlineLevel="1" x14ac:dyDescent="0.2">
      <c r="A230" s="33"/>
      <c r="B230" s="58"/>
      <c r="C230" s="193" t="s">
        <v>121</v>
      </c>
      <c r="D230" s="33"/>
      <c r="E230" s="244">
        <v>1.9088018384876691E-2</v>
      </c>
      <c r="F230" s="244"/>
      <c r="G230" s="204">
        <f t="shared" si="398"/>
        <v>30458.726674019781</v>
      </c>
      <c r="H230" s="246">
        <f t="shared" si="402"/>
        <v>2.6844239341187272E-2</v>
      </c>
      <c r="I230" s="201" t="s">
        <v>193</v>
      </c>
      <c r="J230" s="197">
        <f t="shared" ref="J230:AJ230" si="436">+J160/J$10</f>
        <v>1032.7216852093802</v>
      </c>
      <c r="K230" s="197">
        <f t="shared" si="436"/>
        <v>666.24344267293247</v>
      </c>
      <c r="L230" s="197">
        <f t="shared" si="436"/>
        <v>472.79057749211779</v>
      </c>
      <c r="M230" s="197">
        <f t="shared" si="436"/>
        <v>353.73672721677275</v>
      </c>
      <c r="N230" s="197">
        <f t="shared" si="436"/>
        <v>307.65320900143104</v>
      </c>
      <c r="O230" s="197">
        <f t="shared" si="436"/>
        <v>300.50736009342199</v>
      </c>
      <c r="P230" s="197">
        <f t="shared" si="436"/>
        <v>427.71416480089715</v>
      </c>
      <c r="Q230" s="197">
        <f t="shared" si="436"/>
        <v>273.74054121343028</v>
      </c>
      <c r="R230" s="197">
        <f t="shared" si="436"/>
        <v>342.23498308459421</v>
      </c>
      <c r="S230" s="197">
        <f t="shared" si="436"/>
        <v>381.04487993958907</v>
      </c>
      <c r="T230" s="197">
        <f t="shared" si="436"/>
        <v>565.82339135576183</v>
      </c>
      <c r="U230" s="197">
        <f t="shared" si="436"/>
        <v>848.57851595581951</v>
      </c>
      <c r="V230" s="197">
        <f t="shared" si="436"/>
        <v>1157.7849992150584</v>
      </c>
      <c r="W230" s="197">
        <f t="shared" si="436"/>
        <v>874.70795934513569</v>
      </c>
      <c r="X230" s="197">
        <f t="shared" si="436"/>
        <v>740.36227116813529</v>
      </c>
      <c r="Y230" s="197">
        <f t="shared" si="436"/>
        <v>514.98622777287142</v>
      </c>
      <c r="Z230" s="197">
        <f t="shared" si="436"/>
        <v>402.54395920578781</v>
      </c>
      <c r="AA230" s="197">
        <f t="shared" si="436"/>
        <v>467.92957798009297</v>
      </c>
      <c r="AB230" s="197">
        <f t="shared" si="436"/>
        <v>494.37344275975903</v>
      </c>
      <c r="AC230" s="197">
        <f t="shared" si="436"/>
        <v>526.97345308584249</v>
      </c>
      <c r="AD230" s="197">
        <f t="shared" si="436"/>
        <v>705.3481529359974</v>
      </c>
      <c r="AE230" s="197">
        <f t="shared" si="436"/>
        <v>819.51591337426237</v>
      </c>
      <c r="AF230" s="197">
        <f t="shared" si="436"/>
        <v>836.03982183841345</v>
      </c>
      <c r="AG230" s="197">
        <f t="shared" si="436"/>
        <v>736.392759039829</v>
      </c>
      <c r="AH230" s="197">
        <f t="shared" si="436"/>
        <v>836.19357101722858</v>
      </c>
      <c r="AI230" s="197">
        <f t="shared" si="436"/>
        <v>676.74260992114819</v>
      </c>
      <c r="AJ230" s="197">
        <f t="shared" si="436"/>
        <v>531.29899598363625</v>
      </c>
      <c r="AK230" s="197">
        <f t="shared" ref="AK230:AO230" si="437">+AK160/AK$10</f>
        <v>542.88666636119626</v>
      </c>
      <c r="AL230" s="197">
        <f t="shared" si="437"/>
        <v>690.16869464664148</v>
      </c>
      <c r="AM230" s="197">
        <f t="shared" si="437"/>
        <v>524.08011609786456</v>
      </c>
      <c r="AN230" s="197">
        <f t="shared" si="437"/>
        <v>491.67083859987326</v>
      </c>
      <c r="AO230" s="197">
        <f t="shared" si="437"/>
        <v>486.67592180882679</v>
      </c>
      <c r="AP230" s="197">
        <f t="shared" ref="AP230:AS230" si="438">+AP160/AP$10</f>
        <v>2697.1720338783589</v>
      </c>
      <c r="AQ230" s="197">
        <f t="shared" si="438"/>
        <v>2748.8438038777408</v>
      </c>
      <c r="AR230" s="197">
        <f t="shared" si="438"/>
        <v>3074.1544629476421</v>
      </c>
      <c r="AS230" s="197">
        <f t="shared" si="438"/>
        <v>2909.0909431222954</v>
      </c>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14"/>
      <c r="DC230" s="28"/>
      <c r="DD230" s="28"/>
      <c r="DE230" s="28"/>
      <c r="DF230" s="28"/>
      <c r="DG230" s="28"/>
      <c r="DH230" s="28"/>
      <c r="DI230" s="28"/>
      <c r="DJ230" s="28"/>
      <c r="DK230" s="28"/>
      <c r="DL230" s="28"/>
      <c r="DM230" s="28"/>
      <c r="DN230" s="28"/>
      <c r="DO230" s="28"/>
      <c r="DP230" s="28"/>
      <c r="DQ230" s="28"/>
      <c r="DR230" s="28"/>
      <c r="DS230" s="28"/>
      <c r="DT230" s="28"/>
      <c r="DU230" s="28"/>
      <c r="DV230" s="28"/>
      <c r="DW230" s="28"/>
      <c r="DX230" s="28"/>
      <c r="DY230" s="28"/>
      <c r="DZ230" s="28"/>
      <c r="EA230" s="28"/>
      <c r="EB230" s="28"/>
      <c r="EC230" s="28"/>
      <c r="ED230" s="28"/>
      <c r="EE230" s="28"/>
      <c r="EF230" s="28"/>
      <c r="EG230" s="28"/>
      <c r="EH230" s="28"/>
      <c r="EI230" s="28"/>
      <c r="EJ230" s="28"/>
      <c r="EK230" s="28"/>
      <c r="EL230" s="28"/>
      <c r="EM230" s="28"/>
      <c r="EN230" s="28"/>
      <c r="EO230" s="28"/>
      <c r="EP230" s="28"/>
      <c r="EQ230" s="28"/>
      <c r="ER230" s="28"/>
      <c r="ES230" s="28"/>
      <c r="ET230" s="28"/>
      <c r="EU230" s="28"/>
      <c r="EV230" s="28"/>
      <c r="EW230" s="28"/>
      <c r="EX230" s="28"/>
      <c r="EY230" s="28"/>
      <c r="EZ230" s="28"/>
      <c r="FA230" s="28"/>
      <c r="FB230" s="28"/>
      <c r="FC230" s="28"/>
      <c r="FD230" s="28"/>
      <c r="FE230" s="28"/>
      <c r="FF230" s="28"/>
      <c r="FG230" s="28"/>
      <c r="FH230" s="28"/>
      <c r="FI230" s="28"/>
      <c r="FJ230" s="28"/>
      <c r="FK230" s="28"/>
      <c r="FL230" s="28"/>
      <c r="FM230" s="28"/>
      <c r="FN230" s="28"/>
      <c r="FO230" s="28"/>
      <c r="FP230" s="28"/>
      <c r="FQ230" s="28"/>
      <c r="FR230" s="28"/>
      <c r="FS230" s="28"/>
      <c r="FT230" s="28"/>
      <c r="FU230" s="28"/>
      <c r="FV230" s="28"/>
      <c r="FW230" s="28"/>
      <c r="FX230" s="28"/>
      <c r="FY230" s="28"/>
      <c r="FZ230" s="28"/>
      <c r="GA230" s="28"/>
      <c r="GB230" s="28"/>
      <c r="GC230" s="28"/>
      <c r="GD230" s="28"/>
      <c r="GE230" s="28"/>
      <c r="GF230" s="28"/>
      <c r="GG230" s="28"/>
      <c r="GH230" s="28"/>
      <c r="GI230" s="28"/>
      <c r="GJ230" s="28"/>
      <c r="GK230" s="28"/>
      <c r="GL230" s="28"/>
      <c r="GM230" s="28"/>
      <c r="GN230" s="28"/>
      <c r="GO230" s="28"/>
      <c r="GP230" s="28"/>
      <c r="GQ230" s="28"/>
      <c r="GR230" s="28"/>
      <c r="GS230" s="28"/>
      <c r="GT230" s="28"/>
      <c r="GU230" s="28"/>
      <c r="GV230" s="28"/>
      <c r="GW230" s="28"/>
      <c r="GX230" s="28"/>
      <c r="GY230" s="28"/>
      <c r="GZ230" s="28"/>
      <c r="HA230" s="28"/>
      <c r="HB230" s="28"/>
      <c r="HC230" s="28"/>
      <c r="HD230" s="28"/>
      <c r="HE230" s="28"/>
      <c r="HF230" s="28"/>
      <c r="HG230" s="28"/>
      <c r="HH230" s="28"/>
      <c r="HI230" s="28"/>
      <c r="HJ230" s="28"/>
      <c r="HK230" s="28"/>
      <c r="HL230" s="28"/>
      <c r="HM230" s="28"/>
      <c r="HN230" s="28"/>
      <c r="HO230" s="28"/>
      <c r="HP230" s="28"/>
      <c r="HQ230" s="28"/>
      <c r="HR230" s="28"/>
      <c r="HS230" s="28"/>
      <c r="HT230" s="28"/>
      <c r="HU230" s="28"/>
      <c r="HV230" s="28"/>
      <c r="HW230" s="28"/>
      <c r="HX230" s="28"/>
      <c r="HY230" s="28"/>
      <c r="HZ230" s="28"/>
      <c r="IA230" s="28"/>
      <c r="IB230" s="28"/>
      <c r="IC230" s="28"/>
      <c r="ID230" s="28"/>
      <c r="IE230" s="28"/>
      <c r="IF230" s="28"/>
      <c r="IG230" s="28"/>
      <c r="IH230" s="28"/>
      <c r="II230" s="28"/>
      <c r="IJ230" s="28"/>
      <c r="IK230" s="28"/>
      <c r="IL230" s="28"/>
      <c r="IM230" s="28"/>
      <c r="IN230" s="28"/>
      <c r="IO230" s="28"/>
      <c r="IP230" s="28"/>
      <c r="IQ230" s="28"/>
      <c r="IR230" s="28"/>
      <c r="IS230" s="28"/>
      <c r="IT230" s="28"/>
      <c r="IU230" s="28"/>
      <c r="IV230" s="28"/>
      <c r="IW230" s="28"/>
      <c r="IX230" s="28"/>
      <c r="IY230" s="28"/>
      <c r="IZ230" s="28"/>
      <c r="JA230" s="28"/>
      <c r="JB230" s="28"/>
      <c r="JC230" s="28"/>
      <c r="JD230" s="28"/>
      <c r="JE230" s="28"/>
      <c r="JF230" s="28"/>
      <c r="JG230" s="28"/>
      <c r="JH230" s="28"/>
      <c r="JI230" s="28"/>
      <c r="JJ230" s="28"/>
      <c r="JK230" s="28"/>
      <c r="JL230" s="28"/>
      <c r="JM230" s="28"/>
      <c r="JN230" s="28"/>
      <c r="JO230" s="28"/>
      <c r="JP230" s="28"/>
      <c r="JQ230" s="28"/>
      <c r="JR230" s="28"/>
      <c r="JS230" s="28"/>
    </row>
    <row r="231" spans="1:279" s="27" customFormat="1" ht="12.75" outlineLevel="1" x14ac:dyDescent="0.2">
      <c r="A231" s="33"/>
      <c r="B231" s="58"/>
      <c r="C231" s="193" t="s">
        <v>133</v>
      </c>
      <c r="D231" s="33"/>
      <c r="E231" s="244">
        <v>1.7145041261297626E-2</v>
      </c>
      <c r="F231" s="244"/>
      <c r="G231" s="204">
        <f t="shared" si="398"/>
        <v>17609.281283422693</v>
      </c>
      <c r="H231" s="246">
        <f t="shared" si="402"/>
        <v>1.5519616642467565E-2</v>
      </c>
      <c r="I231" s="201" t="s">
        <v>193</v>
      </c>
      <c r="J231" s="197">
        <f t="shared" ref="J231:AJ231" si="439">+J161/J$10</f>
        <v>927.60052653658533</v>
      </c>
      <c r="K231" s="197">
        <f t="shared" si="439"/>
        <v>598.42625276108242</v>
      </c>
      <c r="L231" s="197">
        <f t="shared" si="439"/>
        <v>424.66503309099028</v>
      </c>
      <c r="M231" s="197">
        <f t="shared" si="439"/>
        <v>317.72972246155609</v>
      </c>
      <c r="N231" s="197">
        <f t="shared" si="439"/>
        <v>276.33706423288487</v>
      </c>
      <c r="O231" s="197">
        <f t="shared" si="439"/>
        <v>269.91859417986547</v>
      </c>
      <c r="P231" s="197">
        <f t="shared" si="439"/>
        <v>384.17696670718118</v>
      </c>
      <c r="Q231" s="197">
        <f t="shared" si="439"/>
        <v>245.87638063638238</v>
      </c>
      <c r="R231" s="197">
        <f t="shared" si="439"/>
        <v>307.39874552372333</v>
      </c>
      <c r="S231" s="197">
        <f t="shared" si="439"/>
        <v>342.25816725671905</v>
      </c>
      <c r="T231" s="197">
        <f t="shared" si="439"/>
        <v>508.22799914568293</v>
      </c>
      <c r="U231" s="197">
        <f t="shared" si="439"/>
        <v>762.20136507413667</v>
      </c>
      <c r="V231" s="197">
        <f t="shared" si="439"/>
        <v>1039.9335951489261</v>
      </c>
      <c r="W231" s="197">
        <f t="shared" si="439"/>
        <v>785.67108183632843</v>
      </c>
      <c r="X231" s="197">
        <f t="shared" si="439"/>
        <v>665.00049567967255</v>
      </c>
      <c r="Y231" s="197">
        <f t="shared" si="439"/>
        <v>462.56557103703437</v>
      </c>
      <c r="Z231" s="197">
        <f t="shared" si="439"/>
        <v>361.56884653555539</v>
      </c>
      <c r="AA231" s="197">
        <f t="shared" si="439"/>
        <v>420.29883668839022</v>
      </c>
      <c r="AB231" s="197">
        <f t="shared" si="439"/>
        <v>444.05096976024231</v>
      </c>
      <c r="AC231" s="197">
        <f t="shared" si="439"/>
        <v>473.33261182960791</v>
      </c>
      <c r="AD231" s="197">
        <f t="shared" si="439"/>
        <v>633.55047872591751</v>
      </c>
      <c r="AE231" s="197">
        <f t="shared" si="439"/>
        <v>736.09705658204746</v>
      </c>
      <c r="AF231" s="197">
        <f t="shared" si="439"/>
        <v>750.93898971012072</v>
      </c>
      <c r="AG231" s="197">
        <f t="shared" si="439"/>
        <v>661.43504179887816</v>
      </c>
      <c r="AH231" s="197">
        <f t="shared" si="439"/>
        <v>751.07708869774353</v>
      </c>
      <c r="AI231" s="197">
        <f t="shared" si="439"/>
        <v>607.85670552209524</v>
      </c>
      <c r="AJ231" s="197">
        <f t="shared" si="439"/>
        <v>477.21785596364248</v>
      </c>
      <c r="AK231" s="197">
        <f t="shared" ref="AK231:AO231" si="440">+AK161/AK$10</f>
        <v>487.62601267953232</v>
      </c>
      <c r="AL231" s="197">
        <f t="shared" si="440"/>
        <v>619.91614364473651</v>
      </c>
      <c r="AM231" s="197">
        <f t="shared" si="440"/>
        <v>470.73378878567041</v>
      </c>
      <c r="AN231" s="197">
        <f t="shared" si="440"/>
        <v>441.6234647725633</v>
      </c>
      <c r="AO231" s="197">
        <f t="shared" si="440"/>
        <v>437.13698258502046</v>
      </c>
      <c r="AP231" s="197">
        <f t="shared" ref="AP231:AS231" si="441">+AP161/AP$10</f>
        <v>121.96650978781966</v>
      </c>
      <c r="AQ231" s="197">
        <f t="shared" si="441"/>
        <v>124.30311470668403</v>
      </c>
      <c r="AR231" s="197">
        <f t="shared" si="441"/>
        <v>139.01370979856557</v>
      </c>
      <c r="AS231" s="197">
        <f t="shared" si="441"/>
        <v>131.54951353910735</v>
      </c>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14"/>
      <c r="DC231" s="28"/>
      <c r="DD231" s="28"/>
      <c r="DE231" s="28"/>
      <c r="DF231" s="28"/>
      <c r="DG231" s="28"/>
      <c r="DH231" s="28"/>
      <c r="DI231" s="28"/>
      <c r="DJ231" s="28"/>
      <c r="DK231" s="28"/>
      <c r="DL231" s="28"/>
      <c r="DM231" s="28"/>
      <c r="DN231" s="28"/>
      <c r="DO231" s="28"/>
      <c r="DP231" s="28"/>
      <c r="DQ231" s="28"/>
      <c r="DR231" s="28"/>
      <c r="DS231" s="28"/>
      <c r="DT231" s="28"/>
      <c r="DU231" s="28"/>
      <c r="DV231" s="28"/>
      <c r="DW231" s="28"/>
      <c r="DX231" s="28"/>
      <c r="DY231" s="28"/>
      <c r="DZ231" s="28"/>
      <c r="EA231" s="28"/>
      <c r="EB231" s="28"/>
      <c r="EC231" s="28"/>
      <c r="ED231" s="28"/>
      <c r="EE231" s="28"/>
      <c r="EF231" s="28"/>
      <c r="EG231" s="28"/>
      <c r="EH231" s="28"/>
      <c r="EI231" s="28"/>
      <c r="EJ231" s="28"/>
      <c r="EK231" s="28"/>
      <c r="EL231" s="28"/>
      <c r="EM231" s="28"/>
      <c r="EN231" s="28"/>
      <c r="EO231" s="28"/>
      <c r="EP231" s="28"/>
      <c r="EQ231" s="28"/>
      <c r="ER231" s="28"/>
      <c r="ES231" s="28"/>
      <c r="ET231" s="28"/>
      <c r="EU231" s="28"/>
      <c r="EV231" s="28"/>
      <c r="EW231" s="28"/>
      <c r="EX231" s="28"/>
      <c r="EY231" s="28"/>
      <c r="EZ231" s="28"/>
      <c r="FA231" s="28"/>
      <c r="FB231" s="28"/>
      <c r="FC231" s="28"/>
      <c r="FD231" s="28"/>
      <c r="FE231" s="28"/>
      <c r="FF231" s="28"/>
      <c r="FG231" s="28"/>
      <c r="FH231" s="28"/>
      <c r="FI231" s="28"/>
      <c r="FJ231" s="28"/>
      <c r="FK231" s="28"/>
      <c r="FL231" s="28"/>
      <c r="FM231" s="28"/>
      <c r="FN231" s="28"/>
      <c r="FO231" s="28"/>
      <c r="FP231" s="28"/>
      <c r="FQ231" s="28"/>
      <c r="FR231" s="28"/>
      <c r="FS231" s="28"/>
      <c r="FT231" s="28"/>
      <c r="FU231" s="28"/>
      <c r="FV231" s="28"/>
      <c r="FW231" s="28"/>
      <c r="FX231" s="28"/>
      <c r="FY231" s="28"/>
      <c r="FZ231" s="28"/>
      <c r="GA231" s="28"/>
      <c r="GB231" s="28"/>
      <c r="GC231" s="28"/>
      <c r="GD231" s="28"/>
      <c r="GE231" s="28"/>
      <c r="GF231" s="28"/>
      <c r="GG231" s="28"/>
      <c r="GH231" s="28"/>
      <c r="GI231" s="28"/>
      <c r="GJ231" s="28"/>
      <c r="GK231" s="28"/>
      <c r="GL231" s="28"/>
      <c r="GM231" s="28"/>
      <c r="GN231" s="28"/>
      <c r="GO231" s="28"/>
      <c r="GP231" s="28"/>
      <c r="GQ231" s="28"/>
      <c r="GR231" s="28"/>
      <c r="GS231" s="28"/>
      <c r="GT231" s="28"/>
      <c r="GU231" s="28"/>
      <c r="GV231" s="28"/>
      <c r="GW231" s="28"/>
      <c r="GX231" s="28"/>
      <c r="GY231" s="28"/>
      <c r="GZ231" s="28"/>
      <c r="HA231" s="28"/>
      <c r="HB231" s="28"/>
      <c r="HC231" s="28"/>
      <c r="HD231" s="28"/>
      <c r="HE231" s="28"/>
      <c r="HF231" s="28"/>
      <c r="HG231" s="28"/>
      <c r="HH231" s="28"/>
      <c r="HI231" s="28"/>
      <c r="HJ231" s="28"/>
      <c r="HK231" s="28"/>
      <c r="HL231" s="28"/>
      <c r="HM231" s="28"/>
      <c r="HN231" s="28"/>
      <c r="HO231" s="28"/>
      <c r="HP231" s="28"/>
      <c r="HQ231" s="28"/>
      <c r="HR231" s="28"/>
      <c r="HS231" s="28"/>
      <c r="HT231" s="28"/>
      <c r="HU231" s="28"/>
      <c r="HV231" s="28"/>
      <c r="HW231" s="28"/>
      <c r="HX231" s="28"/>
      <c r="HY231" s="28"/>
      <c r="HZ231" s="28"/>
      <c r="IA231" s="28"/>
      <c r="IB231" s="28"/>
      <c r="IC231" s="28"/>
      <c r="ID231" s="28"/>
      <c r="IE231" s="28"/>
      <c r="IF231" s="28"/>
      <c r="IG231" s="28"/>
      <c r="IH231" s="28"/>
      <c r="II231" s="28"/>
      <c r="IJ231" s="28"/>
      <c r="IK231" s="28"/>
      <c r="IL231" s="28"/>
      <c r="IM231" s="28"/>
      <c r="IN231" s="28"/>
      <c r="IO231" s="28"/>
      <c r="IP231" s="28"/>
      <c r="IQ231" s="28"/>
      <c r="IR231" s="28"/>
      <c r="IS231" s="28"/>
      <c r="IT231" s="28"/>
      <c r="IU231" s="28"/>
      <c r="IV231" s="28"/>
      <c r="IW231" s="28"/>
      <c r="IX231" s="28"/>
      <c r="IY231" s="28"/>
      <c r="IZ231" s="28"/>
      <c r="JA231" s="28"/>
      <c r="JB231" s="28"/>
      <c r="JC231" s="28"/>
      <c r="JD231" s="28"/>
      <c r="JE231" s="28"/>
      <c r="JF231" s="28"/>
      <c r="JG231" s="28"/>
      <c r="JH231" s="28"/>
      <c r="JI231" s="28"/>
      <c r="JJ231" s="28"/>
      <c r="JK231" s="28"/>
      <c r="JL231" s="28"/>
      <c r="JM231" s="28"/>
      <c r="JN231" s="28"/>
      <c r="JO231" s="28"/>
      <c r="JP231" s="28"/>
      <c r="JQ231" s="28"/>
      <c r="JR231" s="28"/>
      <c r="JS231" s="28"/>
    </row>
    <row r="232" spans="1:279" s="27" customFormat="1" ht="12.75" outlineLevel="1" x14ac:dyDescent="0.2">
      <c r="A232" s="33"/>
      <c r="B232" s="58"/>
      <c r="C232" s="193" t="s">
        <v>135</v>
      </c>
      <c r="D232" s="33"/>
      <c r="E232" s="244">
        <v>1.5594722395991998E-2</v>
      </c>
      <c r="F232" s="244"/>
      <c r="G232" s="204">
        <f t="shared" si="398"/>
        <v>15749.859633516377</v>
      </c>
      <c r="H232" s="246">
        <f t="shared" si="402"/>
        <v>1.3880849521948176E-2</v>
      </c>
      <c r="I232" s="201" t="s">
        <v>193</v>
      </c>
      <c r="J232" s="197">
        <f t="shared" ref="J232:AJ232" si="442">+J162/J$10</f>
        <v>843.7234116413681</v>
      </c>
      <c r="K232" s="197">
        <f t="shared" si="442"/>
        <v>544.31430896285303</v>
      </c>
      <c r="L232" s="197">
        <f t="shared" si="442"/>
        <v>386.26522977743599</v>
      </c>
      <c r="M232" s="197">
        <f t="shared" si="442"/>
        <v>288.99941057176193</v>
      </c>
      <c r="N232" s="197">
        <f t="shared" si="442"/>
        <v>251.34963157907802</v>
      </c>
      <c r="O232" s="197">
        <f t="shared" si="442"/>
        <v>245.51154363526112</v>
      </c>
      <c r="P232" s="197">
        <f t="shared" si="442"/>
        <v>349.43824604591885</v>
      </c>
      <c r="Q232" s="197">
        <f t="shared" si="442"/>
        <v>223.64331711532085</v>
      </c>
      <c r="R232" s="197">
        <f t="shared" si="442"/>
        <v>279.6025992739917</v>
      </c>
      <c r="S232" s="197">
        <f t="shared" si="442"/>
        <v>311.30990149192371</v>
      </c>
      <c r="T232" s="197">
        <f t="shared" si="442"/>
        <v>462.27211937007183</v>
      </c>
      <c r="U232" s="197">
        <f t="shared" si="442"/>
        <v>693.2802620317342</v>
      </c>
      <c r="V232" s="197">
        <f t="shared" si="442"/>
        <v>945.8989033302571</v>
      </c>
      <c r="W232" s="197">
        <f t="shared" si="442"/>
        <v>714.62775907422542</v>
      </c>
      <c r="X232" s="197">
        <f t="shared" si="442"/>
        <v>604.86865941416079</v>
      </c>
      <c r="Y232" s="197">
        <f t="shared" si="442"/>
        <v>420.73865908679107</v>
      </c>
      <c r="Z232" s="197">
        <f t="shared" si="442"/>
        <v>328.87443680227477</v>
      </c>
      <c r="AA232" s="197">
        <f t="shared" si="442"/>
        <v>382.29384121165702</v>
      </c>
      <c r="AB232" s="197">
        <f t="shared" si="442"/>
        <v>403.89821742300711</v>
      </c>
      <c r="AC232" s="197">
        <f t="shared" si="442"/>
        <v>430.53210371182882</v>
      </c>
      <c r="AD232" s="197">
        <f t="shared" si="442"/>
        <v>576.26247082188388</v>
      </c>
      <c r="AE232" s="197">
        <f t="shared" si="442"/>
        <v>669.53640291414717</v>
      </c>
      <c r="AF232" s="197">
        <f t="shared" si="442"/>
        <v>683.03627284299102</v>
      </c>
      <c r="AG232" s="197">
        <f t="shared" si="442"/>
        <v>601.62560723135778</v>
      </c>
      <c r="AH232" s="197">
        <f t="shared" si="442"/>
        <v>683.16188440276062</v>
      </c>
      <c r="AI232" s="197">
        <f t="shared" si="442"/>
        <v>552.8920248537147</v>
      </c>
      <c r="AJ232" s="197">
        <f t="shared" si="442"/>
        <v>434.06602951506954</v>
      </c>
      <c r="AK232" s="197">
        <f t="shared" ref="AK232:AO232" si="443">+AK162/AK$10</f>
        <v>443.53304170620822</v>
      </c>
      <c r="AL232" s="197">
        <f t="shared" si="443"/>
        <v>563.86100340022654</v>
      </c>
      <c r="AM232" s="197">
        <f t="shared" si="443"/>
        <v>428.16827598409986</v>
      </c>
      <c r="AN232" s="197">
        <f t="shared" si="443"/>
        <v>401.69021653104102</v>
      </c>
      <c r="AO232" s="197">
        <f t="shared" si="443"/>
        <v>397.60941887164842</v>
      </c>
      <c r="AP232" s="197">
        <f t="shared" ref="AP232:AS232" si="444">+AP162/AP$10</f>
        <v>47.899590825090549</v>
      </c>
      <c r="AQ232" s="197">
        <f t="shared" si="444"/>
        <v>48.81723961022184</v>
      </c>
      <c r="AR232" s="197">
        <f t="shared" si="444"/>
        <v>54.594493439330599</v>
      </c>
      <c r="AS232" s="197">
        <f t="shared" si="444"/>
        <v>51.663099015662951</v>
      </c>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14"/>
      <c r="DC232" s="28"/>
      <c r="DD232" s="28"/>
      <c r="DE232" s="28"/>
      <c r="DF232" s="28"/>
      <c r="DG232" s="28"/>
      <c r="DH232" s="28"/>
      <c r="DI232" s="28"/>
      <c r="DJ232" s="28"/>
      <c r="DK232" s="28"/>
      <c r="DL232" s="28"/>
      <c r="DM232" s="28"/>
      <c r="DN232" s="28"/>
      <c r="DO232" s="28"/>
      <c r="DP232" s="28"/>
      <c r="DQ232" s="28"/>
      <c r="DR232" s="28"/>
      <c r="DS232" s="28"/>
      <c r="DT232" s="28"/>
      <c r="DU232" s="28"/>
      <c r="DV232" s="28"/>
      <c r="DW232" s="28"/>
      <c r="DX232" s="28"/>
      <c r="DY232" s="28"/>
      <c r="DZ232" s="28"/>
      <c r="EA232" s="28"/>
      <c r="EB232" s="28"/>
      <c r="EC232" s="28"/>
      <c r="ED232" s="28"/>
      <c r="EE232" s="28"/>
      <c r="EF232" s="28"/>
      <c r="EG232" s="28"/>
      <c r="EH232" s="28"/>
      <c r="EI232" s="28"/>
      <c r="EJ232" s="28"/>
      <c r="EK232" s="28"/>
      <c r="EL232" s="28"/>
      <c r="EM232" s="28"/>
      <c r="EN232" s="28"/>
      <c r="EO232" s="28"/>
      <c r="EP232" s="28"/>
      <c r="EQ232" s="28"/>
      <c r="ER232" s="28"/>
      <c r="ES232" s="28"/>
      <c r="ET232" s="28"/>
      <c r="EU232" s="28"/>
      <c r="EV232" s="28"/>
      <c r="EW232" s="28"/>
      <c r="EX232" s="28"/>
      <c r="EY232" s="28"/>
      <c r="EZ232" s="28"/>
      <c r="FA232" s="28"/>
      <c r="FB232" s="28"/>
      <c r="FC232" s="28"/>
      <c r="FD232" s="28"/>
      <c r="FE232" s="28"/>
      <c r="FF232" s="28"/>
      <c r="FG232" s="28"/>
      <c r="FH232" s="28"/>
      <c r="FI232" s="28"/>
      <c r="FJ232" s="28"/>
      <c r="FK232" s="28"/>
      <c r="FL232" s="28"/>
      <c r="FM232" s="28"/>
      <c r="FN232" s="28"/>
      <c r="FO232" s="28"/>
      <c r="FP232" s="28"/>
      <c r="FQ232" s="28"/>
      <c r="FR232" s="28"/>
      <c r="FS232" s="28"/>
      <c r="FT232" s="28"/>
      <c r="FU232" s="28"/>
      <c r="FV232" s="28"/>
      <c r="FW232" s="28"/>
      <c r="FX232" s="28"/>
      <c r="FY232" s="28"/>
      <c r="FZ232" s="28"/>
      <c r="GA232" s="28"/>
      <c r="GB232" s="28"/>
      <c r="GC232" s="28"/>
      <c r="GD232" s="28"/>
      <c r="GE232" s="28"/>
      <c r="GF232" s="28"/>
      <c r="GG232" s="28"/>
      <c r="GH232" s="28"/>
      <c r="GI232" s="28"/>
      <c r="GJ232" s="28"/>
      <c r="GK232" s="28"/>
      <c r="GL232" s="28"/>
      <c r="GM232" s="28"/>
      <c r="GN232" s="28"/>
      <c r="GO232" s="28"/>
      <c r="GP232" s="28"/>
      <c r="GQ232" s="28"/>
      <c r="GR232" s="28"/>
      <c r="GS232" s="28"/>
      <c r="GT232" s="28"/>
      <c r="GU232" s="28"/>
      <c r="GV232" s="28"/>
      <c r="GW232" s="28"/>
      <c r="GX232" s="28"/>
      <c r="GY232" s="28"/>
      <c r="GZ232" s="28"/>
      <c r="HA232" s="28"/>
      <c r="HB232" s="28"/>
      <c r="HC232" s="28"/>
      <c r="HD232" s="28"/>
      <c r="HE232" s="28"/>
      <c r="HF232" s="28"/>
      <c r="HG232" s="28"/>
      <c r="HH232" s="28"/>
      <c r="HI232" s="28"/>
      <c r="HJ232" s="28"/>
      <c r="HK232" s="28"/>
      <c r="HL232" s="28"/>
      <c r="HM232" s="28"/>
      <c r="HN232" s="28"/>
      <c r="HO232" s="28"/>
      <c r="HP232" s="28"/>
      <c r="HQ232" s="28"/>
      <c r="HR232" s="28"/>
      <c r="HS232" s="28"/>
      <c r="HT232" s="28"/>
      <c r="HU232" s="28"/>
      <c r="HV232" s="28"/>
      <c r="HW232" s="28"/>
      <c r="HX232" s="28"/>
      <c r="HY232" s="28"/>
      <c r="HZ232" s="28"/>
      <c r="IA232" s="28"/>
      <c r="IB232" s="28"/>
      <c r="IC232" s="28"/>
      <c r="ID232" s="28"/>
      <c r="IE232" s="28"/>
      <c r="IF232" s="28"/>
      <c r="IG232" s="28"/>
      <c r="IH232" s="28"/>
      <c r="II232" s="28"/>
      <c r="IJ232" s="28"/>
      <c r="IK232" s="28"/>
      <c r="IL232" s="28"/>
      <c r="IM232" s="28"/>
      <c r="IN232" s="28"/>
      <c r="IO232" s="28"/>
      <c r="IP232" s="28"/>
      <c r="IQ232" s="28"/>
      <c r="IR232" s="28"/>
      <c r="IS232" s="28"/>
      <c r="IT232" s="28"/>
      <c r="IU232" s="28"/>
      <c r="IV232" s="28"/>
      <c r="IW232" s="28"/>
      <c r="IX232" s="28"/>
      <c r="IY232" s="28"/>
      <c r="IZ232" s="28"/>
      <c r="JA232" s="28"/>
      <c r="JB232" s="28"/>
      <c r="JC232" s="28"/>
      <c r="JD232" s="28"/>
      <c r="JE232" s="28"/>
      <c r="JF232" s="28"/>
      <c r="JG232" s="28"/>
      <c r="JH232" s="28"/>
      <c r="JI232" s="28"/>
      <c r="JJ232" s="28"/>
      <c r="JK232" s="28"/>
      <c r="JL232" s="28"/>
      <c r="JM232" s="28"/>
      <c r="JN232" s="28"/>
      <c r="JO232" s="28"/>
      <c r="JP232" s="28"/>
      <c r="JQ232" s="28"/>
      <c r="JR232" s="28"/>
      <c r="JS232" s="28"/>
    </row>
    <row r="233" spans="1:279" s="27" customFormat="1" ht="12.75" outlineLevel="1" x14ac:dyDescent="0.2">
      <c r="A233" s="33"/>
      <c r="B233" s="58"/>
      <c r="C233" s="193" t="s">
        <v>134</v>
      </c>
      <c r="D233" s="33"/>
      <c r="E233" s="244">
        <v>1.4686518937482145E-2</v>
      </c>
      <c r="F233" s="244"/>
      <c r="G233" s="204">
        <f t="shared" si="398"/>
        <v>15059.102500608504</v>
      </c>
      <c r="H233" s="246">
        <f t="shared" si="402"/>
        <v>1.3272063409486435E-2</v>
      </c>
      <c r="I233" s="201" t="s">
        <v>193</v>
      </c>
      <c r="J233" s="197">
        <f t="shared" ref="J233:AJ233" si="445">+J163/J$10</f>
        <v>794.58675495581122</v>
      </c>
      <c r="K233" s="197">
        <f t="shared" si="445"/>
        <v>512.61460150005689</v>
      </c>
      <c r="L233" s="197">
        <f t="shared" si="445"/>
        <v>363.76996447690516</v>
      </c>
      <c r="M233" s="197">
        <f t="shared" si="445"/>
        <v>272.16869967330814</v>
      </c>
      <c r="N233" s="197">
        <f t="shared" si="445"/>
        <v>236.71156371876361</v>
      </c>
      <c r="O233" s="197">
        <f t="shared" si="445"/>
        <v>231.21347359773716</v>
      </c>
      <c r="P233" s="197">
        <f t="shared" si="445"/>
        <v>329.08770593780599</v>
      </c>
      <c r="Q233" s="197">
        <f t="shared" si="445"/>
        <v>210.61880607119014</v>
      </c>
      <c r="R233" s="197">
        <f t="shared" si="445"/>
        <v>263.31913867617766</v>
      </c>
      <c r="S233" s="197">
        <f t="shared" si="445"/>
        <v>293.17987506221368</v>
      </c>
      <c r="T233" s="197">
        <f t="shared" si="445"/>
        <v>435.35037450512442</v>
      </c>
      <c r="U233" s="197">
        <f t="shared" si="445"/>
        <v>652.90509434964304</v>
      </c>
      <c r="V233" s="197">
        <f t="shared" si="445"/>
        <v>890.81176336128885</v>
      </c>
      <c r="W233" s="197">
        <f t="shared" si="445"/>
        <v>673.00935857578736</v>
      </c>
      <c r="X233" s="197">
        <f t="shared" si="445"/>
        <v>569.64239539516507</v>
      </c>
      <c r="Y233" s="197">
        <f t="shared" si="445"/>
        <v>396.23573459679631</v>
      </c>
      <c r="Z233" s="197">
        <f t="shared" si="445"/>
        <v>309.72148920020197</v>
      </c>
      <c r="AA233" s="197">
        <f t="shared" si="445"/>
        <v>360.02986113307111</v>
      </c>
      <c r="AB233" s="197">
        <f t="shared" si="445"/>
        <v>380.37604443172535</v>
      </c>
      <c r="AC233" s="197">
        <f t="shared" si="445"/>
        <v>405.45882983995153</v>
      </c>
      <c r="AD233" s="197">
        <f t="shared" si="445"/>
        <v>542.70217037406201</v>
      </c>
      <c r="AE233" s="197">
        <f t="shared" si="445"/>
        <v>630.54402707800159</v>
      </c>
      <c r="AF233" s="197">
        <f t="shared" si="445"/>
        <v>643.25769329975299</v>
      </c>
      <c r="AG233" s="197">
        <f t="shared" si="445"/>
        <v>566.58821167271424</v>
      </c>
      <c r="AH233" s="197">
        <f t="shared" si="445"/>
        <v>643.37598950948836</v>
      </c>
      <c r="AI233" s="197">
        <f t="shared" si="445"/>
        <v>520.69276946435843</v>
      </c>
      <c r="AJ233" s="197">
        <f t="shared" si="445"/>
        <v>408.786947321946</v>
      </c>
      <c r="AK233" s="197">
        <f t="shared" ref="AK233:AO233" si="446">+AK163/AK$10</f>
        <v>417.70262086174984</v>
      </c>
      <c r="AL233" s="197">
        <f t="shared" si="446"/>
        <v>531.02293803405257</v>
      </c>
      <c r="AM233" s="197">
        <f t="shared" si="446"/>
        <v>403.23266641063913</v>
      </c>
      <c r="AN233" s="197">
        <f t="shared" si="446"/>
        <v>378.29663281474319</v>
      </c>
      <c r="AO233" s="197">
        <f t="shared" si="446"/>
        <v>374.45349213016738</v>
      </c>
      <c r="AP233" s="197">
        <f t="shared" ref="AP233:AS233" si="447">+AP163/AP$10</f>
        <v>98.556933193576455</v>
      </c>
      <c r="AQ233" s="197">
        <f t="shared" si="447"/>
        <v>100.44506310144151</v>
      </c>
      <c r="AR233" s="197">
        <f t="shared" si="447"/>
        <v>112.3321880198354</v>
      </c>
      <c r="AS233" s="197">
        <f t="shared" si="447"/>
        <v>106.30062826325188</v>
      </c>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14"/>
      <c r="DC233" s="28"/>
      <c r="DD233" s="28"/>
      <c r="DE233" s="28"/>
      <c r="DF233" s="28"/>
      <c r="DG233" s="28"/>
      <c r="DH233" s="28"/>
      <c r="DI233" s="28"/>
      <c r="DJ233" s="28"/>
      <c r="DK233" s="28"/>
      <c r="DL233" s="28"/>
      <c r="DM233" s="28"/>
      <c r="DN233" s="28"/>
      <c r="DO233" s="28"/>
      <c r="DP233" s="28"/>
      <c r="DQ233" s="28"/>
      <c r="DR233" s="28"/>
      <c r="DS233" s="28"/>
      <c r="DT233" s="28"/>
      <c r="DU233" s="28"/>
      <c r="DV233" s="28"/>
      <c r="DW233" s="28"/>
      <c r="DX233" s="28"/>
      <c r="DY233" s="28"/>
      <c r="DZ233" s="28"/>
      <c r="EA233" s="28"/>
      <c r="EB233" s="28"/>
      <c r="EC233" s="28"/>
      <c r="ED233" s="28"/>
      <c r="EE233" s="28"/>
      <c r="EF233" s="28"/>
      <c r="EG233" s="28"/>
      <c r="EH233" s="28"/>
      <c r="EI233" s="28"/>
      <c r="EJ233" s="28"/>
      <c r="EK233" s="28"/>
      <c r="EL233" s="28"/>
      <c r="EM233" s="28"/>
      <c r="EN233" s="28"/>
      <c r="EO233" s="28"/>
      <c r="EP233" s="28"/>
      <c r="EQ233" s="28"/>
      <c r="ER233" s="28"/>
      <c r="ES233" s="28"/>
      <c r="ET233" s="28"/>
      <c r="EU233" s="28"/>
      <c r="EV233" s="28"/>
      <c r="EW233" s="28"/>
      <c r="EX233" s="28"/>
      <c r="EY233" s="28"/>
      <c r="EZ233" s="28"/>
      <c r="FA233" s="28"/>
      <c r="FB233" s="28"/>
      <c r="FC233" s="28"/>
      <c r="FD233" s="28"/>
      <c r="FE233" s="28"/>
      <c r="FF233" s="28"/>
      <c r="FG233" s="28"/>
      <c r="FH233" s="28"/>
      <c r="FI233" s="28"/>
      <c r="FJ233" s="28"/>
      <c r="FK233" s="28"/>
      <c r="FL233" s="28"/>
      <c r="FM233" s="28"/>
      <c r="FN233" s="28"/>
      <c r="FO233" s="28"/>
      <c r="FP233" s="28"/>
      <c r="FQ233" s="28"/>
      <c r="FR233" s="28"/>
      <c r="FS233" s="28"/>
      <c r="FT233" s="28"/>
      <c r="FU233" s="28"/>
      <c r="FV233" s="28"/>
      <c r="FW233" s="28"/>
      <c r="FX233" s="28"/>
      <c r="FY233" s="28"/>
      <c r="FZ233" s="28"/>
      <c r="GA233" s="28"/>
      <c r="GB233" s="28"/>
      <c r="GC233" s="28"/>
      <c r="GD233" s="28"/>
      <c r="GE233" s="28"/>
      <c r="GF233" s="28"/>
      <c r="GG233" s="28"/>
      <c r="GH233" s="28"/>
      <c r="GI233" s="28"/>
      <c r="GJ233" s="28"/>
      <c r="GK233" s="28"/>
      <c r="GL233" s="28"/>
      <c r="GM233" s="28"/>
      <c r="GN233" s="28"/>
      <c r="GO233" s="28"/>
      <c r="GP233" s="28"/>
      <c r="GQ233" s="28"/>
      <c r="GR233" s="28"/>
      <c r="GS233" s="28"/>
      <c r="GT233" s="28"/>
      <c r="GU233" s="28"/>
      <c r="GV233" s="28"/>
      <c r="GW233" s="28"/>
      <c r="GX233" s="28"/>
      <c r="GY233" s="28"/>
      <c r="GZ233" s="28"/>
      <c r="HA233" s="28"/>
      <c r="HB233" s="28"/>
      <c r="HC233" s="28"/>
      <c r="HD233" s="28"/>
      <c r="HE233" s="28"/>
      <c r="HF233" s="28"/>
      <c r="HG233" s="28"/>
      <c r="HH233" s="28"/>
      <c r="HI233" s="28"/>
      <c r="HJ233" s="28"/>
      <c r="HK233" s="28"/>
      <c r="HL233" s="28"/>
      <c r="HM233" s="28"/>
      <c r="HN233" s="28"/>
      <c r="HO233" s="28"/>
      <c r="HP233" s="28"/>
      <c r="HQ233" s="28"/>
      <c r="HR233" s="28"/>
      <c r="HS233" s="28"/>
      <c r="HT233" s="28"/>
      <c r="HU233" s="28"/>
      <c r="HV233" s="28"/>
      <c r="HW233" s="28"/>
      <c r="HX233" s="28"/>
      <c r="HY233" s="28"/>
      <c r="HZ233" s="28"/>
      <c r="IA233" s="28"/>
      <c r="IB233" s="28"/>
      <c r="IC233" s="28"/>
      <c r="ID233" s="28"/>
      <c r="IE233" s="28"/>
      <c r="IF233" s="28"/>
      <c r="IG233" s="28"/>
      <c r="IH233" s="28"/>
      <c r="II233" s="28"/>
      <c r="IJ233" s="28"/>
      <c r="IK233" s="28"/>
      <c r="IL233" s="28"/>
      <c r="IM233" s="28"/>
      <c r="IN233" s="28"/>
      <c r="IO233" s="28"/>
      <c r="IP233" s="28"/>
      <c r="IQ233" s="28"/>
      <c r="IR233" s="28"/>
      <c r="IS233" s="28"/>
      <c r="IT233" s="28"/>
      <c r="IU233" s="28"/>
      <c r="IV233" s="28"/>
      <c r="IW233" s="28"/>
      <c r="IX233" s="28"/>
      <c r="IY233" s="28"/>
      <c r="IZ233" s="28"/>
      <c r="JA233" s="28"/>
      <c r="JB233" s="28"/>
      <c r="JC233" s="28"/>
      <c r="JD233" s="28"/>
      <c r="JE233" s="28"/>
      <c r="JF233" s="28"/>
      <c r="JG233" s="28"/>
      <c r="JH233" s="28"/>
      <c r="JI233" s="28"/>
      <c r="JJ233" s="28"/>
      <c r="JK233" s="28"/>
      <c r="JL233" s="28"/>
      <c r="JM233" s="28"/>
      <c r="JN233" s="28"/>
      <c r="JO233" s="28"/>
      <c r="JP233" s="28"/>
      <c r="JQ233" s="28"/>
      <c r="JR233" s="28"/>
      <c r="JS233" s="28"/>
    </row>
    <row r="234" spans="1:279" s="27" customFormat="1" ht="12.75" outlineLevel="1" x14ac:dyDescent="0.2">
      <c r="A234" s="33"/>
      <c r="B234" s="58"/>
      <c r="C234" s="193" t="s">
        <v>131</v>
      </c>
      <c r="D234" s="33"/>
      <c r="E234" s="244">
        <v>1.4127534049067355E-2</v>
      </c>
      <c r="F234" s="244"/>
      <c r="G234" s="204">
        <f t="shared" si="398"/>
        <v>14596.00417262948</v>
      </c>
      <c r="H234" s="246">
        <f t="shared" si="402"/>
        <v>1.2863920203507434E-2</v>
      </c>
      <c r="I234" s="201" t="s">
        <v>193</v>
      </c>
      <c r="J234" s="197">
        <f t="shared" ref="J234:AJ234" si="448">+J164/J$10</f>
        <v>764.34391862096834</v>
      </c>
      <c r="K234" s="197">
        <f t="shared" si="448"/>
        <v>493.10393208689862</v>
      </c>
      <c r="L234" s="197">
        <f t="shared" si="448"/>
        <v>349.92448387885702</v>
      </c>
      <c r="M234" s="197">
        <f t="shared" si="448"/>
        <v>261.80966286788765</v>
      </c>
      <c r="N234" s="197">
        <f t="shared" si="448"/>
        <v>227.70206408205064</v>
      </c>
      <c r="O234" s="197">
        <f t="shared" si="448"/>
        <v>222.41323725247392</v>
      </c>
      <c r="P234" s="197">
        <f t="shared" si="448"/>
        <v>316.56226983103443</v>
      </c>
      <c r="Q234" s="197">
        <f t="shared" si="448"/>
        <v>202.60242517719288</v>
      </c>
      <c r="R234" s="197">
        <f t="shared" si="448"/>
        <v>253.29692578986001</v>
      </c>
      <c r="S234" s="197">
        <f t="shared" si="448"/>
        <v>282.02113006316148</v>
      </c>
      <c r="T234" s="197">
        <f t="shared" si="448"/>
        <v>418.78046562814683</v>
      </c>
      <c r="U234" s="197">
        <f t="shared" si="448"/>
        <v>628.05481615478504</v>
      </c>
      <c r="V234" s="197">
        <f t="shared" si="448"/>
        <v>856.90649852210015</v>
      </c>
      <c r="W234" s="197">
        <f t="shared" si="448"/>
        <v>647.3938902127926</v>
      </c>
      <c r="X234" s="197">
        <f t="shared" si="448"/>
        <v>547.96118610508336</v>
      </c>
      <c r="Y234" s="197">
        <f t="shared" si="448"/>
        <v>381.15457146805323</v>
      </c>
      <c r="Z234" s="197">
        <f t="shared" si="448"/>
        <v>297.93315237122169</v>
      </c>
      <c r="AA234" s="197">
        <f t="shared" si="448"/>
        <v>346.3267329371962</v>
      </c>
      <c r="AB234" s="197">
        <f t="shared" si="448"/>
        <v>365.89851836462731</v>
      </c>
      <c r="AC234" s="197">
        <f t="shared" si="448"/>
        <v>390.0266256723292</v>
      </c>
      <c r="AD234" s="197">
        <f t="shared" si="448"/>
        <v>522.04633535690323</v>
      </c>
      <c r="AE234" s="197">
        <f t="shared" si="448"/>
        <v>606.54483543039703</v>
      </c>
      <c r="AF234" s="197">
        <f t="shared" si="448"/>
        <v>618.7746056843863</v>
      </c>
      <c r="AG234" s="197">
        <f t="shared" si="448"/>
        <v>545.02324793779485</v>
      </c>
      <c r="AH234" s="197">
        <f t="shared" si="448"/>
        <v>618.88839941168317</v>
      </c>
      <c r="AI234" s="197">
        <f t="shared" si="448"/>
        <v>500.87463619013545</v>
      </c>
      <c r="AJ234" s="197">
        <f t="shared" si="448"/>
        <v>393.22807138225681</v>
      </c>
      <c r="AK234" s="197">
        <f t="shared" ref="AK234:AO234" si="449">+AK164/AK$10</f>
        <v>401.80440468765897</v>
      </c>
      <c r="AL234" s="197">
        <f t="shared" si="449"/>
        <v>510.81162730574272</v>
      </c>
      <c r="AM234" s="197">
        <f t="shared" si="449"/>
        <v>387.88519244500839</v>
      </c>
      <c r="AN234" s="197">
        <f t="shared" si="449"/>
        <v>363.89825141600636</v>
      </c>
      <c r="AO234" s="197">
        <f t="shared" si="449"/>
        <v>360.201384846888</v>
      </c>
      <c r="AP234" s="197">
        <f t="shared" ref="AP234:AS234" si="450">+AP164/AP$10</f>
        <v>120.78039139420963</v>
      </c>
      <c r="AQ234" s="197">
        <f t="shared" si="450"/>
        <v>123.09427294353848</v>
      </c>
      <c r="AR234" s="197">
        <f t="shared" si="450"/>
        <v>137.66180821145866</v>
      </c>
      <c r="AS234" s="197">
        <f t="shared" si="450"/>
        <v>130.27020089868969</v>
      </c>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14"/>
      <c r="DC234" s="28"/>
      <c r="DD234" s="28"/>
      <c r="DE234" s="28"/>
      <c r="DF234" s="28"/>
      <c r="DG234" s="28"/>
      <c r="DH234" s="28"/>
      <c r="DI234" s="28"/>
      <c r="DJ234" s="28"/>
      <c r="DK234" s="28"/>
      <c r="DL234" s="28"/>
      <c r="DM234" s="28"/>
      <c r="DN234" s="28"/>
      <c r="DO234" s="28"/>
      <c r="DP234" s="28"/>
      <c r="DQ234" s="28"/>
      <c r="DR234" s="28"/>
      <c r="DS234" s="28"/>
      <c r="DT234" s="28"/>
      <c r="DU234" s="28"/>
      <c r="DV234" s="28"/>
      <c r="DW234" s="28"/>
      <c r="DX234" s="28"/>
      <c r="DY234" s="28"/>
      <c r="DZ234" s="28"/>
      <c r="EA234" s="28"/>
      <c r="EB234" s="28"/>
      <c r="EC234" s="28"/>
      <c r="ED234" s="28"/>
      <c r="EE234" s="28"/>
      <c r="EF234" s="28"/>
      <c r="EG234" s="28"/>
      <c r="EH234" s="28"/>
      <c r="EI234" s="28"/>
      <c r="EJ234" s="28"/>
      <c r="EK234" s="28"/>
      <c r="EL234" s="28"/>
      <c r="EM234" s="28"/>
      <c r="EN234" s="28"/>
      <c r="EO234" s="28"/>
      <c r="EP234" s="28"/>
      <c r="EQ234" s="28"/>
      <c r="ER234" s="28"/>
      <c r="ES234" s="28"/>
      <c r="ET234" s="28"/>
      <c r="EU234" s="28"/>
      <c r="EV234" s="28"/>
      <c r="EW234" s="28"/>
      <c r="EX234" s="28"/>
      <c r="EY234" s="28"/>
      <c r="EZ234" s="28"/>
      <c r="FA234" s="28"/>
      <c r="FB234" s="28"/>
      <c r="FC234" s="28"/>
      <c r="FD234" s="28"/>
      <c r="FE234" s="28"/>
      <c r="FF234" s="28"/>
      <c r="FG234" s="28"/>
      <c r="FH234" s="28"/>
      <c r="FI234" s="28"/>
      <c r="FJ234" s="28"/>
      <c r="FK234" s="28"/>
      <c r="FL234" s="28"/>
      <c r="FM234" s="28"/>
      <c r="FN234" s="28"/>
      <c r="FO234" s="28"/>
      <c r="FP234" s="28"/>
      <c r="FQ234" s="28"/>
      <c r="FR234" s="28"/>
      <c r="FS234" s="28"/>
      <c r="FT234" s="28"/>
      <c r="FU234" s="28"/>
      <c r="FV234" s="28"/>
      <c r="FW234" s="28"/>
      <c r="FX234" s="28"/>
      <c r="FY234" s="28"/>
      <c r="FZ234" s="28"/>
      <c r="GA234" s="28"/>
      <c r="GB234" s="28"/>
      <c r="GC234" s="28"/>
      <c r="GD234" s="28"/>
      <c r="GE234" s="28"/>
      <c r="GF234" s="28"/>
      <c r="GG234" s="28"/>
      <c r="GH234" s="28"/>
      <c r="GI234" s="28"/>
      <c r="GJ234" s="28"/>
      <c r="GK234" s="28"/>
      <c r="GL234" s="28"/>
      <c r="GM234" s="28"/>
      <c r="GN234" s="28"/>
      <c r="GO234" s="28"/>
      <c r="GP234" s="28"/>
      <c r="GQ234" s="28"/>
      <c r="GR234" s="28"/>
      <c r="GS234" s="28"/>
      <c r="GT234" s="28"/>
      <c r="GU234" s="28"/>
      <c r="GV234" s="28"/>
      <c r="GW234" s="28"/>
      <c r="GX234" s="28"/>
      <c r="GY234" s="28"/>
      <c r="GZ234" s="28"/>
      <c r="HA234" s="28"/>
      <c r="HB234" s="28"/>
      <c r="HC234" s="28"/>
      <c r="HD234" s="28"/>
      <c r="HE234" s="28"/>
      <c r="HF234" s="28"/>
      <c r="HG234" s="28"/>
      <c r="HH234" s="28"/>
      <c r="HI234" s="28"/>
      <c r="HJ234" s="28"/>
      <c r="HK234" s="28"/>
      <c r="HL234" s="28"/>
      <c r="HM234" s="28"/>
      <c r="HN234" s="28"/>
      <c r="HO234" s="28"/>
      <c r="HP234" s="28"/>
      <c r="HQ234" s="28"/>
      <c r="HR234" s="28"/>
      <c r="HS234" s="28"/>
      <c r="HT234" s="28"/>
      <c r="HU234" s="28"/>
      <c r="HV234" s="28"/>
      <c r="HW234" s="28"/>
      <c r="HX234" s="28"/>
      <c r="HY234" s="28"/>
      <c r="HZ234" s="28"/>
      <c r="IA234" s="28"/>
      <c r="IB234" s="28"/>
      <c r="IC234" s="28"/>
      <c r="ID234" s="28"/>
      <c r="IE234" s="28"/>
      <c r="IF234" s="28"/>
      <c r="IG234" s="28"/>
      <c r="IH234" s="28"/>
      <c r="II234" s="28"/>
      <c r="IJ234" s="28"/>
      <c r="IK234" s="28"/>
      <c r="IL234" s="28"/>
      <c r="IM234" s="28"/>
      <c r="IN234" s="28"/>
      <c r="IO234" s="28"/>
      <c r="IP234" s="28"/>
      <c r="IQ234" s="28"/>
      <c r="IR234" s="28"/>
      <c r="IS234" s="28"/>
      <c r="IT234" s="28"/>
      <c r="IU234" s="28"/>
      <c r="IV234" s="28"/>
      <c r="IW234" s="28"/>
      <c r="IX234" s="28"/>
      <c r="IY234" s="28"/>
      <c r="IZ234" s="28"/>
      <c r="JA234" s="28"/>
      <c r="JB234" s="28"/>
      <c r="JC234" s="28"/>
      <c r="JD234" s="28"/>
      <c r="JE234" s="28"/>
      <c r="JF234" s="28"/>
      <c r="JG234" s="28"/>
      <c r="JH234" s="28"/>
      <c r="JI234" s="28"/>
      <c r="JJ234" s="28"/>
      <c r="JK234" s="28"/>
      <c r="JL234" s="28"/>
      <c r="JM234" s="28"/>
      <c r="JN234" s="28"/>
      <c r="JO234" s="28"/>
      <c r="JP234" s="28"/>
      <c r="JQ234" s="28"/>
      <c r="JR234" s="28"/>
      <c r="JS234" s="28"/>
    </row>
    <row r="235" spans="1:279" s="27" customFormat="1" ht="12.75" outlineLevel="1" x14ac:dyDescent="0.2">
      <c r="A235" s="33"/>
      <c r="B235" s="58"/>
      <c r="C235" s="193" t="s">
        <v>139</v>
      </c>
      <c r="D235" s="33"/>
      <c r="E235" s="244">
        <v>1.399774516132231E-2</v>
      </c>
      <c r="F235" s="244"/>
      <c r="G235" s="204">
        <f t="shared" si="398"/>
        <v>14204.4490644218</v>
      </c>
      <c r="H235" s="246">
        <f t="shared" si="402"/>
        <v>1.2518830300292374E-2</v>
      </c>
      <c r="I235" s="201" t="s">
        <v>193</v>
      </c>
      <c r="J235" s="197">
        <f t="shared" ref="J235:AJ235" si="451">+J165/J$10</f>
        <v>757.32193256820403</v>
      </c>
      <c r="K235" s="197">
        <f t="shared" si="451"/>
        <v>488.57381305366994</v>
      </c>
      <c r="L235" s="197">
        <f t="shared" si="451"/>
        <v>346.70974665722611</v>
      </c>
      <c r="M235" s="197">
        <f t="shared" si="451"/>
        <v>259.40443171951387</v>
      </c>
      <c r="N235" s="197">
        <f t="shared" si="451"/>
        <v>225.61017759062071</v>
      </c>
      <c r="O235" s="197">
        <f t="shared" si="451"/>
        <v>220.36993892577979</v>
      </c>
      <c r="P235" s="197">
        <f t="shared" si="451"/>
        <v>313.65402945725668</v>
      </c>
      <c r="Q235" s="197">
        <f t="shared" si="451"/>
        <v>200.74112770469219</v>
      </c>
      <c r="R235" s="197">
        <f t="shared" si="451"/>
        <v>250.96990069451613</v>
      </c>
      <c r="S235" s="197">
        <f t="shared" si="451"/>
        <v>279.43021726377492</v>
      </c>
      <c r="T235" s="197">
        <f t="shared" si="451"/>
        <v>414.93315224320287</v>
      </c>
      <c r="U235" s="197">
        <f t="shared" si="451"/>
        <v>622.2849106816476</v>
      </c>
      <c r="V235" s="197">
        <f t="shared" si="451"/>
        <v>849.03414507680611</v>
      </c>
      <c r="W235" s="197">
        <f t="shared" si="451"/>
        <v>641.44631771699642</v>
      </c>
      <c r="X235" s="197">
        <f t="shared" si="451"/>
        <v>542.92709645964169</v>
      </c>
      <c r="Y235" s="197">
        <f t="shared" si="451"/>
        <v>377.65292512850374</v>
      </c>
      <c r="Z235" s="197">
        <f t="shared" si="451"/>
        <v>295.19605668740775</v>
      </c>
      <c r="AA235" s="197">
        <f t="shared" si="451"/>
        <v>343.14504805799669</v>
      </c>
      <c r="AB235" s="197">
        <f t="shared" si="451"/>
        <v>362.53702855606156</v>
      </c>
      <c r="AC235" s="197">
        <f t="shared" si="451"/>
        <v>386.44347225283298</v>
      </c>
      <c r="AD235" s="197">
        <f t="shared" si="451"/>
        <v>517.25032403730415</v>
      </c>
      <c r="AE235" s="197">
        <f t="shared" si="451"/>
        <v>600.97254098151484</v>
      </c>
      <c r="AF235" s="197">
        <f t="shared" si="451"/>
        <v>613.0899570006369</v>
      </c>
      <c r="AG235" s="197">
        <f t="shared" si="451"/>
        <v>540.01614897067486</v>
      </c>
      <c r="AH235" s="197">
        <f t="shared" si="451"/>
        <v>613.20270531114375</v>
      </c>
      <c r="AI235" s="197">
        <f t="shared" si="451"/>
        <v>496.27312812050076</v>
      </c>
      <c r="AJ235" s="197">
        <f t="shared" si="451"/>
        <v>389.61550645496141</v>
      </c>
      <c r="AK235" s="197">
        <f t="shared" ref="AK235:AO235" si="452">+AK165/AK$10</f>
        <v>398.11304945224805</v>
      </c>
      <c r="AL235" s="197">
        <f t="shared" si="452"/>
        <v>506.11882863861621</v>
      </c>
      <c r="AM235" s="197">
        <f t="shared" si="452"/>
        <v>384.32171225622528</v>
      </c>
      <c r="AN235" s="197">
        <f t="shared" si="452"/>
        <v>360.55513795122101</v>
      </c>
      <c r="AO235" s="197">
        <f t="shared" si="452"/>
        <v>356.89223429441853</v>
      </c>
      <c r="AP235" s="197">
        <f t="shared" ref="AP235:AS235" si="453">+AP165/AP$10</f>
        <v>58.91266952747587</v>
      </c>
      <c r="AQ235" s="197">
        <f t="shared" si="453"/>
        <v>60.041304212856346</v>
      </c>
      <c r="AR235" s="197">
        <f t="shared" si="453"/>
        <v>67.146864818863577</v>
      </c>
      <c r="AS235" s="197">
        <f t="shared" si="453"/>
        <v>63.541483896783632</v>
      </c>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14"/>
      <c r="DC235" s="28"/>
      <c r="DD235" s="28"/>
      <c r="DE235" s="28"/>
      <c r="DF235" s="28"/>
      <c r="DG235" s="28"/>
      <c r="DH235" s="28"/>
      <c r="DI235" s="28"/>
      <c r="DJ235" s="28"/>
      <c r="DK235" s="28"/>
      <c r="DL235" s="28"/>
      <c r="DM235" s="28"/>
      <c r="DN235" s="28"/>
      <c r="DO235" s="28"/>
      <c r="DP235" s="28"/>
      <c r="DQ235" s="28"/>
      <c r="DR235" s="28"/>
      <c r="DS235" s="28"/>
      <c r="DT235" s="28"/>
      <c r="DU235" s="28"/>
      <c r="DV235" s="28"/>
      <c r="DW235" s="28"/>
      <c r="DX235" s="28"/>
      <c r="DY235" s="28"/>
      <c r="DZ235" s="28"/>
      <c r="EA235" s="28"/>
      <c r="EB235" s="28"/>
      <c r="EC235" s="28"/>
      <c r="ED235" s="28"/>
      <c r="EE235" s="28"/>
      <c r="EF235" s="28"/>
      <c r="EG235" s="28"/>
      <c r="EH235" s="28"/>
      <c r="EI235" s="28"/>
      <c r="EJ235" s="28"/>
      <c r="EK235" s="28"/>
      <c r="EL235" s="28"/>
      <c r="EM235" s="28"/>
      <c r="EN235" s="28"/>
      <c r="EO235" s="28"/>
      <c r="EP235" s="28"/>
      <c r="EQ235" s="28"/>
      <c r="ER235" s="28"/>
      <c r="ES235" s="28"/>
      <c r="ET235" s="28"/>
      <c r="EU235" s="28"/>
      <c r="EV235" s="28"/>
      <c r="EW235" s="28"/>
      <c r="EX235" s="28"/>
      <c r="EY235" s="28"/>
      <c r="EZ235" s="28"/>
      <c r="FA235" s="28"/>
      <c r="FB235" s="28"/>
      <c r="FC235" s="28"/>
      <c r="FD235" s="28"/>
      <c r="FE235" s="28"/>
      <c r="FF235" s="28"/>
      <c r="FG235" s="28"/>
      <c r="FH235" s="28"/>
      <c r="FI235" s="28"/>
      <c r="FJ235" s="28"/>
      <c r="FK235" s="28"/>
      <c r="FL235" s="28"/>
      <c r="FM235" s="28"/>
      <c r="FN235" s="28"/>
      <c r="FO235" s="28"/>
      <c r="FP235" s="28"/>
      <c r="FQ235" s="28"/>
      <c r="FR235" s="28"/>
      <c r="FS235" s="28"/>
      <c r="FT235" s="28"/>
      <c r="FU235" s="28"/>
      <c r="FV235" s="28"/>
      <c r="FW235" s="28"/>
      <c r="FX235" s="28"/>
      <c r="FY235" s="28"/>
      <c r="FZ235" s="28"/>
      <c r="GA235" s="28"/>
      <c r="GB235" s="28"/>
      <c r="GC235" s="28"/>
      <c r="GD235" s="28"/>
      <c r="GE235" s="28"/>
      <c r="GF235" s="28"/>
      <c r="GG235" s="28"/>
      <c r="GH235" s="28"/>
      <c r="GI235" s="28"/>
      <c r="GJ235" s="28"/>
      <c r="GK235" s="28"/>
      <c r="GL235" s="28"/>
      <c r="GM235" s="28"/>
      <c r="GN235" s="28"/>
      <c r="GO235" s="28"/>
      <c r="GP235" s="28"/>
      <c r="GQ235" s="28"/>
      <c r="GR235" s="28"/>
      <c r="GS235" s="28"/>
      <c r="GT235" s="28"/>
      <c r="GU235" s="28"/>
      <c r="GV235" s="28"/>
      <c r="GW235" s="28"/>
      <c r="GX235" s="28"/>
      <c r="GY235" s="28"/>
      <c r="GZ235" s="28"/>
      <c r="HA235" s="28"/>
      <c r="HB235" s="28"/>
      <c r="HC235" s="28"/>
      <c r="HD235" s="28"/>
      <c r="HE235" s="28"/>
      <c r="HF235" s="28"/>
      <c r="HG235" s="28"/>
      <c r="HH235" s="28"/>
      <c r="HI235" s="28"/>
      <c r="HJ235" s="28"/>
      <c r="HK235" s="28"/>
      <c r="HL235" s="28"/>
      <c r="HM235" s="28"/>
      <c r="HN235" s="28"/>
      <c r="HO235" s="28"/>
      <c r="HP235" s="28"/>
      <c r="HQ235" s="28"/>
      <c r="HR235" s="28"/>
      <c r="HS235" s="28"/>
      <c r="HT235" s="28"/>
      <c r="HU235" s="28"/>
      <c r="HV235" s="28"/>
      <c r="HW235" s="28"/>
      <c r="HX235" s="28"/>
      <c r="HY235" s="28"/>
      <c r="HZ235" s="28"/>
      <c r="IA235" s="28"/>
      <c r="IB235" s="28"/>
      <c r="IC235" s="28"/>
      <c r="ID235" s="28"/>
      <c r="IE235" s="28"/>
      <c r="IF235" s="28"/>
      <c r="IG235" s="28"/>
      <c r="IH235" s="28"/>
      <c r="II235" s="28"/>
      <c r="IJ235" s="28"/>
      <c r="IK235" s="28"/>
      <c r="IL235" s="28"/>
      <c r="IM235" s="28"/>
      <c r="IN235" s="28"/>
      <c r="IO235" s="28"/>
      <c r="IP235" s="28"/>
      <c r="IQ235" s="28"/>
      <c r="IR235" s="28"/>
      <c r="IS235" s="28"/>
      <c r="IT235" s="28"/>
      <c r="IU235" s="28"/>
      <c r="IV235" s="28"/>
      <c r="IW235" s="28"/>
      <c r="IX235" s="28"/>
      <c r="IY235" s="28"/>
      <c r="IZ235" s="28"/>
      <c r="JA235" s="28"/>
      <c r="JB235" s="28"/>
      <c r="JC235" s="28"/>
      <c r="JD235" s="28"/>
      <c r="JE235" s="28"/>
      <c r="JF235" s="28"/>
      <c r="JG235" s="28"/>
      <c r="JH235" s="28"/>
      <c r="JI235" s="28"/>
      <c r="JJ235" s="28"/>
      <c r="JK235" s="28"/>
      <c r="JL235" s="28"/>
      <c r="JM235" s="28"/>
      <c r="JN235" s="28"/>
      <c r="JO235" s="28"/>
      <c r="JP235" s="28"/>
      <c r="JQ235" s="28"/>
      <c r="JR235" s="28"/>
      <c r="JS235" s="28"/>
    </row>
    <row r="236" spans="1:279" s="27" customFormat="1" ht="12.75" outlineLevel="1" x14ac:dyDescent="0.2">
      <c r="A236" s="33"/>
      <c r="B236" s="58"/>
      <c r="C236" s="193" t="s">
        <v>137</v>
      </c>
      <c r="D236" s="33"/>
      <c r="E236" s="244">
        <v>1.2810119287900348E-2</v>
      </c>
      <c r="F236" s="244"/>
      <c r="G236" s="204">
        <f t="shared" si="398"/>
        <v>13054.167262970639</v>
      </c>
      <c r="H236" s="246">
        <f t="shared" si="402"/>
        <v>1.1505050560960552E-2</v>
      </c>
      <c r="I236" s="201" t="s">
        <v>193</v>
      </c>
      <c r="J236" s="197">
        <f t="shared" ref="J236:AJ236" si="454">+J166/J$10</f>
        <v>693.06764651982462</v>
      </c>
      <c r="K236" s="197">
        <f t="shared" si="454"/>
        <v>447.1212151693868</v>
      </c>
      <c r="L236" s="197">
        <f t="shared" si="454"/>
        <v>317.29347561126872</v>
      </c>
      <c r="M236" s="197">
        <f t="shared" si="454"/>
        <v>237.3955001923369</v>
      </c>
      <c r="N236" s="197">
        <f t="shared" si="454"/>
        <v>206.46848861672072</v>
      </c>
      <c r="O236" s="197">
        <f t="shared" si="454"/>
        <v>201.67285320401416</v>
      </c>
      <c r="P236" s="197">
        <f t="shared" si="454"/>
        <v>287.0423404749647</v>
      </c>
      <c r="Q236" s="197">
        <f t="shared" si="454"/>
        <v>183.70943050100675</v>
      </c>
      <c r="R236" s="197">
        <f t="shared" si="454"/>
        <v>229.67658923042947</v>
      </c>
      <c r="S236" s="197">
        <f t="shared" si="454"/>
        <v>255.72221629549395</v>
      </c>
      <c r="T236" s="197">
        <f t="shared" si="454"/>
        <v>379.72852880812309</v>
      </c>
      <c r="U236" s="197">
        <f t="shared" si="454"/>
        <v>569.48771713024109</v>
      </c>
      <c r="V236" s="197">
        <f t="shared" si="454"/>
        <v>776.99862031971315</v>
      </c>
      <c r="W236" s="197">
        <f t="shared" si="454"/>
        <v>587.02339212774496</v>
      </c>
      <c r="X236" s="197">
        <f t="shared" si="454"/>
        <v>496.86294400464578</v>
      </c>
      <c r="Y236" s="197">
        <f t="shared" si="454"/>
        <v>345.6113084333096</v>
      </c>
      <c r="Z236" s="197">
        <f t="shared" si="454"/>
        <v>270.15041750669104</v>
      </c>
      <c r="AA236" s="197">
        <f t="shared" si="454"/>
        <v>314.03122060124639</v>
      </c>
      <c r="AB236" s="197">
        <f t="shared" si="454"/>
        <v>331.77790626710981</v>
      </c>
      <c r="AC236" s="197">
        <f t="shared" si="454"/>
        <v>353.65602963452977</v>
      </c>
      <c r="AD236" s="197">
        <f t="shared" si="454"/>
        <v>473.36469383166275</v>
      </c>
      <c r="AE236" s="197">
        <f t="shared" si="454"/>
        <v>549.98357592606271</v>
      </c>
      <c r="AF236" s="197">
        <f t="shared" si="454"/>
        <v>561.07290087641093</v>
      </c>
      <c r="AG236" s="197">
        <f t="shared" si="454"/>
        <v>494.19897319043815</v>
      </c>
      <c r="AH236" s="197">
        <f t="shared" si="454"/>
        <v>561.17608315973268</v>
      </c>
      <c r="AI236" s="197">
        <f t="shared" si="454"/>
        <v>454.16728889801544</v>
      </c>
      <c r="AJ236" s="197">
        <f t="shared" si="454"/>
        <v>356.55893549874298</v>
      </c>
      <c r="AK236" s="197">
        <f t="shared" ref="AK236:AO236" si="455">+AK166/AK$10</f>
        <v>364.33551223983727</v>
      </c>
      <c r="AL236" s="197">
        <f t="shared" si="455"/>
        <v>463.17763996930796</v>
      </c>
      <c r="AM236" s="197">
        <f t="shared" si="455"/>
        <v>351.71428842238504</v>
      </c>
      <c r="AN236" s="197">
        <f t="shared" si="455"/>
        <v>329.96416735623666</v>
      </c>
      <c r="AO236" s="197">
        <f t="shared" si="455"/>
        <v>326.61203940684527</v>
      </c>
      <c r="AP236" s="197">
        <f t="shared" ref="AP236:AS236" si="456">+AP166/AP$10</f>
        <v>66.865711785850024</v>
      </c>
      <c r="AQ236" s="197">
        <f t="shared" si="456"/>
        <v>68.14670893280443</v>
      </c>
      <c r="AR236" s="197">
        <f t="shared" si="456"/>
        <v>76.211499942428986</v>
      </c>
      <c r="AS236" s="197">
        <f t="shared" si="456"/>
        <v>72.119402885079268</v>
      </c>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14"/>
      <c r="DC236" s="28"/>
      <c r="DD236" s="28"/>
      <c r="DE236" s="28"/>
      <c r="DF236" s="28"/>
      <c r="DG236" s="28"/>
      <c r="DH236" s="28"/>
      <c r="DI236" s="28"/>
      <c r="DJ236" s="28"/>
      <c r="DK236" s="28"/>
      <c r="DL236" s="28"/>
      <c r="DM236" s="28"/>
      <c r="DN236" s="28"/>
      <c r="DO236" s="28"/>
      <c r="DP236" s="28"/>
      <c r="DQ236" s="28"/>
      <c r="DR236" s="28"/>
      <c r="DS236" s="28"/>
      <c r="DT236" s="28"/>
      <c r="DU236" s="28"/>
      <c r="DV236" s="28"/>
      <c r="DW236" s="28"/>
      <c r="DX236" s="28"/>
      <c r="DY236" s="28"/>
      <c r="DZ236" s="28"/>
      <c r="EA236" s="28"/>
      <c r="EB236" s="28"/>
      <c r="EC236" s="28"/>
      <c r="ED236" s="28"/>
      <c r="EE236" s="28"/>
      <c r="EF236" s="28"/>
      <c r="EG236" s="28"/>
      <c r="EH236" s="28"/>
      <c r="EI236" s="28"/>
      <c r="EJ236" s="28"/>
      <c r="EK236" s="28"/>
      <c r="EL236" s="28"/>
      <c r="EM236" s="28"/>
      <c r="EN236" s="28"/>
      <c r="EO236" s="28"/>
      <c r="EP236" s="28"/>
      <c r="EQ236" s="28"/>
      <c r="ER236" s="28"/>
      <c r="ES236" s="28"/>
      <c r="ET236" s="28"/>
      <c r="EU236" s="28"/>
      <c r="EV236" s="28"/>
      <c r="EW236" s="28"/>
      <c r="EX236" s="28"/>
      <c r="EY236" s="28"/>
      <c r="EZ236" s="28"/>
      <c r="FA236" s="28"/>
      <c r="FB236" s="28"/>
      <c r="FC236" s="28"/>
      <c r="FD236" s="28"/>
      <c r="FE236" s="28"/>
      <c r="FF236" s="28"/>
      <c r="FG236" s="28"/>
      <c r="FH236" s="28"/>
      <c r="FI236" s="28"/>
      <c r="FJ236" s="28"/>
      <c r="FK236" s="28"/>
      <c r="FL236" s="28"/>
      <c r="FM236" s="28"/>
      <c r="FN236" s="28"/>
      <c r="FO236" s="28"/>
      <c r="FP236" s="28"/>
      <c r="FQ236" s="28"/>
      <c r="FR236" s="28"/>
      <c r="FS236" s="28"/>
      <c r="FT236" s="28"/>
      <c r="FU236" s="28"/>
      <c r="FV236" s="28"/>
      <c r="FW236" s="28"/>
      <c r="FX236" s="28"/>
      <c r="FY236" s="28"/>
      <c r="FZ236" s="28"/>
      <c r="GA236" s="28"/>
      <c r="GB236" s="28"/>
      <c r="GC236" s="28"/>
      <c r="GD236" s="28"/>
      <c r="GE236" s="28"/>
      <c r="GF236" s="28"/>
      <c r="GG236" s="28"/>
      <c r="GH236" s="28"/>
      <c r="GI236" s="28"/>
      <c r="GJ236" s="28"/>
      <c r="GK236" s="28"/>
      <c r="GL236" s="28"/>
      <c r="GM236" s="28"/>
      <c r="GN236" s="28"/>
      <c r="GO236" s="28"/>
      <c r="GP236" s="28"/>
      <c r="GQ236" s="28"/>
      <c r="GR236" s="28"/>
      <c r="GS236" s="28"/>
      <c r="GT236" s="28"/>
      <c r="GU236" s="28"/>
      <c r="GV236" s="28"/>
      <c r="GW236" s="28"/>
      <c r="GX236" s="28"/>
      <c r="GY236" s="28"/>
      <c r="GZ236" s="28"/>
      <c r="HA236" s="28"/>
      <c r="HB236" s="28"/>
      <c r="HC236" s="28"/>
      <c r="HD236" s="28"/>
      <c r="HE236" s="28"/>
      <c r="HF236" s="28"/>
      <c r="HG236" s="28"/>
      <c r="HH236" s="28"/>
      <c r="HI236" s="28"/>
      <c r="HJ236" s="28"/>
      <c r="HK236" s="28"/>
      <c r="HL236" s="28"/>
      <c r="HM236" s="28"/>
      <c r="HN236" s="28"/>
      <c r="HO236" s="28"/>
      <c r="HP236" s="28"/>
      <c r="HQ236" s="28"/>
      <c r="HR236" s="28"/>
      <c r="HS236" s="28"/>
      <c r="HT236" s="28"/>
      <c r="HU236" s="28"/>
      <c r="HV236" s="28"/>
      <c r="HW236" s="28"/>
      <c r="HX236" s="28"/>
      <c r="HY236" s="28"/>
      <c r="HZ236" s="28"/>
      <c r="IA236" s="28"/>
      <c r="IB236" s="28"/>
      <c r="IC236" s="28"/>
      <c r="ID236" s="28"/>
      <c r="IE236" s="28"/>
      <c r="IF236" s="28"/>
      <c r="IG236" s="28"/>
      <c r="IH236" s="28"/>
      <c r="II236" s="28"/>
      <c r="IJ236" s="28"/>
      <c r="IK236" s="28"/>
      <c r="IL236" s="28"/>
      <c r="IM236" s="28"/>
      <c r="IN236" s="28"/>
      <c r="IO236" s="28"/>
      <c r="IP236" s="28"/>
      <c r="IQ236" s="28"/>
      <c r="IR236" s="28"/>
      <c r="IS236" s="28"/>
      <c r="IT236" s="28"/>
      <c r="IU236" s="28"/>
      <c r="IV236" s="28"/>
      <c r="IW236" s="28"/>
      <c r="IX236" s="28"/>
      <c r="IY236" s="28"/>
      <c r="IZ236" s="28"/>
      <c r="JA236" s="28"/>
      <c r="JB236" s="28"/>
      <c r="JC236" s="28"/>
      <c r="JD236" s="28"/>
      <c r="JE236" s="28"/>
      <c r="JF236" s="28"/>
      <c r="JG236" s="28"/>
      <c r="JH236" s="28"/>
      <c r="JI236" s="28"/>
      <c r="JJ236" s="28"/>
      <c r="JK236" s="28"/>
      <c r="JL236" s="28"/>
      <c r="JM236" s="28"/>
      <c r="JN236" s="28"/>
      <c r="JO236" s="28"/>
      <c r="JP236" s="28"/>
      <c r="JQ236" s="28"/>
      <c r="JR236" s="28"/>
      <c r="JS236" s="28"/>
    </row>
    <row r="237" spans="1:279" s="27" customFormat="1" ht="12.75" outlineLevel="1" x14ac:dyDescent="0.2">
      <c r="A237" s="33"/>
      <c r="B237" s="58"/>
      <c r="C237" s="193" t="s">
        <v>132</v>
      </c>
      <c r="D237" s="33"/>
      <c r="E237" s="244">
        <v>1.1283792045948756E-2</v>
      </c>
      <c r="F237" s="244"/>
      <c r="G237" s="204">
        <f t="shared" si="398"/>
        <v>11921.943555889042</v>
      </c>
      <c r="H237" s="246">
        <f t="shared" si="402"/>
        <v>1.0507185991441646E-2</v>
      </c>
      <c r="I237" s="201" t="s">
        <v>193</v>
      </c>
      <c r="J237" s="197">
        <f t="shared" ref="J237:AJ237" si="457">+J167/J$10</f>
        <v>610.48855372420462</v>
      </c>
      <c r="K237" s="197">
        <f t="shared" si="457"/>
        <v>393.84666902116027</v>
      </c>
      <c r="L237" s="197">
        <f t="shared" si="457"/>
        <v>279.48792012542589</v>
      </c>
      <c r="M237" s="197">
        <f t="shared" si="457"/>
        <v>209.1097980129251</v>
      </c>
      <c r="N237" s="197">
        <f t="shared" si="457"/>
        <v>181.86774355746641</v>
      </c>
      <c r="O237" s="197">
        <f t="shared" si="457"/>
        <v>177.64350867650941</v>
      </c>
      <c r="P237" s="197">
        <f t="shared" si="457"/>
        <v>252.84121135087415</v>
      </c>
      <c r="Q237" s="197">
        <f t="shared" si="457"/>
        <v>161.82042993237437</v>
      </c>
      <c r="R237" s="197">
        <f t="shared" si="457"/>
        <v>202.31059621332705</v>
      </c>
      <c r="S237" s="197">
        <f t="shared" si="457"/>
        <v>225.25288370522543</v>
      </c>
      <c r="T237" s="197">
        <f t="shared" si="457"/>
        <v>334.48382928268751</v>
      </c>
      <c r="U237" s="197">
        <f t="shared" si="457"/>
        <v>501.63318766979125</v>
      </c>
      <c r="V237" s="197">
        <f t="shared" si="457"/>
        <v>684.41914197926087</v>
      </c>
      <c r="W237" s="197">
        <f t="shared" si="457"/>
        <v>517.07948489858245</v>
      </c>
      <c r="X237" s="197">
        <f t="shared" si="457"/>
        <v>437.6616649293702</v>
      </c>
      <c r="Y237" s="197">
        <f t="shared" si="457"/>
        <v>304.43167978718503</v>
      </c>
      <c r="Z237" s="197">
        <f t="shared" si="457"/>
        <v>237.96196302020334</v>
      </c>
      <c r="AA237" s="197">
        <f t="shared" si="457"/>
        <v>276.61436318917498</v>
      </c>
      <c r="AB237" s="197">
        <f t="shared" si="457"/>
        <v>292.24652914000791</v>
      </c>
      <c r="AC237" s="197">
        <f t="shared" si="457"/>
        <v>311.51787149719854</v>
      </c>
      <c r="AD237" s="197">
        <f t="shared" si="457"/>
        <v>416.96323406885011</v>
      </c>
      <c r="AE237" s="197">
        <f t="shared" si="457"/>
        <v>484.45296721777385</v>
      </c>
      <c r="AF237" s="197">
        <f t="shared" si="457"/>
        <v>494.22099777685463</v>
      </c>
      <c r="AG237" s="197">
        <f t="shared" si="457"/>
        <v>435.31510655560174</v>
      </c>
      <c r="AH237" s="197">
        <f t="shared" si="457"/>
        <v>494.3118858788045</v>
      </c>
      <c r="AI237" s="197">
        <f t="shared" si="457"/>
        <v>400.05320222412308</v>
      </c>
      <c r="AJ237" s="197">
        <f t="shared" si="457"/>
        <v>314.07489578124915</v>
      </c>
      <c r="AK237" s="197">
        <f t="shared" ref="AK237:AO237" si="458">+AK167/AK$10</f>
        <v>320.92489247556193</v>
      </c>
      <c r="AL237" s="197">
        <f t="shared" si="458"/>
        <v>407.98996888994867</v>
      </c>
      <c r="AM237" s="197">
        <f t="shared" si="458"/>
        <v>309.80748898221407</v>
      </c>
      <c r="AN237" s="197">
        <f t="shared" si="458"/>
        <v>290.64889743682232</v>
      </c>
      <c r="AO237" s="197">
        <f t="shared" si="458"/>
        <v>287.696175932654</v>
      </c>
      <c r="AP237" s="197">
        <f t="shared" ref="AP237:AS237" si="459">+AP167/AP$10</f>
        <v>158.76463055401263</v>
      </c>
      <c r="AQ237" s="197">
        <f t="shared" si="459"/>
        <v>161.80620497751261</v>
      </c>
      <c r="AR237" s="197">
        <f t="shared" si="459"/>
        <v>180.95508608475478</v>
      </c>
      <c r="AS237" s="197">
        <f t="shared" si="459"/>
        <v>171.23889133935202</v>
      </c>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14"/>
      <c r="DC237" s="28"/>
      <c r="DD237" s="28"/>
      <c r="DE237" s="28"/>
      <c r="DF237" s="28"/>
      <c r="DG237" s="28"/>
      <c r="DH237" s="28"/>
      <c r="DI237" s="28"/>
      <c r="DJ237" s="28"/>
      <c r="DK237" s="28"/>
      <c r="DL237" s="28"/>
      <c r="DM237" s="28"/>
      <c r="DN237" s="28"/>
      <c r="DO237" s="28"/>
      <c r="DP237" s="28"/>
      <c r="DQ237" s="28"/>
      <c r="DR237" s="28"/>
      <c r="DS237" s="28"/>
      <c r="DT237" s="28"/>
      <c r="DU237" s="28"/>
      <c r="DV237" s="28"/>
      <c r="DW237" s="28"/>
      <c r="DX237" s="28"/>
      <c r="DY237" s="28"/>
      <c r="DZ237" s="28"/>
      <c r="EA237" s="28"/>
      <c r="EB237" s="28"/>
      <c r="EC237" s="28"/>
      <c r="ED237" s="28"/>
      <c r="EE237" s="28"/>
      <c r="EF237" s="28"/>
      <c r="EG237" s="28"/>
      <c r="EH237" s="28"/>
      <c r="EI237" s="28"/>
      <c r="EJ237" s="28"/>
      <c r="EK237" s="28"/>
      <c r="EL237" s="28"/>
      <c r="EM237" s="28"/>
      <c r="EN237" s="28"/>
      <c r="EO237" s="28"/>
      <c r="EP237" s="28"/>
      <c r="EQ237" s="28"/>
      <c r="ER237" s="28"/>
      <c r="ES237" s="28"/>
      <c r="ET237" s="28"/>
      <c r="EU237" s="28"/>
      <c r="EV237" s="28"/>
      <c r="EW237" s="28"/>
      <c r="EX237" s="28"/>
      <c r="EY237" s="28"/>
      <c r="EZ237" s="28"/>
      <c r="FA237" s="28"/>
      <c r="FB237" s="28"/>
      <c r="FC237" s="28"/>
      <c r="FD237" s="28"/>
      <c r="FE237" s="28"/>
      <c r="FF237" s="28"/>
      <c r="FG237" s="28"/>
      <c r="FH237" s="28"/>
      <c r="FI237" s="28"/>
      <c r="FJ237" s="28"/>
      <c r="FK237" s="28"/>
      <c r="FL237" s="28"/>
      <c r="FM237" s="28"/>
      <c r="FN237" s="28"/>
      <c r="FO237" s="28"/>
      <c r="FP237" s="28"/>
      <c r="FQ237" s="28"/>
      <c r="FR237" s="28"/>
      <c r="FS237" s="28"/>
      <c r="FT237" s="28"/>
      <c r="FU237" s="28"/>
      <c r="FV237" s="28"/>
      <c r="FW237" s="28"/>
      <c r="FX237" s="28"/>
      <c r="FY237" s="28"/>
      <c r="FZ237" s="28"/>
      <c r="GA237" s="28"/>
      <c r="GB237" s="28"/>
      <c r="GC237" s="28"/>
      <c r="GD237" s="28"/>
      <c r="GE237" s="28"/>
      <c r="GF237" s="28"/>
      <c r="GG237" s="28"/>
      <c r="GH237" s="28"/>
      <c r="GI237" s="28"/>
      <c r="GJ237" s="28"/>
      <c r="GK237" s="28"/>
      <c r="GL237" s="28"/>
      <c r="GM237" s="28"/>
      <c r="GN237" s="28"/>
      <c r="GO237" s="28"/>
      <c r="GP237" s="28"/>
      <c r="GQ237" s="28"/>
      <c r="GR237" s="28"/>
      <c r="GS237" s="28"/>
      <c r="GT237" s="28"/>
      <c r="GU237" s="28"/>
      <c r="GV237" s="28"/>
      <c r="GW237" s="28"/>
      <c r="GX237" s="28"/>
      <c r="GY237" s="28"/>
      <c r="GZ237" s="28"/>
      <c r="HA237" s="28"/>
      <c r="HB237" s="28"/>
      <c r="HC237" s="28"/>
      <c r="HD237" s="28"/>
      <c r="HE237" s="28"/>
      <c r="HF237" s="28"/>
      <c r="HG237" s="28"/>
      <c r="HH237" s="28"/>
      <c r="HI237" s="28"/>
      <c r="HJ237" s="28"/>
      <c r="HK237" s="28"/>
      <c r="HL237" s="28"/>
      <c r="HM237" s="28"/>
      <c r="HN237" s="28"/>
      <c r="HO237" s="28"/>
      <c r="HP237" s="28"/>
      <c r="HQ237" s="28"/>
      <c r="HR237" s="28"/>
      <c r="HS237" s="28"/>
      <c r="HT237" s="28"/>
      <c r="HU237" s="28"/>
      <c r="HV237" s="28"/>
      <c r="HW237" s="28"/>
      <c r="HX237" s="28"/>
      <c r="HY237" s="28"/>
      <c r="HZ237" s="28"/>
      <c r="IA237" s="28"/>
      <c r="IB237" s="28"/>
      <c r="IC237" s="28"/>
      <c r="ID237" s="28"/>
      <c r="IE237" s="28"/>
      <c r="IF237" s="28"/>
      <c r="IG237" s="28"/>
      <c r="IH237" s="28"/>
      <c r="II237" s="28"/>
      <c r="IJ237" s="28"/>
      <c r="IK237" s="28"/>
      <c r="IL237" s="28"/>
      <c r="IM237" s="28"/>
      <c r="IN237" s="28"/>
      <c r="IO237" s="28"/>
      <c r="IP237" s="28"/>
      <c r="IQ237" s="28"/>
      <c r="IR237" s="28"/>
      <c r="IS237" s="28"/>
      <c r="IT237" s="28"/>
      <c r="IU237" s="28"/>
      <c r="IV237" s="28"/>
      <c r="IW237" s="28"/>
      <c r="IX237" s="28"/>
      <c r="IY237" s="28"/>
      <c r="IZ237" s="28"/>
      <c r="JA237" s="28"/>
      <c r="JB237" s="28"/>
      <c r="JC237" s="28"/>
      <c r="JD237" s="28"/>
      <c r="JE237" s="28"/>
      <c r="JF237" s="28"/>
      <c r="JG237" s="28"/>
      <c r="JH237" s="28"/>
      <c r="JI237" s="28"/>
      <c r="JJ237" s="28"/>
      <c r="JK237" s="28"/>
      <c r="JL237" s="28"/>
      <c r="JM237" s="28"/>
      <c r="JN237" s="28"/>
      <c r="JO237" s="28"/>
      <c r="JP237" s="28"/>
      <c r="JQ237" s="28"/>
      <c r="JR237" s="28"/>
      <c r="JS237" s="28"/>
    </row>
    <row r="238" spans="1:279" s="27" customFormat="1" ht="12.75" outlineLevel="1" x14ac:dyDescent="0.2">
      <c r="A238" s="33"/>
      <c r="B238" s="58"/>
      <c r="C238" s="193" t="s">
        <v>138</v>
      </c>
      <c r="D238" s="33"/>
      <c r="E238" s="244">
        <v>9.6154374253131416E-3</v>
      </c>
      <c r="F238" s="244"/>
      <c r="G238" s="204">
        <f t="shared" si="398"/>
        <v>9792.4135784153077</v>
      </c>
      <c r="H238" s="246">
        <f t="shared" si="402"/>
        <v>8.6303638573010794E-3</v>
      </c>
      <c r="I238" s="201" t="s">
        <v>193</v>
      </c>
      <c r="J238" s="197">
        <f t="shared" ref="J238:AJ238" si="460">+J168/J$10</f>
        <v>520.22533411651887</v>
      </c>
      <c r="K238" s="197">
        <f t="shared" si="460"/>
        <v>335.6148345981473</v>
      </c>
      <c r="L238" s="197">
        <f t="shared" si="460"/>
        <v>238.1644925884479</v>
      </c>
      <c r="M238" s="197">
        <f t="shared" si="460"/>
        <v>178.19206252875344</v>
      </c>
      <c r="N238" s="197">
        <f t="shared" si="460"/>
        <v>154.97785680014979</v>
      </c>
      <c r="O238" s="197">
        <f t="shared" si="460"/>
        <v>151.37819225455493</v>
      </c>
      <c r="P238" s="197">
        <f t="shared" si="460"/>
        <v>215.45760825657689</v>
      </c>
      <c r="Q238" s="197">
        <f t="shared" si="460"/>
        <v>137.89462016101763</v>
      </c>
      <c r="R238" s="197">
        <f t="shared" si="460"/>
        <v>172.39815041304902</v>
      </c>
      <c r="S238" s="197">
        <f t="shared" si="460"/>
        <v>191.94832723956151</v>
      </c>
      <c r="T238" s="197">
        <f t="shared" si="460"/>
        <v>285.02903254066325</v>
      </c>
      <c r="U238" s="197">
        <f t="shared" si="460"/>
        <v>427.46467737598954</v>
      </c>
      <c r="V238" s="197">
        <f t="shared" si="460"/>
        <v>583.2249837279553</v>
      </c>
      <c r="W238" s="197">
        <f t="shared" si="460"/>
        <v>440.62717663611664</v>
      </c>
      <c r="X238" s="197">
        <f t="shared" si="460"/>
        <v>372.95160487272932</v>
      </c>
      <c r="Y238" s="197">
        <f t="shared" si="460"/>
        <v>259.42021577113519</v>
      </c>
      <c r="Z238" s="197">
        <f t="shared" si="460"/>
        <v>202.77831740500301</v>
      </c>
      <c r="AA238" s="197">
        <f t="shared" si="460"/>
        <v>235.71580275119459</v>
      </c>
      <c r="AB238" s="197">
        <f t="shared" si="460"/>
        <v>249.03668928563849</v>
      </c>
      <c r="AC238" s="197">
        <f t="shared" si="460"/>
        <v>265.45868516989287</v>
      </c>
      <c r="AD238" s="197">
        <f t="shared" si="460"/>
        <v>355.3135213338752</v>
      </c>
      <c r="AE238" s="197">
        <f t="shared" si="460"/>
        <v>412.82462250465142</v>
      </c>
      <c r="AF238" s="197">
        <f t="shared" si="460"/>
        <v>421.14840995366859</v>
      </c>
      <c r="AG238" s="197">
        <f t="shared" si="460"/>
        <v>370.95199471366789</v>
      </c>
      <c r="AH238" s="197">
        <f t="shared" si="460"/>
        <v>421.22585987949543</v>
      </c>
      <c r="AI238" s="197">
        <f t="shared" si="460"/>
        <v>340.90370658357568</v>
      </c>
      <c r="AJ238" s="197">
        <f t="shared" si="460"/>
        <v>267.63764299702893</v>
      </c>
      <c r="AK238" s="197">
        <f t="shared" ref="AK238:AO238" si="461">+AK168/AK$10</f>
        <v>273.47483977534199</v>
      </c>
      <c r="AL238" s="197">
        <f t="shared" si="461"/>
        <v>347.66698996595215</v>
      </c>
      <c r="AM238" s="197">
        <f t="shared" si="461"/>
        <v>264.00118967731271</v>
      </c>
      <c r="AN238" s="197">
        <f t="shared" si="461"/>
        <v>247.67527393802115</v>
      </c>
      <c r="AO238" s="197">
        <f t="shared" si="461"/>
        <v>245.15912433670866</v>
      </c>
      <c r="AP238" s="197">
        <f t="shared" ref="AP238:AS238" si="462">+AP168/AP$10</f>
        <v>48.724916365859578</v>
      </c>
      <c r="AQ238" s="197">
        <f t="shared" si="462"/>
        <v>49.658376538244475</v>
      </c>
      <c r="AR238" s="197">
        <f t="shared" si="462"/>
        <v>55.535174331268919</v>
      </c>
      <c r="AS238" s="197">
        <f t="shared" si="462"/>
        <v>52.553271027541001</v>
      </c>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14"/>
      <c r="DC238" s="28"/>
      <c r="DD238" s="28"/>
      <c r="DE238" s="28"/>
      <c r="DF238" s="28"/>
      <c r="DG238" s="28"/>
      <c r="DH238" s="28"/>
      <c r="DI238" s="28"/>
      <c r="DJ238" s="28"/>
      <c r="DK238" s="28"/>
      <c r="DL238" s="28"/>
      <c r="DM238" s="28"/>
      <c r="DN238" s="28"/>
      <c r="DO238" s="28"/>
      <c r="DP238" s="28"/>
      <c r="DQ238" s="28"/>
      <c r="DR238" s="28"/>
      <c r="DS238" s="28"/>
      <c r="DT238" s="28"/>
      <c r="DU238" s="28"/>
      <c r="DV238" s="28"/>
      <c r="DW238" s="28"/>
      <c r="DX238" s="28"/>
      <c r="DY238" s="28"/>
      <c r="DZ238" s="28"/>
      <c r="EA238" s="28"/>
      <c r="EB238" s="28"/>
      <c r="EC238" s="28"/>
      <c r="ED238" s="28"/>
      <c r="EE238" s="28"/>
      <c r="EF238" s="28"/>
      <c r="EG238" s="28"/>
      <c r="EH238" s="28"/>
      <c r="EI238" s="28"/>
      <c r="EJ238" s="28"/>
      <c r="EK238" s="28"/>
      <c r="EL238" s="28"/>
      <c r="EM238" s="28"/>
      <c r="EN238" s="28"/>
      <c r="EO238" s="28"/>
      <c r="EP238" s="28"/>
      <c r="EQ238" s="28"/>
      <c r="ER238" s="28"/>
      <c r="ES238" s="28"/>
      <c r="ET238" s="28"/>
      <c r="EU238" s="28"/>
      <c r="EV238" s="28"/>
      <c r="EW238" s="28"/>
      <c r="EX238" s="28"/>
      <c r="EY238" s="28"/>
      <c r="EZ238" s="28"/>
      <c r="FA238" s="28"/>
      <c r="FB238" s="28"/>
      <c r="FC238" s="28"/>
      <c r="FD238" s="28"/>
      <c r="FE238" s="28"/>
      <c r="FF238" s="28"/>
      <c r="FG238" s="28"/>
      <c r="FH238" s="28"/>
      <c r="FI238" s="28"/>
      <c r="FJ238" s="28"/>
      <c r="FK238" s="28"/>
      <c r="FL238" s="28"/>
      <c r="FM238" s="28"/>
      <c r="FN238" s="28"/>
      <c r="FO238" s="28"/>
      <c r="FP238" s="28"/>
      <c r="FQ238" s="28"/>
      <c r="FR238" s="28"/>
      <c r="FS238" s="28"/>
      <c r="FT238" s="28"/>
      <c r="FU238" s="28"/>
      <c r="FV238" s="28"/>
      <c r="FW238" s="28"/>
      <c r="FX238" s="28"/>
      <c r="FY238" s="28"/>
      <c r="FZ238" s="28"/>
      <c r="GA238" s="28"/>
      <c r="GB238" s="28"/>
      <c r="GC238" s="28"/>
      <c r="GD238" s="28"/>
      <c r="GE238" s="28"/>
      <c r="GF238" s="28"/>
      <c r="GG238" s="28"/>
      <c r="GH238" s="28"/>
      <c r="GI238" s="28"/>
      <c r="GJ238" s="28"/>
      <c r="GK238" s="28"/>
      <c r="GL238" s="28"/>
      <c r="GM238" s="28"/>
      <c r="GN238" s="28"/>
      <c r="GO238" s="28"/>
      <c r="GP238" s="28"/>
      <c r="GQ238" s="28"/>
      <c r="GR238" s="28"/>
      <c r="GS238" s="28"/>
      <c r="GT238" s="28"/>
      <c r="GU238" s="28"/>
      <c r="GV238" s="28"/>
      <c r="GW238" s="28"/>
      <c r="GX238" s="28"/>
      <c r="GY238" s="28"/>
      <c r="GZ238" s="28"/>
      <c r="HA238" s="28"/>
      <c r="HB238" s="28"/>
      <c r="HC238" s="28"/>
      <c r="HD238" s="28"/>
      <c r="HE238" s="28"/>
      <c r="HF238" s="28"/>
      <c r="HG238" s="28"/>
      <c r="HH238" s="28"/>
      <c r="HI238" s="28"/>
      <c r="HJ238" s="28"/>
      <c r="HK238" s="28"/>
      <c r="HL238" s="28"/>
      <c r="HM238" s="28"/>
      <c r="HN238" s="28"/>
      <c r="HO238" s="28"/>
      <c r="HP238" s="28"/>
      <c r="HQ238" s="28"/>
      <c r="HR238" s="28"/>
      <c r="HS238" s="28"/>
      <c r="HT238" s="28"/>
      <c r="HU238" s="28"/>
      <c r="HV238" s="28"/>
      <c r="HW238" s="28"/>
      <c r="HX238" s="28"/>
      <c r="HY238" s="28"/>
      <c r="HZ238" s="28"/>
      <c r="IA238" s="28"/>
      <c r="IB238" s="28"/>
      <c r="IC238" s="28"/>
      <c r="ID238" s="28"/>
      <c r="IE238" s="28"/>
      <c r="IF238" s="28"/>
      <c r="IG238" s="28"/>
      <c r="IH238" s="28"/>
      <c r="II238" s="28"/>
      <c r="IJ238" s="28"/>
      <c r="IK238" s="28"/>
      <c r="IL238" s="28"/>
      <c r="IM238" s="28"/>
      <c r="IN238" s="28"/>
      <c r="IO238" s="28"/>
      <c r="IP238" s="28"/>
      <c r="IQ238" s="28"/>
      <c r="IR238" s="28"/>
      <c r="IS238" s="28"/>
      <c r="IT238" s="28"/>
      <c r="IU238" s="28"/>
      <c r="IV238" s="28"/>
      <c r="IW238" s="28"/>
      <c r="IX238" s="28"/>
      <c r="IY238" s="28"/>
      <c r="IZ238" s="28"/>
      <c r="JA238" s="28"/>
      <c r="JB238" s="28"/>
      <c r="JC238" s="28"/>
      <c r="JD238" s="28"/>
      <c r="JE238" s="28"/>
      <c r="JF238" s="28"/>
      <c r="JG238" s="28"/>
      <c r="JH238" s="28"/>
      <c r="JI238" s="28"/>
      <c r="JJ238" s="28"/>
      <c r="JK238" s="28"/>
      <c r="JL238" s="28"/>
      <c r="JM238" s="28"/>
      <c r="JN238" s="28"/>
      <c r="JO238" s="28"/>
      <c r="JP238" s="28"/>
      <c r="JQ238" s="28"/>
      <c r="JR238" s="28"/>
      <c r="JS238" s="28"/>
    </row>
    <row r="239" spans="1:279" s="27" customFormat="1" ht="12.75" outlineLevel="1" x14ac:dyDescent="0.2">
      <c r="A239" s="33"/>
      <c r="B239" s="58"/>
      <c r="C239" s="193" t="s">
        <v>120</v>
      </c>
      <c r="D239" s="33"/>
      <c r="E239" s="244">
        <v>9.1761087746467466E-3</v>
      </c>
      <c r="F239" s="244"/>
      <c r="G239" s="204">
        <f t="shared" si="398"/>
        <v>28279.553164241806</v>
      </c>
      <c r="H239" s="246">
        <f t="shared" si="402"/>
        <v>2.4923664791616489E-2</v>
      </c>
      <c r="I239" s="201" t="s">
        <v>193</v>
      </c>
      <c r="J239" s="197">
        <f t="shared" ref="J239:AJ239" si="463">+J169/J$10</f>
        <v>496.45627567740763</v>
      </c>
      <c r="K239" s="197">
        <f t="shared" si="463"/>
        <v>320.28061672476468</v>
      </c>
      <c r="L239" s="197">
        <f t="shared" si="463"/>
        <v>227.28277389616264</v>
      </c>
      <c r="M239" s="197">
        <f t="shared" si="463"/>
        <v>170.05047989163594</v>
      </c>
      <c r="N239" s="197">
        <f t="shared" si="463"/>
        <v>147.89692956828625</v>
      </c>
      <c r="O239" s="197">
        <f t="shared" si="463"/>
        <v>144.46173343923007</v>
      </c>
      <c r="P239" s="197">
        <f t="shared" si="463"/>
        <v>205.61336549108586</v>
      </c>
      <c r="Q239" s="197">
        <f t="shared" si="463"/>
        <v>131.59422479366677</v>
      </c>
      <c r="R239" s="197">
        <f t="shared" si="463"/>
        <v>164.52129120756359</v>
      </c>
      <c r="S239" s="197">
        <f t="shared" si="463"/>
        <v>183.17822184822182</v>
      </c>
      <c r="T239" s="197">
        <f t="shared" si="463"/>
        <v>272.00607635801623</v>
      </c>
      <c r="U239" s="197">
        <f t="shared" si="463"/>
        <v>407.93384673226319</v>
      </c>
      <c r="V239" s="197">
        <f t="shared" si="463"/>
        <v>556.57747578810836</v>
      </c>
      <c r="W239" s="197">
        <f t="shared" si="463"/>
        <v>420.49495233929179</v>
      </c>
      <c r="X239" s="197">
        <f t="shared" si="463"/>
        <v>355.91147262650793</v>
      </c>
      <c r="Y239" s="197">
        <f t="shared" si="463"/>
        <v>247.56732460153697</v>
      </c>
      <c r="Z239" s="197">
        <f t="shared" si="463"/>
        <v>193.51339053486214</v>
      </c>
      <c r="AA239" s="197">
        <f t="shared" si="463"/>
        <v>224.94596452305427</v>
      </c>
      <c r="AB239" s="197">
        <f t="shared" si="463"/>
        <v>237.65822070112446</v>
      </c>
      <c r="AC239" s="197">
        <f t="shared" si="463"/>
        <v>253.32989676382971</v>
      </c>
      <c r="AD239" s="197">
        <f t="shared" si="463"/>
        <v>339.0792718674706</v>
      </c>
      <c r="AE239" s="197">
        <f t="shared" si="463"/>
        <v>393.96269492459373</v>
      </c>
      <c r="AF239" s="197">
        <f t="shared" si="463"/>
        <v>401.90616911830506</v>
      </c>
      <c r="AG239" s="197">
        <f t="shared" si="463"/>
        <v>354.00322451310097</v>
      </c>
      <c r="AH239" s="197">
        <f t="shared" si="463"/>
        <v>401.98008036254078</v>
      </c>
      <c r="AI239" s="197">
        <f t="shared" si="463"/>
        <v>325.32784052611879</v>
      </c>
      <c r="AJ239" s="197">
        <f t="shared" si="463"/>
        <v>255.40929816313908</v>
      </c>
      <c r="AK239" s="197">
        <f t="shared" ref="AK239:AO239" si="464">+AK169/AK$10</f>
        <v>260.97979383667041</v>
      </c>
      <c r="AL239" s="197">
        <f t="shared" si="464"/>
        <v>331.78210997277648</v>
      </c>
      <c r="AM239" s="197">
        <f t="shared" si="464"/>
        <v>251.93899413642916</v>
      </c>
      <c r="AN239" s="197">
        <f t="shared" si="464"/>
        <v>236.35900832371112</v>
      </c>
      <c r="AO239" s="197">
        <f t="shared" si="464"/>
        <v>233.95782141835562</v>
      </c>
      <c r="AP239" s="197">
        <f t="shared" ref="AP239:AS239" si="465">+AP169/AP$10</f>
        <v>4514.8321206302489</v>
      </c>
      <c r="AQ239" s="197">
        <f t="shared" si="465"/>
        <v>4601.3261832976468</v>
      </c>
      <c r="AR239" s="197">
        <f t="shared" si="465"/>
        <v>5145.8680198227194</v>
      </c>
      <c r="AS239" s="197">
        <f t="shared" si="465"/>
        <v>4869.5659998213614</v>
      </c>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14"/>
      <c r="DC239" s="28"/>
      <c r="DD239" s="28"/>
      <c r="DE239" s="28"/>
      <c r="DF239" s="28"/>
      <c r="DG239" s="28"/>
      <c r="DH239" s="28"/>
      <c r="DI239" s="28"/>
      <c r="DJ239" s="28"/>
      <c r="DK239" s="28"/>
      <c r="DL239" s="28"/>
      <c r="DM239" s="28"/>
      <c r="DN239" s="28"/>
      <c r="DO239" s="28"/>
      <c r="DP239" s="28"/>
      <c r="DQ239" s="28"/>
      <c r="DR239" s="28"/>
      <c r="DS239" s="28"/>
      <c r="DT239" s="28"/>
      <c r="DU239" s="28"/>
      <c r="DV239" s="28"/>
      <c r="DW239" s="28"/>
      <c r="DX239" s="28"/>
      <c r="DY239" s="28"/>
      <c r="DZ239" s="28"/>
      <c r="EA239" s="28"/>
      <c r="EB239" s="28"/>
      <c r="EC239" s="28"/>
      <c r="ED239" s="28"/>
      <c r="EE239" s="28"/>
      <c r="EF239" s="28"/>
      <c r="EG239" s="28"/>
      <c r="EH239" s="28"/>
      <c r="EI239" s="28"/>
      <c r="EJ239" s="28"/>
      <c r="EK239" s="28"/>
      <c r="EL239" s="28"/>
      <c r="EM239" s="28"/>
      <c r="EN239" s="28"/>
      <c r="EO239" s="28"/>
      <c r="EP239" s="28"/>
      <c r="EQ239" s="28"/>
      <c r="ER239" s="28"/>
      <c r="ES239" s="28"/>
      <c r="ET239" s="28"/>
      <c r="EU239" s="28"/>
      <c r="EV239" s="28"/>
      <c r="EW239" s="28"/>
      <c r="EX239" s="28"/>
      <c r="EY239" s="28"/>
      <c r="EZ239" s="28"/>
      <c r="FA239" s="28"/>
      <c r="FB239" s="28"/>
      <c r="FC239" s="28"/>
      <c r="FD239" s="28"/>
      <c r="FE239" s="28"/>
      <c r="FF239" s="28"/>
      <c r="FG239" s="28"/>
      <c r="FH239" s="28"/>
      <c r="FI239" s="28"/>
      <c r="FJ239" s="28"/>
      <c r="FK239" s="28"/>
      <c r="FL239" s="28"/>
      <c r="FM239" s="28"/>
      <c r="FN239" s="28"/>
      <c r="FO239" s="28"/>
      <c r="FP239" s="28"/>
      <c r="FQ239" s="28"/>
      <c r="FR239" s="28"/>
      <c r="FS239" s="28"/>
      <c r="FT239" s="28"/>
      <c r="FU239" s="28"/>
      <c r="FV239" s="28"/>
      <c r="FW239" s="28"/>
      <c r="FX239" s="28"/>
      <c r="FY239" s="28"/>
      <c r="FZ239" s="28"/>
      <c r="GA239" s="28"/>
      <c r="GB239" s="28"/>
      <c r="GC239" s="28"/>
      <c r="GD239" s="28"/>
      <c r="GE239" s="28"/>
      <c r="GF239" s="28"/>
      <c r="GG239" s="28"/>
      <c r="GH239" s="28"/>
      <c r="GI239" s="28"/>
      <c r="GJ239" s="28"/>
      <c r="GK239" s="28"/>
      <c r="GL239" s="28"/>
      <c r="GM239" s="28"/>
      <c r="GN239" s="28"/>
      <c r="GO239" s="28"/>
      <c r="GP239" s="28"/>
      <c r="GQ239" s="28"/>
      <c r="GR239" s="28"/>
      <c r="GS239" s="28"/>
      <c r="GT239" s="28"/>
      <c r="GU239" s="28"/>
      <c r="GV239" s="28"/>
      <c r="GW239" s="28"/>
      <c r="GX239" s="28"/>
      <c r="GY239" s="28"/>
      <c r="GZ239" s="28"/>
      <c r="HA239" s="28"/>
      <c r="HB239" s="28"/>
      <c r="HC239" s="28"/>
      <c r="HD239" s="28"/>
      <c r="HE239" s="28"/>
      <c r="HF239" s="28"/>
      <c r="HG239" s="28"/>
      <c r="HH239" s="28"/>
      <c r="HI239" s="28"/>
      <c r="HJ239" s="28"/>
      <c r="HK239" s="28"/>
      <c r="HL239" s="28"/>
      <c r="HM239" s="28"/>
      <c r="HN239" s="28"/>
      <c r="HO239" s="28"/>
      <c r="HP239" s="28"/>
      <c r="HQ239" s="28"/>
      <c r="HR239" s="28"/>
      <c r="HS239" s="28"/>
      <c r="HT239" s="28"/>
      <c r="HU239" s="28"/>
      <c r="HV239" s="28"/>
      <c r="HW239" s="28"/>
      <c r="HX239" s="28"/>
      <c r="HY239" s="28"/>
      <c r="HZ239" s="28"/>
      <c r="IA239" s="28"/>
      <c r="IB239" s="28"/>
      <c r="IC239" s="28"/>
      <c r="ID239" s="28"/>
      <c r="IE239" s="28"/>
      <c r="IF239" s="28"/>
      <c r="IG239" s="28"/>
      <c r="IH239" s="28"/>
      <c r="II239" s="28"/>
      <c r="IJ239" s="28"/>
      <c r="IK239" s="28"/>
      <c r="IL239" s="28"/>
      <c r="IM239" s="28"/>
      <c r="IN239" s="28"/>
      <c r="IO239" s="28"/>
      <c r="IP239" s="28"/>
      <c r="IQ239" s="28"/>
      <c r="IR239" s="28"/>
      <c r="IS239" s="28"/>
      <c r="IT239" s="28"/>
      <c r="IU239" s="28"/>
      <c r="IV239" s="28"/>
      <c r="IW239" s="28"/>
      <c r="IX239" s="28"/>
      <c r="IY239" s="28"/>
      <c r="IZ239" s="28"/>
      <c r="JA239" s="28"/>
      <c r="JB239" s="28"/>
      <c r="JC239" s="28"/>
      <c r="JD239" s="28"/>
      <c r="JE239" s="28"/>
      <c r="JF239" s="28"/>
      <c r="JG239" s="28"/>
      <c r="JH239" s="28"/>
      <c r="JI239" s="28"/>
      <c r="JJ239" s="28"/>
      <c r="JK239" s="28"/>
      <c r="JL239" s="28"/>
      <c r="JM239" s="28"/>
      <c r="JN239" s="28"/>
      <c r="JO239" s="28"/>
      <c r="JP239" s="28"/>
      <c r="JQ239" s="28"/>
      <c r="JR239" s="28"/>
      <c r="JS239" s="28"/>
    </row>
    <row r="240" spans="1:279" s="27" customFormat="1" ht="12.75" outlineLevel="1" x14ac:dyDescent="0.2">
      <c r="A240" s="33"/>
      <c r="B240" s="58"/>
      <c r="C240" s="193" t="s">
        <v>141</v>
      </c>
      <c r="D240" s="33"/>
      <c r="E240" s="244">
        <v>8.2922439989260664E-3</v>
      </c>
      <c r="F240" s="244"/>
      <c r="G240" s="204">
        <f t="shared" si="398"/>
        <v>8426.7147047684703</v>
      </c>
      <c r="H240" s="246">
        <f t="shared" si="402"/>
        <v>7.4267302377960245E-3</v>
      </c>
      <c r="I240" s="201" t="s">
        <v>193</v>
      </c>
      <c r="J240" s="197">
        <f t="shared" ref="J240:AJ240" si="466">+J170/J$10</f>
        <v>448.63641809582305</v>
      </c>
      <c r="K240" s="197">
        <f t="shared" si="466"/>
        <v>289.43042058811159</v>
      </c>
      <c r="L240" s="197">
        <f t="shared" si="466"/>
        <v>205.39035272849404</v>
      </c>
      <c r="M240" s="197">
        <f t="shared" si="466"/>
        <v>153.67081036484345</v>
      </c>
      <c r="N240" s="197">
        <f t="shared" si="466"/>
        <v>133.65114307065585</v>
      </c>
      <c r="O240" s="197">
        <f t="shared" si="466"/>
        <v>130.54683326070625</v>
      </c>
      <c r="P240" s="197">
        <f t="shared" si="466"/>
        <v>185.80819364339825</v>
      </c>
      <c r="Q240" s="197">
        <f t="shared" si="466"/>
        <v>118.91875386804352</v>
      </c>
      <c r="R240" s="197">
        <f t="shared" si="466"/>
        <v>148.67420637829204</v>
      </c>
      <c r="S240" s="197">
        <f t="shared" si="466"/>
        <v>165.53405677270217</v>
      </c>
      <c r="T240" s="197">
        <f t="shared" si="466"/>
        <v>245.80579957630428</v>
      </c>
      <c r="U240" s="197">
        <f t="shared" si="466"/>
        <v>368.64068153493071</v>
      </c>
      <c r="V240" s="197">
        <f t="shared" si="466"/>
        <v>502.96660021001486</v>
      </c>
      <c r="W240" s="197">
        <f t="shared" si="466"/>
        <v>379.99187136362468</v>
      </c>
      <c r="X240" s="197">
        <f t="shared" si="466"/>
        <v>321.62922710664094</v>
      </c>
      <c r="Y240" s="197">
        <f t="shared" si="466"/>
        <v>223.72104692452348</v>
      </c>
      <c r="Z240" s="197">
        <f t="shared" si="466"/>
        <v>174.87371725672699</v>
      </c>
      <c r="AA240" s="197">
        <f t="shared" si="466"/>
        <v>203.27863043131171</v>
      </c>
      <c r="AB240" s="197">
        <f t="shared" si="466"/>
        <v>214.7664116460098</v>
      </c>
      <c r="AC240" s="197">
        <f t="shared" si="466"/>
        <v>228.92855433367467</v>
      </c>
      <c r="AD240" s="197">
        <f t="shared" si="466"/>
        <v>306.41834424107475</v>
      </c>
      <c r="AE240" s="197">
        <f t="shared" si="466"/>
        <v>356.01526453297373</v>
      </c>
      <c r="AF240" s="197">
        <f t="shared" si="466"/>
        <v>363.19360426619721</v>
      </c>
      <c r="AG240" s="197">
        <f t="shared" si="466"/>
        <v>319.90478602213886</v>
      </c>
      <c r="AH240" s="197">
        <f t="shared" si="466"/>
        <v>363.26039620235645</v>
      </c>
      <c r="AI240" s="197">
        <f t="shared" si="466"/>
        <v>293.99148370384688</v>
      </c>
      <c r="AJ240" s="197">
        <f t="shared" si="466"/>
        <v>230.80766280963599</v>
      </c>
      <c r="AK240" s="197">
        <f t="shared" ref="AK240:AO240" si="467">+AK170/AK$10</f>
        <v>235.84159499748344</v>
      </c>
      <c r="AL240" s="197">
        <f t="shared" si="467"/>
        <v>299.82406245818481</v>
      </c>
      <c r="AM240" s="197">
        <f t="shared" si="467"/>
        <v>227.67162677882484</v>
      </c>
      <c r="AN240" s="197">
        <f t="shared" si="467"/>
        <v>213.59234251665268</v>
      </c>
      <c r="AO240" s="197">
        <f t="shared" si="467"/>
        <v>211.42244368532579</v>
      </c>
      <c r="AP240" s="197">
        <f t="shared" ref="AP240:AS240" si="468">+AP170/AP$10</f>
        <v>37.73626828276749</v>
      </c>
      <c r="AQ240" s="197">
        <f t="shared" si="468"/>
        <v>38.459210590803472</v>
      </c>
      <c r="AR240" s="197">
        <f t="shared" si="468"/>
        <v>43.010648226857263</v>
      </c>
      <c r="AS240" s="197">
        <f t="shared" si="468"/>
        <v>40.701236298515987</v>
      </c>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14"/>
      <c r="DC240" s="28"/>
      <c r="DD240" s="28"/>
      <c r="DE240" s="28"/>
      <c r="DF240" s="28"/>
      <c r="DG240" s="28"/>
      <c r="DH240" s="28"/>
      <c r="DI240" s="28"/>
      <c r="DJ240" s="28"/>
      <c r="DK240" s="28"/>
      <c r="DL240" s="28"/>
      <c r="DM240" s="28"/>
      <c r="DN240" s="28"/>
      <c r="DO240" s="28"/>
      <c r="DP240" s="28"/>
      <c r="DQ240" s="28"/>
      <c r="DR240" s="28"/>
      <c r="DS240" s="28"/>
      <c r="DT240" s="28"/>
      <c r="DU240" s="28"/>
      <c r="DV240" s="28"/>
      <c r="DW240" s="28"/>
      <c r="DX240" s="28"/>
      <c r="DY240" s="28"/>
      <c r="DZ240" s="28"/>
      <c r="EA240" s="28"/>
      <c r="EB240" s="28"/>
      <c r="EC240" s="28"/>
      <c r="ED240" s="28"/>
      <c r="EE240" s="28"/>
      <c r="EF240" s="28"/>
      <c r="EG240" s="28"/>
      <c r="EH240" s="28"/>
      <c r="EI240" s="28"/>
      <c r="EJ240" s="28"/>
      <c r="EK240" s="28"/>
      <c r="EL240" s="28"/>
      <c r="EM240" s="28"/>
      <c r="EN240" s="28"/>
      <c r="EO240" s="28"/>
      <c r="EP240" s="28"/>
      <c r="EQ240" s="28"/>
      <c r="ER240" s="28"/>
      <c r="ES240" s="28"/>
      <c r="ET240" s="28"/>
      <c r="EU240" s="28"/>
      <c r="EV240" s="28"/>
      <c r="EW240" s="28"/>
      <c r="EX240" s="28"/>
      <c r="EY240" s="28"/>
      <c r="EZ240" s="28"/>
      <c r="FA240" s="28"/>
      <c r="FB240" s="28"/>
      <c r="FC240" s="28"/>
      <c r="FD240" s="28"/>
      <c r="FE240" s="28"/>
      <c r="FF240" s="28"/>
      <c r="FG240" s="28"/>
      <c r="FH240" s="28"/>
      <c r="FI240" s="28"/>
      <c r="FJ240" s="28"/>
      <c r="FK240" s="28"/>
      <c r="FL240" s="28"/>
      <c r="FM240" s="28"/>
      <c r="FN240" s="28"/>
      <c r="FO240" s="28"/>
      <c r="FP240" s="28"/>
      <c r="FQ240" s="28"/>
      <c r="FR240" s="28"/>
      <c r="FS240" s="28"/>
      <c r="FT240" s="28"/>
      <c r="FU240" s="28"/>
      <c r="FV240" s="28"/>
      <c r="FW240" s="28"/>
      <c r="FX240" s="28"/>
      <c r="FY240" s="28"/>
      <c r="FZ240" s="28"/>
      <c r="GA240" s="28"/>
      <c r="GB240" s="28"/>
      <c r="GC240" s="28"/>
      <c r="GD240" s="28"/>
      <c r="GE240" s="28"/>
      <c r="GF240" s="28"/>
      <c r="GG240" s="28"/>
      <c r="GH240" s="28"/>
      <c r="GI240" s="28"/>
      <c r="GJ240" s="28"/>
      <c r="GK240" s="28"/>
      <c r="GL240" s="28"/>
      <c r="GM240" s="28"/>
      <c r="GN240" s="28"/>
      <c r="GO240" s="28"/>
      <c r="GP240" s="28"/>
      <c r="GQ240" s="28"/>
      <c r="GR240" s="28"/>
      <c r="GS240" s="28"/>
      <c r="GT240" s="28"/>
      <c r="GU240" s="28"/>
      <c r="GV240" s="28"/>
      <c r="GW240" s="28"/>
      <c r="GX240" s="28"/>
      <c r="GY240" s="28"/>
      <c r="GZ240" s="28"/>
      <c r="HA240" s="28"/>
      <c r="HB240" s="28"/>
      <c r="HC240" s="28"/>
      <c r="HD240" s="28"/>
      <c r="HE240" s="28"/>
      <c r="HF240" s="28"/>
      <c r="HG240" s="28"/>
      <c r="HH240" s="28"/>
      <c r="HI240" s="28"/>
      <c r="HJ240" s="28"/>
      <c r="HK240" s="28"/>
      <c r="HL240" s="28"/>
      <c r="HM240" s="28"/>
      <c r="HN240" s="28"/>
      <c r="HO240" s="28"/>
      <c r="HP240" s="28"/>
      <c r="HQ240" s="28"/>
      <c r="HR240" s="28"/>
      <c r="HS240" s="28"/>
      <c r="HT240" s="28"/>
      <c r="HU240" s="28"/>
      <c r="HV240" s="28"/>
      <c r="HW240" s="28"/>
      <c r="HX240" s="28"/>
      <c r="HY240" s="28"/>
      <c r="HZ240" s="28"/>
      <c r="IA240" s="28"/>
      <c r="IB240" s="28"/>
      <c r="IC240" s="28"/>
      <c r="ID240" s="28"/>
      <c r="IE240" s="28"/>
      <c r="IF240" s="28"/>
      <c r="IG240" s="28"/>
      <c r="IH240" s="28"/>
      <c r="II240" s="28"/>
      <c r="IJ240" s="28"/>
      <c r="IK240" s="28"/>
      <c r="IL240" s="28"/>
      <c r="IM240" s="28"/>
      <c r="IN240" s="28"/>
      <c r="IO240" s="28"/>
      <c r="IP240" s="28"/>
      <c r="IQ240" s="28"/>
      <c r="IR240" s="28"/>
      <c r="IS240" s="28"/>
      <c r="IT240" s="28"/>
      <c r="IU240" s="28"/>
      <c r="IV240" s="28"/>
      <c r="IW240" s="28"/>
      <c r="IX240" s="28"/>
      <c r="IY240" s="28"/>
      <c r="IZ240" s="28"/>
      <c r="JA240" s="28"/>
      <c r="JB240" s="28"/>
      <c r="JC240" s="28"/>
      <c r="JD240" s="28"/>
      <c r="JE240" s="28"/>
      <c r="JF240" s="28"/>
      <c r="JG240" s="28"/>
      <c r="JH240" s="28"/>
      <c r="JI240" s="28"/>
      <c r="JJ240" s="28"/>
      <c r="JK240" s="28"/>
      <c r="JL240" s="28"/>
      <c r="JM240" s="28"/>
      <c r="JN240" s="28"/>
      <c r="JO240" s="28"/>
      <c r="JP240" s="28"/>
      <c r="JQ240" s="28"/>
      <c r="JR240" s="28"/>
      <c r="JS240" s="28"/>
    </row>
    <row r="241" spans="1:279" s="27" customFormat="1" ht="12.75" outlineLevel="1" x14ac:dyDescent="0.2">
      <c r="A241" s="33"/>
      <c r="B241" s="58"/>
      <c r="C241" s="193" t="s">
        <v>144</v>
      </c>
      <c r="D241" s="33"/>
      <c r="E241" s="244">
        <v>7.5943238974581469E-3</v>
      </c>
      <c r="F241" s="244"/>
      <c r="G241" s="204">
        <f t="shared" si="398"/>
        <v>8107.7739634975778</v>
      </c>
      <c r="H241" s="246">
        <f t="shared" si="402"/>
        <v>7.1456376732262003E-3</v>
      </c>
      <c r="I241" s="201" t="s">
        <v>193</v>
      </c>
      <c r="J241" s="197">
        <f t="shared" ref="J241:AJ241" si="469">+J171/J$10</f>
        <v>410.87675081152798</v>
      </c>
      <c r="K241" s="197">
        <f t="shared" si="469"/>
        <v>265.07039107970371</v>
      </c>
      <c r="L241" s="197">
        <f t="shared" si="469"/>
        <v>188.10358984074409</v>
      </c>
      <c r="M241" s="197">
        <f t="shared" si="469"/>
        <v>140.73704387456903</v>
      </c>
      <c r="N241" s="197">
        <f t="shared" si="469"/>
        <v>122.40234005120104</v>
      </c>
      <c r="O241" s="197">
        <f t="shared" si="469"/>
        <v>119.55930574373647</v>
      </c>
      <c r="P241" s="197">
        <f t="shared" si="469"/>
        <v>170.16957116943749</v>
      </c>
      <c r="Q241" s="197">
        <f t="shared" si="469"/>
        <v>108.90990840030616</v>
      </c>
      <c r="R241" s="197">
        <f t="shared" si="469"/>
        <v>136.16098110240313</v>
      </c>
      <c r="S241" s="197">
        <f t="shared" si="469"/>
        <v>151.60181530535473</v>
      </c>
      <c r="T241" s="197">
        <f t="shared" si="469"/>
        <v>225.11745410505245</v>
      </c>
      <c r="U241" s="197">
        <f t="shared" si="469"/>
        <v>337.61388807644317</v>
      </c>
      <c r="V241" s="197">
        <f t="shared" si="469"/>
        <v>460.63421096784953</v>
      </c>
      <c r="W241" s="197">
        <f t="shared" si="469"/>
        <v>348.00970037909599</v>
      </c>
      <c r="X241" s="197">
        <f t="shared" si="469"/>
        <v>294.55917190247823</v>
      </c>
      <c r="Y241" s="197">
        <f t="shared" si="469"/>
        <v>204.89147367628161</v>
      </c>
      <c r="Z241" s="197">
        <f t="shared" si="469"/>
        <v>160.15539945183681</v>
      </c>
      <c r="AA241" s="197">
        <f t="shared" si="469"/>
        <v>186.16960151281214</v>
      </c>
      <c r="AB241" s="197">
        <f t="shared" si="469"/>
        <v>196.69050893170274</v>
      </c>
      <c r="AC241" s="197">
        <f t="shared" si="469"/>
        <v>209.66068909838313</v>
      </c>
      <c r="AD241" s="197">
        <f t="shared" si="469"/>
        <v>280.62851920311647</v>
      </c>
      <c r="AE241" s="197">
        <f t="shared" si="469"/>
        <v>326.05109445076675</v>
      </c>
      <c r="AF241" s="197">
        <f t="shared" si="469"/>
        <v>332.62526628979515</v>
      </c>
      <c r="AG241" s="197">
        <f t="shared" si="469"/>
        <v>292.97986910585422</v>
      </c>
      <c r="AH241" s="197">
        <f t="shared" si="469"/>
        <v>332.68643665537985</v>
      </c>
      <c r="AI241" s="197">
        <f t="shared" si="469"/>
        <v>269.24757045625472</v>
      </c>
      <c r="AJ241" s="197">
        <f t="shared" si="469"/>
        <v>211.38164164232148</v>
      </c>
      <c r="AK241" s="197">
        <f t="shared" ref="AK241:AO241" si="470">+AK171/AK$10</f>
        <v>215.99189087248223</v>
      </c>
      <c r="AL241" s="197">
        <f t="shared" si="470"/>
        <v>274.58924783859084</v>
      </c>
      <c r="AM241" s="197">
        <f t="shared" si="470"/>
        <v>208.5095513643264</v>
      </c>
      <c r="AN241" s="197">
        <f t="shared" si="470"/>
        <v>195.6152558099302</v>
      </c>
      <c r="AO241" s="197">
        <f t="shared" si="470"/>
        <v>193.62798739960044</v>
      </c>
      <c r="AP241" s="197">
        <f t="shared" ref="AP241:AS241" si="471">+AP171/AP$10</f>
        <v>126.66574241143674</v>
      </c>
      <c r="AQ241" s="197">
        <f t="shared" si="471"/>
        <v>129.09237409324064</v>
      </c>
      <c r="AR241" s="197">
        <f t="shared" si="471"/>
        <v>144.36975189038162</v>
      </c>
      <c r="AS241" s="197">
        <f t="shared" si="471"/>
        <v>136.61796853318205</v>
      </c>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14"/>
      <c r="DC241" s="28"/>
      <c r="DD241" s="28"/>
      <c r="DE241" s="28"/>
      <c r="DF241" s="28"/>
      <c r="DG241" s="28"/>
      <c r="DH241" s="28"/>
      <c r="DI241" s="28"/>
      <c r="DJ241" s="28"/>
      <c r="DK241" s="28"/>
      <c r="DL241" s="28"/>
      <c r="DM241" s="28"/>
      <c r="DN241" s="28"/>
      <c r="DO241" s="28"/>
      <c r="DP241" s="28"/>
      <c r="DQ241" s="28"/>
      <c r="DR241" s="28"/>
      <c r="DS241" s="28"/>
      <c r="DT241" s="28"/>
      <c r="DU241" s="28"/>
      <c r="DV241" s="28"/>
      <c r="DW241" s="28"/>
      <c r="DX241" s="28"/>
      <c r="DY241" s="28"/>
      <c r="DZ241" s="28"/>
      <c r="EA241" s="28"/>
      <c r="EB241" s="28"/>
      <c r="EC241" s="28"/>
      <c r="ED241" s="28"/>
      <c r="EE241" s="28"/>
      <c r="EF241" s="28"/>
      <c r="EG241" s="28"/>
      <c r="EH241" s="28"/>
      <c r="EI241" s="28"/>
      <c r="EJ241" s="28"/>
      <c r="EK241" s="28"/>
      <c r="EL241" s="28"/>
      <c r="EM241" s="28"/>
      <c r="EN241" s="28"/>
      <c r="EO241" s="28"/>
      <c r="EP241" s="28"/>
      <c r="EQ241" s="28"/>
      <c r="ER241" s="28"/>
      <c r="ES241" s="28"/>
      <c r="ET241" s="28"/>
      <c r="EU241" s="28"/>
      <c r="EV241" s="28"/>
      <c r="EW241" s="28"/>
      <c r="EX241" s="28"/>
      <c r="EY241" s="28"/>
      <c r="EZ241" s="28"/>
      <c r="FA241" s="28"/>
      <c r="FB241" s="28"/>
      <c r="FC241" s="28"/>
      <c r="FD241" s="28"/>
      <c r="FE241" s="28"/>
      <c r="FF241" s="28"/>
      <c r="FG241" s="28"/>
      <c r="FH241" s="28"/>
      <c r="FI241" s="28"/>
      <c r="FJ241" s="28"/>
      <c r="FK241" s="28"/>
      <c r="FL241" s="28"/>
      <c r="FM241" s="28"/>
      <c r="FN241" s="28"/>
      <c r="FO241" s="28"/>
      <c r="FP241" s="28"/>
      <c r="FQ241" s="28"/>
      <c r="FR241" s="28"/>
      <c r="FS241" s="28"/>
      <c r="FT241" s="28"/>
      <c r="FU241" s="28"/>
      <c r="FV241" s="28"/>
      <c r="FW241" s="28"/>
      <c r="FX241" s="28"/>
      <c r="FY241" s="28"/>
      <c r="FZ241" s="28"/>
      <c r="GA241" s="28"/>
      <c r="GB241" s="28"/>
      <c r="GC241" s="28"/>
      <c r="GD241" s="28"/>
      <c r="GE241" s="28"/>
      <c r="GF241" s="28"/>
      <c r="GG241" s="28"/>
      <c r="GH241" s="28"/>
      <c r="GI241" s="28"/>
      <c r="GJ241" s="28"/>
      <c r="GK241" s="28"/>
      <c r="GL241" s="28"/>
      <c r="GM241" s="28"/>
      <c r="GN241" s="28"/>
      <c r="GO241" s="28"/>
      <c r="GP241" s="28"/>
      <c r="GQ241" s="28"/>
      <c r="GR241" s="28"/>
      <c r="GS241" s="28"/>
      <c r="GT241" s="28"/>
      <c r="GU241" s="28"/>
      <c r="GV241" s="28"/>
      <c r="GW241" s="28"/>
      <c r="GX241" s="28"/>
      <c r="GY241" s="28"/>
      <c r="GZ241" s="28"/>
      <c r="HA241" s="28"/>
      <c r="HB241" s="28"/>
      <c r="HC241" s="28"/>
      <c r="HD241" s="28"/>
      <c r="HE241" s="28"/>
      <c r="HF241" s="28"/>
      <c r="HG241" s="28"/>
      <c r="HH241" s="28"/>
      <c r="HI241" s="28"/>
      <c r="HJ241" s="28"/>
      <c r="HK241" s="28"/>
      <c r="HL241" s="28"/>
      <c r="HM241" s="28"/>
      <c r="HN241" s="28"/>
      <c r="HO241" s="28"/>
      <c r="HP241" s="28"/>
      <c r="HQ241" s="28"/>
      <c r="HR241" s="28"/>
      <c r="HS241" s="28"/>
      <c r="HT241" s="28"/>
      <c r="HU241" s="28"/>
      <c r="HV241" s="28"/>
      <c r="HW241" s="28"/>
      <c r="HX241" s="28"/>
      <c r="HY241" s="28"/>
      <c r="HZ241" s="28"/>
      <c r="IA241" s="28"/>
      <c r="IB241" s="28"/>
      <c r="IC241" s="28"/>
      <c r="ID241" s="28"/>
      <c r="IE241" s="28"/>
      <c r="IF241" s="28"/>
      <c r="IG241" s="28"/>
      <c r="IH241" s="28"/>
      <c r="II241" s="28"/>
      <c r="IJ241" s="28"/>
      <c r="IK241" s="28"/>
      <c r="IL241" s="28"/>
      <c r="IM241" s="28"/>
      <c r="IN241" s="28"/>
      <c r="IO241" s="28"/>
      <c r="IP241" s="28"/>
      <c r="IQ241" s="28"/>
      <c r="IR241" s="28"/>
      <c r="IS241" s="28"/>
      <c r="IT241" s="28"/>
      <c r="IU241" s="28"/>
      <c r="IV241" s="28"/>
      <c r="IW241" s="28"/>
      <c r="IX241" s="28"/>
      <c r="IY241" s="28"/>
      <c r="IZ241" s="28"/>
      <c r="JA241" s="28"/>
      <c r="JB241" s="28"/>
      <c r="JC241" s="28"/>
      <c r="JD241" s="28"/>
      <c r="JE241" s="28"/>
      <c r="JF241" s="28"/>
      <c r="JG241" s="28"/>
      <c r="JH241" s="28"/>
      <c r="JI241" s="28"/>
      <c r="JJ241" s="28"/>
      <c r="JK241" s="28"/>
      <c r="JL241" s="28"/>
      <c r="JM241" s="28"/>
      <c r="JN241" s="28"/>
      <c r="JO241" s="28"/>
      <c r="JP241" s="28"/>
      <c r="JQ241" s="28"/>
      <c r="JR241" s="28"/>
      <c r="JS241" s="28"/>
    </row>
    <row r="242" spans="1:279" s="27" customFormat="1" ht="12.75" outlineLevel="1" x14ac:dyDescent="0.2">
      <c r="A242" s="33"/>
      <c r="B242" s="58"/>
      <c r="C242" s="193" t="s">
        <v>143</v>
      </c>
      <c r="D242" s="33"/>
      <c r="E242" s="244">
        <v>6.7920495773815849E-3</v>
      </c>
      <c r="F242" s="244"/>
      <c r="G242" s="204">
        <f t="shared" si="398"/>
        <v>6933.1442381007837</v>
      </c>
      <c r="H242" s="246">
        <f t="shared" si="402"/>
        <v>6.1103993383052491E-3</v>
      </c>
      <c r="I242" s="201" t="s">
        <v>193</v>
      </c>
      <c r="J242" s="197">
        <f t="shared" ref="J242:AJ242" si="472">+J172/J$10</f>
        <v>367.47119287859391</v>
      </c>
      <c r="K242" s="197">
        <f t="shared" si="472"/>
        <v>237.06800789888152</v>
      </c>
      <c r="L242" s="197">
        <f t="shared" si="472"/>
        <v>168.23208031848711</v>
      </c>
      <c r="M242" s="197">
        <f t="shared" si="472"/>
        <v>125.86939828707354</v>
      </c>
      <c r="N242" s="197">
        <f t="shared" si="472"/>
        <v>109.47159658196007</v>
      </c>
      <c r="O242" s="197">
        <f t="shared" si="472"/>
        <v>106.92890414123352</v>
      </c>
      <c r="P242" s="197">
        <f t="shared" si="472"/>
        <v>152.19263486133832</v>
      </c>
      <c r="Q242" s="197">
        <f t="shared" si="472"/>
        <v>97.404523076840931</v>
      </c>
      <c r="R242" s="197">
        <f t="shared" si="472"/>
        <v>121.77675677777947</v>
      </c>
      <c r="S242" s="197">
        <f t="shared" si="472"/>
        <v>135.58640103823546</v>
      </c>
      <c r="T242" s="197">
        <f t="shared" si="472"/>
        <v>201.33575149819535</v>
      </c>
      <c r="U242" s="197">
        <f t="shared" si="472"/>
        <v>301.94791488881151</v>
      </c>
      <c r="V242" s="197">
        <f t="shared" si="472"/>
        <v>411.97220979458814</v>
      </c>
      <c r="W242" s="197">
        <f t="shared" si="472"/>
        <v>311.24549996816324</v>
      </c>
      <c r="X242" s="197">
        <f t="shared" si="472"/>
        <v>263.44155530470948</v>
      </c>
      <c r="Y242" s="197">
        <f t="shared" si="472"/>
        <v>183.24647012459715</v>
      </c>
      <c r="Z242" s="197">
        <f t="shared" si="472"/>
        <v>143.23637335593668</v>
      </c>
      <c r="AA242" s="197">
        <f t="shared" si="472"/>
        <v>166.50240104976538</v>
      </c>
      <c r="AB242" s="197">
        <f t="shared" si="472"/>
        <v>175.91186603348359</v>
      </c>
      <c r="AC242" s="197">
        <f t="shared" si="472"/>
        <v>187.51185938498523</v>
      </c>
      <c r="AD242" s="197">
        <f t="shared" si="472"/>
        <v>250.98255499646362</v>
      </c>
      <c r="AE242" s="197">
        <f t="shared" si="472"/>
        <v>291.6066299213752</v>
      </c>
      <c r="AF242" s="197">
        <f t="shared" si="472"/>
        <v>297.48629763950498</v>
      </c>
      <c r="AG242" s="197">
        <f t="shared" si="472"/>
        <v>262.02909212336448</v>
      </c>
      <c r="AH242" s="197">
        <f t="shared" si="472"/>
        <v>297.54100588757655</v>
      </c>
      <c r="AI242" s="197">
        <f t="shared" si="472"/>
        <v>240.80390457674733</v>
      </c>
      <c r="AJ242" s="197">
        <f t="shared" si="472"/>
        <v>189.0510082488706</v>
      </c>
      <c r="AK242" s="197">
        <f t="shared" ref="AK242:AO242" si="473">+AK172/AK$10</f>
        <v>193.17422471397521</v>
      </c>
      <c r="AL242" s="197">
        <f t="shared" si="473"/>
        <v>245.58128016634367</v>
      </c>
      <c r="AM242" s="197">
        <f t="shared" si="473"/>
        <v>186.4823293483845</v>
      </c>
      <c r="AN242" s="197">
        <f t="shared" si="473"/>
        <v>174.9502040593666</v>
      </c>
      <c r="AO242" s="197">
        <f t="shared" si="473"/>
        <v>173.17287328591334</v>
      </c>
      <c r="AP242" s="197">
        <f t="shared" ref="AP242:AS242" si="474">+AP172/AP$10</f>
        <v>38.213453745676915</v>
      </c>
      <c r="AQ242" s="197">
        <f t="shared" si="474"/>
        <v>38.945537857489896</v>
      </c>
      <c r="AR242" s="197">
        <f t="shared" si="474"/>
        <v>43.554529670840417</v>
      </c>
      <c r="AS242" s="197">
        <f t="shared" si="474"/>
        <v>41.21591459522935</v>
      </c>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14"/>
      <c r="DC242" s="28"/>
      <c r="DD242" s="28"/>
      <c r="DE242" s="28"/>
      <c r="DF242" s="28"/>
      <c r="DG242" s="28"/>
      <c r="DH242" s="28"/>
      <c r="DI242" s="28"/>
      <c r="DJ242" s="28"/>
      <c r="DK242" s="28"/>
      <c r="DL242" s="28"/>
      <c r="DM242" s="28"/>
      <c r="DN242" s="28"/>
      <c r="DO242" s="28"/>
      <c r="DP242" s="28"/>
      <c r="DQ242" s="28"/>
      <c r="DR242" s="28"/>
      <c r="DS242" s="28"/>
      <c r="DT242" s="28"/>
      <c r="DU242" s="28"/>
      <c r="DV242" s="28"/>
      <c r="DW242" s="28"/>
      <c r="DX242" s="28"/>
      <c r="DY242" s="28"/>
      <c r="DZ242" s="28"/>
      <c r="EA242" s="28"/>
      <c r="EB242" s="28"/>
      <c r="EC242" s="28"/>
      <c r="ED242" s="28"/>
      <c r="EE242" s="28"/>
      <c r="EF242" s="28"/>
      <c r="EG242" s="28"/>
      <c r="EH242" s="28"/>
      <c r="EI242" s="28"/>
      <c r="EJ242" s="28"/>
      <c r="EK242" s="28"/>
      <c r="EL242" s="28"/>
      <c r="EM242" s="28"/>
      <c r="EN242" s="28"/>
      <c r="EO242" s="28"/>
      <c r="EP242" s="28"/>
      <c r="EQ242" s="28"/>
      <c r="ER242" s="28"/>
      <c r="ES242" s="28"/>
      <c r="ET242" s="28"/>
      <c r="EU242" s="28"/>
      <c r="EV242" s="28"/>
      <c r="EW242" s="28"/>
      <c r="EX242" s="28"/>
      <c r="EY242" s="28"/>
      <c r="EZ242" s="28"/>
      <c r="FA242" s="28"/>
      <c r="FB242" s="28"/>
      <c r="FC242" s="28"/>
      <c r="FD242" s="28"/>
      <c r="FE242" s="28"/>
      <c r="FF242" s="28"/>
      <c r="FG242" s="28"/>
      <c r="FH242" s="28"/>
      <c r="FI242" s="28"/>
      <c r="FJ242" s="28"/>
      <c r="FK242" s="28"/>
      <c r="FL242" s="28"/>
      <c r="FM242" s="28"/>
      <c r="FN242" s="28"/>
      <c r="FO242" s="28"/>
      <c r="FP242" s="28"/>
      <c r="FQ242" s="28"/>
      <c r="FR242" s="28"/>
      <c r="FS242" s="28"/>
      <c r="FT242" s="28"/>
      <c r="FU242" s="28"/>
      <c r="FV242" s="28"/>
      <c r="FW242" s="28"/>
      <c r="FX242" s="28"/>
      <c r="FY242" s="28"/>
      <c r="FZ242" s="28"/>
      <c r="GA242" s="28"/>
      <c r="GB242" s="28"/>
      <c r="GC242" s="28"/>
      <c r="GD242" s="28"/>
      <c r="GE242" s="28"/>
      <c r="GF242" s="28"/>
      <c r="GG242" s="28"/>
      <c r="GH242" s="28"/>
      <c r="GI242" s="28"/>
      <c r="GJ242" s="28"/>
      <c r="GK242" s="28"/>
      <c r="GL242" s="28"/>
      <c r="GM242" s="28"/>
      <c r="GN242" s="28"/>
      <c r="GO242" s="28"/>
      <c r="GP242" s="28"/>
      <c r="GQ242" s="28"/>
      <c r="GR242" s="28"/>
      <c r="GS242" s="28"/>
      <c r="GT242" s="28"/>
      <c r="GU242" s="28"/>
      <c r="GV242" s="28"/>
      <c r="GW242" s="28"/>
      <c r="GX242" s="28"/>
      <c r="GY242" s="28"/>
      <c r="GZ242" s="28"/>
      <c r="HA242" s="28"/>
      <c r="HB242" s="28"/>
      <c r="HC242" s="28"/>
      <c r="HD242" s="28"/>
      <c r="HE242" s="28"/>
      <c r="HF242" s="28"/>
      <c r="HG242" s="28"/>
      <c r="HH242" s="28"/>
      <c r="HI242" s="28"/>
      <c r="HJ242" s="28"/>
      <c r="HK242" s="28"/>
      <c r="HL242" s="28"/>
      <c r="HM242" s="28"/>
      <c r="HN242" s="28"/>
      <c r="HO242" s="28"/>
      <c r="HP242" s="28"/>
      <c r="HQ242" s="28"/>
      <c r="HR242" s="28"/>
      <c r="HS242" s="28"/>
      <c r="HT242" s="28"/>
      <c r="HU242" s="28"/>
      <c r="HV242" s="28"/>
      <c r="HW242" s="28"/>
      <c r="HX242" s="28"/>
      <c r="HY242" s="28"/>
      <c r="HZ242" s="28"/>
      <c r="IA242" s="28"/>
      <c r="IB242" s="28"/>
      <c r="IC242" s="28"/>
      <c r="ID242" s="28"/>
      <c r="IE242" s="28"/>
      <c r="IF242" s="28"/>
      <c r="IG242" s="28"/>
      <c r="IH242" s="28"/>
      <c r="II242" s="28"/>
      <c r="IJ242" s="28"/>
      <c r="IK242" s="28"/>
      <c r="IL242" s="28"/>
      <c r="IM242" s="28"/>
      <c r="IN242" s="28"/>
      <c r="IO242" s="28"/>
      <c r="IP242" s="28"/>
      <c r="IQ242" s="28"/>
      <c r="IR242" s="28"/>
      <c r="IS242" s="28"/>
      <c r="IT242" s="28"/>
      <c r="IU242" s="28"/>
      <c r="IV242" s="28"/>
      <c r="IW242" s="28"/>
      <c r="IX242" s="28"/>
      <c r="IY242" s="28"/>
      <c r="IZ242" s="28"/>
      <c r="JA242" s="28"/>
      <c r="JB242" s="28"/>
      <c r="JC242" s="28"/>
      <c r="JD242" s="28"/>
      <c r="JE242" s="28"/>
      <c r="JF242" s="28"/>
      <c r="JG242" s="28"/>
      <c r="JH242" s="28"/>
      <c r="JI242" s="28"/>
      <c r="JJ242" s="28"/>
      <c r="JK242" s="28"/>
      <c r="JL242" s="28"/>
      <c r="JM242" s="28"/>
      <c r="JN242" s="28"/>
      <c r="JO242" s="28"/>
      <c r="JP242" s="28"/>
      <c r="JQ242" s="28"/>
      <c r="JR242" s="28"/>
      <c r="JS242" s="28"/>
    </row>
    <row r="243" spans="1:279" s="27" customFormat="1" ht="12.75" outlineLevel="1" x14ac:dyDescent="0.2">
      <c r="A243" s="33"/>
      <c r="B243" s="58"/>
      <c r="C243" s="193" t="s">
        <v>142</v>
      </c>
      <c r="D243" s="33"/>
      <c r="E243" s="244">
        <v>6.7011199431675902E-3</v>
      </c>
      <c r="F243" s="244"/>
      <c r="G243" s="204">
        <f t="shared" si="398"/>
        <v>6750.2048274935114</v>
      </c>
      <c r="H243" s="246">
        <f t="shared" si="402"/>
        <v>5.9491690486797094E-3</v>
      </c>
      <c r="I243" s="201" t="s">
        <v>193</v>
      </c>
      <c r="J243" s="197">
        <f t="shared" ref="J243:AJ243" si="475">+J173/J$10</f>
        <v>362.55161436669607</v>
      </c>
      <c r="K243" s="197">
        <f t="shared" si="475"/>
        <v>233.89422257878147</v>
      </c>
      <c r="L243" s="197">
        <f t="shared" si="475"/>
        <v>165.97984682811898</v>
      </c>
      <c r="M243" s="197">
        <f t="shared" si="475"/>
        <v>124.18430187919492</v>
      </c>
      <c r="N243" s="197">
        <f t="shared" si="475"/>
        <v>108.0060283288707</v>
      </c>
      <c r="O243" s="197">
        <f t="shared" si="475"/>
        <v>105.49737658394881</v>
      </c>
      <c r="P243" s="197">
        <f t="shared" si="475"/>
        <v>150.1551319750092</v>
      </c>
      <c r="Q243" s="197">
        <f t="shared" si="475"/>
        <v>96.100504672196081</v>
      </c>
      <c r="R243" s="197">
        <f t="shared" si="475"/>
        <v>120.14645125314888</v>
      </c>
      <c r="S243" s="197">
        <f t="shared" si="475"/>
        <v>133.7712167245262</v>
      </c>
      <c r="T243" s="197">
        <f t="shared" si="475"/>
        <v>198.64033739243015</v>
      </c>
      <c r="U243" s="197">
        <f t="shared" si="475"/>
        <v>297.90553958814377</v>
      </c>
      <c r="V243" s="197">
        <f t="shared" si="475"/>
        <v>406.45686690490999</v>
      </c>
      <c r="W243" s="197">
        <f t="shared" si="475"/>
        <v>307.07865178185074</v>
      </c>
      <c r="X243" s="197">
        <f t="shared" si="475"/>
        <v>259.91468996197176</v>
      </c>
      <c r="Y243" s="197">
        <f t="shared" si="475"/>
        <v>180.79322912427764</v>
      </c>
      <c r="Z243" s="197">
        <f t="shared" si="475"/>
        <v>141.31877383210994</v>
      </c>
      <c r="AA243" s="197">
        <f t="shared" si="475"/>
        <v>164.2733239132225</v>
      </c>
      <c r="AB243" s="197">
        <f t="shared" si="475"/>
        <v>173.55681820144284</v>
      </c>
      <c r="AC243" s="197">
        <f t="shared" si="475"/>
        <v>185.00151481367311</v>
      </c>
      <c r="AD243" s="197">
        <f t="shared" si="475"/>
        <v>247.62248648401902</v>
      </c>
      <c r="AE243" s="197">
        <f t="shared" si="475"/>
        <v>287.70270020310176</v>
      </c>
      <c r="AF243" s="197">
        <f t="shared" si="475"/>
        <v>293.50365294295909</v>
      </c>
      <c r="AG243" s="197">
        <f t="shared" si="475"/>
        <v>258.5211363540858</v>
      </c>
      <c r="AH243" s="197">
        <f t="shared" si="475"/>
        <v>293.55762877573699</v>
      </c>
      <c r="AI243" s="197">
        <f t="shared" si="475"/>
        <v>237.58010435105663</v>
      </c>
      <c r="AJ243" s="197">
        <f t="shared" si="475"/>
        <v>186.52005807955754</v>
      </c>
      <c r="AK243" s="197">
        <f t="shared" ref="AK243:AO243" si="476">+AK173/AK$10</f>
        <v>190.58807433437428</v>
      </c>
      <c r="AL243" s="197">
        <f t="shared" si="476"/>
        <v>242.29352207198374</v>
      </c>
      <c r="AM243" s="197">
        <f t="shared" si="476"/>
        <v>183.98576777270185</v>
      </c>
      <c r="AN243" s="197">
        <f t="shared" si="476"/>
        <v>172.60803062857215</v>
      </c>
      <c r="AO243" s="197">
        <f t="shared" si="476"/>
        <v>170.85449415097406</v>
      </c>
      <c r="AP243" s="197">
        <f t="shared" ref="AP243:AS243" si="477">+AP173/AP$10</f>
        <v>16.434398260181887</v>
      </c>
      <c r="AQ243" s="197">
        <f t="shared" si="477"/>
        <v>16.74924449034885</v>
      </c>
      <c r="AR243" s="197">
        <f t="shared" si="477"/>
        <v>18.731426146648094</v>
      </c>
      <c r="AS243" s="197">
        <f t="shared" si="477"/>
        <v>17.725661742685897</v>
      </c>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14"/>
      <c r="DC243" s="28"/>
      <c r="DD243" s="28"/>
      <c r="DE243" s="28"/>
      <c r="DF243" s="28"/>
      <c r="DG243" s="28"/>
      <c r="DH243" s="28"/>
      <c r="DI243" s="28"/>
      <c r="DJ243" s="28"/>
      <c r="DK243" s="28"/>
      <c r="DL243" s="28"/>
      <c r="DM243" s="28"/>
      <c r="DN243" s="28"/>
      <c r="DO243" s="28"/>
      <c r="DP243" s="28"/>
      <c r="DQ243" s="28"/>
      <c r="DR243" s="28"/>
      <c r="DS243" s="28"/>
      <c r="DT243" s="28"/>
      <c r="DU243" s="28"/>
      <c r="DV243" s="28"/>
      <c r="DW243" s="28"/>
      <c r="DX243" s="28"/>
      <c r="DY243" s="28"/>
      <c r="DZ243" s="28"/>
      <c r="EA243" s="28"/>
      <c r="EB243" s="28"/>
      <c r="EC243" s="28"/>
      <c r="ED243" s="28"/>
      <c r="EE243" s="28"/>
      <c r="EF243" s="28"/>
      <c r="EG243" s="28"/>
      <c r="EH243" s="28"/>
      <c r="EI243" s="28"/>
      <c r="EJ243" s="28"/>
      <c r="EK243" s="28"/>
      <c r="EL243" s="28"/>
      <c r="EM243" s="28"/>
      <c r="EN243" s="28"/>
      <c r="EO243" s="28"/>
      <c r="EP243" s="28"/>
      <c r="EQ243" s="28"/>
      <c r="ER243" s="28"/>
      <c r="ES243" s="28"/>
      <c r="ET243" s="28"/>
      <c r="EU243" s="28"/>
      <c r="EV243" s="28"/>
      <c r="EW243" s="28"/>
      <c r="EX243" s="28"/>
      <c r="EY243" s="28"/>
      <c r="EZ243" s="28"/>
      <c r="FA243" s="28"/>
      <c r="FB243" s="28"/>
      <c r="FC243" s="28"/>
      <c r="FD243" s="28"/>
      <c r="FE243" s="28"/>
      <c r="FF243" s="28"/>
      <c r="FG243" s="28"/>
      <c r="FH243" s="28"/>
      <c r="FI243" s="28"/>
      <c r="FJ243" s="28"/>
      <c r="FK243" s="28"/>
      <c r="FL243" s="28"/>
      <c r="FM243" s="28"/>
      <c r="FN243" s="28"/>
      <c r="FO243" s="28"/>
      <c r="FP243" s="28"/>
      <c r="FQ243" s="28"/>
      <c r="FR243" s="28"/>
      <c r="FS243" s="28"/>
      <c r="FT243" s="28"/>
      <c r="FU243" s="28"/>
      <c r="FV243" s="28"/>
      <c r="FW243" s="28"/>
      <c r="FX243" s="28"/>
      <c r="FY243" s="28"/>
      <c r="FZ243" s="28"/>
      <c r="GA243" s="28"/>
      <c r="GB243" s="28"/>
      <c r="GC243" s="28"/>
      <c r="GD243" s="28"/>
      <c r="GE243" s="28"/>
      <c r="GF243" s="28"/>
      <c r="GG243" s="28"/>
      <c r="GH243" s="28"/>
      <c r="GI243" s="28"/>
      <c r="GJ243" s="28"/>
      <c r="GK243" s="28"/>
      <c r="GL243" s="28"/>
      <c r="GM243" s="28"/>
      <c r="GN243" s="28"/>
      <c r="GO243" s="28"/>
      <c r="GP243" s="28"/>
      <c r="GQ243" s="28"/>
      <c r="GR243" s="28"/>
      <c r="GS243" s="28"/>
      <c r="GT243" s="28"/>
      <c r="GU243" s="28"/>
      <c r="GV243" s="28"/>
      <c r="GW243" s="28"/>
      <c r="GX243" s="28"/>
      <c r="GY243" s="28"/>
      <c r="GZ243" s="28"/>
      <c r="HA243" s="28"/>
      <c r="HB243" s="28"/>
      <c r="HC243" s="28"/>
      <c r="HD243" s="28"/>
      <c r="HE243" s="28"/>
      <c r="HF243" s="28"/>
      <c r="HG243" s="28"/>
      <c r="HH243" s="28"/>
      <c r="HI243" s="28"/>
      <c r="HJ243" s="28"/>
      <c r="HK243" s="28"/>
      <c r="HL243" s="28"/>
      <c r="HM243" s="28"/>
      <c r="HN243" s="28"/>
      <c r="HO243" s="28"/>
      <c r="HP243" s="28"/>
      <c r="HQ243" s="28"/>
      <c r="HR243" s="28"/>
      <c r="HS243" s="28"/>
      <c r="HT243" s="28"/>
      <c r="HU243" s="28"/>
      <c r="HV243" s="28"/>
      <c r="HW243" s="28"/>
      <c r="HX243" s="28"/>
      <c r="HY243" s="28"/>
      <c r="HZ243" s="28"/>
      <c r="IA243" s="28"/>
      <c r="IB243" s="28"/>
      <c r="IC243" s="28"/>
      <c r="ID243" s="28"/>
      <c r="IE243" s="28"/>
      <c r="IF243" s="28"/>
      <c r="IG243" s="28"/>
      <c r="IH243" s="28"/>
      <c r="II243" s="28"/>
      <c r="IJ243" s="28"/>
      <c r="IK243" s="28"/>
      <c r="IL243" s="28"/>
      <c r="IM243" s="28"/>
      <c r="IN243" s="28"/>
      <c r="IO243" s="28"/>
      <c r="IP243" s="28"/>
      <c r="IQ243" s="28"/>
      <c r="IR243" s="28"/>
      <c r="IS243" s="28"/>
      <c r="IT243" s="28"/>
      <c r="IU243" s="28"/>
      <c r="IV243" s="28"/>
      <c r="IW243" s="28"/>
      <c r="IX243" s="28"/>
      <c r="IY243" s="28"/>
      <c r="IZ243" s="28"/>
      <c r="JA243" s="28"/>
      <c r="JB243" s="28"/>
      <c r="JC243" s="28"/>
      <c r="JD243" s="28"/>
      <c r="JE243" s="28"/>
      <c r="JF243" s="28"/>
      <c r="JG243" s="28"/>
      <c r="JH243" s="28"/>
      <c r="JI243" s="28"/>
      <c r="JJ243" s="28"/>
      <c r="JK243" s="28"/>
      <c r="JL243" s="28"/>
      <c r="JM243" s="28"/>
      <c r="JN243" s="28"/>
      <c r="JO243" s="28"/>
      <c r="JP243" s="28"/>
      <c r="JQ243" s="28"/>
      <c r="JR243" s="28"/>
      <c r="JS243" s="28"/>
    </row>
    <row r="244" spans="1:279" s="27" customFormat="1" ht="12.75" outlineLevel="1" x14ac:dyDescent="0.2">
      <c r="A244" s="33"/>
      <c r="B244" s="58"/>
      <c r="C244" s="193" t="s">
        <v>145</v>
      </c>
      <c r="D244" s="33"/>
      <c r="E244" s="244">
        <v>6.5723654722266676E-3</v>
      </c>
      <c r="F244" s="244"/>
      <c r="G244" s="204">
        <f t="shared" si="398"/>
        <v>6661.3455076683904</v>
      </c>
      <c r="H244" s="246">
        <f t="shared" si="402"/>
        <v>5.8708545191654051E-3</v>
      </c>
      <c r="I244" s="201" t="s">
        <v>193</v>
      </c>
      <c r="J244" s="197">
        <f t="shared" ref="J244:AJ244" si="478">+J174/J$10</f>
        <v>355.58559350862208</v>
      </c>
      <c r="K244" s="197">
        <f t="shared" si="478"/>
        <v>229.40020857221614</v>
      </c>
      <c r="L244" s="197">
        <f t="shared" si="478"/>
        <v>162.79073104651007</v>
      </c>
      <c r="M244" s="197">
        <f t="shared" si="478"/>
        <v>121.79824041137624</v>
      </c>
      <c r="N244" s="197">
        <f t="shared" si="478"/>
        <v>105.93081416260394</v>
      </c>
      <c r="O244" s="197">
        <f t="shared" si="478"/>
        <v>103.47036333498123</v>
      </c>
      <c r="P244" s="197">
        <f t="shared" si="478"/>
        <v>147.2700702628668</v>
      </c>
      <c r="Q244" s="197">
        <f t="shared" si="478"/>
        <v>94.254041731499143</v>
      </c>
      <c r="R244" s="197">
        <f t="shared" si="478"/>
        <v>117.83797253649779</v>
      </c>
      <c r="S244" s="197">
        <f t="shared" si="478"/>
        <v>131.20095348755027</v>
      </c>
      <c r="T244" s="197">
        <f t="shared" si="478"/>
        <v>194.82368707645341</v>
      </c>
      <c r="U244" s="197">
        <f t="shared" si="478"/>
        <v>292.18162023356643</v>
      </c>
      <c r="V244" s="197">
        <f t="shared" si="478"/>
        <v>398.64725607828916</v>
      </c>
      <c r="W244" s="197">
        <f t="shared" si="478"/>
        <v>301.17848140992118</v>
      </c>
      <c r="X244" s="197">
        <f t="shared" si="478"/>
        <v>254.9207219865219</v>
      </c>
      <c r="Y244" s="197">
        <f t="shared" si="478"/>
        <v>177.31949088902468</v>
      </c>
      <c r="Z244" s="197">
        <f t="shared" si="478"/>
        <v>138.60349278758468</v>
      </c>
      <c r="AA244" s="197">
        <f t="shared" si="478"/>
        <v>161.11699704703665</v>
      </c>
      <c r="AB244" s="197">
        <f t="shared" si="478"/>
        <v>170.22211945030338</v>
      </c>
      <c r="AC244" s="197">
        <f t="shared" si="478"/>
        <v>181.44691910950425</v>
      </c>
      <c r="AD244" s="197">
        <f t="shared" si="478"/>
        <v>242.86469935131257</v>
      </c>
      <c r="AE244" s="197">
        <f t="shared" si="478"/>
        <v>282.17481691387724</v>
      </c>
      <c r="AF244" s="197">
        <f t="shared" si="478"/>
        <v>287.86431088157292</v>
      </c>
      <c r="AG244" s="197">
        <f t="shared" si="478"/>
        <v>253.55394394138258</v>
      </c>
      <c r="AH244" s="197">
        <f t="shared" si="478"/>
        <v>287.91724962952742</v>
      </c>
      <c r="AI244" s="197">
        <f t="shared" si="478"/>
        <v>233.01527027835832</v>
      </c>
      <c r="AJ244" s="197">
        <f t="shared" si="478"/>
        <v>182.93628527716359</v>
      </c>
      <c r="AK244" s="197">
        <f t="shared" ref="AK244:AO244" si="479">+AK174/AK$10</f>
        <v>186.92613918223731</v>
      </c>
      <c r="AL244" s="197">
        <f t="shared" si="479"/>
        <v>237.63812498741154</v>
      </c>
      <c r="AM244" s="197">
        <f t="shared" si="479"/>
        <v>180.45068850369299</v>
      </c>
      <c r="AN244" s="197">
        <f t="shared" si="479"/>
        <v>169.2915617618425</v>
      </c>
      <c r="AO244" s="197">
        <f t="shared" si="479"/>
        <v>167.57171751231431</v>
      </c>
      <c r="AP244" s="197">
        <f t="shared" ref="AP244:AS244" si="480">+AP174/AP$10</f>
        <v>25.755982172462172</v>
      </c>
      <c r="AQ244" s="197">
        <f t="shared" si="480"/>
        <v>26.249409054473091</v>
      </c>
      <c r="AR244" s="197">
        <f t="shared" si="480"/>
        <v>29.355883328369618</v>
      </c>
      <c r="AS244" s="197">
        <f t="shared" si="480"/>
        <v>27.779649769462264</v>
      </c>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14"/>
      <c r="DC244" s="28"/>
      <c r="DD244" s="28"/>
      <c r="DE244" s="28"/>
      <c r="DF244" s="28"/>
      <c r="DG244" s="28"/>
      <c r="DH244" s="28"/>
      <c r="DI244" s="28"/>
      <c r="DJ244" s="28"/>
      <c r="DK244" s="28"/>
      <c r="DL244" s="28"/>
      <c r="DM244" s="28"/>
      <c r="DN244" s="28"/>
      <c r="DO244" s="28"/>
      <c r="DP244" s="28"/>
      <c r="DQ244" s="28"/>
      <c r="DR244" s="28"/>
      <c r="DS244" s="28"/>
      <c r="DT244" s="28"/>
      <c r="DU244" s="28"/>
      <c r="DV244" s="28"/>
      <c r="DW244" s="28"/>
      <c r="DX244" s="28"/>
      <c r="DY244" s="28"/>
      <c r="DZ244" s="28"/>
      <c r="EA244" s="28"/>
      <c r="EB244" s="28"/>
      <c r="EC244" s="28"/>
      <c r="ED244" s="28"/>
      <c r="EE244" s="28"/>
      <c r="EF244" s="28"/>
      <c r="EG244" s="28"/>
      <c r="EH244" s="28"/>
      <c r="EI244" s="28"/>
      <c r="EJ244" s="28"/>
      <c r="EK244" s="28"/>
      <c r="EL244" s="28"/>
      <c r="EM244" s="28"/>
      <c r="EN244" s="28"/>
      <c r="EO244" s="28"/>
      <c r="EP244" s="28"/>
      <c r="EQ244" s="28"/>
      <c r="ER244" s="28"/>
      <c r="ES244" s="28"/>
      <c r="ET244" s="28"/>
      <c r="EU244" s="28"/>
      <c r="EV244" s="28"/>
      <c r="EW244" s="28"/>
      <c r="EX244" s="28"/>
      <c r="EY244" s="28"/>
      <c r="EZ244" s="28"/>
      <c r="FA244" s="28"/>
      <c r="FB244" s="28"/>
      <c r="FC244" s="28"/>
      <c r="FD244" s="28"/>
      <c r="FE244" s="28"/>
      <c r="FF244" s="28"/>
      <c r="FG244" s="28"/>
      <c r="FH244" s="28"/>
      <c r="FI244" s="28"/>
      <c r="FJ244" s="28"/>
      <c r="FK244" s="28"/>
      <c r="FL244" s="28"/>
      <c r="FM244" s="28"/>
      <c r="FN244" s="28"/>
      <c r="FO244" s="28"/>
      <c r="FP244" s="28"/>
      <c r="FQ244" s="28"/>
      <c r="FR244" s="28"/>
      <c r="FS244" s="28"/>
      <c r="FT244" s="28"/>
      <c r="FU244" s="28"/>
      <c r="FV244" s="28"/>
      <c r="FW244" s="28"/>
      <c r="FX244" s="28"/>
      <c r="FY244" s="28"/>
      <c r="FZ244" s="28"/>
      <c r="GA244" s="28"/>
      <c r="GB244" s="28"/>
      <c r="GC244" s="28"/>
      <c r="GD244" s="28"/>
      <c r="GE244" s="28"/>
      <c r="GF244" s="28"/>
      <c r="GG244" s="28"/>
      <c r="GH244" s="28"/>
      <c r="GI244" s="28"/>
      <c r="GJ244" s="28"/>
      <c r="GK244" s="28"/>
      <c r="GL244" s="28"/>
      <c r="GM244" s="28"/>
      <c r="GN244" s="28"/>
      <c r="GO244" s="28"/>
      <c r="GP244" s="28"/>
      <c r="GQ244" s="28"/>
      <c r="GR244" s="28"/>
      <c r="GS244" s="28"/>
      <c r="GT244" s="28"/>
      <c r="GU244" s="28"/>
      <c r="GV244" s="28"/>
      <c r="GW244" s="28"/>
      <c r="GX244" s="28"/>
      <c r="GY244" s="28"/>
      <c r="GZ244" s="28"/>
      <c r="HA244" s="28"/>
      <c r="HB244" s="28"/>
      <c r="HC244" s="28"/>
      <c r="HD244" s="28"/>
      <c r="HE244" s="28"/>
      <c r="HF244" s="28"/>
      <c r="HG244" s="28"/>
      <c r="HH244" s="28"/>
      <c r="HI244" s="28"/>
      <c r="HJ244" s="28"/>
      <c r="HK244" s="28"/>
      <c r="HL244" s="28"/>
      <c r="HM244" s="28"/>
      <c r="HN244" s="28"/>
      <c r="HO244" s="28"/>
      <c r="HP244" s="28"/>
      <c r="HQ244" s="28"/>
      <c r="HR244" s="28"/>
      <c r="HS244" s="28"/>
      <c r="HT244" s="28"/>
      <c r="HU244" s="28"/>
      <c r="HV244" s="28"/>
      <c r="HW244" s="28"/>
      <c r="HX244" s="28"/>
      <c r="HY244" s="28"/>
      <c r="HZ244" s="28"/>
      <c r="IA244" s="28"/>
      <c r="IB244" s="28"/>
      <c r="IC244" s="28"/>
      <c r="ID244" s="28"/>
      <c r="IE244" s="28"/>
      <c r="IF244" s="28"/>
      <c r="IG244" s="28"/>
      <c r="IH244" s="28"/>
      <c r="II244" s="28"/>
      <c r="IJ244" s="28"/>
      <c r="IK244" s="28"/>
      <c r="IL244" s="28"/>
      <c r="IM244" s="28"/>
      <c r="IN244" s="28"/>
      <c r="IO244" s="28"/>
      <c r="IP244" s="28"/>
      <c r="IQ244" s="28"/>
      <c r="IR244" s="28"/>
      <c r="IS244" s="28"/>
      <c r="IT244" s="28"/>
      <c r="IU244" s="28"/>
      <c r="IV244" s="28"/>
      <c r="IW244" s="28"/>
      <c r="IX244" s="28"/>
      <c r="IY244" s="28"/>
      <c r="IZ244" s="28"/>
      <c r="JA244" s="28"/>
      <c r="JB244" s="28"/>
      <c r="JC244" s="28"/>
      <c r="JD244" s="28"/>
      <c r="JE244" s="28"/>
      <c r="JF244" s="28"/>
      <c r="JG244" s="28"/>
      <c r="JH244" s="28"/>
      <c r="JI244" s="28"/>
      <c r="JJ244" s="28"/>
      <c r="JK244" s="28"/>
      <c r="JL244" s="28"/>
      <c r="JM244" s="28"/>
      <c r="JN244" s="28"/>
      <c r="JO244" s="28"/>
      <c r="JP244" s="28"/>
      <c r="JQ244" s="28"/>
      <c r="JR244" s="28"/>
      <c r="JS244" s="28"/>
    </row>
    <row r="245" spans="1:279" s="27" customFormat="1" ht="12.75" outlineLevel="1" x14ac:dyDescent="0.2">
      <c r="A245" s="33"/>
      <c r="B245" s="58"/>
      <c r="C245" s="193" t="s">
        <v>140</v>
      </c>
      <c r="D245" s="33"/>
      <c r="E245" s="244">
        <v>6.3988132441223297E-3</v>
      </c>
      <c r="F245" s="244"/>
      <c r="G245" s="204">
        <f t="shared" si="398"/>
        <v>6477.9044024767709</v>
      </c>
      <c r="H245" s="246">
        <f t="shared" si="402"/>
        <v>5.7091820702322056E-3</v>
      </c>
      <c r="I245" s="201" t="s">
        <v>193</v>
      </c>
      <c r="J245" s="197">
        <f t="shared" ref="J245:AJ245" si="481">+J175/J$10</f>
        <v>346.19587343051495</v>
      </c>
      <c r="K245" s="197">
        <f t="shared" si="481"/>
        <v>223.34258479983944</v>
      </c>
      <c r="L245" s="197">
        <f t="shared" si="481"/>
        <v>158.49202090824323</v>
      </c>
      <c r="M245" s="197">
        <f t="shared" si="481"/>
        <v>118.5819926095904</v>
      </c>
      <c r="N245" s="197">
        <f t="shared" si="481"/>
        <v>103.13356728086626</v>
      </c>
      <c r="O245" s="197">
        <f t="shared" si="481"/>
        <v>100.7380879958456</v>
      </c>
      <c r="P245" s="197">
        <f t="shared" si="481"/>
        <v>143.38120423202756</v>
      </c>
      <c r="Q245" s="197">
        <f t="shared" si="481"/>
        <v>91.76513586960418</v>
      </c>
      <c r="R245" s="197">
        <f t="shared" si="481"/>
        <v>114.7263009814955</v>
      </c>
      <c r="S245" s="197">
        <f t="shared" si="481"/>
        <v>127.73641428877933</v>
      </c>
      <c r="T245" s="197">
        <f t="shared" si="481"/>
        <v>189.6791032698311</v>
      </c>
      <c r="U245" s="197">
        <f t="shared" si="481"/>
        <v>284.46616810039535</v>
      </c>
      <c r="V245" s="197">
        <f t="shared" si="481"/>
        <v>388.12043437118342</v>
      </c>
      <c r="W245" s="197">
        <f t="shared" si="481"/>
        <v>293.22545494986582</v>
      </c>
      <c r="X245" s="197">
        <f t="shared" si="481"/>
        <v>248.18919442955865</v>
      </c>
      <c r="Y245" s="197">
        <f t="shared" si="481"/>
        <v>172.63712913355599</v>
      </c>
      <c r="Z245" s="197">
        <f t="shared" si="481"/>
        <v>134.94347949435263</v>
      </c>
      <c r="AA245" s="197">
        <f t="shared" si="481"/>
        <v>156.86248412605633</v>
      </c>
      <c r="AB245" s="197">
        <f t="shared" si="481"/>
        <v>165.72717341784633</v>
      </c>
      <c r="AC245" s="197">
        <f t="shared" si="481"/>
        <v>176.65556701151249</v>
      </c>
      <c r="AD245" s="197">
        <f t="shared" si="481"/>
        <v>236.45152743042263</v>
      </c>
      <c r="AE245" s="197">
        <f t="shared" si="481"/>
        <v>274.72360800024001</v>
      </c>
      <c r="AF245" s="197">
        <f t="shared" si="481"/>
        <v>280.26286315984561</v>
      </c>
      <c r="AG245" s="197">
        <f t="shared" si="481"/>
        <v>246.85850801323403</v>
      </c>
      <c r="AH245" s="197">
        <f t="shared" si="481"/>
        <v>280.31440398832962</v>
      </c>
      <c r="AI245" s="197">
        <f t="shared" si="481"/>
        <v>226.86218589648161</v>
      </c>
      <c r="AJ245" s="197">
        <f t="shared" si="481"/>
        <v>178.1056044446465</v>
      </c>
      <c r="AK245" s="197">
        <f t="shared" ref="AK245:AO245" si="482">+AK175/AK$10</f>
        <v>181.99010084366512</v>
      </c>
      <c r="AL245" s="197">
        <f t="shared" si="482"/>
        <v>231.36296785435425</v>
      </c>
      <c r="AM245" s="197">
        <f t="shared" si="482"/>
        <v>175.6856432265977</v>
      </c>
      <c r="AN245" s="197">
        <f t="shared" si="482"/>
        <v>164.82118836779009</v>
      </c>
      <c r="AO245" s="197">
        <f t="shared" si="482"/>
        <v>163.14675893926648</v>
      </c>
      <c r="AP245" s="197">
        <f t="shared" ref="AP245:AS245" si="483">+AP175/AP$10</f>
        <v>23.296688367018778</v>
      </c>
      <c r="AQ245" s="197">
        <f t="shared" si="483"/>
        <v>23.743000692642632</v>
      </c>
      <c r="AR245" s="197">
        <f t="shared" si="483"/>
        <v>26.552855218652734</v>
      </c>
      <c r="AS245" s="197">
        <f t="shared" si="483"/>
        <v>25.127127332617658</v>
      </c>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14"/>
      <c r="DC245" s="28"/>
      <c r="DD245" s="28"/>
      <c r="DE245" s="28"/>
      <c r="DF245" s="28"/>
      <c r="DG245" s="28"/>
      <c r="DH245" s="28"/>
      <c r="DI245" s="28"/>
      <c r="DJ245" s="28"/>
      <c r="DK245" s="28"/>
      <c r="DL245" s="28"/>
      <c r="DM245" s="28"/>
      <c r="DN245" s="28"/>
      <c r="DO245" s="28"/>
      <c r="DP245" s="28"/>
      <c r="DQ245" s="28"/>
      <c r="DR245" s="28"/>
      <c r="DS245" s="28"/>
      <c r="DT245" s="28"/>
      <c r="DU245" s="28"/>
      <c r="DV245" s="28"/>
      <c r="DW245" s="28"/>
      <c r="DX245" s="28"/>
      <c r="DY245" s="28"/>
      <c r="DZ245" s="28"/>
      <c r="EA245" s="28"/>
      <c r="EB245" s="28"/>
      <c r="EC245" s="28"/>
      <c r="ED245" s="28"/>
      <c r="EE245" s="28"/>
      <c r="EF245" s="28"/>
      <c r="EG245" s="28"/>
      <c r="EH245" s="28"/>
      <c r="EI245" s="28"/>
      <c r="EJ245" s="28"/>
      <c r="EK245" s="28"/>
      <c r="EL245" s="28"/>
      <c r="EM245" s="28"/>
      <c r="EN245" s="28"/>
      <c r="EO245" s="28"/>
      <c r="EP245" s="28"/>
      <c r="EQ245" s="28"/>
      <c r="ER245" s="28"/>
      <c r="ES245" s="28"/>
      <c r="ET245" s="28"/>
      <c r="EU245" s="28"/>
      <c r="EV245" s="28"/>
      <c r="EW245" s="28"/>
      <c r="EX245" s="28"/>
      <c r="EY245" s="28"/>
      <c r="EZ245" s="28"/>
      <c r="FA245" s="28"/>
      <c r="FB245" s="28"/>
      <c r="FC245" s="28"/>
      <c r="FD245" s="28"/>
      <c r="FE245" s="28"/>
      <c r="FF245" s="28"/>
      <c r="FG245" s="28"/>
      <c r="FH245" s="28"/>
      <c r="FI245" s="28"/>
      <c r="FJ245" s="28"/>
      <c r="FK245" s="28"/>
      <c r="FL245" s="28"/>
      <c r="FM245" s="28"/>
      <c r="FN245" s="28"/>
      <c r="FO245" s="28"/>
      <c r="FP245" s="28"/>
      <c r="FQ245" s="28"/>
      <c r="FR245" s="28"/>
      <c r="FS245" s="28"/>
      <c r="FT245" s="28"/>
      <c r="FU245" s="28"/>
      <c r="FV245" s="28"/>
      <c r="FW245" s="28"/>
      <c r="FX245" s="28"/>
      <c r="FY245" s="28"/>
      <c r="FZ245" s="28"/>
      <c r="GA245" s="28"/>
      <c r="GB245" s="28"/>
      <c r="GC245" s="28"/>
      <c r="GD245" s="28"/>
      <c r="GE245" s="28"/>
      <c r="GF245" s="28"/>
      <c r="GG245" s="28"/>
      <c r="GH245" s="28"/>
      <c r="GI245" s="28"/>
      <c r="GJ245" s="28"/>
      <c r="GK245" s="28"/>
      <c r="GL245" s="28"/>
      <c r="GM245" s="28"/>
      <c r="GN245" s="28"/>
      <c r="GO245" s="28"/>
      <c r="GP245" s="28"/>
      <c r="GQ245" s="28"/>
      <c r="GR245" s="28"/>
      <c r="GS245" s="28"/>
      <c r="GT245" s="28"/>
      <c r="GU245" s="28"/>
      <c r="GV245" s="28"/>
      <c r="GW245" s="28"/>
      <c r="GX245" s="28"/>
      <c r="GY245" s="28"/>
      <c r="GZ245" s="28"/>
      <c r="HA245" s="28"/>
      <c r="HB245" s="28"/>
      <c r="HC245" s="28"/>
      <c r="HD245" s="28"/>
      <c r="HE245" s="28"/>
      <c r="HF245" s="28"/>
      <c r="HG245" s="28"/>
      <c r="HH245" s="28"/>
      <c r="HI245" s="28"/>
      <c r="HJ245" s="28"/>
      <c r="HK245" s="28"/>
      <c r="HL245" s="28"/>
      <c r="HM245" s="28"/>
      <c r="HN245" s="28"/>
      <c r="HO245" s="28"/>
      <c r="HP245" s="28"/>
      <c r="HQ245" s="28"/>
      <c r="HR245" s="28"/>
      <c r="HS245" s="28"/>
      <c r="HT245" s="28"/>
      <c r="HU245" s="28"/>
      <c r="HV245" s="28"/>
      <c r="HW245" s="28"/>
      <c r="HX245" s="28"/>
      <c r="HY245" s="28"/>
      <c r="HZ245" s="28"/>
      <c r="IA245" s="28"/>
      <c r="IB245" s="28"/>
      <c r="IC245" s="28"/>
      <c r="ID245" s="28"/>
      <c r="IE245" s="28"/>
      <c r="IF245" s="28"/>
      <c r="IG245" s="28"/>
      <c r="IH245" s="28"/>
      <c r="II245" s="28"/>
      <c r="IJ245" s="28"/>
      <c r="IK245" s="28"/>
      <c r="IL245" s="28"/>
      <c r="IM245" s="28"/>
      <c r="IN245" s="28"/>
      <c r="IO245" s="28"/>
      <c r="IP245" s="28"/>
      <c r="IQ245" s="28"/>
      <c r="IR245" s="28"/>
      <c r="IS245" s="28"/>
      <c r="IT245" s="28"/>
      <c r="IU245" s="28"/>
      <c r="IV245" s="28"/>
      <c r="IW245" s="28"/>
      <c r="IX245" s="28"/>
      <c r="IY245" s="28"/>
      <c r="IZ245" s="28"/>
      <c r="JA245" s="28"/>
      <c r="JB245" s="28"/>
      <c r="JC245" s="28"/>
      <c r="JD245" s="28"/>
      <c r="JE245" s="28"/>
      <c r="JF245" s="28"/>
      <c r="JG245" s="28"/>
      <c r="JH245" s="28"/>
      <c r="JI245" s="28"/>
      <c r="JJ245" s="28"/>
      <c r="JK245" s="28"/>
      <c r="JL245" s="28"/>
      <c r="JM245" s="28"/>
      <c r="JN245" s="28"/>
      <c r="JO245" s="28"/>
      <c r="JP245" s="28"/>
      <c r="JQ245" s="28"/>
      <c r="JR245" s="28"/>
      <c r="JS245" s="28"/>
    </row>
    <row r="246" spans="1:279" s="27" customFormat="1" ht="12.75" outlineLevel="1" x14ac:dyDescent="0.2">
      <c r="A246" s="33"/>
      <c r="B246" s="58"/>
      <c r="C246" s="193" t="s">
        <v>146</v>
      </c>
      <c r="D246" s="33"/>
      <c r="E246" s="244">
        <v>5.5517716122942219E-3</v>
      </c>
      <c r="F246" s="244"/>
      <c r="G246" s="204">
        <f t="shared" si="398"/>
        <v>5782.4884458283477</v>
      </c>
      <c r="H246" s="246">
        <f t="shared" si="402"/>
        <v>5.0962899890319088E-3</v>
      </c>
      <c r="I246" s="201" t="s">
        <v>193</v>
      </c>
      <c r="J246" s="197">
        <f t="shared" ref="J246:AJ246" si="484">+J176/J$10</f>
        <v>300.36826346985544</v>
      </c>
      <c r="K246" s="197">
        <f t="shared" si="484"/>
        <v>193.77765451228393</v>
      </c>
      <c r="L246" s="197">
        <f t="shared" si="484"/>
        <v>137.51167113085779</v>
      </c>
      <c r="M246" s="197">
        <f t="shared" si="484"/>
        <v>102.88472489862548</v>
      </c>
      <c r="N246" s="197">
        <f t="shared" si="484"/>
        <v>89.481281803386111</v>
      </c>
      <c r="O246" s="197">
        <f t="shared" si="484"/>
        <v>87.402903612768881</v>
      </c>
      <c r="P246" s="197">
        <f t="shared" si="484"/>
        <v>124.4011458098296</v>
      </c>
      <c r="Q246" s="197">
        <f t="shared" si="484"/>
        <v>79.61774424142753</v>
      </c>
      <c r="R246" s="197">
        <f t="shared" si="484"/>
        <v>99.539429683722886</v>
      </c>
      <c r="S246" s="197">
        <f t="shared" si="484"/>
        <v>110.82733182689863</v>
      </c>
      <c r="T246" s="197">
        <f t="shared" si="484"/>
        <v>164.57036966130602</v>
      </c>
      <c r="U246" s="197">
        <f t="shared" si="484"/>
        <v>246.81001561790524</v>
      </c>
      <c r="V246" s="197">
        <f t="shared" si="484"/>
        <v>336.74306898587849</v>
      </c>
      <c r="W246" s="197">
        <f t="shared" si="484"/>
        <v>254.40979361103564</v>
      </c>
      <c r="X246" s="197">
        <f t="shared" si="484"/>
        <v>215.33519912897356</v>
      </c>
      <c r="Y246" s="197">
        <f t="shared" si="484"/>
        <v>149.78432346529738</v>
      </c>
      <c r="Z246" s="197">
        <f t="shared" si="484"/>
        <v>117.0803632078361</v>
      </c>
      <c r="AA246" s="197">
        <f t="shared" si="484"/>
        <v>136.09784395644471</v>
      </c>
      <c r="AB246" s="197">
        <f t="shared" si="484"/>
        <v>143.78907176453473</v>
      </c>
      <c r="AC246" s="197">
        <f t="shared" si="484"/>
        <v>153.27082142757175</v>
      </c>
      <c r="AD246" s="197">
        <f t="shared" si="484"/>
        <v>205.15130346672342</v>
      </c>
      <c r="AE246" s="197">
        <f t="shared" si="484"/>
        <v>238.35712497528553</v>
      </c>
      <c r="AF246" s="197">
        <f t="shared" si="484"/>
        <v>243.16312233371764</v>
      </c>
      <c r="AG246" s="197">
        <f t="shared" si="484"/>
        <v>214.18066206261946</v>
      </c>
      <c r="AH246" s="197">
        <f t="shared" si="484"/>
        <v>243.20784045527165</v>
      </c>
      <c r="AI246" s="197">
        <f t="shared" si="484"/>
        <v>196.83134911305797</v>
      </c>
      <c r="AJ246" s="197">
        <f t="shared" si="484"/>
        <v>154.52891044359859</v>
      </c>
      <c r="AK246" s="197">
        <f t="shared" ref="AK246:AO246" si="485">+AK176/AK$10</f>
        <v>157.89919740359701</v>
      </c>
      <c r="AL246" s="197">
        <f t="shared" si="485"/>
        <v>200.73634095350519</v>
      </c>
      <c r="AM246" s="197">
        <f t="shared" si="485"/>
        <v>152.42929111097357</v>
      </c>
      <c r="AN246" s="197">
        <f t="shared" si="485"/>
        <v>143.00301630547199</v>
      </c>
      <c r="AO246" s="197">
        <f t="shared" si="485"/>
        <v>141.55023913986142</v>
      </c>
      <c r="AP246" s="197">
        <f t="shared" ref="AP246:AS246" si="486">+AP176/AP$10</f>
        <v>58.465401780382393</v>
      </c>
      <c r="AQ246" s="197">
        <f t="shared" si="486"/>
        <v>59.585467818355269</v>
      </c>
      <c r="AR246" s="197">
        <f t="shared" si="486"/>
        <v>66.63708267534831</v>
      </c>
      <c r="AS246" s="197">
        <f t="shared" si="486"/>
        <v>63.059073974139807</v>
      </c>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14"/>
      <c r="DC246" s="28"/>
      <c r="DD246" s="28"/>
      <c r="DE246" s="28"/>
      <c r="DF246" s="28"/>
      <c r="DG246" s="28"/>
      <c r="DH246" s="28"/>
      <c r="DI246" s="28"/>
      <c r="DJ246" s="28"/>
      <c r="DK246" s="28"/>
      <c r="DL246" s="28"/>
      <c r="DM246" s="28"/>
      <c r="DN246" s="28"/>
      <c r="DO246" s="28"/>
      <c r="DP246" s="28"/>
      <c r="DQ246" s="28"/>
      <c r="DR246" s="28"/>
      <c r="DS246" s="28"/>
      <c r="DT246" s="28"/>
      <c r="DU246" s="28"/>
      <c r="DV246" s="28"/>
      <c r="DW246" s="28"/>
      <c r="DX246" s="28"/>
      <c r="DY246" s="28"/>
      <c r="DZ246" s="28"/>
      <c r="EA246" s="28"/>
      <c r="EB246" s="28"/>
      <c r="EC246" s="28"/>
      <c r="ED246" s="28"/>
      <c r="EE246" s="28"/>
      <c r="EF246" s="28"/>
      <c r="EG246" s="28"/>
      <c r="EH246" s="28"/>
      <c r="EI246" s="28"/>
      <c r="EJ246" s="28"/>
      <c r="EK246" s="28"/>
      <c r="EL246" s="28"/>
      <c r="EM246" s="28"/>
      <c r="EN246" s="28"/>
      <c r="EO246" s="28"/>
      <c r="EP246" s="28"/>
      <c r="EQ246" s="28"/>
      <c r="ER246" s="28"/>
      <c r="ES246" s="28"/>
      <c r="ET246" s="28"/>
      <c r="EU246" s="28"/>
      <c r="EV246" s="28"/>
      <c r="EW246" s="28"/>
      <c r="EX246" s="28"/>
      <c r="EY246" s="28"/>
      <c r="EZ246" s="28"/>
      <c r="FA246" s="28"/>
      <c r="FB246" s="28"/>
      <c r="FC246" s="28"/>
      <c r="FD246" s="28"/>
      <c r="FE246" s="28"/>
      <c r="FF246" s="28"/>
      <c r="FG246" s="28"/>
      <c r="FH246" s="28"/>
      <c r="FI246" s="28"/>
      <c r="FJ246" s="28"/>
      <c r="FK246" s="28"/>
      <c r="FL246" s="28"/>
      <c r="FM246" s="28"/>
      <c r="FN246" s="28"/>
      <c r="FO246" s="28"/>
      <c r="FP246" s="28"/>
      <c r="FQ246" s="28"/>
      <c r="FR246" s="28"/>
      <c r="FS246" s="28"/>
      <c r="FT246" s="28"/>
      <c r="FU246" s="28"/>
      <c r="FV246" s="28"/>
      <c r="FW246" s="28"/>
      <c r="FX246" s="28"/>
      <c r="FY246" s="28"/>
      <c r="FZ246" s="28"/>
      <c r="GA246" s="28"/>
      <c r="GB246" s="28"/>
      <c r="GC246" s="28"/>
      <c r="GD246" s="28"/>
      <c r="GE246" s="28"/>
      <c r="GF246" s="28"/>
      <c r="GG246" s="28"/>
      <c r="GH246" s="28"/>
      <c r="GI246" s="28"/>
      <c r="GJ246" s="28"/>
      <c r="GK246" s="28"/>
      <c r="GL246" s="28"/>
      <c r="GM246" s="28"/>
      <c r="GN246" s="28"/>
      <c r="GO246" s="28"/>
      <c r="GP246" s="28"/>
      <c r="GQ246" s="28"/>
      <c r="GR246" s="28"/>
      <c r="GS246" s="28"/>
      <c r="GT246" s="28"/>
      <c r="GU246" s="28"/>
      <c r="GV246" s="28"/>
      <c r="GW246" s="28"/>
      <c r="GX246" s="28"/>
      <c r="GY246" s="28"/>
      <c r="GZ246" s="28"/>
      <c r="HA246" s="28"/>
      <c r="HB246" s="28"/>
      <c r="HC246" s="28"/>
      <c r="HD246" s="28"/>
      <c r="HE246" s="28"/>
      <c r="HF246" s="28"/>
      <c r="HG246" s="28"/>
      <c r="HH246" s="28"/>
      <c r="HI246" s="28"/>
      <c r="HJ246" s="28"/>
      <c r="HK246" s="28"/>
      <c r="HL246" s="28"/>
      <c r="HM246" s="28"/>
      <c r="HN246" s="28"/>
      <c r="HO246" s="28"/>
      <c r="HP246" s="28"/>
      <c r="HQ246" s="28"/>
      <c r="HR246" s="28"/>
      <c r="HS246" s="28"/>
      <c r="HT246" s="28"/>
      <c r="HU246" s="28"/>
      <c r="HV246" s="28"/>
      <c r="HW246" s="28"/>
      <c r="HX246" s="28"/>
      <c r="HY246" s="28"/>
      <c r="HZ246" s="28"/>
      <c r="IA246" s="28"/>
      <c r="IB246" s="28"/>
      <c r="IC246" s="28"/>
      <c r="ID246" s="28"/>
      <c r="IE246" s="28"/>
      <c r="IF246" s="28"/>
      <c r="IG246" s="28"/>
      <c r="IH246" s="28"/>
      <c r="II246" s="28"/>
      <c r="IJ246" s="28"/>
      <c r="IK246" s="28"/>
      <c r="IL246" s="28"/>
      <c r="IM246" s="28"/>
      <c r="IN246" s="28"/>
      <c r="IO246" s="28"/>
      <c r="IP246" s="28"/>
      <c r="IQ246" s="28"/>
      <c r="IR246" s="28"/>
      <c r="IS246" s="28"/>
      <c r="IT246" s="28"/>
      <c r="IU246" s="28"/>
      <c r="IV246" s="28"/>
      <c r="IW246" s="28"/>
      <c r="IX246" s="28"/>
      <c r="IY246" s="28"/>
      <c r="IZ246" s="28"/>
      <c r="JA246" s="28"/>
      <c r="JB246" s="28"/>
      <c r="JC246" s="28"/>
      <c r="JD246" s="28"/>
      <c r="JE246" s="28"/>
      <c r="JF246" s="28"/>
      <c r="JG246" s="28"/>
      <c r="JH246" s="28"/>
      <c r="JI246" s="28"/>
      <c r="JJ246" s="28"/>
      <c r="JK246" s="28"/>
      <c r="JL246" s="28"/>
      <c r="JM246" s="28"/>
      <c r="JN246" s="28"/>
      <c r="JO246" s="28"/>
      <c r="JP246" s="28"/>
      <c r="JQ246" s="28"/>
      <c r="JR246" s="28"/>
      <c r="JS246" s="28"/>
    </row>
    <row r="247" spans="1:279" s="27" customFormat="1" ht="12.75" outlineLevel="1" x14ac:dyDescent="0.2">
      <c r="A247" s="33"/>
      <c r="B247" s="58"/>
      <c r="C247" s="193" t="s">
        <v>147</v>
      </c>
      <c r="D247" s="33"/>
      <c r="E247" s="244">
        <v>4.9117863177700651E-3</v>
      </c>
      <c r="F247" s="244"/>
      <c r="G247" s="204">
        <f t="shared" si="398"/>
        <v>5024.3026133702169</v>
      </c>
      <c r="H247" s="246">
        <f t="shared" si="402"/>
        <v>4.428076830634722E-3</v>
      </c>
      <c r="I247" s="201" t="s">
        <v>193</v>
      </c>
      <c r="J247" s="197">
        <f t="shared" ref="J247:AJ247" si="487">+J177/J$10</f>
        <v>265.74305101753208</v>
      </c>
      <c r="K247" s="197">
        <f t="shared" si="487"/>
        <v>171.43976708539171</v>
      </c>
      <c r="L247" s="197">
        <f t="shared" si="487"/>
        <v>121.65989380732637</v>
      </c>
      <c r="M247" s="197">
        <f t="shared" si="487"/>
        <v>91.024598876785419</v>
      </c>
      <c r="N247" s="197">
        <f t="shared" si="487"/>
        <v>79.166249325730888</v>
      </c>
      <c r="O247" s="197">
        <f t="shared" si="487"/>
        <v>77.327457986184626</v>
      </c>
      <c r="P247" s="197">
        <f t="shared" si="487"/>
        <v>110.06069567965103</v>
      </c>
      <c r="Q247" s="197">
        <f t="shared" si="487"/>
        <v>70.439739623070651</v>
      </c>
      <c r="R247" s="197">
        <f t="shared" si="487"/>
        <v>88.06493547329211</v>
      </c>
      <c r="S247" s="197">
        <f t="shared" si="487"/>
        <v>98.05161489295692</v>
      </c>
      <c r="T247" s="197">
        <f t="shared" si="487"/>
        <v>145.59937736320666</v>
      </c>
      <c r="U247" s="197">
        <f t="shared" si="487"/>
        <v>218.35877670401493</v>
      </c>
      <c r="V247" s="197">
        <f t="shared" si="487"/>
        <v>297.9247192348451</v>
      </c>
      <c r="W247" s="197">
        <f t="shared" si="487"/>
        <v>225.08248368830175</v>
      </c>
      <c r="X247" s="197">
        <f t="shared" si="487"/>
        <v>190.51224702287553</v>
      </c>
      <c r="Y247" s="197">
        <f t="shared" si="487"/>
        <v>132.51780548466547</v>
      </c>
      <c r="Z247" s="197">
        <f t="shared" si="487"/>
        <v>103.5838226504701</v>
      </c>
      <c r="AA247" s="197">
        <f t="shared" si="487"/>
        <v>120.40904678840441</v>
      </c>
      <c r="AB247" s="197">
        <f t="shared" si="487"/>
        <v>127.21366163080388</v>
      </c>
      <c r="AC247" s="197">
        <f t="shared" si="487"/>
        <v>135.60239436618753</v>
      </c>
      <c r="AD247" s="197">
        <f t="shared" si="487"/>
        <v>181.50230877817754</v>
      </c>
      <c r="AE247" s="197">
        <f t="shared" si="487"/>
        <v>210.88030037186826</v>
      </c>
      <c r="AF247" s="197">
        <f t="shared" si="487"/>
        <v>215.13228221062244</v>
      </c>
      <c r="AG247" s="197">
        <f t="shared" si="487"/>
        <v>189.49080021960313</v>
      </c>
      <c r="AH247" s="197">
        <f t="shared" si="487"/>
        <v>215.17184541187493</v>
      </c>
      <c r="AI247" s="197">
        <f t="shared" si="487"/>
        <v>174.14144438881593</v>
      </c>
      <c r="AJ247" s="197">
        <f t="shared" si="487"/>
        <v>136.7154560781955</v>
      </c>
      <c r="AK247" s="197">
        <f t="shared" ref="AK247:AO247" si="488">+AK177/AK$10</f>
        <v>139.69723028166246</v>
      </c>
      <c r="AL247" s="197">
        <f t="shared" si="488"/>
        <v>177.5962849032272</v>
      </c>
      <c r="AM247" s="197">
        <f t="shared" si="488"/>
        <v>134.8578721877351</v>
      </c>
      <c r="AN247" s="197">
        <f t="shared" si="488"/>
        <v>126.51821939750253</v>
      </c>
      <c r="AO247" s="197">
        <f t="shared" si="488"/>
        <v>125.2329123814479</v>
      </c>
      <c r="AP247" s="197">
        <f t="shared" ref="AP247:AS247" si="489">+AP177/AP$10</f>
        <v>30.108171483153228</v>
      </c>
      <c r="AQ247" s="197">
        <f t="shared" si="489"/>
        <v>30.684976556184626</v>
      </c>
      <c r="AR247" s="197">
        <f t="shared" si="489"/>
        <v>34.31637603146774</v>
      </c>
      <c r="AS247" s="197">
        <f t="shared" si="489"/>
        <v>32.473793986981619</v>
      </c>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14"/>
      <c r="DC247" s="28"/>
      <c r="DD247" s="28"/>
      <c r="DE247" s="28"/>
      <c r="DF247" s="28"/>
      <c r="DG247" s="28"/>
      <c r="DH247" s="28"/>
      <c r="DI247" s="28"/>
      <c r="DJ247" s="28"/>
      <c r="DK247" s="28"/>
      <c r="DL247" s="28"/>
      <c r="DM247" s="28"/>
      <c r="DN247" s="28"/>
      <c r="DO247" s="28"/>
      <c r="DP247" s="28"/>
      <c r="DQ247" s="28"/>
      <c r="DR247" s="28"/>
      <c r="DS247" s="28"/>
      <c r="DT247" s="28"/>
      <c r="DU247" s="28"/>
      <c r="DV247" s="28"/>
      <c r="DW247" s="28"/>
      <c r="DX247" s="28"/>
      <c r="DY247" s="28"/>
      <c r="DZ247" s="28"/>
      <c r="EA247" s="28"/>
      <c r="EB247" s="28"/>
      <c r="EC247" s="28"/>
      <c r="ED247" s="28"/>
      <c r="EE247" s="28"/>
      <c r="EF247" s="28"/>
      <c r="EG247" s="28"/>
      <c r="EH247" s="28"/>
      <c r="EI247" s="28"/>
      <c r="EJ247" s="28"/>
      <c r="EK247" s="28"/>
      <c r="EL247" s="28"/>
      <c r="EM247" s="28"/>
      <c r="EN247" s="28"/>
      <c r="EO247" s="28"/>
      <c r="EP247" s="28"/>
      <c r="EQ247" s="28"/>
      <c r="ER247" s="28"/>
      <c r="ES247" s="28"/>
      <c r="ET247" s="28"/>
      <c r="EU247" s="28"/>
      <c r="EV247" s="28"/>
      <c r="EW247" s="28"/>
      <c r="EX247" s="28"/>
      <c r="EY247" s="28"/>
      <c r="EZ247" s="28"/>
      <c r="FA247" s="28"/>
      <c r="FB247" s="28"/>
      <c r="FC247" s="28"/>
      <c r="FD247" s="28"/>
      <c r="FE247" s="28"/>
      <c r="FF247" s="28"/>
      <c r="FG247" s="28"/>
      <c r="FH247" s="28"/>
      <c r="FI247" s="28"/>
      <c r="FJ247" s="28"/>
      <c r="FK247" s="28"/>
      <c r="FL247" s="28"/>
      <c r="FM247" s="28"/>
      <c r="FN247" s="28"/>
      <c r="FO247" s="28"/>
      <c r="FP247" s="28"/>
      <c r="FQ247" s="28"/>
      <c r="FR247" s="28"/>
      <c r="FS247" s="28"/>
      <c r="FT247" s="28"/>
      <c r="FU247" s="28"/>
      <c r="FV247" s="28"/>
      <c r="FW247" s="28"/>
      <c r="FX247" s="28"/>
      <c r="FY247" s="28"/>
      <c r="FZ247" s="28"/>
      <c r="GA247" s="28"/>
      <c r="GB247" s="28"/>
      <c r="GC247" s="28"/>
      <c r="GD247" s="28"/>
      <c r="GE247" s="28"/>
      <c r="GF247" s="28"/>
      <c r="GG247" s="28"/>
      <c r="GH247" s="28"/>
      <c r="GI247" s="28"/>
      <c r="GJ247" s="28"/>
      <c r="GK247" s="28"/>
      <c r="GL247" s="28"/>
      <c r="GM247" s="28"/>
      <c r="GN247" s="28"/>
      <c r="GO247" s="28"/>
      <c r="GP247" s="28"/>
      <c r="GQ247" s="28"/>
      <c r="GR247" s="28"/>
      <c r="GS247" s="28"/>
      <c r="GT247" s="28"/>
      <c r="GU247" s="28"/>
      <c r="GV247" s="28"/>
      <c r="GW247" s="28"/>
      <c r="GX247" s="28"/>
      <c r="GY247" s="28"/>
      <c r="GZ247" s="28"/>
      <c r="HA247" s="28"/>
      <c r="HB247" s="28"/>
      <c r="HC247" s="28"/>
      <c r="HD247" s="28"/>
      <c r="HE247" s="28"/>
      <c r="HF247" s="28"/>
      <c r="HG247" s="28"/>
      <c r="HH247" s="28"/>
      <c r="HI247" s="28"/>
      <c r="HJ247" s="28"/>
      <c r="HK247" s="28"/>
      <c r="HL247" s="28"/>
      <c r="HM247" s="28"/>
      <c r="HN247" s="28"/>
      <c r="HO247" s="28"/>
      <c r="HP247" s="28"/>
      <c r="HQ247" s="28"/>
      <c r="HR247" s="28"/>
      <c r="HS247" s="28"/>
      <c r="HT247" s="28"/>
      <c r="HU247" s="28"/>
      <c r="HV247" s="28"/>
      <c r="HW247" s="28"/>
      <c r="HX247" s="28"/>
      <c r="HY247" s="28"/>
      <c r="HZ247" s="28"/>
      <c r="IA247" s="28"/>
      <c r="IB247" s="28"/>
      <c r="IC247" s="28"/>
      <c r="ID247" s="28"/>
      <c r="IE247" s="28"/>
      <c r="IF247" s="28"/>
      <c r="IG247" s="28"/>
      <c r="IH247" s="28"/>
      <c r="II247" s="28"/>
      <c r="IJ247" s="28"/>
      <c r="IK247" s="28"/>
      <c r="IL247" s="28"/>
      <c r="IM247" s="28"/>
      <c r="IN247" s="28"/>
      <c r="IO247" s="28"/>
      <c r="IP247" s="28"/>
      <c r="IQ247" s="28"/>
      <c r="IR247" s="28"/>
      <c r="IS247" s="28"/>
      <c r="IT247" s="28"/>
      <c r="IU247" s="28"/>
      <c r="IV247" s="28"/>
      <c r="IW247" s="28"/>
      <c r="IX247" s="28"/>
      <c r="IY247" s="28"/>
      <c r="IZ247" s="28"/>
      <c r="JA247" s="28"/>
      <c r="JB247" s="28"/>
      <c r="JC247" s="28"/>
      <c r="JD247" s="28"/>
      <c r="JE247" s="28"/>
      <c r="JF247" s="28"/>
      <c r="JG247" s="28"/>
      <c r="JH247" s="28"/>
      <c r="JI247" s="28"/>
      <c r="JJ247" s="28"/>
      <c r="JK247" s="28"/>
      <c r="JL247" s="28"/>
      <c r="JM247" s="28"/>
      <c r="JN247" s="28"/>
      <c r="JO247" s="28"/>
      <c r="JP247" s="28"/>
      <c r="JQ247" s="28"/>
      <c r="JR247" s="28"/>
      <c r="JS247" s="28"/>
    </row>
    <row r="248" spans="1:279" s="27" customFormat="1" ht="12.75" outlineLevel="1" x14ac:dyDescent="0.2">
      <c r="A248" s="33"/>
      <c r="B248" s="58"/>
      <c r="C248" s="193" t="s">
        <v>148</v>
      </c>
      <c r="D248" s="33"/>
      <c r="E248" s="244">
        <v>4.1280877712480532E-3</v>
      </c>
      <c r="F248" s="244"/>
      <c r="G248" s="204">
        <f t="shared" si="398"/>
        <v>4272.2236098919939</v>
      </c>
      <c r="H248" s="246">
        <f t="shared" si="402"/>
        <v>3.765245813799356E-3</v>
      </c>
      <c r="I248" s="201" t="s">
        <v>193</v>
      </c>
      <c r="J248" s="197">
        <f t="shared" ref="J248:AJ248" si="490">+J178/J$10</f>
        <v>223.34250071726677</v>
      </c>
      <c r="K248" s="197">
        <f t="shared" si="490"/>
        <v>144.08574808118317</v>
      </c>
      <c r="L248" s="197">
        <f t="shared" si="490"/>
        <v>102.24848708511574</v>
      </c>
      <c r="M248" s="197">
        <f t="shared" si="490"/>
        <v>76.501197160508767</v>
      </c>
      <c r="N248" s="197">
        <f t="shared" si="490"/>
        <v>66.534902903816189</v>
      </c>
      <c r="O248" s="197">
        <f t="shared" si="490"/>
        <v>64.989499347640333</v>
      </c>
      <c r="P248" s="197">
        <f t="shared" si="490"/>
        <v>92.499995426610866</v>
      </c>
      <c r="Q248" s="197">
        <f t="shared" si="490"/>
        <v>59.200748757309277</v>
      </c>
      <c r="R248" s="197">
        <f t="shared" si="490"/>
        <v>74.013761935818891</v>
      </c>
      <c r="S248" s="197">
        <f t="shared" si="490"/>
        <v>82.407019809954036</v>
      </c>
      <c r="T248" s="197">
        <f t="shared" si="490"/>
        <v>122.36831374766673</v>
      </c>
      <c r="U248" s="197">
        <f t="shared" si="490"/>
        <v>183.51860963401251</v>
      </c>
      <c r="V248" s="197">
        <f t="shared" si="490"/>
        <v>250.38943281722928</v>
      </c>
      <c r="W248" s="197">
        <f t="shared" si="490"/>
        <v>189.16951763032998</v>
      </c>
      <c r="X248" s="197">
        <f t="shared" si="490"/>
        <v>160.1151243821142</v>
      </c>
      <c r="Y248" s="197">
        <f t="shared" si="490"/>
        <v>111.37396802355859</v>
      </c>
      <c r="Z248" s="197">
        <f t="shared" si="490"/>
        <v>87.05653787004789</v>
      </c>
      <c r="AA248" s="197">
        <f t="shared" si="490"/>
        <v>101.19721857536142</v>
      </c>
      <c r="AB248" s="197">
        <f t="shared" si="490"/>
        <v>106.91612520151837</v>
      </c>
      <c r="AC248" s="197">
        <f t="shared" si="490"/>
        <v>113.96639628027471</v>
      </c>
      <c r="AD248" s="197">
        <f t="shared" si="490"/>
        <v>152.54276404691876</v>
      </c>
      <c r="AE248" s="197">
        <f t="shared" si="490"/>
        <v>177.23335927965297</v>
      </c>
      <c r="AF248" s="197">
        <f t="shared" si="490"/>
        <v>180.80691747143089</v>
      </c>
      <c r="AG248" s="197">
        <f t="shared" si="490"/>
        <v>159.25665420756405</v>
      </c>
      <c r="AH248" s="197">
        <f t="shared" si="490"/>
        <v>180.84016817834603</v>
      </c>
      <c r="AI248" s="197">
        <f t="shared" si="490"/>
        <v>146.35636009819521</v>
      </c>
      <c r="AJ248" s="197">
        <f t="shared" si="490"/>
        <v>114.90186377513727</v>
      </c>
      <c r="AK248" s="197">
        <f t="shared" ref="AK248:AO248" si="491">+AK178/AK$10</f>
        <v>117.40788191795076</v>
      </c>
      <c r="AL248" s="197">
        <f t="shared" si="491"/>
        <v>149.25996460304842</v>
      </c>
      <c r="AM248" s="197">
        <f t="shared" si="491"/>
        <v>113.3406661076951</v>
      </c>
      <c r="AN248" s="197">
        <f t="shared" si="491"/>
        <v>106.33164403862364</v>
      </c>
      <c r="AO248" s="197">
        <f t="shared" si="491"/>
        <v>105.2514137859193</v>
      </c>
      <c r="AP248" s="197">
        <f t="shared" ref="AP248:AS248" si="492">+AP178/AP$10</f>
        <v>37.002694752953481</v>
      </c>
      <c r="AQ248" s="197">
        <f t="shared" si="492"/>
        <v>37.711583436588029</v>
      </c>
      <c r="AR248" s="197">
        <f t="shared" si="492"/>
        <v>42.174543480014222</v>
      </c>
      <c r="AS248" s="197">
        <f t="shared" si="492"/>
        <v>39.910025324617671</v>
      </c>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14"/>
      <c r="DC248" s="28"/>
      <c r="DD248" s="28"/>
      <c r="DE248" s="28"/>
      <c r="DF248" s="28"/>
      <c r="DG248" s="28"/>
      <c r="DH248" s="28"/>
      <c r="DI248" s="28"/>
      <c r="DJ248" s="28"/>
      <c r="DK248" s="28"/>
      <c r="DL248" s="28"/>
      <c r="DM248" s="28"/>
      <c r="DN248" s="28"/>
      <c r="DO248" s="28"/>
      <c r="DP248" s="28"/>
      <c r="DQ248" s="28"/>
      <c r="DR248" s="28"/>
      <c r="DS248" s="28"/>
      <c r="DT248" s="28"/>
      <c r="DU248" s="28"/>
      <c r="DV248" s="28"/>
      <c r="DW248" s="28"/>
      <c r="DX248" s="28"/>
      <c r="DY248" s="28"/>
      <c r="DZ248" s="28"/>
      <c r="EA248" s="28"/>
      <c r="EB248" s="28"/>
      <c r="EC248" s="28"/>
      <c r="ED248" s="28"/>
      <c r="EE248" s="28"/>
      <c r="EF248" s="28"/>
      <c r="EG248" s="28"/>
      <c r="EH248" s="28"/>
      <c r="EI248" s="28"/>
      <c r="EJ248" s="28"/>
      <c r="EK248" s="28"/>
      <c r="EL248" s="28"/>
      <c r="EM248" s="28"/>
      <c r="EN248" s="28"/>
      <c r="EO248" s="28"/>
      <c r="EP248" s="28"/>
      <c r="EQ248" s="28"/>
      <c r="ER248" s="28"/>
      <c r="ES248" s="28"/>
      <c r="ET248" s="28"/>
      <c r="EU248" s="28"/>
      <c r="EV248" s="28"/>
      <c r="EW248" s="28"/>
      <c r="EX248" s="28"/>
      <c r="EY248" s="28"/>
      <c r="EZ248" s="28"/>
      <c r="FA248" s="28"/>
      <c r="FB248" s="28"/>
      <c r="FC248" s="28"/>
      <c r="FD248" s="28"/>
      <c r="FE248" s="28"/>
      <c r="FF248" s="28"/>
      <c r="FG248" s="28"/>
      <c r="FH248" s="28"/>
      <c r="FI248" s="28"/>
      <c r="FJ248" s="28"/>
      <c r="FK248" s="28"/>
      <c r="FL248" s="28"/>
      <c r="FM248" s="28"/>
      <c r="FN248" s="28"/>
      <c r="FO248" s="28"/>
      <c r="FP248" s="28"/>
      <c r="FQ248" s="28"/>
      <c r="FR248" s="28"/>
      <c r="FS248" s="28"/>
      <c r="FT248" s="28"/>
      <c r="FU248" s="28"/>
      <c r="FV248" s="28"/>
      <c r="FW248" s="28"/>
      <c r="FX248" s="28"/>
      <c r="FY248" s="28"/>
      <c r="FZ248" s="28"/>
      <c r="GA248" s="28"/>
      <c r="GB248" s="28"/>
      <c r="GC248" s="28"/>
      <c r="GD248" s="28"/>
      <c r="GE248" s="28"/>
      <c r="GF248" s="28"/>
      <c r="GG248" s="28"/>
      <c r="GH248" s="28"/>
      <c r="GI248" s="28"/>
      <c r="GJ248" s="28"/>
      <c r="GK248" s="28"/>
      <c r="GL248" s="28"/>
      <c r="GM248" s="28"/>
      <c r="GN248" s="28"/>
      <c r="GO248" s="28"/>
      <c r="GP248" s="28"/>
      <c r="GQ248" s="28"/>
      <c r="GR248" s="28"/>
      <c r="GS248" s="28"/>
      <c r="GT248" s="28"/>
      <c r="GU248" s="28"/>
      <c r="GV248" s="28"/>
      <c r="GW248" s="28"/>
      <c r="GX248" s="28"/>
      <c r="GY248" s="28"/>
      <c r="GZ248" s="28"/>
      <c r="HA248" s="28"/>
      <c r="HB248" s="28"/>
      <c r="HC248" s="28"/>
      <c r="HD248" s="28"/>
      <c r="HE248" s="28"/>
      <c r="HF248" s="28"/>
      <c r="HG248" s="28"/>
      <c r="HH248" s="28"/>
      <c r="HI248" s="28"/>
      <c r="HJ248" s="28"/>
      <c r="HK248" s="28"/>
      <c r="HL248" s="28"/>
      <c r="HM248" s="28"/>
      <c r="HN248" s="28"/>
      <c r="HO248" s="28"/>
      <c r="HP248" s="28"/>
      <c r="HQ248" s="28"/>
      <c r="HR248" s="28"/>
      <c r="HS248" s="28"/>
      <c r="HT248" s="28"/>
      <c r="HU248" s="28"/>
      <c r="HV248" s="28"/>
      <c r="HW248" s="28"/>
      <c r="HX248" s="28"/>
      <c r="HY248" s="28"/>
      <c r="HZ248" s="28"/>
      <c r="IA248" s="28"/>
      <c r="IB248" s="28"/>
      <c r="IC248" s="28"/>
      <c r="ID248" s="28"/>
      <c r="IE248" s="28"/>
      <c r="IF248" s="28"/>
      <c r="IG248" s="28"/>
      <c r="IH248" s="28"/>
      <c r="II248" s="28"/>
      <c r="IJ248" s="28"/>
      <c r="IK248" s="28"/>
      <c r="IL248" s="28"/>
      <c r="IM248" s="28"/>
      <c r="IN248" s="28"/>
      <c r="IO248" s="28"/>
      <c r="IP248" s="28"/>
      <c r="IQ248" s="28"/>
      <c r="IR248" s="28"/>
      <c r="IS248" s="28"/>
      <c r="IT248" s="28"/>
      <c r="IU248" s="28"/>
      <c r="IV248" s="28"/>
      <c r="IW248" s="28"/>
      <c r="IX248" s="28"/>
      <c r="IY248" s="28"/>
      <c r="IZ248" s="28"/>
      <c r="JA248" s="28"/>
      <c r="JB248" s="28"/>
      <c r="JC248" s="28"/>
      <c r="JD248" s="28"/>
      <c r="JE248" s="28"/>
      <c r="JF248" s="28"/>
      <c r="JG248" s="28"/>
      <c r="JH248" s="28"/>
      <c r="JI248" s="28"/>
      <c r="JJ248" s="28"/>
      <c r="JK248" s="28"/>
      <c r="JL248" s="28"/>
      <c r="JM248" s="28"/>
      <c r="JN248" s="28"/>
      <c r="JO248" s="28"/>
      <c r="JP248" s="28"/>
      <c r="JQ248" s="28"/>
      <c r="JR248" s="28"/>
      <c r="JS248" s="28"/>
    </row>
    <row r="249" spans="1:279" s="27" customFormat="1" ht="12.75" outlineLevel="1" x14ac:dyDescent="0.2">
      <c r="A249" s="33"/>
      <c r="B249" s="58"/>
      <c r="C249" s="193" t="s">
        <v>149</v>
      </c>
      <c r="D249" s="33"/>
      <c r="E249" s="244">
        <v>2.4256210628587874E-3</v>
      </c>
      <c r="F249" s="244"/>
      <c r="G249" s="204">
        <f t="shared" si="398"/>
        <v>2445.7311918419027</v>
      </c>
      <c r="H249" s="246">
        <f t="shared" si="402"/>
        <v>2.1555002669895458E-3</v>
      </c>
      <c r="I249" s="201" t="s">
        <v>193</v>
      </c>
      <c r="J249" s="197">
        <f t="shared" ref="J249:AJ249" si="493">+J179/J$10</f>
        <v>131.23371013198431</v>
      </c>
      <c r="K249" s="197">
        <f t="shared" si="493"/>
        <v>84.663273837760173</v>
      </c>
      <c r="L249" s="197">
        <f t="shared" si="493"/>
        <v>60.080138229260143</v>
      </c>
      <c r="M249" s="197">
        <f t="shared" si="493"/>
        <v>44.951300807817205</v>
      </c>
      <c r="N249" s="197">
        <f t="shared" si="493"/>
        <v>39.095210868049918</v>
      </c>
      <c r="O249" s="197">
        <f t="shared" si="493"/>
        <v>38.187147952676462</v>
      </c>
      <c r="P249" s="197">
        <f t="shared" si="493"/>
        <v>54.352026811022625</v>
      </c>
      <c r="Q249" s="197">
        <f t="shared" si="493"/>
        <v>34.785738840849817</v>
      </c>
      <c r="R249" s="197">
        <f t="shared" si="493"/>
        <v>43.489709967736665</v>
      </c>
      <c r="S249" s="197">
        <f t="shared" si="493"/>
        <v>48.421500233269811</v>
      </c>
      <c r="T249" s="197">
        <f t="shared" si="493"/>
        <v>71.902337280758687</v>
      </c>
      <c r="U249" s="197">
        <f t="shared" si="493"/>
        <v>107.83360956015677</v>
      </c>
      <c r="V249" s="197">
        <f t="shared" si="493"/>
        <v>147.12620365993703</v>
      </c>
      <c r="W249" s="197">
        <f t="shared" si="493"/>
        <v>111.15402380997315</v>
      </c>
      <c r="X249" s="197">
        <f t="shared" si="493"/>
        <v>94.081967173409097</v>
      </c>
      <c r="Y249" s="197">
        <f t="shared" si="493"/>
        <v>65.442175084961789</v>
      </c>
      <c r="Z249" s="197">
        <f t="shared" si="493"/>
        <v>51.153508263054569</v>
      </c>
      <c r="AA249" s="197">
        <f t="shared" si="493"/>
        <v>59.462423882743401</v>
      </c>
      <c r="AB249" s="197">
        <f t="shared" si="493"/>
        <v>62.822793414017937</v>
      </c>
      <c r="AC249" s="197">
        <f t="shared" si="493"/>
        <v>66.96545872908348</v>
      </c>
      <c r="AD249" s="197">
        <f t="shared" si="493"/>
        <v>89.632527688973568</v>
      </c>
      <c r="AE249" s="197">
        <f t="shared" si="493"/>
        <v>104.14046239621797</v>
      </c>
      <c r="AF249" s="197">
        <f t="shared" si="493"/>
        <v>106.24024769625471</v>
      </c>
      <c r="AG249" s="197">
        <f t="shared" si="493"/>
        <v>93.57753910583547</v>
      </c>
      <c r="AH249" s="197">
        <f t="shared" si="493"/>
        <v>106.25978546277462</v>
      </c>
      <c r="AI249" s="197">
        <f t="shared" si="493"/>
        <v>85.997461635898858</v>
      </c>
      <c r="AJ249" s="197">
        <f t="shared" si="493"/>
        <v>67.515129614223682</v>
      </c>
      <c r="AK249" s="197">
        <f t="shared" ref="AK249:AO249" si="494">+AK179/AK$10</f>
        <v>68.987639582023363</v>
      </c>
      <c r="AL249" s="197">
        <f t="shared" si="494"/>
        <v>87.703589178592622</v>
      </c>
      <c r="AM249" s="197">
        <f t="shared" si="494"/>
        <v>66.597786244780536</v>
      </c>
      <c r="AN249" s="197">
        <f t="shared" si="494"/>
        <v>62.479358415024919</v>
      </c>
      <c r="AO249" s="197">
        <f t="shared" si="494"/>
        <v>61.844626452214754</v>
      </c>
      <c r="AP249" s="197">
        <f t="shared" ref="AP249:AS249" si="495">+AP179/AP$10</f>
        <v>6.5016619434331657</v>
      </c>
      <c r="AQ249" s="197">
        <f t="shared" si="495"/>
        <v>6.6262192116885892</v>
      </c>
      <c r="AR249" s="197">
        <f t="shared" si="495"/>
        <v>7.4103960848362087</v>
      </c>
      <c r="AS249" s="197">
        <f t="shared" si="495"/>
        <v>7.0125025906068439</v>
      </c>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14"/>
      <c r="DC249" s="28"/>
      <c r="DD249" s="28"/>
      <c r="DE249" s="28"/>
      <c r="DF249" s="28"/>
      <c r="DG249" s="28"/>
      <c r="DH249" s="28"/>
      <c r="DI249" s="28"/>
      <c r="DJ249" s="28"/>
      <c r="DK249" s="28"/>
      <c r="DL249" s="28"/>
      <c r="DM249" s="28"/>
      <c r="DN249" s="28"/>
      <c r="DO249" s="28"/>
      <c r="DP249" s="28"/>
      <c r="DQ249" s="28"/>
      <c r="DR249" s="28"/>
      <c r="DS249" s="28"/>
      <c r="DT249" s="28"/>
      <c r="DU249" s="28"/>
      <c r="DV249" s="28"/>
      <c r="DW249" s="28"/>
      <c r="DX249" s="28"/>
      <c r="DY249" s="28"/>
      <c r="DZ249" s="28"/>
      <c r="EA249" s="28"/>
      <c r="EB249" s="28"/>
      <c r="EC249" s="28"/>
      <c r="ED249" s="28"/>
      <c r="EE249" s="28"/>
      <c r="EF249" s="28"/>
      <c r="EG249" s="28"/>
      <c r="EH249" s="28"/>
      <c r="EI249" s="28"/>
      <c r="EJ249" s="28"/>
      <c r="EK249" s="28"/>
      <c r="EL249" s="28"/>
      <c r="EM249" s="28"/>
      <c r="EN249" s="28"/>
      <c r="EO249" s="28"/>
      <c r="EP249" s="28"/>
      <c r="EQ249" s="28"/>
      <c r="ER249" s="28"/>
      <c r="ES249" s="28"/>
      <c r="ET249" s="28"/>
      <c r="EU249" s="28"/>
      <c r="EV249" s="28"/>
      <c r="EW249" s="28"/>
      <c r="EX249" s="28"/>
      <c r="EY249" s="28"/>
      <c r="EZ249" s="28"/>
      <c r="FA249" s="28"/>
      <c r="FB249" s="28"/>
      <c r="FC249" s="28"/>
      <c r="FD249" s="28"/>
      <c r="FE249" s="28"/>
      <c r="FF249" s="28"/>
      <c r="FG249" s="28"/>
      <c r="FH249" s="28"/>
      <c r="FI249" s="28"/>
      <c r="FJ249" s="28"/>
      <c r="FK249" s="28"/>
      <c r="FL249" s="28"/>
      <c r="FM249" s="28"/>
      <c r="FN249" s="28"/>
      <c r="FO249" s="28"/>
      <c r="FP249" s="28"/>
      <c r="FQ249" s="28"/>
      <c r="FR249" s="28"/>
      <c r="FS249" s="28"/>
      <c r="FT249" s="28"/>
      <c r="FU249" s="28"/>
      <c r="FV249" s="28"/>
      <c r="FW249" s="28"/>
      <c r="FX249" s="28"/>
      <c r="FY249" s="28"/>
      <c r="FZ249" s="28"/>
      <c r="GA249" s="28"/>
      <c r="GB249" s="28"/>
      <c r="GC249" s="28"/>
      <c r="GD249" s="28"/>
      <c r="GE249" s="28"/>
      <c r="GF249" s="28"/>
      <c r="GG249" s="28"/>
      <c r="GH249" s="28"/>
      <c r="GI249" s="28"/>
      <c r="GJ249" s="28"/>
      <c r="GK249" s="28"/>
      <c r="GL249" s="28"/>
      <c r="GM249" s="28"/>
      <c r="GN249" s="28"/>
      <c r="GO249" s="28"/>
      <c r="GP249" s="28"/>
      <c r="GQ249" s="28"/>
      <c r="GR249" s="28"/>
      <c r="GS249" s="28"/>
      <c r="GT249" s="28"/>
      <c r="GU249" s="28"/>
      <c r="GV249" s="28"/>
      <c r="GW249" s="28"/>
      <c r="GX249" s="28"/>
      <c r="GY249" s="28"/>
      <c r="GZ249" s="28"/>
      <c r="HA249" s="28"/>
      <c r="HB249" s="28"/>
      <c r="HC249" s="28"/>
      <c r="HD249" s="28"/>
      <c r="HE249" s="28"/>
      <c r="HF249" s="28"/>
      <c r="HG249" s="28"/>
      <c r="HH249" s="28"/>
      <c r="HI249" s="28"/>
      <c r="HJ249" s="28"/>
      <c r="HK249" s="28"/>
      <c r="HL249" s="28"/>
      <c r="HM249" s="28"/>
      <c r="HN249" s="28"/>
      <c r="HO249" s="28"/>
      <c r="HP249" s="28"/>
      <c r="HQ249" s="28"/>
      <c r="HR249" s="28"/>
      <c r="HS249" s="28"/>
      <c r="HT249" s="28"/>
      <c r="HU249" s="28"/>
      <c r="HV249" s="28"/>
      <c r="HW249" s="28"/>
      <c r="HX249" s="28"/>
      <c r="HY249" s="28"/>
      <c r="HZ249" s="28"/>
      <c r="IA249" s="28"/>
      <c r="IB249" s="28"/>
      <c r="IC249" s="28"/>
      <c r="ID249" s="28"/>
      <c r="IE249" s="28"/>
      <c r="IF249" s="28"/>
      <c r="IG249" s="28"/>
      <c r="IH249" s="28"/>
      <c r="II249" s="28"/>
      <c r="IJ249" s="28"/>
      <c r="IK249" s="28"/>
      <c r="IL249" s="28"/>
      <c r="IM249" s="28"/>
      <c r="IN249" s="28"/>
      <c r="IO249" s="28"/>
      <c r="IP249" s="28"/>
      <c r="IQ249" s="28"/>
      <c r="IR249" s="28"/>
      <c r="IS249" s="28"/>
      <c r="IT249" s="28"/>
      <c r="IU249" s="28"/>
      <c r="IV249" s="28"/>
      <c r="IW249" s="28"/>
      <c r="IX249" s="28"/>
      <c r="IY249" s="28"/>
      <c r="IZ249" s="28"/>
      <c r="JA249" s="28"/>
      <c r="JB249" s="28"/>
      <c r="JC249" s="28"/>
      <c r="JD249" s="28"/>
      <c r="JE249" s="28"/>
      <c r="JF249" s="28"/>
      <c r="JG249" s="28"/>
      <c r="JH249" s="28"/>
      <c r="JI249" s="28"/>
      <c r="JJ249" s="28"/>
      <c r="JK249" s="28"/>
      <c r="JL249" s="28"/>
      <c r="JM249" s="28"/>
      <c r="JN249" s="28"/>
      <c r="JO249" s="28"/>
      <c r="JP249" s="28"/>
      <c r="JQ249" s="28"/>
      <c r="JR249" s="28"/>
      <c r="JS249" s="28"/>
    </row>
    <row r="250" spans="1:279" s="27" customFormat="1" ht="12.75" outlineLevel="1" x14ac:dyDescent="0.2">
      <c r="A250" s="33"/>
      <c r="B250" s="58"/>
      <c r="C250" s="193" t="s">
        <v>150</v>
      </c>
      <c r="D250" s="33"/>
      <c r="E250" s="244">
        <v>2.1572087851324637E-3</v>
      </c>
      <c r="F250" s="244"/>
      <c r="G250" s="204">
        <f t="shared" si="398"/>
        <v>2193.8614121776495</v>
      </c>
      <c r="H250" s="246">
        <f t="shared" si="402"/>
        <v>1.9335194625888672E-3</v>
      </c>
      <c r="I250" s="201" t="s">
        <v>193</v>
      </c>
      <c r="J250" s="197">
        <f t="shared" ref="J250:AJ250" si="496">+J180/J$10</f>
        <v>116.71176373633135</v>
      </c>
      <c r="K250" s="197">
        <f t="shared" si="496"/>
        <v>75.294678504168431</v>
      </c>
      <c r="L250" s="197">
        <f t="shared" si="496"/>
        <v>53.43184225461107</v>
      </c>
      <c r="M250" s="197">
        <f t="shared" si="496"/>
        <v>39.977118640068703</v>
      </c>
      <c r="N250" s="197">
        <f t="shared" si="496"/>
        <v>34.769046836098198</v>
      </c>
      <c r="O250" s="197">
        <f t="shared" si="496"/>
        <v>33.961467561457525</v>
      </c>
      <c r="P250" s="197">
        <f t="shared" si="496"/>
        <v>48.337587235619701</v>
      </c>
      <c r="Q250" s="197">
        <f t="shared" si="496"/>
        <v>30.936448637349834</v>
      </c>
      <c r="R250" s="197">
        <f t="shared" si="496"/>
        <v>38.677263255083353</v>
      </c>
      <c r="S250" s="197">
        <f t="shared" si="496"/>
        <v>43.063315738771827</v>
      </c>
      <c r="T250" s="197">
        <f t="shared" si="496"/>
        <v>63.94583062813718</v>
      </c>
      <c r="U250" s="197">
        <f t="shared" si="496"/>
        <v>95.901051255530206</v>
      </c>
      <c r="V250" s="197">
        <f t="shared" si="496"/>
        <v>130.8456394604128</v>
      </c>
      <c r="W250" s="197">
        <f t="shared" si="496"/>
        <v>98.85403797701791</v>
      </c>
      <c r="X250" s="197">
        <f t="shared" si="496"/>
        <v>83.671126218628814</v>
      </c>
      <c r="Y250" s="197">
        <f t="shared" si="496"/>
        <v>58.200531473400652</v>
      </c>
      <c r="Z250" s="197">
        <f t="shared" si="496"/>
        <v>45.493007586829144</v>
      </c>
      <c r="AA250" s="197">
        <f t="shared" si="496"/>
        <v>52.882482408008407</v>
      </c>
      <c r="AB250" s="197">
        <f t="shared" si="496"/>
        <v>55.871003073974819</v>
      </c>
      <c r="AC250" s="197">
        <f t="shared" si="496"/>
        <v>59.555252913473836</v>
      </c>
      <c r="AD250" s="197">
        <f t="shared" si="496"/>
        <v>79.714048960474088</v>
      </c>
      <c r="AE250" s="197">
        <f t="shared" si="496"/>
        <v>92.616577176365411</v>
      </c>
      <c r="AF250" s="197">
        <f t="shared" si="496"/>
        <v>94.48400625071254</v>
      </c>
      <c r="AG250" s="197">
        <f t="shared" si="496"/>
        <v>83.222516715891913</v>
      </c>
      <c r="AH250" s="197">
        <f t="shared" si="496"/>
        <v>94.501382023962506</v>
      </c>
      <c r="AI250" s="197">
        <f t="shared" si="496"/>
        <v>76.481228902840016</v>
      </c>
      <c r="AJ250" s="197">
        <f t="shared" si="496"/>
        <v>60.044098793200199</v>
      </c>
      <c r="AK250" s="197">
        <f t="shared" ref="AK250:AO250" si="497">+AK180/AK$10</f>
        <v>61.353665026513156</v>
      </c>
      <c r="AL250" s="197">
        <f t="shared" si="497"/>
        <v>77.998561259493343</v>
      </c>
      <c r="AM250" s="197">
        <f t="shared" si="497"/>
        <v>59.228266012949902</v>
      </c>
      <c r="AN250" s="197">
        <f t="shared" si="497"/>
        <v>55.565571608073654</v>
      </c>
      <c r="AO250" s="197">
        <f t="shared" si="497"/>
        <v>55.001077265843342</v>
      </c>
      <c r="AP250" s="197">
        <f t="shared" ref="AP250:AS250" si="498">+AP180/AP$10</f>
        <v>10.211194492333867</v>
      </c>
      <c r="AQ250" s="197">
        <f t="shared" si="498"/>
        <v>10.40681808867827</v>
      </c>
      <c r="AR250" s="197">
        <f t="shared" si="498"/>
        <v>11.638408201755162</v>
      </c>
      <c r="AS250" s="197">
        <f t="shared" si="498"/>
        <v>11.013496003588035</v>
      </c>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14"/>
      <c r="DC250" s="28"/>
      <c r="DD250" s="28"/>
      <c r="DE250" s="28"/>
      <c r="DF250" s="28"/>
      <c r="DG250" s="28"/>
      <c r="DH250" s="28"/>
      <c r="DI250" s="28"/>
      <c r="DJ250" s="28"/>
      <c r="DK250" s="28"/>
      <c r="DL250" s="28"/>
      <c r="DM250" s="28"/>
      <c r="DN250" s="28"/>
      <c r="DO250" s="28"/>
      <c r="DP250" s="28"/>
      <c r="DQ250" s="28"/>
      <c r="DR250" s="28"/>
      <c r="DS250" s="28"/>
      <c r="DT250" s="28"/>
      <c r="DU250" s="28"/>
      <c r="DV250" s="28"/>
      <c r="DW250" s="28"/>
      <c r="DX250" s="28"/>
      <c r="DY250" s="28"/>
      <c r="DZ250" s="28"/>
      <c r="EA250" s="28"/>
      <c r="EB250" s="28"/>
      <c r="EC250" s="28"/>
      <c r="ED250" s="28"/>
      <c r="EE250" s="28"/>
      <c r="EF250" s="28"/>
      <c r="EG250" s="28"/>
      <c r="EH250" s="28"/>
      <c r="EI250" s="28"/>
      <c r="EJ250" s="28"/>
      <c r="EK250" s="28"/>
      <c r="EL250" s="28"/>
      <c r="EM250" s="28"/>
      <c r="EN250" s="28"/>
      <c r="EO250" s="28"/>
      <c r="EP250" s="28"/>
      <c r="EQ250" s="28"/>
      <c r="ER250" s="28"/>
      <c r="ES250" s="28"/>
      <c r="ET250" s="28"/>
      <c r="EU250" s="28"/>
      <c r="EV250" s="28"/>
      <c r="EW250" s="28"/>
      <c r="EX250" s="28"/>
      <c r="EY250" s="28"/>
      <c r="EZ250" s="28"/>
      <c r="FA250" s="28"/>
      <c r="FB250" s="28"/>
      <c r="FC250" s="28"/>
      <c r="FD250" s="28"/>
      <c r="FE250" s="28"/>
      <c r="FF250" s="28"/>
      <c r="FG250" s="28"/>
      <c r="FH250" s="28"/>
      <c r="FI250" s="28"/>
      <c r="FJ250" s="28"/>
      <c r="FK250" s="28"/>
      <c r="FL250" s="28"/>
      <c r="FM250" s="28"/>
      <c r="FN250" s="28"/>
      <c r="FO250" s="28"/>
      <c r="FP250" s="28"/>
      <c r="FQ250" s="28"/>
      <c r="FR250" s="28"/>
      <c r="FS250" s="28"/>
      <c r="FT250" s="28"/>
      <c r="FU250" s="28"/>
      <c r="FV250" s="28"/>
      <c r="FW250" s="28"/>
      <c r="FX250" s="28"/>
      <c r="FY250" s="28"/>
      <c r="FZ250" s="28"/>
      <c r="GA250" s="28"/>
      <c r="GB250" s="28"/>
      <c r="GC250" s="28"/>
      <c r="GD250" s="28"/>
      <c r="GE250" s="28"/>
      <c r="GF250" s="28"/>
      <c r="GG250" s="28"/>
      <c r="GH250" s="28"/>
      <c r="GI250" s="28"/>
      <c r="GJ250" s="28"/>
      <c r="GK250" s="28"/>
      <c r="GL250" s="28"/>
      <c r="GM250" s="28"/>
      <c r="GN250" s="28"/>
      <c r="GO250" s="28"/>
      <c r="GP250" s="28"/>
      <c r="GQ250" s="28"/>
      <c r="GR250" s="28"/>
      <c r="GS250" s="28"/>
      <c r="GT250" s="28"/>
      <c r="GU250" s="28"/>
      <c r="GV250" s="28"/>
      <c r="GW250" s="28"/>
      <c r="GX250" s="28"/>
      <c r="GY250" s="28"/>
      <c r="GZ250" s="28"/>
      <c r="HA250" s="28"/>
      <c r="HB250" s="28"/>
      <c r="HC250" s="28"/>
      <c r="HD250" s="28"/>
      <c r="HE250" s="28"/>
      <c r="HF250" s="28"/>
      <c r="HG250" s="28"/>
      <c r="HH250" s="28"/>
      <c r="HI250" s="28"/>
      <c r="HJ250" s="28"/>
      <c r="HK250" s="28"/>
      <c r="HL250" s="28"/>
      <c r="HM250" s="28"/>
      <c r="HN250" s="28"/>
      <c r="HO250" s="28"/>
      <c r="HP250" s="28"/>
      <c r="HQ250" s="28"/>
      <c r="HR250" s="28"/>
      <c r="HS250" s="28"/>
      <c r="HT250" s="28"/>
      <c r="HU250" s="28"/>
      <c r="HV250" s="28"/>
      <c r="HW250" s="28"/>
      <c r="HX250" s="28"/>
      <c r="HY250" s="28"/>
      <c r="HZ250" s="28"/>
      <c r="IA250" s="28"/>
      <c r="IB250" s="28"/>
      <c r="IC250" s="28"/>
      <c r="ID250" s="28"/>
      <c r="IE250" s="28"/>
      <c r="IF250" s="28"/>
      <c r="IG250" s="28"/>
      <c r="IH250" s="28"/>
      <c r="II250" s="28"/>
      <c r="IJ250" s="28"/>
      <c r="IK250" s="28"/>
      <c r="IL250" s="28"/>
      <c r="IM250" s="28"/>
      <c r="IN250" s="28"/>
      <c r="IO250" s="28"/>
      <c r="IP250" s="28"/>
      <c r="IQ250" s="28"/>
      <c r="IR250" s="28"/>
      <c r="IS250" s="28"/>
      <c r="IT250" s="28"/>
      <c r="IU250" s="28"/>
      <c r="IV250" s="28"/>
      <c r="IW250" s="28"/>
      <c r="IX250" s="28"/>
      <c r="IY250" s="28"/>
      <c r="IZ250" s="28"/>
      <c r="JA250" s="28"/>
      <c r="JB250" s="28"/>
      <c r="JC250" s="28"/>
      <c r="JD250" s="28"/>
      <c r="JE250" s="28"/>
      <c r="JF250" s="28"/>
      <c r="JG250" s="28"/>
      <c r="JH250" s="28"/>
      <c r="JI250" s="28"/>
      <c r="JJ250" s="28"/>
      <c r="JK250" s="28"/>
      <c r="JL250" s="28"/>
      <c r="JM250" s="28"/>
      <c r="JN250" s="28"/>
      <c r="JO250" s="28"/>
      <c r="JP250" s="28"/>
      <c r="JQ250" s="28"/>
      <c r="JR250" s="28"/>
      <c r="JS250" s="28"/>
    </row>
    <row r="251" spans="1:279" s="27" customFormat="1" ht="12.75" outlineLevel="1" x14ac:dyDescent="0.2">
      <c r="A251" s="33"/>
      <c r="B251" s="58"/>
      <c r="C251" s="193" t="s">
        <v>151</v>
      </c>
      <c r="D251" s="33"/>
      <c r="E251" s="244">
        <v>1.9281772598152829E-3</v>
      </c>
      <c r="F251" s="244"/>
      <c r="G251" s="204">
        <f t="shared" si="398"/>
        <v>2073.9497448624438</v>
      </c>
      <c r="H251" s="246">
        <f t="shared" si="402"/>
        <v>1.8278375169297322E-3</v>
      </c>
      <c r="I251" s="201" t="s">
        <v>193</v>
      </c>
      <c r="J251" s="197">
        <f t="shared" ref="J251:AJ251" si="499">+J181/J$10</f>
        <v>104.32043960710526</v>
      </c>
      <c r="K251" s="197">
        <f t="shared" si="499"/>
        <v>67.30061915074451</v>
      </c>
      <c r="L251" s="197">
        <f t="shared" si="499"/>
        <v>47.758967001913113</v>
      </c>
      <c r="M251" s="197">
        <f t="shared" si="499"/>
        <v>35.732735563648674</v>
      </c>
      <c r="N251" s="197">
        <f t="shared" si="499"/>
        <v>31.077606357281915</v>
      </c>
      <c r="O251" s="197">
        <f t="shared" si="499"/>
        <v>30.355768024528864</v>
      </c>
      <c r="P251" s="197">
        <f t="shared" si="499"/>
        <v>43.205570617188187</v>
      </c>
      <c r="Q251" s="197">
        <f t="shared" si="499"/>
        <v>27.651916297160163</v>
      </c>
      <c r="R251" s="197">
        <f t="shared" si="499"/>
        <v>34.570886227761008</v>
      </c>
      <c r="S251" s="197">
        <f t="shared" si="499"/>
        <v>38.491270159854608</v>
      </c>
      <c r="T251" s="197">
        <f t="shared" si="499"/>
        <v>57.156681971143819</v>
      </c>
      <c r="U251" s="197">
        <f t="shared" si="499"/>
        <v>85.719206920408752</v>
      </c>
      <c r="V251" s="197">
        <f t="shared" si="499"/>
        <v>116.95371736494438</v>
      </c>
      <c r="W251" s="197">
        <f t="shared" si="499"/>
        <v>88.358674126435105</v>
      </c>
      <c r="X251" s="197">
        <f t="shared" si="499"/>
        <v>74.78773681518625</v>
      </c>
      <c r="Y251" s="197">
        <f t="shared" si="499"/>
        <v>52.021363008348708</v>
      </c>
      <c r="Z251" s="197">
        <f t="shared" si="499"/>
        <v>40.663000871351322</v>
      </c>
      <c r="AA251" s="197">
        <f t="shared" si="499"/>
        <v>47.26793286049142</v>
      </c>
      <c r="AB251" s="197">
        <f t="shared" si="499"/>
        <v>49.939161361097874</v>
      </c>
      <c r="AC251" s="197">
        <f t="shared" si="499"/>
        <v>53.232253253250491</v>
      </c>
      <c r="AD251" s="197">
        <f t="shared" si="499"/>
        <v>71.250783675976024</v>
      </c>
      <c r="AE251" s="197">
        <f t="shared" si="499"/>
        <v>82.783446472210215</v>
      </c>
      <c r="AF251" s="197">
        <f t="shared" si="499"/>
        <v>84.452610022947809</v>
      </c>
      <c r="AG251" s="197">
        <f t="shared" si="499"/>
        <v>74.386756322395797</v>
      </c>
      <c r="AH251" s="197">
        <f t="shared" si="499"/>
        <v>84.468141004966427</v>
      </c>
      <c r="AI251" s="197">
        <f t="shared" si="499"/>
        <v>68.361193125832799</v>
      </c>
      <c r="AJ251" s="197">
        <f t="shared" si="499"/>
        <v>53.669198214414678</v>
      </c>
      <c r="AK251" s="197">
        <f t="shared" ref="AK251:AO251" si="500">+AK181/AK$10</f>
        <v>54.839727394853263</v>
      </c>
      <c r="AL251" s="197">
        <f t="shared" si="500"/>
        <v>69.717429835902195</v>
      </c>
      <c r="AM251" s="197">
        <f t="shared" si="500"/>
        <v>52.939982653300646</v>
      </c>
      <c r="AN251" s="197">
        <f t="shared" si="500"/>
        <v>49.666157648596069</v>
      </c>
      <c r="AO251" s="197">
        <f t="shared" si="500"/>
        <v>49.161595845638246</v>
      </c>
      <c r="AP251" s="197">
        <f t="shared" ref="AP251:AS251" si="501">+AP181/AP$10</f>
        <v>35.796409382687322</v>
      </c>
      <c r="AQ251" s="197">
        <f t="shared" si="501"/>
        <v>36.482188342721336</v>
      </c>
      <c r="AR251" s="197">
        <f t="shared" si="501"/>
        <v>40.799656187689799</v>
      </c>
      <c r="AS251" s="197">
        <f t="shared" si="501"/>
        <v>38.608961172467083</v>
      </c>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14"/>
      <c r="DC251" s="28"/>
      <c r="DD251" s="28"/>
      <c r="DE251" s="28"/>
      <c r="DF251" s="28"/>
      <c r="DG251" s="28"/>
      <c r="DH251" s="28"/>
      <c r="DI251" s="28"/>
      <c r="DJ251" s="28"/>
      <c r="DK251" s="28"/>
      <c r="DL251" s="28"/>
      <c r="DM251" s="28"/>
      <c r="DN251" s="28"/>
      <c r="DO251" s="28"/>
      <c r="DP251" s="28"/>
      <c r="DQ251" s="28"/>
      <c r="DR251" s="28"/>
      <c r="DS251" s="28"/>
      <c r="DT251" s="28"/>
      <c r="DU251" s="28"/>
      <c r="DV251" s="28"/>
      <c r="DW251" s="28"/>
      <c r="DX251" s="28"/>
      <c r="DY251" s="28"/>
      <c r="DZ251" s="28"/>
      <c r="EA251" s="28"/>
      <c r="EB251" s="28"/>
      <c r="EC251" s="28"/>
      <c r="ED251" s="28"/>
      <c r="EE251" s="28"/>
      <c r="EF251" s="28"/>
      <c r="EG251" s="28"/>
      <c r="EH251" s="28"/>
      <c r="EI251" s="28"/>
      <c r="EJ251" s="28"/>
      <c r="EK251" s="28"/>
      <c r="EL251" s="28"/>
      <c r="EM251" s="28"/>
      <c r="EN251" s="28"/>
      <c r="EO251" s="28"/>
      <c r="EP251" s="28"/>
      <c r="EQ251" s="28"/>
      <c r="ER251" s="28"/>
      <c r="ES251" s="28"/>
      <c r="ET251" s="28"/>
      <c r="EU251" s="28"/>
      <c r="EV251" s="28"/>
      <c r="EW251" s="28"/>
      <c r="EX251" s="28"/>
      <c r="EY251" s="28"/>
      <c r="EZ251" s="28"/>
      <c r="FA251" s="28"/>
      <c r="FB251" s="28"/>
      <c r="FC251" s="28"/>
      <c r="FD251" s="28"/>
      <c r="FE251" s="28"/>
      <c r="FF251" s="28"/>
      <c r="FG251" s="28"/>
      <c r="FH251" s="28"/>
      <c r="FI251" s="28"/>
      <c r="FJ251" s="28"/>
      <c r="FK251" s="28"/>
      <c r="FL251" s="28"/>
      <c r="FM251" s="28"/>
      <c r="FN251" s="28"/>
      <c r="FO251" s="28"/>
      <c r="FP251" s="28"/>
      <c r="FQ251" s="28"/>
      <c r="FR251" s="28"/>
      <c r="FS251" s="28"/>
      <c r="FT251" s="28"/>
      <c r="FU251" s="28"/>
      <c r="FV251" s="28"/>
      <c r="FW251" s="28"/>
      <c r="FX251" s="28"/>
      <c r="FY251" s="28"/>
      <c r="FZ251" s="28"/>
      <c r="GA251" s="28"/>
      <c r="GB251" s="28"/>
      <c r="GC251" s="28"/>
      <c r="GD251" s="28"/>
      <c r="GE251" s="28"/>
      <c r="GF251" s="28"/>
      <c r="GG251" s="28"/>
      <c r="GH251" s="28"/>
      <c r="GI251" s="28"/>
      <c r="GJ251" s="28"/>
      <c r="GK251" s="28"/>
      <c r="GL251" s="28"/>
      <c r="GM251" s="28"/>
      <c r="GN251" s="28"/>
      <c r="GO251" s="28"/>
      <c r="GP251" s="28"/>
      <c r="GQ251" s="28"/>
      <c r="GR251" s="28"/>
      <c r="GS251" s="28"/>
      <c r="GT251" s="28"/>
      <c r="GU251" s="28"/>
      <c r="GV251" s="28"/>
      <c r="GW251" s="28"/>
      <c r="GX251" s="28"/>
      <c r="GY251" s="28"/>
      <c r="GZ251" s="28"/>
      <c r="HA251" s="28"/>
      <c r="HB251" s="28"/>
      <c r="HC251" s="28"/>
      <c r="HD251" s="28"/>
      <c r="HE251" s="28"/>
      <c r="HF251" s="28"/>
      <c r="HG251" s="28"/>
      <c r="HH251" s="28"/>
      <c r="HI251" s="28"/>
      <c r="HJ251" s="28"/>
      <c r="HK251" s="28"/>
      <c r="HL251" s="28"/>
      <c r="HM251" s="28"/>
      <c r="HN251" s="28"/>
      <c r="HO251" s="28"/>
      <c r="HP251" s="28"/>
      <c r="HQ251" s="28"/>
      <c r="HR251" s="28"/>
      <c r="HS251" s="28"/>
      <c r="HT251" s="28"/>
      <c r="HU251" s="28"/>
      <c r="HV251" s="28"/>
      <c r="HW251" s="28"/>
      <c r="HX251" s="28"/>
      <c r="HY251" s="28"/>
      <c r="HZ251" s="28"/>
      <c r="IA251" s="28"/>
      <c r="IB251" s="28"/>
      <c r="IC251" s="28"/>
      <c r="ID251" s="28"/>
      <c r="IE251" s="28"/>
      <c r="IF251" s="28"/>
      <c r="IG251" s="28"/>
      <c r="IH251" s="28"/>
      <c r="II251" s="28"/>
      <c r="IJ251" s="28"/>
      <c r="IK251" s="28"/>
      <c r="IL251" s="28"/>
      <c r="IM251" s="28"/>
      <c r="IN251" s="28"/>
      <c r="IO251" s="28"/>
      <c r="IP251" s="28"/>
      <c r="IQ251" s="28"/>
      <c r="IR251" s="28"/>
      <c r="IS251" s="28"/>
      <c r="IT251" s="28"/>
      <c r="IU251" s="28"/>
      <c r="IV251" s="28"/>
      <c r="IW251" s="28"/>
      <c r="IX251" s="28"/>
      <c r="IY251" s="28"/>
      <c r="IZ251" s="28"/>
      <c r="JA251" s="28"/>
      <c r="JB251" s="28"/>
      <c r="JC251" s="28"/>
      <c r="JD251" s="28"/>
      <c r="JE251" s="28"/>
      <c r="JF251" s="28"/>
      <c r="JG251" s="28"/>
      <c r="JH251" s="28"/>
      <c r="JI251" s="28"/>
      <c r="JJ251" s="28"/>
      <c r="JK251" s="28"/>
      <c r="JL251" s="28"/>
      <c r="JM251" s="28"/>
      <c r="JN251" s="28"/>
      <c r="JO251" s="28"/>
      <c r="JP251" s="28"/>
      <c r="JQ251" s="28"/>
      <c r="JR251" s="28"/>
      <c r="JS251" s="28"/>
    </row>
    <row r="252" spans="1:279" s="27" customFormat="1" ht="12.75" outlineLevel="1" x14ac:dyDescent="0.2">
      <c r="A252" s="33"/>
      <c r="B252" s="58"/>
      <c r="C252" s="193" t="s">
        <v>152</v>
      </c>
      <c r="D252" s="33"/>
      <c r="E252" s="244">
        <v>6.8603873100722419E-4</v>
      </c>
      <c r="F252" s="244"/>
      <c r="G252" s="204">
        <f t="shared" si="398"/>
        <v>706.54471184962358</v>
      </c>
      <c r="H252" s="246">
        <f t="shared" si="402"/>
        <v>6.2270020520323907E-4</v>
      </c>
      <c r="I252" s="201" t="s">
        <v>193</v>
      </c>
      <c r="J252" s="197">
        <f t="shared" ref="J252:AJ252" si="502">+J182/J$10</f>
        <v>37.116847863370396</v>
      </c>
      <c r="K252" s="197">
        <f t="shared" si="502"/>
        <v>23.945325111136494</v>
      </c>
      <c r="L252" s="197">
        <f t="shared" si="502"/>
        <v>16.992473565084556</v>
      </c>
      <c r="M252" s="197">
        <f t="shared" si="502"/>
        <v>12.713582445138194</v>
      </c>
      <c r="N252" s="197">
        <f t="shared" si="502"/>
        <v>11.057303740909278</v>
      </c>
      <c r="O252" s="197">
        <f t="shared" si="502"/>
        <v>10.80047618458714</v>
      </c>
      <c r="P252" s="197">
        <f t="shared" si="502"/>
        <v>15.372391043289422</v>
      </c>
      <c r="Q252" s="197">
        <f t="shared" si="502"/>
        <v>9.83845518862673</v>
      </c>
      <c r="R252" s="197">
        <f t="shared" si="502"/>
        <v>12.300200511523689</v>
      </c>
      <c r="S252" s="197">
        <f t="shared" si="502"/>
        <v>13.695059414741051</v>
      </c>
      <c r="T252" s="197">
        <f t="shared" si="502"/>
        <v>20.336147710726255</v>
      </c>
      <c r="U252" s="197">
        <f t="shared" si="502"/>
        <v>30.498594275640659</v>
      </c>
      <c r="V252" s="197">
        <f t="shared" si="502"/>
        <v>41.611723942491885</v>
      </c>
      <c r="W252" s="197">
        <f t="shared" si="502"/>
        <v>31.437707483899828</v>
      </c>
      <c r="X252" s="197">
        <f t="shared" si="502"/>
        <v>26.609215412336006</v>
      </c>
      <c r="Y252" s="197">
        <f t="shared" si="502"/>
        <v>18.509019169188125</v>
      </c>
      <c r="Z252" s="197">
        <f t="shared" si="502"/>
        <v>14.467753612756514</v>
      </c>
      <c r="AA252" s="197">
        <f t="shared" si="502"/>
        <v>16.81776533349052</v>
      </c>
      <c r="AB252" s="197">
        <f t="shared" si="502"/>
        <v>17.768179099371121</v>
      </c>
      <c r="AC252" s="197">
        <f t="shared" si="502"/>
        <v>18.939849686855897</v>
      </c>
      <c r="AD252" s="197">
        <f t="shared" si="502"/>
        <v>25.350779845323746</v>
      </c>
      <c r="AE252" s="197">
        <f t="shared" si="502"/>
        <v>29.454060967216385</v>
      </c>
      <c r="AF252" s="197">
        <f t="shared" si="502"/>
        <v>30.047943525659807</v>
      </c>
      <c r="AG252" s="197">
        <f t="shared" si="502"/>
        <v>26.466547954231579</v>
      </c>
      <c r="AH252" s="197">
        <f t="shared" si="502"/>
        <v>30.053469394788856</v>
      </c>
      <c r="AI252" s="197">
        <f t="shared" si="502"/>
        <v>24.32267362528636</v>
      </c>
      <c r="AJ252" s="197">
        <f t="shared" si="502"/>
        <v>19.095313177129505</v>
      </c>
      <c r="AK252" s="197">
        <f t="shared" ref="AK252:AO252" si="503">+AK182/AK$10</f>
        <v>19.511783369103423</v>
      </c>
      <c r="AL252" s="197">
        <f t="shared" si="503"/>
        <v>24.805217907346069</v>
      </c>
      <c r="AM252" s="197">
        <f t="shared" si="503"/>
        <v>18.83586082873633</v>
      </c>
      <c r="AN252" s="197">
        <f t="shared" si="503"/>
        <v>17.671045332477227</v>
      </c>
      <c r="AO252" s="197">
        <f t="shared" si="503"/>
        <v>17.491524006181191</v>
      </c>
      <c r="AP252" s="197">
        <f t="shared" ref="AP252:AS252" si="504">+AP182/AP$10</f>
        <v>5.3357950457787471</v>
      </c>
      <c r="AQ252" s="197">
        <f t="shared" si="504"/>
        <v>5.438016917764001</v>
      </c>
      <c r="AR252" s="197">
        <f t="shared" si="504"/>
        <v>6.0815765354678231</v>
      </c>
      <c r="AS252" s="197">
        <f t="shared" si="504"/>
        <v>5.7550326219687538</v>
      </c>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14"/>
      <c r="DC252" s="28"/>
      <c r="DD252" s="28"/>
      <c r="DE252" s="28"/>
      <c r="DF252" s="28"/>
      <c r="DG252" s="28"/>
      <c r="DH252" s="28"/>
      <c r="DI252" s="28"/>
      <c r="DJ252" s="28"/>
      <c r="DK252" s="28"/>
      <c r="DL252" s="28"/>
      <c r="DM252" s="28"/>
      <c r="DN252" s="28"/>
      <c r="DO252" s="28"/>
      <c r="DP252" s="28"/>
      <c r="DQ252" s="28"/>
      <c r="DR252" s="28"/>
      <c r="DS252" s="28"/>
      <c r="DT252" s="28"/>
      <c r="DU252" s="28"/>
      <c r="DV252" s="28"/>
      <c r="DW252" s="28"/>
      <c r="DX252" s="28"/>
      <c r="DY252" s="28"/>
      <c r="DZ252" s="28"/>
      <c r="EA252" s="28"/>
      <c r="EB252" s="28"/>
      <c r="EC252" s="28"/>
      <c r="ED252" s="28"/>
      <c r="EE252" s="28"/>
      <c r="EF252" s="28"/>
      <c r="EG252" s="28"/>
      <c r="EH252" s="28"/>
      <c r="EI252" s="28"/>
      <c r="EJ252" s="28"/>
      <c r="EK252" s="28"/>
      <c r="EL252" s="28"/>
      <c r="EM252" s="28"/>
      <c r="EN252" s="28"/>
      <c r="EO252" s="28"/>
      <c r="EP252" s="28"/>
      <c r="EQ252" s="28"/>
      <c r="ER252" s="28"/>
      <c r="ES252" s="28"/>
      <c r="ET252" s="28"/>
      <c r="EU252" s="28"/>
      <c r="EV252" s="28"/>
      <c r="EW252" s="28"/>
      <c r="EX252" s="28"/>
      <c r="EY252" s="28"/>
      <c r="EZ252" s="28"/>
      <c r="FA252" s="28"/>
      <c r="FB252" s="28"/>
      <c r="FC252" s="28"/>
      <c r="FD252" s="28"/>
      <c r="FE252" s="28"/>
      <c r="FF252" s="28"/>
      <c r="FG252" s="28"/>
      <c r="FH252" s="28"/>
      <c r="FI252" s="28"/>
      <c r="FJ252" s="28"/>
      <c r="FK252" s="28"/>
      <c r="FL252" s="28"/>
      <c r="FM252" s="28"/>
      <c r="FN252" s="28"/>
      <c r="FO252" s="28"/>
      <c r="FP252" s="28"/>
      <c r="FQ252" s="28"/>
      <c r="FR252" s="28"/>
      <c r="FS252" s="28"/>
      <c r="FT252" s="28"/>
      <c r="FU252" s="28"/>
      <c r="FV252" s="28"/>
      <c r="FW252" s="28"/>
      <c r="FX252" s="28"/>
      <c r="FY252" s="28"/>
      <c r="FZ252" s="28"/>
      <c r="GA252" s="28"/>
      <c r="GB252" s="28"/>
      <c r="GC252" s="28"/>
      <c r="GD252" s="28"/>
      <c r="GE252" s="28"/>
      <c r="GF252" s="28"/>
      <c r="GG252" s="28"/>
      <c r="GH252" s="28"/>
      <c r="GI252" s="28"/>
      <c r="GJ252" s="28"/>
      <c r="GK252" s="28"/>
      <c r="GL252" s="28"/>
      <c r="GM252" s="28"/>
      <c r="GN252" s="28"/>
      <c r="GO252" s="28"/>
      <c r="GP252" s="28"/>
      <c r="GQ252" s="28"/>
      <c r="GR252" s="28"/>
      <c r="GS252" s="28"/>
      <c r="GT252" s="28"/>
      <c r="GU252" s="28"/>
      <c r="GV252" s="28"/>
      <c r="GW252" s="28"/>
      <c r="GX252" s="28"/>
      <c r="GY252" s="28"/>
      <c r="GZ252" s="28"/>
      <c r="HA252" s="28"/>
      <c r="HB252" s="28"/>
      <c r="HC252" s="28"/>
      <c r="HD252" s="28"/>
      <c r="HE252" s="28"/>
      <c r="HF252" s="28"/>
      <c r="HG252" s="28"/>
      <c r="HH252" s="28"/>
      <c r="HI252" s="28"/>
      <c r="HJ252" s="28"/>
      <c r="HK252" s="28"/>
      <c r="HL252" s="28"/>
      <c r="HM252" s="28"/>
      <c r="HN252" s="28"/>
      <c r="HO252" s="28"/>
      <c r="HP252" s="28"/>
      <c r="HQ252" s="28"/>
      <c r="HR252" s="28"/>
      <c r="HS252" s="28"/>
      <c r="HT252" s="28"/>
      <c r="HU252" s="28"/>
      <c r="HV252" s="28"/>
      <c r="HW252" s="28"/>
      <c r="HX252" s="28"/>
      <c r="HY252" s="28"/>
      <c r="HZ252" s="28"/>
      <c r="IA252" s="28"/>
      <c r="IB252" s="28"/>
      <c r="IC252" s="28"/>
      <c r="ID252" s="28"/>
      <c r="IE252" s="28"/>
      <c r="IF252" s="28"/>
      <c r="IG252" s="28"/>
      <c r="IH252" s="28"/>
      <c r="II252" s="28"/>
      <c r="IJ252" s="28"/>
      <c r="IK252" s="28"/>
      <c r="IL252" s="28"/>
      <c r="IM252" s="28"/>
      <c r="IN252" s="28"/>
      <c r="IO252" s="28"/>
      <c r="IP252" s="28"/>
      <c r="IQ252" s="28"/>
      <c r="IR252" s="28"/>
      <c r="IS252" s="28"/>
      <c r="IT252" s="28"/>
      <c r="IU252" s="28"/>
      <c r="IV252" s="28"/>
      <c r="IW252" s="28"/>
      <c r="IX252" s="28"/>
      <c r="IY252" s="28"/>
      <c r="IZ252" s="28"/>
      <c r="JA252" s="28"/>
      <c r="JB252" s="28"/>
      <c r="JC252" s="28"/>
      <c r="JD252" s="28"/>
      <c r="JE252" s="28"/>
      <c r="JF252" s="28"/>
      <c r="JG252" s="28"/>
      <c r="JH252" s="28"/>
      <c r="JI252" s="28"/>
      <c r="JJ252" s="28"/>
      <c r="JK252" s="28"/>
      <c r="JL252" s="28"/>
      <c r="JM252" s="28"/>
      <c r="JN252" s="28"/>
      <c r="JO252" s="28"/>
      <c r="JP252" s="28"/>
      <c r="JQ252" s="28"/>
      <c r="JR252" s="28"/>
      <c r="JS252" s="28"/>
    </row>
    <row r="253" spans="1:279" s="27" customFormat="1" ht="12.75" outlineLevel="1" x14ac:dyDescent="0.2">
      <c r="A253" s="33"/>
      <c r="B253" s="58"/>
      <c r="C253" s="193" t="s">
        <v>155</v>
      </c>
      <c r="D253" s="33"/>
      <c r="E253" s="244">
        <v>6.3679851314898874E-4</v>
      </c>
      <c r="F253" s="244"/>
      <c r="G253" s="204">
        <f t="shared" si="398"/>
        <v>640.92941609145157</v>
      </c>
      <c r="H253" s="246">
        <f t="shared" si="402"/>
        <v>5.6487136939449968E-4</v>
      </c>
      <c r="I253" s="201" t="s">
        <v>193</v>
      </c>
      <c r="J253" s="197">
        <f t="shared" ref="J253:AJ253" si="505">+J183/J$10</f>
        <v>34.452797581077959</v>
      </c>
      <c r="K253" s="197">
        <f t="shared" si="505"/>
        <v>22.226656802967433</v>
      </c>
      <c r="L253" s="197">
        <f t="shared" si="505"/>
        <v>15.772844027453887</v>
      </c>
      <c r="M253" s="197">
        <f t="shared" si="505"/>
        <v>11.801068995003773</v>
      </c>
      <c r="N253" s="197">
        <f t="shared" si="505"/>
        <v>10.263669182802497</v>
      </c>
      <c r="O253" s="197">
        <f t="shared" si="505"/>
        <v>10.025275344948025</v>
      </c>
      <c r="P253" s="197">
        <f t="shared" si="505"/>
        <v>14.269042427880727</v>
      </c>
      <c r="Q253" s="197">
        <f t="shared" si="505"/>
        <v>9.1323031086046385</v>
      </c>
      <c r="R253" s="197">
        <f t="shared" si="505"/>
        <v>11.417357421894938</v>
      </c>
      <c r="S253" s="197">
        <f t="shared" si="505"/>
        <v>12.712100758495406</v>
      </c>
      <c r="T253" s="197">
        <f t="shared" si="505"/>
        <v>18.876526994847357</v>
      </c>
      <c r="U253" s="197">
        <f t="shared" si="505"/>
        <v>28.309567098854828</v>
      </c>
      <c r="V253" s="197">
        <f t="shared" si="505"/>
        <v>38.625055319021008</v>
      </c>
      <c r="W253" s="197">
        <f t="shared" si="505"/>
        <v>29.181275746878256</v>
      </c>
      <c r="X253" s="197">
        <f t="shared" si="505"/>
        <v>24.699347201227177</v>
      </c>
      <c r="Y253" s="197">
        <f t="shared" si="505"/>
        <v>17.180540039598743</v>
      </c>
      <c r="Z253" s="197">
        <f t="shared" si="505"/>
        <v>13.429335069293986</v>
      </c>
      <c r="AA253" s="197">
        <f t="shared" si="505"/>
        <v>15.610675425178867</v>
      </c>
      <c r="AB253" s="197">
        <f t="shared" si="505"/>
        <v>16.492873536793535</v>
      </c>
      <c r="AC253" s="197">
        <f t="shared" si="505"/>
        <v>17.580447830033915</v>
      </c>
      <c r="AD253" s="197">
        <f t="shared" si="505"/>
        <v>23.531235458045177</v>
      </c>
      <c r="AE253" s="197">
        <f t="shared" si="505"/>
        <v>27.340004845769485</v>
      </c>
      <c r="AF253" s="197">
        <f t="shared" si="505"/>
        <v>27.891261667154264</v>
      </c>
      <c r="AG253" s="197">
        <f t="shared" si="505"/>
        <v>24.566919655828588</v>
      </c>
      <c r="AH253" s="197">
        <f t="shared" si="505"/>
        <v>27.896390918734664</v>
      </c>
      <c r="AI253" s="197">
        <f t="shared" si="505"/>
        <v>22.576921244155496</v>
      </c>
      <c r="AJ253" s="197">
        <f t="shared" si="505"/>
        <v>17.724752976348086</v>
      </c>
      <c r="AK253" s="197">
        <f t="shared" ref="AK253:AO253" si="506">+AK183/AK$10</f>
        <v>18.111331149027187</v>
      </c>
      <c r="AL253" s="197">
        <f t="shared" si="506"/>
        <v>23.024831059528495</v>
      </c>
      <c r="AM253" s="197">
        <f t="shared" si="506"/>
        <v>17.483922740062127</v>
      </c>
      <c r="AN253" s="197">
        <f t="shared" si="506"/>
        <v>16.402711515993666</v>
      </c>
      <c r="AO253" s="197">
        <f t="shared" si="506"/>
        <v>16.236075277401113</v>
      </c>
      <c r="AP253" s="197">
        <f t="shared" ref="AP253:AS253" si="507">+AP183/AP$10</f>
        <v>1.4358231186336448</v>
      </c>
      <c r="AQ253" s="197">
        <f t="shared" si="507"/>
        <v>1.4633302709450047</v>
      </c>
      <c r="AR253" s="197">
        <f t="shared" si="507"/>
        <v>1.6365074206275441</v>
      </c>
      <c r="AS253" s="197">
        <f t="shared" si="507"/>
        <v>1.5486368603401894</v>
      </c>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14"/>
      <c r="DC253" s="28"/>
      <c r="DD253" s="28"/>
      <c r="DE253" s="28"/>
      <c r="DF253" s="28"/>
      <c r="DG253" s="28"/>
      <c r="DH253" s="28"/>
      <c r="DI253" s="28"/>
      <c r="DJ253" s="28"/>
      <c r="DK253" s="28"/>
      <c r="DL253" s="28"/>
      <c r="DM253" s="28"/>
      <c r="DN253" s="28"/>
      <c r="DO253" s="28"/>
      <c r="DP253" s="28"/>
      <c r="DQ253" s="28"/>
      <c r="DR253" s="28"/>
      <c r="DS253" s="28"/>
      <c r="DT253" s="28"/>
      <c r="DU253" s="28"/>
      <c r="DV253" s="28"/>
      <c r="DW253" s="28"/>
      <c r="DX253" s="28"/>
      <c r="DY253" s="28"/>
      <c r="DZ253" s="28"/>
      <c r="EA253" s="28"/>
      <c r="EB253" s="28"/>
      <c r="EC253" s="28"/>
      <c r="ED253" s="28"/>
      <c r="EE253" s="28"/>
      <c r="EF253" s="28"/>
      <c r="EG253" s="28"/>
      <c r="EH253" s="28"/>
      <c r="EI253" s="28"/>
      <c r="EJ253" s="28"/>
      <c r="EK253" s="28"/>
      <c r="EL253" s="28"/>
      <c r="EM253" s="28"/>
      <c r="EN253" s="28"/>
      <c r="EO253" s="28"/>
      <c r="EP253" s="28"/>
      <c r="EQ253" s="28"/>
      <c r="ER253" s="28"/>
      <c r="ES253" s="28"/>
      <c r="ET253" s="28"/>
      <c r="EU253" s="28"/>
      <c r="EV253" s="28"/>
      <c r="EW253" s="28"/>
      <c r="EX253" s="28"/>
      <c r="EY253" s="28"/>
      <c r="EZ253" s="28"/>
      <c r="FA253" s="28"/>
      <c r="FB253" s="28"/>
      <c r="FC253" s="28"/>
      <c r="FD253" s="28"/>
      <c r="FE253" s="28"/>
      <c r="FF253" s="28"/>
      <c r="FG253" s="28"/>
      <c r="FH253" s="28"/>
      <c r="FI253" s="28"/>
      <c r="FJ253" s="28"/>
      <c r="FK253" s="28"/>
      <c r="FL253" s="28"/>
      <c r="FM253" s="28"/>
      <c r="FN253" s="28"/>
      <c r="FO253" s="28"/>
      <c r="FP253" s="28"/>
      <c r="FQ253" s="28"/>
      <c r="FR253" s="28"/>
      <c r="FS253" s="28"/>
      <c r="FT253" s="28"/>
      <c r="FU253" s="28"/>
      <c r="FV253" s="28"/>
      <c r="FW253" s="28"/>
      <c r="FX253" s="28"/>
      <c r="FY253" s="28"/>
      <c r="FZ253" s="28"/>
      <c r="GA253" s="28"/>
      <c r="GB253" s="28"/>
      <c r="GC253" s="28"/>
      <c r="GD253" s="28"/>
      <c r="GE253" s="28"/>
      <c r="GF253" s="28"/>
      <c r="GG253" s="28"/>
      <c r="GH253" s="28"/>
      <c r="GI253" s="28"/>
      <c r="GJ253" s="28"/>
      <c r="GK253" s="28"/>
      <c r="GL253" s="28"/>
      <c r="GM253" s="28"/>
      <c r="GN253" s="28"/>
      <c r="GO253" s="28"/>
      <c r="GP253" s="28"/>
      <c r="GQ253" s="28"/>
      <c r="GR253" s="28"/>
      <c r="GS253" s="28"/>
      <c r="GT253" s="28"/>
      <c r="GU253" s="28"/>
      <c r="GV253" s="28"/>
      <c r="GW253" s="28"/>
      <c r="GX253" s="28"/>
      <c r="GY253" s="28"/>
      <c r="GZ253" s="28"/>
      <c r="HA253" s="28"/>
      <c r="HB253" s="28"/>
      <c r="HC253" s="28"/>
      <c r="HD253" s="28"/>
      <c r="HE253" s="28"/>
      <c r="HF253" s="28"/>
      <c r="HG253" s="28"/>
      <c r="HH253" s="28"/>
      <c r="HI253" s="28"/>
      <c r="HJ253" s="28"/>
      <c r="HK253" s="28"/>
      <c r="HL253" s="28"/>
      <c r="HM253" s="28"/>
      <c r="HN253" s="28"/>
      <c r="HO253" s="28"/>
      <c r="HP253" s="28"/>
      <c r="HQ253" s="28"/>
      <c r="HR253" s="28"/>
      <c r="HS253" s="28"/>
      <c r="HT253" s="28"/>
      <c r="HU253" s="28"/>
      <c r="HV253" s="28"/>
      <c r="HW253" s="28"/>
      <c r="HX253" s="28"/>
      <c r="HY253" s="28"/>
      <c r="HZ253" s="28"/>
      <c r="IA253" s="28"/>
      <c r="IB253" s="28"/>
      <c r="IC253" s="28"/>
      <c r="ID253" s="28"/>
      <c r="IE253" s="28"/>
      <c r="IF253" s="28"/>
      <c r="IG253" s="28"/>
      <c r="IH253" s="28"/>
      <c r="II253" s="28"/>
      <c r="IJ253" s="28"/>
      <c r="IK253" s="28"/>
      <c r="IL253" s="28"/>
      <c r="IM253" s="28"/>
      <c r="IN253" s="28"/>
      <c r="IO253" s="28"/>
      <c r="IP253" s="28"/>
      <c r="IQ253" s="28"/>
      <c r="IR253" s="28"/>
      <c r="IS253" s="28"/>
      <c r="IT253" s="28"/>
      <c r="IU253" s="28"/>
      <c r="IV253" s="28"/>
      <c r="IW253" s="28"/>
      <c r="IX253" s="28"/>
      <c r="IY253" s="28"/>
      <c r="IZ253" s="28"/>
      <c r="JA253" s="28"/>
      <c r="JB253" s="28"/>
      <c r="JC253" s="28"/>
      <c r="JD253" s="28"/>
      <c r="JE253" s="28"/>
      <c r="JF253" s="28"/>
      <c r="JG253" s="28"/>
      <c r="JH253" s="28"/>
      <c r="JI253" s="28"/>
      <c r="JJ253" s="28"/>
      <c r="JK253" s="28"/>
      <c r="JL253" s="28"/>
      <c r="JM253" s="28"/>
      <c r="JN253" s="28"/>
      <c r="JO253" s="28"/>
      <c r="JP253" s="28"/>
      <c r="JQ253" s="28"/>
      <c r="JR253" s="28"/>
      <c r="JS253" s="28"/>
    </row>
    <row r="254" spans="1:279" s="27" customFormat="1" ht="12.75" outlineLevel="1" x14ac:dyDescent="0.2">
      <c r="A254" s="33"/>
      <c r="B254" s="58"/>
      <c r="C254" s="193" t="s">
        <v>153</v>
      </c>
      <c r="D254" s="33"/>
      <c r="E254" s="244">
        <v>4.3084330106751232E-4</v>
      </c>
      <c r="F254" s="244"/>
      <c r="G254" s="204">
        <f t="shared" si="398"/>
        <v>457.10396639219869</v>
      </c>
      <c r="H254" s="246">
        <f t="shared" si="402"/>
        <v>4.0286018548846953E-4</v>
      </c>
      <c r="I254" s="201" t="s">
        <v>193</v>
      </c>
      <c r="J254" s="197">
        <f t="shared" ref="J254:AJ254" si="508">+J184/J$10</f>
        <v>23.309974402169349</v>
      </c>
      <c r="K254" s="197">
        <f t="shared" si="508"/>
        <v>15.038047342997908</v>
      </c>
      <c r="L254" s="197">
        <f t="shared" si="508"/>
        <v>10.671545312514398</v>
      </c>
      <c r="M254" s="197">
        <f t="shared" si="508"/>
        <v>7.9843332183524112</v>
      </c>
      <c r="N254" s="197">
        <f t="shared" si="508"/>
        <v>6.9441636883170963</v>
      </c>
      <c r="O254" s="197">
        <f t="shared" si="508"/>
        <v>6.7828718731910387</v>
      </c>
      <c r="P254" s="197">
        <f t="shared" si="508"/>
        <v>9.6541075642589806</v>
      </c>
      <c r="Q254" s="197">
        <f t="shared" si="508"/>
        <v>6.1787072934634333</v>
      </c>
      <c r="R254" s="197">
        <f t="shared" si="508"/>
        <v>7.7247227491028712</v>
      </c>
      <c r="S254" s="197">
        <f t="shared" si="508"/>
        <v>8.6007164608620528</v>
      </c>
      <c r="T254" s="197">
        <f t="shared" si="508"/>
        <v>12.771426181466671</v>
      </c>
      <c r="U254" s="197">
        <f t="shared" si="508"/>
        <v>19.153605243750281</v>
      </c>
      <c r="V254" s="197">
        <f t="shared" si="508"/>
        <v>26.132828506885648</v>
      </c>
      <c r="W254" s="197">
        <f t="shared" si="508"/>
        <v>19.743383366230983</v>
      </c>
      <c r="X254" s="197">
        <f t="shared" si="508"/>
        <v>16.711013079736237</v>
      </c>
      <c r="Y254" s="197">
        <f t="shared" si="508"/>
        <v>11.623960219661274</v>
      </c>
      <c r="Z254" s="197">
        <f t="shared" si="508"/>
        <v>9.0859807818719265</v>
      </c>
      <c r="AA254" s="197">
        <f t="shared" si="508"/>
        <v>10.561825747391406</v>
      </c>
      <c r="AB254" s="197">
        <f t="shared" si="508"/>
        <v>11.158700800889941</v>
      </c>
      <c r="AC254" s="197">
        <f t="shared" si="508"/>
        <v>11.894528678908591</v>
      </c>
      <c r="AD254" s="197">
        <f t="shared" si="508"/>
        <v>15.920695406160716</v>
      </c>
      <c r="AE254" s="197">
        <f t="shared" si="508"/>
        <v>18.497621611432958</v>
      </c>
      <c r="AF254" s="197">
        <f t="shared" si="508"/>
        <v>18.8705893614469</v>
      </c>
      <c r="AG254" s="197">
        <f t="shared" si="508"/>
        <v>16.62141563308132</v>
      </c>
      <c r="AH254" s="197">
        <f t="shared" si="508"/>
        <v>18.874059695684927</v>
      </c>
      <c r="AI254" s="197">
        <f t="shared" si="508"/>
        <v>15.275028248216708</v>
      </c>
      <c r="AJ254" s="197">
        <f t="shared" si="508"/>
        <v>11.992162238527913</v>
      </c>
      <c r="AK254" s="197">
        <f t="shared" ref="AK254:AO254" si="509">+AK184/AK$10</f>
        <v>12.253712183445488</v>
      </c>
      <c r="AL254" s="197">
        <f t="shared" si="509"/>
        <v>15.578073779026059</v>
      </c>
      <c r="AM254" s="197">
        <f t="shared" si="509"/>
        <v>11.829222011979308</v>
      </c>
      <c r="AN254" s="197">
        <f t="shared" si="509"/>
        <v>11.097699240945586</v>
      </c>
      <c r="AO254" s="197">
        <f t="shared" si="509"/>
        <v>10.984956975330574</v>
      </c>
      <c r="AP254" s="197">
        <f t="shared" ref="AP254:AS254" si="510">+AP184/AP$10</f>
        <v>6.5090973838591495</v>
      </c>
      <c r="AQ254" s="197">
        <f t="shared" si="510"/>
        <v>6.6337970984853314</v>
      </c>
      <c r="AR254" s="197">
        <f t="shared" si="510"/>
        <v>7.4188707731699211</v>
      </c>
      <c r="AS254" s="197">
        <f t="shared" si="510"/>
        <v>7.0205222393832916</v>
      </c>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14"/>
      <c r="DC254" s="28"/>
      <c r="DD254" s="28"/>
      <c r="DE254" s="28"/>
      <c r="DF254" s="28"/>
      <c r="DG254" s="28"/>
      <c r="DH254" s="28"/>
      <c r="DI254" s="28"/>
      <c r="DJ254" s="28"/>
      <c r="DK254" s="28"/>
      <c r="DL254" s="28"/>
      <c r="DM254" s="28"/>
      <c r="DN254" s="28"/>
      <c r="DO254" s="28"/>
      <c r="DP254" s="28"/>
      <c r="DQ254" s="28"/>
      <c r="DR254" s="28"/>
      <c r="DS254" s="28"/>
      <c r="DT254" s="28"/>
      <c r="DU254" s="28"/>
      <c r="DV254" s="28"/>
      <c r="DW254" s="28"/>
      <c r="DX254" s="28"/>
      <c r="DY254" s="28"/>
      <c r="DZ254" s="28"/>
      <c r="EA254" s="28"/>
      <c r="EB254" s="28"/>
      <c r="EC254" s="28"/>
      <c r="ED254" s="28"/>
      <c r="EE254" s="28"/>
      <c r="EF254" s="28"/>
      <c r="EG254" s="28"/>
      <c r="EH254" s="28"/>
      <c r="EI254" s="28"/>
      <c r="EJ254" s="28"/>
      <c r="EK254" s="28"/>
      <c r="EL254" s="28"/>
      <c r="EM254" s="28"/>
      <c r="EN254" s="28"/>
      <c r="EO254" s="28"/>
      <c r="EP254" s="28"/>
      <c r="EQ254" s="28"/>
      <c r="ER254" s="28"/>
      <c r="ES254" s="28"/>
      <c r="ET254" s="28"/>
      <c r="EU254" s="28"/>
      <c r="EV254" s="28"/>
      <c r="EW254" s="28"/>
      <c r="EX254" s="28"/>
      <c r="EY254" s="28"/>
      <c r="EZ254" s="28"/>
      <c r="FA254" s="28"/>
      <c r="FB254" s="28"/>
      <c r="FC254" s="28"/>
      <c r="FD254" s="28"/>
      <c r="FE254" s="28"/>
      <c r="FF254" s="28"/>
      <c r="FG254" s="28"/>
      <c r="FH254" s="28"/>
      <c r="FI254" s="28"/>
      <c r="FJ254" s="28"/>
      <c r="FK254" s="28"/>
      <c r="FL254" s="28"/>
      <c r="FM254" s="28"/>
      <c r="FN254" s="28"/>
      <c r="FO254" s="28"/>
      <c r="FP254" s="28"/>
      <c r="FQ254" s="28"/>
      <c r="FR254" s="28"/>
      <c r="FS254" s="28"/>
      <c r="FT254" s="28"/>
      <c r="FU254" s="28"/>
      <c r="FV254" s="28"/>
      <c r="FW254" s="28"/>
      <c r="FX254" s="28"/>
      <c r="FY254" s="28"/>
      <c r="FZ254" s="28"/>
      <c r="GA254" s="28"/>
      <c r="GB254" s="28"/>
      <c r="GC254" s="28"/>
      <c r="GD254" s="28"/>
      <c r="GE254" s="28"/>
      <c r="GF254" s="28"/>
      <c r="GG254" s="28"/>
      <c r="GH254" s="28"/>
      <c r="GI254" s="28"/>
      <c r="GJ254" s="28"/>
      <c r="GK254" s="28"/>
      <c r="GL254" s="28"/>
      <c r="GM254" s="28"/>
      <c r="GN254" s="28"/>
      <c r="GO254" s="28"/>
      <c r="GP254" s="28"/>
      <c r="GQ254" s="28"/>
      <c r="GR254" s="28"/>
      <c r="GS254" s="28"/>
      <c r="GT254" s="28"/>
      <c r="GU254" s="28"/>
      <c r="GV254" s="28"/>
      <c r="GW254" s="28"/>
      <c r="GX254" s="28"/>
      <c r="GY254" s="28"/>
      <c r="GZ254" s="28"/>
      <c r="HA254" s="28"/>
      <c r="HB254" s="28"/>
      <c r="HC254" s="28"/>
      <c r="HD254" s="28"/>
      <c r="HE254" s="28"/>
      <c r="HF254" s="28"/>
      <c r="HG254" s="28"/>
      <c r="HH254" s="28"/>
      <c r="HI254" s="28"/>
      <c r="HJ254" s="28"/>
      <c r="HK254" s="28"/>
      <c r="HL254" s="28"/>
      <c r="HM254" s="28"/>
      <c r="HN254" s="28"/>
      <c r="HO254" s="28"/>
      <c r="HP254" s="28"/>
      <c r="HQ254" s="28"/>
      <c r="HR254" s="28"/>
      <c r="HS254" s="28"/>
      <c r="HT254" s="28"/>
      <c r="HU254" s="28"/>
      <c r="HV254" s="28"/>
      <c r="HW254" s="28"/>
      <c r="HX254" s="28"/>
      <c r="HY254" s="28"/>
      <c r="HZ254" s="28"/>
      <c r="IA254" s="28"/>
      <c r="IB254" s="28"/>
      <c r="IC254" s="28"/>
      <c r="ID254" s="28"/>
      <c r="IE254" s="28"/>
      <c r="IF254" s="28"/>
      <c r="IG254" s="28"/>
      <c r="IH254" s="28"/>
      <c r="II254" s="28"/>
      <c r="IJ254" s="28"/>
      <c r="IK254" s="28"/>
      <c r="IL254" s="28"/>
      <c r="IM254" s="28"/>
      <c r="IN254" s="28"/>
      <c r="IO254" s="28"/>
      <c r="IP254" s="28"/>
      <c r="IQ254" s="28"/>
      <c r="IR254" s="28"/>
      <c r="IS254" s="28"/>
      <c r="IT254" s="28"/>
      <c r="IU254" s="28"/>
      <c r="IV254" s="28"/>
      <c r="IW254" s="28"/>
      <c r="IX254" s="28"/>
      <c r="IY254" s="28"/>
      <c r="IZ254" s="28"/>
      <c r="JA254" s="28"/>
      <c r="JB254" s="28"/>
      <c r="JC254" s="28"/>
      <c r="JD254" s="28"/>
      <c r="JE254" s="28"/>
      <c r="JF254" s="28"/>
      <c r="JG254" s="28"/>
      <c r="JH254" s="28"/>
      <c r="JI254" s="28"/>
      <c r="JJ254" s="28"/>
      <c r="JK254" s="28"/>
      <c r="JL254" s="28"/>
      <c r="JM254" s="28"/>
      <c r="JN254" s="28"/>
      <c r="JO254" s="28"/>
      <c r="JP254" s="28"/>
      <c r="JQ254" s="28"/>
      <c r="JR254" s="28"/>
      <c r="JS254" s="28"/>
    </row>
    <row r="255" spans="1:279" s="27" customFormat="1" ht="12.75" outlineLevel="1" x14ac:dyDescent="0.2">
      <c r="A255" s="33"/>
      <c r="B255" s="58"/>
      <c r="C255" s="193" t="s">
        <v>157</v>
      </c>
      <c r="D255" s="33"/>
      <c r="E255" s="244">
        <v>3.9559643443833943E-4</v>
      </c>
      <c r="F255" s="244"/>
      <c r="G255" s="204">
        <f t="shared" si="398"/>
        <v>4860.3233728201049</v>
      </c>
      <c r="H255" s="246">
        <f t="shared" si="402"/>
        <v>4.2835567386616067E-3</v>
      </c>
      <c r="I255" s="201" t="s">
        <v>193</v>
      </c>
      <c r="J255" s="197">
        <f t="shared" ref="J255:AJ255" si="511">+J185/J$10</f>
        <v>21.403008326923462</v>
      </c>
      <c r="K255" s="197">
        <f t="shared" si="511"/>
        <v>13.807799483164574</v>
      </c>
      <c r="L255" s="197">
        <f t="shared" si="511"/>
        <v>9.7985166883593937</v>
      </c>
      <c r="M255" s="197">
        <f t="shared" si="511"/>
        <v>7.3311427721441182</v>
      </c>
      <c r="N255" s="197">
        <f t="shared" si="511"/>
        <v>6.3760684881206222</v>
      </c>
      <c r="O255" s="197">
        <f t="shared" si="511"/>
        <v>6.2279717977232991</v>
      </c>
      <c r="P255" s="197">
        <f t="shared" si="511"/>
        <v>8.8643145214101953</v>
      </c>
      <c r="Q255" s="197">
        <f t="shared" si="511"/>
        <v>5.6732333279316416</v>
      </c>
      <c r="R255" s="197">
        <f t="shared" si="511"/>
        <v>7.0927707799986743</v>
      </c>
      <c r="S255" s="197">
        <f t="shared" si="511"/>
        <v>7.897100307935415</v>
      </c>
      <c r="T255" s="197">
        <f t="shared" si="511"/>
        <v>11.726608369127183</v>
      </c>
      <c r="U255" s="197">
        <f t="shared" si="511"/>
        <v>17.586667640632005</v>
      </c>
      <c r="V255" s="197">
        <f t="shared" si="511"/>
        <v>23.994927514243983</v>
      </c>
      <c r="W255" s="197">
        <f t="shared" si="511"/>
        <v>18.128196595091818</v>
      </c>
      <c r="X255" s="197">
        <f t="shared" si="511"/>
        <v>15.343901538717915</v>
      </c>
      <c r="Y255" s="197">
        <f t="shared" si="511"/>
        <v>10.673015468866573</v>
      </c>
      <c r="Z255" s="197">
        <f t="shared" si="511"/>
        <v>8.3426656322099273</v>
      </c>
      <c r="AA255" s="197">
        <f t="shared" si="511"/>
        <v>9.6977731729252792</v>
      </c>
      <c r="AB255" s="197">
        <f t="shared" si="511"/>
        <v>10.245818465457779</v>
      </c>
      <c r="AC255" s="197">
        <f t="shared" si="511"/>
        <v>10.92144898862772</v>
      </c>
      <c r="AD255" s="197">
        <f t="shared" si="511"/>
        <v>14.618238976562662</v>
      </c>
      <c r="AE255" s="197">
        <f t="shared" si="511"/>
        <v>16.984349383967317</v>
      </c>
      <c r="AF255" s="197">
        <f t="shared" si="511"/>
        <v>17.326805009250176</v>
      </c>
      <c r="AG255" s="197">
        <f t="shared" si="511"/>
        <v>15.261633971034625</v>
      </c>
      <c r="AH255" s="197">
        <f t="shared" si="511"/>
        <v>17.329991438858041</v>
      </c>
      <c r="AI255" s="197">
        <f t="shared" si="511"/>
        <v>14.025393213651375</v>
      </c>
      <c r="AJ255" s="197">
        <f t="shared" si="511"/>
        <v>11.01109524277912</v>
      </c>
      <c r="AK255" s="197">
        <f t="shared" ref="AK255:AO255" si="512">+AK185/AK$10</f>
        <v>11.251248043996107</v>
      </c>
      <c r="AL255" s="197">
        <f t="shared" si="512"/>
        <v>14.303646887698562</v>
      </c>
      <c r="AM255" s="197">
        <f t="shared" si="512"/>
        <v>10.861484995876147</v>
      </c>
      <c r="AN255" s="197">
        <f t="shared" si="512"/>
        <v>10.189807383123735</v>
      </c>
      <c r="AO255" s="197">
        <f t="shared" si="512"/>
        <v>10.086288451351347</v>
      </c>
      <c r="AP255" s="197">
        <f t="shared" ref="AP255:AS255" si="513">+AP185/AP$10</f>
        <v>1053.909732449742</v>
      </c>
      <c r="AQ255" s="197">
        <f t="shared" si="513"/>
        <v>1074.1002804056125</v>
      </c>
      <c r="AR255" s="197">
        <f t="shared" si="513"/>
        <v>1201.2141853983226</v>
      </c>
      <c r="AS255" s="197">
        <f t="shared" si="513"/>
        <v>1136.716241688667</v>
      </c>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14"/>
      <c r="DC255" s="28"/>
      <c r="DD255" s="28"/>
      <c r="DE255" s="28"/>
      <c r="DF255" s="28"/>
      <c r="DG255" s="28"/>
      <c r="DH255" s="28"/>
      <c r="DI255" s="28"/>
      <c r="DJ255" s="28"/>
      <c r="DK255" s="28"/>
      <c r="DL255" s="28"/>
      <c r="DM255" s="28"/>
      <c r="DN255" s="28"/>
      <c r="DO255" s="28"/>
      <c r="DP255" s="28"/>
      <c r="DQ255" s="28"/>
      <c r="DR255" s="28"/>
      <c r="DS255" s="28"/>
      <c r="DT255" s="28"/>
      <c r="DU255" s="28"/>
      <c r="DV255" s="28"/>
      <c r="DW255" s="28"/>
      <c r="DX255" s="28"/>
      <c r="DY255" s="28"/>
      <c r="DZ255" s="28"/>
      <c r="EA255" s="28"/>
      <c r="EB255" s="28"/>
      <c r="EC255" s="28"/>
      <c r="ED255" s="28"/>
      <c r="EE255" s="28"/>
      <c r="EF255" s="28"/>
      <c r="EG255" s="28"/>
      <c r="EH255" s="28"/>
      <c r="EI255" s="28"/>
      <c r="EJ255" s="28"/>
      <c r="EK255" s="28"/>
      <c r="EL255" s="28"/>
      <c r="EM255" s="28"/>
      <c r="EN255" s="28"/>
      <c r="EO255" s="28"/>
      <c r="EP255" s="28"/>
      <c r="EQ255" s="28"/>
      <c r="ER255" s="28"/>
      <c r="ES255" s="28"/>
      <c r="ET255" s="28"/>
      <c r="EU255" s="28"/>
      <c r="EV255" s="28"/>
      <c r="EW255" s="28"/>
      <c r="EX255" s="28"/>
      <c r="EY255" s="28"/>
      <c r="EZ255" s="28"/>
      <c r="FA255" s="28"/>
      <c r="FB255" s="28"/>
      <c r="FC255" s="28"/>
      <c r="FD255" s="28"/>
      <c r="FE255" s="28"/>
      <c r="FF255" s="28"/>
      <c r="FG255" s="28"/>
      <c r="FH255" s="28"/>
      <c r="FI255" s="28"/>
      <c r="FJ255" s="28"/>
      <c r="FK255" s="28"/>
      <c r="FL255" s="28"/>
      <c r="FM255" s="28"/>
      <c r="FN255" s="28"/>
      <c r="FO255" s="28"/>
      <c r="FP255" s="28"/>
      <c r="FQ255" s="28"/>
      <c r="FR255" s="28"/>
      <c r="FS255" s="28"/>
      <c r="FT255" s="28"/>
      <c r="FU255" s="28"/>
      <c r="FV255" s="28"/>
      <c r="FW255" s="28"/>
      <c r="FX255" s="28"/>
      <c r="FY255" s="28"/>
      <c r="FZ255" s="28"/>
      <c r="GA255" s="28"/>
      <c r="GB255" s="28"/>
      <c r="GC255" s="28"/>
      <c r="GD255" s="28"/>
      <c r="GE255" s="28"/>
      <c r="GF255" s="28"/>
      <c r="GG255" s="28"/>
      <c r="GH255" s="28"/>
      <c r="GI255" s="28"/>
      <c r="GJ255" s="28"/>
      <c r="GK255" s="28"/>
      <c r="GL255" s="28"/>
      <c r="GM255" s="28"/>
      <c r="GN255" s="28"/>
      <c r="GO255" s="28"/>
      <c r="GP255" s="28"/>
      <c r="GQ255" s="28"/>
      <c r="GR255" s="28"/>
      <c r="GS255" s="28"/>
      <c r="GT255" s="28"/>
      <c r="GU255" s="28"/>
      <c r="GV255" s="28"/>
      <c r="GW255" s="28"/>
      <c r="GX255" s="28"/>
      <c r="GY255" s="28"/>
      <c r="GZ255" s="28"/>
      <c r="HA255" s="28"/>
      <c r="HB255" s="28"/>
      <c r="HC255" s="28"/>
      <c r="HD255" s="28"/>
      <c r="HE255" s="28"/>
      <c r="HF255" s="28"/>
      <c r="HG255" s="28"/>
      <c r="HH255" s="28"/>
      <c r="HI255" s="28"/>
      <c r="HJ255" s="28"/>
      <c r="HK255" s="28"/>
      <c r="HL255" s="28"/>
      <c r="HM255" s="28"/>
      <c r="HN255" s="28"/>
      <c r="HO255" s="28"/>
      <c r="HP255" s="28"/>
      <c r="HQ255" s="28"/>
      <c r="HR255" s="28"/>
      <c r="HS255" s="28"/>
      <c r="HT255" s="28"/>
      <c r="HU255" s="28"/>
      <c r="HV255" s="28"/>
      <c r="HW255" s="28"/>
      <c r="HX255" s="28"/>
      <c r="HY255" s="28"/>
      <c r="HZ255" s="28"/>
      <c r="IA255" s="28"/>
      <c r="IB255" s="28"/>
      <c r="IC255" s="28"/>
      <c r="ID255" s="28"/>
      <c r="IE255" s="28"/>
      <c r="IF255" s="28"/>
      <c r="IG255" s="28"/>
      <c r="IH255" s="28"/>
      <c r="II255" s="28"/>
      <c r="IJ255" s="28"/>
      <c r="IK255" s="28"/>
      <c r="IL255" s="28"/>
      <c r="IM255" s="28"/>
      <c r="IN255" s="28"/>
      <c r="IO255" s="28"/>
      <c r="IP255" s="28"/>
      <c r="IQ255" s="28"/>
      <c r="IR255" s="28"/>
      <c r="IS255" s="28"/>
      <c r="IT255" s="28"/>
      <c r="IU255" s="28"/>
      <c r="IV255" s="28"/>
      <c r="IW255" s="28"/>
      <c r="IX255" s="28"/>
      <c r="IY255" s="28"/>
      <c r="IZ255" s="28"/>
      <c r="JA255" s="28"/>
      <c r="JB255" s="28"/>
      <c r="JC255" s="28"/>
      <c r="JD255" s="28"/>
      <c r="JE255" s="28"/>
      <c r="JF255" s="28"/>
      <c r="JG255" s="28"/>
      <c r="JH255" s="28"/>
      <c r="JI255" s="28"/>
      <c r="JJ255" s="28"/>
      <c r="JK255" s="28"/>
      <c r="JL255" s="28"/>
      <c r="JM255" s="28"/>
      <c r="JN255" s="28"/>
      <c r="JO255" s="28"/>
      <c r="JP255" s="28"/>
      <c r="JQ255" s="28"/>
      <c r="JR255" s="28"/>
      <c r="JS255" s="28"/>
    </row>
    <row r="256" spans="1:279" s="27" customFormat="1" ht="12.75" outlineLevel="1" x14ac:dyDescent="0.2">
      <c r="A256" s="33"/>
      <c r="B256" s="58"/>
      <c r="C256" s="193" t="s">
        <v>154</v>
      </c>
      <c r="D256" s="33"/>
      <c r="E256" s="244">
        <v>3.9490317107896843E-4</v>
      </c>
      <c r="F256" s="244"/>
      <c r="G256" s="204">
        <f t="shared" si="398"/>
        <v>497.11522449586181</v>
      </c>
      <c r="H256" s="246">
        <f t="shared" si="402"/>
        <v>4.3812337296087616E-4</v>
      </c>
      <c r="I256" s="201" t="s">
        <v>193</v>
      </c>
      <c r="J256" s="197">
        <f t="shared" ref="J256:AJ256" si="514">+J186/J$10</f>
        <v>21.36550060399761</v>
      </c>
      <c r="K256" s="197">
        <f t="shared" si="514"/>
        <v>13.78360199142325</v>
      </c>
      <c r="L256" s="197">
        <f t="shared" si="514"/>
        <v>9.7813452681824931</v>
      </c>
      <c r="M256" s="197">
        <f t="shared" si="514"/>
        <v>7.3182953038056819</v>
      </c>
      <c r="N256" s="197">
        <f t="shared" si="514"/>
        <v>6.3648947406475695</v>
      </c>
      <c r="O256" s="197">
        <f t="shared" si="514"/>
        <v>6.2170575824405265</v>
      </c>
      <c r="P256" s="197">
        <f t="shared" si="514"/>
        <v>8.8487802447366484</v>
      </c>
      <c r="Q256" s="197">
        <f t="shared" si="514"/>
        <v>5.6632912646241147</v>
      </c>
      <c r="R256" s="197">
        <f t="shared" si="514"/>
        <v>7.0803410468915695</v>
      </c>
      <c r="S256" s="197">
        <f t="shared" si="514"/>
        <v>7.8832610267585208</v>
      </c>
      <c r="T256" s="197">
        <f t="shared" si="514"/>
        <v>11.706058062794034</v>
      </c>
      <c r="U256" s="197">
        <f t="shared" si="514"/>
        <v>17.555847867683354</v>
      </c>
      <c r="V256" s="197">
        <f t="shared" si="514"/>
        <v>23.952877579997214</v>
      </c>
      <c r="W256" s="197">
        <f t="shared" si="514"/>
        <v>18.096427819196009</v>
      </c>
      <c r="X256" s="197">
        <f t="shared" si="514"/>
        <v>15.317012103423352</v>
      </c>
      <c r="Y256" s="197">
        <f t="shared" si="514"/>
        <v>10.654311532444419</v>
      </c>
      <c r="Z256" s="197">
        <f t="shared" si="514"/>
        <v>8.3280455196436787</v>
      </c>
      <c r="AA256" s="197">
        <f t="shared" si="514"/>
        <v>9.6807783008207675</v>
      </c>
      <c r="AB256" s="197">
        <f t="shared" si="514"/>
        <v>10.227863170843071</v>
      </c>
      <c r="AC256" s="197">
        <f t="shared" si="514"/>
        <v>10.902309684640299</v>
      </c>
      <c r="AD256" s="197">
        <f t="shared" si="514"/>
        <v>14.592621229336581</v>
      </c>
      <c r="AE256" s="197">
        <f t="shared" si="514"/>
        <v>16.954585144238067</v>
      </c>
      <c r="AF256" s="197">
        <f t="shared" si="514"/>
        <v>17.296440632824655</v>
      </c>
      <c r="AG256" s="197">
        <f t="shared" si="514"/>
        <v>15.234888705619703</v>
      </c>
      <c r="AH256" s="197">
        <f t="shared" si="514"/>
        <v>17.299621478370835</v>
      </c>
      <c r="AI256" s="197">
        <f t="shared" si="514"/>
        <v>14.00081439956373</v>
      </c>
      <c r="AJ256" s="197">
        <f t="shared" si="514"/>
        <v>10.991798838125725</v>
      </c>
      <c r="AK256" s="197">
        <f t="shared" ref="AK256:AO256" si="515">+AK186/AK$10</f>
        <v>11.231530783330774</v>
      </c>
      <c r="AL256" s="197">
        <f t="shared" si="515"/>
        <v>14.278580447687036</v>
      </c>
      <c r="AM256" s="197">
        <f t="shared" si="515"/>
        <v>10.842450775846611</v>
      </c>
      <c r="AN256" s="197">
        <f t="shared" si="515"/>
        <v>10.171950245185176</v>
      </c>
      <c r="AO256" s="197">
        <f t="shared" si="515"/>
        <v>10.068612725266261</v>
      </c>
      <c r="AP256" s="197">
        <f t="shared" ref="AP256:AS256" si="516">+AP186/AP$10</f>
        <v>24.4067199717595</v>
      </c>
      <c r="AQ256" s="197">
        <f t="shared" si="516"/>
        <v>24.8742980146056</v>
      </c>
      <c r="AR256" s="197">
        <f t="shared" si="516"/>
        <v>27.818035403255124</v>
      </c>
      <c r="AS256" s="197">
        <f t="shared" si="516"/>
        <v>26.324374985852216</v>
      </c>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14"/>
      <c r="DC256" s="28"/>
      <c r="DD256" s="28"/>
      <c r="DE256" s="28"/>
      <c r="DF256" s="28"/>
      <c r="DG256" s="28"/>
      <c r="DH256" s="28"/>
      <c r="DI256" s="28"/>
      <c r="DJ256" s="28"/>
      <c r="DK256" s="28"/>
      <c r="DL256" s="28"/>
      <c r="DM256" s="28"/>
      <c r="DN256" s="28"/>
      <c r="DO256" s="28"/>
      <c r="DP256" s="28"/>
      <c r="DQ256" s="28"/>
      <c r="DR256" s="28"/>
      <c r="DS256" s="28"/>
      <c r="DT256" s="28"/>
      <c r="DU256" s="28"/>
      <c r="DV256" s="28"/>
      <c r="DW256" s="28"/>
      <c r="DX256" s="28"/>
      <c r="DY256" s="28"/>
      <c r="DZ256" s="28"/>
      <c r="EA256" s="28"/>
      <c r="EB256" s="28"/>
      <c r="EC256" s="28"/>
      <c r="ED256" s="28"/>
      <c r="EE256" s="28"/>
      <c r="EF256" s="28"/>
      <c r="EG256" s="28"/>
      <c r="EH256" s="28"/>
      <c r="EI256" s="28"/>
      <c r="EJ256" s="28"/>
      <c r="EK256" s="28"/>
      <c r="EL256" s="28"/>
      <c r="EM256" s="28"/>
      <c r="EN256" s="28"/>
      <c r="EO256" s="28"/>
      <c r="EP256" s="28"/>
      <c r="EQ256" s="28"/>
      <c r="ER256" s="28"/>
      <c r="ES256" s="28"/>
      <c r="ET256" s="28"/>
      <c r="EU256" s="28"/>
      <c r="EV256" s="28"/>
      <c r="EW256" s="28"/>
      <c r="EX256" s="28"/>
      <c r="EY256" s="28"/>
      <c r="EZ256" s="28"/>
      <c r="FA256" s="28"/>
      <c r="FB256" s="28"/>
      <c r="FC256" s="28"/>
      <c r="FD256" s="28"/>
      <c r="FE256" s="28"/>
      <c r="FF256" s="28"/>
      <c r="FG256" s="28"/>
      <c r="FH256" s="28"/>
      <c r="FI256" s="28"/>
      <c r="FJ256" s="28"/>
      <c r="FK256" s="28"/>
      <c r="FL256" s="28"/>
      <c r="FM256" s="28"/>
      <c r="FN256" s="28"/>
      <c r="FO256" s="28"/>
      <c r="FP256" s="28"/>
      <c r="FQ256" s="28"/>
      <c r="FR256" s="28"/>
      <c r="FS256" s="28"/>
      <c r="FT256" s="28"/>
      <c r="FU256" s="28"/>
      <c r="FV256" s="28"/>
      <c r="FW256" s="28"/>
      <c r="FX256" s="28"/>
      <c r="FY256" s="28"/>
      <c r="FZ256" s="28"/>
      <c r="GA256" s="28"/>
      <c r="GB256" s="28"/>
      <c r="GC256" s="28"/>
      <c r="GD256" s="28"/>
      <c r="GE256" s="28"/>
      <c r="GF256" s="28"/>
      <c r="GG256" s="28"/>
      <c r="GH256" s="28"/>
      <c r="GI256" s="28"/>
      <c r="GJ256" s="28"/>
      <c r="GK256" s="28"/>
      <c r="GL256" s="28"/>
      <c r="GM256" s="28"/>
      <c r="GN256" s="28"/>
      <c r="GO256" s="28"/>
      <c r="GP256" s="28"/>
      <c r="GQ256" s="28"/>
      <c r="GR256" s="28"/>
      <c r="GS256" s="28"/>
      <c r="GT256" s="28"/>
      <c r="GU256" s="28"/>
      <c r="GV256" s="28"/>
      <c r="GW256" s="28"/>
      <c r="GX256" s="28"/>
      <c r="GY256" s="28"/>
      <c r="GZ256" s="28"/>
      <c r="HA256" s="28"/>
      <c r="HB256" s="28"/>
      <c r="HC256" s="28"/>
      <c r="HD256" s="28"/>
      <c r="HE256" s="28"/>
      <c r="HF256" s="28"/>
      <c r="HG256" s="28"/>
      <c r="HH256" s="28"/>
      <c r="HI256" s="28"/>
      <c r="HJ256" s="28"/>
      <c r="HK256" s="28"/>
      <c r="HL256" s="28"/>
      <c r="HM256" s="28"/>
      <c r="HN256" s="28"/>
      <c r="HO256" s="28"/>
      <c r="HP256" s="28"/>
      <c r="HQ256" s="28"/>
      <c r="HR256" s="28"/>
      <c r="HS256" s="28"/>
      <c r="HT256" s="28"/>
      <c r="HU256" s="28"/>
      <c r="HV256" s="28"/>
      <c r="HW256" s="28"/>
      <c r="HX256" s="28"/>
      <c r="HY256" s="28"/>
      <c r="HZ256" s="28"/>
      <c r="IA256" s="28"/>
      <c r="IB256" s="28"/>
      <c r="IC256" s="28"/>
      <c r="ID256" s="28"/>
      <c r="IE256" s="28"/>
      <c r="IF256" s="28"/>
      <c r="IG256" s="28"/>
      <c r="IH256" s="28"/>
      <c r="II256" s="28"/>
      <c r="IJ256" s="28"/>
      <c r="IK256" s="28"/>
      <c r="IL256" s="28"/>
      <c r="IM256" s="28"/>
      <c r="IN256" s="28"/>
      <c r="IO256" s="28"/>
      <c r="IP256" s="28"/>
      <c r="IQ256" s="28"/>
      <c r="IR256" s="28"/>
      <c r="IS256" s="28"/>
      <c r="IT256" s="28"/>
      <c r="IU256" s="28"/>
      <c r="IV256" s="28"/>
      <c r="IW256" s="28"/>
      <c r="IX256" s="28"/>
      <c r="IY256" s="28"/>
      <c r="IZ256" s="28"/>
      <c r="JA256" s="28"/>
      <c r="JB256" s="28"/>
      <c r="JC256" s="28"/>
      <c r="JD256" s="28"/>
      <c r="JE256" s="28"/>
      <c r="JF256" s="28"/>
      <c r="JG256" s="28"/>
      <c r="JH256" s="28"/>
      <c r="JI256" s="28"/>
      <c r="JJ256" s="28"/>
      <c r="JK256" s="28"/>
      <c r="JL256" s="28"/>
      <c r="JM256" s="28"/>
      <c r="JN256" s="28"/>
      <c r="JO256" s="28"/>
      <c r="JP256" s="28"/>
      <c r="JQ256" s="28"/>
      <c r="JR256" s="28"/>
      <c r="JS256" s="28"/>
    </row>
    <row r="257" spans="1:279" s="27" customFormat="1" ht="12.75" outlineLevel="1" x14ac:dyDescent="0.2">
      <c r="A257" s="33"/>
      <c r="B257" s="58"/>
      <c r="C257" s="193" t="s">
        <v>158</v>
      </c>
      <c r="D257" s="33"/>
      <c r="E257" s="244">
        <v>1.2604541104430466E-4</v>
      </c>
      <c r="F257" s="244"/>
      <c r="G257" s="204">
        <f t="shared" si="398"/>
        <v>161.14120451510956</v>
      </c>
      <c r="H257" s="246">
        <f t="shared" si="402"/>
        <v>1.420188410377801E-4</v>
      </c>
      <c r="I257" s="201" t="s">
        <v>193</v>
      </c>
      <c r="J257" s="197">
        <f t="shared" ref="J257:AJ257" si="517">+J187/J$10</f>
        <v>6.8194522177176866</v>
      </c>
      <c r="K257" s="197">
        <f t="shared" si="517"/>
        <v>4.3994576542223349</v>
      </c>
      <c r="L257" s="197">
        <f t="shared" si="517"/>
        <v>3.1220151550714847</v>
      </c>
      <c r="M257" s="197">
        <f t="shared" si="517"/>
        <v>2.3358575146192804</v>
      </c>
      <c r="N257" s="197">
        <f t="shared" si="517"/>
        <v>2.0315505992182259</v>
      </c>
      <c r="O257" s="197">
        <f t="shared" si="517"/>
        <v>1.9843638538626094</v>
      </c>
      <c r="P257" s="197">
        <f t="shared" si="517"/>
        <v>2.8243585386796459</v>
      </c>
      <c r="Q257" s="197">
        <f t="shared" si="517"/>
        <v>1.8076124163875662</v>
      </c>
      <c r="R257" s="197">
        <f t="shared" si="517"/>
        <v>2.2599071442018102</v>
      </c>
      <c r="S257" s="197">
        <f t="shared" si="517"/>
        <v>2.5161835843770062</v>
      </c>
      <c r="T257" s="197">
        <f t="shared" si="517"/>
        <v>3.7363460419980199</v>
      </c>
      <c r="U257" s="197">
        <f t="shared" si="517"/>
        <v>5.6034851649011692</v>
      </c>
      <c r="V257" s="197">
        <f t="shared" si="517"/>
        <v>7.6452926220258739</v>
      </c>
      <c r="W257" s="197">
        <f t="shared" si="517"/>
        <v>5.7760277707368104</v>
      </c>
      <c r="X257" s="197">
        <f t="shared" si="517"/>
        <v>4.8888923359911889</v>
      </c>
      <c r="Y257" s="197">
        <f t="shared" si="517"/>
        <v>3.4006490067725705</v>
      </c>
      <c r="Z257" s="197">
        <f t="shared" si="517"/>
        <v>2.6581501431125694</v>
      </c>
      <c r="AA257" s="197">
        <f t="shared" si="517"/>
        <v>3.0899161351928801</v>
      </c>
      <c r="AB257" s="197">
        <f t="shared" si="517"/>
        <v>3.2645349844912355</v>
      </c>
      <c r="AC257" s="197">
        <f t="shared" si="517"/>
        <v>3.4798051932026528</v>
      </c>
      <c r="AD257" s="197">
        <f t="shared" si="517"/>
        <v>4.6576808589307737</v>
      </c>
      <c r="AE257" s="197">
        <f t="shared" si="517"/>
        <v>5.4115737985902497</v>
      </c>
      <c r="AF257" s="197">
        <f t="shared" si="517"/>
        <v>5.5206874212003649</v>
      </c>
      <c r="AG257" s="197">
        <f t="shared" si="517"/>
        <v>4.8626801447742034</v>
      </c>
      <c r="AH257" s="197">
        <f t="shared" si="517"/>
        <v>5.5217026852288633</v>
      </c>
      <c r="AI257" s="197">
        <f t="shared" si="517"/>
        <v>4.4687876299558429</v>
      </c>
      <c r="AJ257" s="197">
        <f t="shared" si="517"/>
        <v>3.5083683903637657</v>
      </c>
      <c r="AK257" s="197">
        <f t="shared" ref="AK257:AO257" si="518">+AK187/AK$10</f>
        <v>3.5848861643063277</v>
      </c>
      <c r="AL257" s="197">
        <f t="shared" si="518"/>
        <v>4.5574451497579638</v>
      </c>
      <c r="AM257" s="197">
        <f t="shared" si="518"/>
        <v>3.4606993938165669</v>
      </c>
      <c r="AN257" s="197">
        <f t="shared" si="518"/>
        <v>3.2466886661697516</v>
      </c>
      <c r="AO257" s="197">
        <f t="shared" si="518"/>
        <v>3.2137053398042257</v>
      </c>
      <c r="AP257" s="197">
        <f t="shared" ref="AP257:AS257" si="519">+AP187/AP$10</f>
        <v>8.3734412019736091</v>
      </c>
      <c r="AQ257" s="197">
        <f t="shared" si="519"/>
        <v>8.533857564911191</v>
      </c>
      <c r="AR257" s="197">
        <f t="shared" si="519"/>
        <v>9.5437930239335103</v>
      </c>
      <c r="AS257" s="197">
        <f t="shared" si="519"/>
        <v>9.0313490046097211</v>
      </c>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14"/>
      <c r="DC257" s="28"/>
      <c r="DD257" s="28"/>
      <c r="DE257" s="28"/>
      <c r="DF257" s="28"/>
      <c r="DG257" s="28"/>
      <c r="DH257" s="28"/>
      <c r="DI257" s="28"/>
      <c r="DJ257" s="28"/>
      <c r="DK257" s="28"/>
      <c r="DL257" s="28"/>
      <c r="DM257" s="28"/>
      <c r="DN257" s="28"/>
      <c r="DO257" s="28"/>
      <c r="DP257" s="28"/>
      <c r="DQ257" s="28"/>
      <c r="DR257" s="28"/>
      <c r="DS257" s="28"/>
      <c r="DT257" s="28"/>
      <c r="DU257" s="28"/>
      <c r="DV257" s="28"/>
      <c r="DW257" s="28"/>
      <c r="DX257" s="28"/>
      <c r="DY257" s="28"/>
      <c r="DZ257" s="28"/>
      <c r="EA257" s="28"/>
      <c r="EB257" s="28"/>
      <c r="EC257" s="28"/>
      <c r="ED257" s="28"/>
      <c r="EE257" s="28"/>
      <c r="EF257" s="28"/>
      <c r="EG257" s="28"/>
      <c r="EH257" s="28"/>
      <c r="EI257" s="28"/>
      <c r="EJ257" s="28"/>
      <c r="EK257" s="28"/>
      <c r="EL257" s="28"/>
      <c r="EM257" s="28"/>
      <c r="EN257" s="28"/>
      <c r="EO257" s="28"/>
      <c r="EP257" s="28"/>
      <c r="EQ257" s="28"/>
      <c r="ER257" s="28"/>
      <c r="ES257" s="28"/>
      <c r="ET257" s="28"/>
      <c r="EU257" s="28"/>
      <c r="EV257" s="28"/>
      <c r="EW257" s="28"/>
      <c r="EX257" s="28"/>
      <c r="EY257" s="28"/>
      <c r="EZ257" s="28"/>
      <c r="FA257" s="28"/>
      <c r="FB257" s="28"/>
      <c r="FC257" s="28"/>
      <c r="FD257" s="28"/>
      <c r="FE257" s="28"/>
      <c r="FF257" s="28"/>
      <c r="FG257" s="28"/>
      <c r="FH257" s="28"/>
      <c r="FI257" s="28"/>
      <c r="FJ257" s="28"/>
      <c r="FK257" s="28"/>
      <c r="FL257" s="28"/>
      <c r="FM257" s="28"/>
      <c r="FN257" s="28"/>
      <c r="FO257" s="28"/>
      <c r="FP257" s="28"/>
      <c r="FQ257" s="28"/>
      <c r="FR257" s="28"/>
      <c r="FS257" s="28"/>
      <c r="FT257" s="28"/>
      <c r="FU257" s="28"/>
      <c r="FV257" s="28"/>
      <c r="FW257" s="28"/>
      <c r="FX257" s="28"/>
      <c r="FY257" s="28"/>
      <c r="FZ257" s="28"/>
      <c r="GA257" s="28"/>
      <c r="GB257" s="28"/>
      <c r="GC257" s="28"/>
      <c r="GD257" s="28"/>
      <c r="GE257" s="28"/>
      <c r="GF257" s="28"/>
      <c r="GG257" s="28"/>
      <c r="GH257" s="28"/>
      <c r="GI257" s="28"/>
      <c r="GJ257" s="28"/>
      <c r="GK257" s="28"/>
      <c r="GL257" s="28"/>
      <c r="GM257" s="28"/>
      <c r="GN257" s="28"/>
      <c r="GO257" s="28"/>
      <c r="GP257" s="28"/>
      <c r="GQ257" s="28"/>
      <c r="GR257" s="28"/>
      <c r="GS257" s="28"/>
      <c r="GT257" s="28"/>
      <c r="GU257" s="28"/>
      <c r="GV257" s="28"/>
      <c r="GW257" s="28"/>
      <c r="GX257" s="28"/>
      <c r="GY257" s="28"/>
      <c r="GZ257" s="28"/>
      <c r="HA257" s="28"/>
      <c r="HB257" s="28"/>
      <c r="HC257" s="28"/>
      <c r="HD257" s="28"/>
      <c r="HE257" s="28"/>
      <c r="HF257" s="28"/>
      <c r="HG257" s="28"/>
      <c r="HH257" s="28"/>
      <c r="HI257" s="28"/>
      <c r="HJ257" s="28"/>
      <c r="HK257" s="28"/>
      <c r="HL257" s="28"/>
      <c r="HM257" s="28"/>
      <c r="HN257" s="28"/>
      <c r="HO257" s="28"/>
      <c r="HP257" s="28"/>
      <c r="HQ257" s="28"/>
      <c r="HR257" s="28"/>
      <c r="HS257" s="28"/>
      <c r="HT257" s="28"/>
      <c r="HU257" s="28"/>
      <c r="HV257" s="28"/>
      <c r="HW257" s="28"/>
      <c r="HX257" s="28"/>
      <c r="HY257" s="28"/>
      <c r="HZ257" s="28"/>
      <c r="IA257" s="28"/>
      <c r="IB257" s="28"/>
      <c r="IC257" s="28"/>
      <c r="ID257" s="28"/>
      <c r="IE257" s="28"/>
      <c r="IF257" s="28"/>
      <c r="IG257" s="28"/>
      <c r="IH257" s="28"/>
      <c r="II257" s="28"/>
      <c r="IJ257" s="28"/>
      <c r="IK257" s="28"/>
      <c r="IL257" s="28"/>
      <c r="IM257" s="28"/>
      <c r="IN257" s="28"/>
      <c r="IO257" s="28"/>
      <c r="IP257" s="28"/>
      <c r="IQ257" s="28"/>
      <c r="IR257" s="28"/>
      <c r="IS257" s="28"/>
      <c r="IT257" s="28"/>
      <c r="IU257" s="28"/>
      <c r="IV257" s="28"/>
      <c r="IW257" s="28"/>
      <c r="IX257" s="28"/>
      <c r="IY257" s="28"/>
      <c r="IZ257" s="28"/>
      <c r="JA257" s="28"/>
      <c r="JB257" s="28"/>
      <c r="JC257" s="28"/>
      <c r="JD257" s="28"/>
      <c r="JE257" s="28"/>
      <c r="JF257" s="28"/>
      <c r="JG257" s="28"/>
      <c r="JH257" s="28"/>
      <c r="JI257" s="28"/>
      <c r="JJ257" s="28"/>
      <c r="JK257" s="28"/>
      <c r="JL257" s="28"/>
      <c r="JM257" s="28"/>
      <c r="JN257" s="28"/>
      <c r="JO257" s="28"/>
      <c r="JP257" s="28"/>
      <c r="JQ257" s="28"/>
      <c r="JR257" s="28"/>
      <c r="JS257" s="28"/>
    </row>
    <row r="258" spans="1:279" s="27" customFormat="1" ht="12.75" outlineLevel="1" x14ac:dyDescent="0.2">
      <c r="A258" s="33"/>
      <c r="B258" s="58"/>
      <c r="C258" s="193" t="s">
        <v>159</v>
      </c>
      <c r="D258" s="33"/>
      <c r="E258" s="244">
        <v>3.3168046150163516E-6</v>
      </c>
      <c r="F258" s="244"/>
      <c r="G258" s="204">
        <f t="shared" si="398"/>
        <v>9.7353290237498022</v>
      </c>
      <c r="H258" s="246">
        <f t="shared" si="402"/>
        <v>8.5800534334765333E-6</v>
      </c>
      <c r="I258" s="201" t="s">
        <v>193</v>
      </c>
      <c r="J258" s="197">
        <f t="shared" ref="J258:AJ258" si="520">+J188/J$10</f>
        <v>0.17944953648220535</v>
      </c>
      <c r="K258" s="197">
        <f t="shared" si="520"/>
        <v>0.11576892272551319</v>
      </c>
      <c r="L258" s="197">
        <f t="shared" si="520"/>
        <v>8.2153837959656403E-2</v>
      </c>
      <c r="M258" s="197">
        <f t="shared" si="520"/>
        <v>6.1466600968016177E-2</v>
      </c>
      <c r="N258" s="197">
        <f t="shared" si="520"/>
        <v>5.3458958539615256E-2</v>
      </c>
      <c r="O258" s="197">
        <f t="shared" si="520"/>
        <v>5.2217269425617309E-2</v>
      </c>
      <c r="P258" s="197">
        <f t="shared" si="520"/>
        <v>7.4321193908921557E-2</v>
      </c>
      <c r="Q258" s="197">
        <f t="shared" si="520"/>
        <v>4.7566168059285679E-2</v>
      </c>
      <c r="R258" s="197">
        <f t="shared" si="520"/>
        <v>5.9468015402498686E-2</v>
      </c>
      <c r="S258" s="197">
        <f t="shared" si="520"/>
        <v>6.6211766503395747E-2</v>
      </c>
      <c r="T258" s="197">
        <f t="shared" si="520"/>
        <v>9.8319563502721224E-2</v>
      </c>
      <c r="U258" s="197">
        <f t="shared" si="520"/>
        <v>0.14745213888498521</v>
      </c>
      <c r="V258" s="197">
        <f t="shared" si="520"/>
        <v>0.20118100009981815</v>
      </c>
      <c r="W258" s="197">
        <f t="shared" si="520"/>
        <v>0.15199248753061295</v>
      </c>
      <c r="X258" s="197">
        <f t="shared" si="520"/>
        <v>0.12864808427364274</v>
      </c>
      <c r="Y258" s="197">
        <f t="shared" si="520"/>
        <v>8.9485910087987189E-2</v>
      </c>
      <c r="Z258" s="197">
        <f t="shared" si="520"/>
        <v>6.9947525967313046E-2</v>
      </c>
      <c r="AA258" s="197">
        <f t="shared" si="520"/>
        <v>8.1309172720448006E-2</v>
      </c>
      <c r="AB258" s="197">
        <f t="shared" si="520"/>
        <v>8.5904156388818556E-2</v>
      </c>
      <c r="AC258" s="197">
        <f t="shared" si="520"/>
        <v>9.1568854657592402E-2</v>
      </c>
      <c r="AD258" s="197">
        <f t="shared" si="520"/>
        <v>0.12256390169369007</v>
      </c>
      <c r="AE258" s="197">
        <f t="shared" si="520"/>
        <v>0.14240211365851815</v>
      </c>
      <c r="AF258" s="197">
        <f t="shared" si="520"/>
        <v>0.14527336905794852</v>
      </c>
      <c r="AG258" s="197">
        <f t="shared" si="520"/>
        <v>0.12795832717675307</v>
      </c>
      <c r="AH258" s="197">
        <f t="shared" si="520"/>
        <v>0.14530008508344508</v>
      </c>
      <c r="AI258" s="197">
        <f t="shared" si="520"/>
        <v>0.11759329682661426</v>
      </c>
      <c r="AJ258" s="197">
        <f t="shared" si="520"/>
        <v>9.2320476976712779E-2</v>
      </c>
      <c r="AK258" s="197">
        <f t="shared" ref="AK258:AO258" si="521">+AK188/AK$10</f>
        <v>9.4333993404171285E-2</v>
      </c>
      <c r="AL258" s="197">
        <f t="shared" si="521"/>
        <v>0.11992626292509616</v>
      </c>
      <c r="AM258" s="197">
        <f t="shared" si="521"/>
        <v>9.1066097730130191E-2</v>
      </c>
      <c r="AN258" s="197">
        <f t="shared" si="521"/>
        <v>8.5434541902425679E-2</v>
      </c>
      <c r="AO258" s="197">
        <f t="shared" si="521"/>
        <v>8.4566606701918345E-2</v>
      </c>
      <c r="AP258" s="197">
        <f t="shared" ref="AP258:AS258" si="522">+AP188/AP$10</f>
        <v>1.5170977556056835</v>
      </c>
      <c r="AQ258" s="197">
        <f t="shared" si="522"/>
        <v>1.5461619477705095</v>
      </c>
      <c r="AR258" s="197">
        <f t="shared" si="522"/>
        <v>1.7291417742519115</v>
      </c>
      <c r="AS258" s="197">
        <f t="shared" si="522"/>
        <v>1.636297308895609</v>
      </c>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14"/>
      <c r="DC258" s="28"/>
      <c r="DD258" s="28"/>
      <c r="DE258" s="28"/>
      <c r="DF258" s="28"/>
      <c r="DG258" s="28"/>
      <c r="DH258" s="28"/>
      <c r="DI258" s="28"/>
      <c r="DJ258" s="28"/>
      <c r="DK258" s="28"/>
      <c r="DL258" s="28"/>
      <c r="DM258" s="28"/>
      <c r="DN258" s="28"/>
      <c r="DO258" s="28"/>
      <c r="DP258" s="28"/>
      <c r="DQ258" s="28"/>
      <c r="DR258" s="28"/>
      <c r="DS258" s="28"/>
      <c r="DT258" s="28"/>
      <c r="DU258" s="28"/>
      <c r="DV258" s="28"/>
      <c r="DW258" s="28"/>
      <c r="DX258" s="28"/>
      <c r="DY258" s="28"/>
      <c r="DZ258" s="28"/>
      <c r="EA258" s="28"/>
      <c r="EB258" s="28"/>
      <c r="EC258" s="28"/>
      <c r="ED258" s="28"/>
      <c r="EE258" s="28"/>
      <c r="EF258" s="28"/>
      <c r="EG258" s="28"/>
      <c r="EH258" s="28"/>
      <c r="EI258" s="28"/>
      <c r="EJ258" s="28"/>
      <c r="EK258" s="28"/>
      <c r="EL258" s="28"/>
      <c r="EM258" s="28"/>
      <c r="EN258" s="28"/>
      <c r="EO258" s="28"/>
      <c r="EP258" s="28"/>
      <c r="EQ258" s="28"/>
      <c r="ER258" s="28"/>
      <c r="ES258" s="28"/>
      <c r="ET258" s="28"/>
      <c r="EU258" s="28"/>
      <c r="EV258" s="28"/>
      <c r="EW258" s="28"/>
      <c r="EX258" s="28"/>
      <c r="EY258" s="28"/>
      <c r="EZ258" s="28"/>
      <c r="FA258" s="28"/>
      <c r="FB258" s="28"/>
      <c r="FC258" s="28"/>
      <c r="FD258" s="28"/>
      <c r="FE258" s="28"/>
      <c r="FF258" s="28"/>
      <c r="FG258" s="28"/>
      <c r="FH258" s="28"/>
      <c r="FI258" s="28"/>
      <c r="FJ258" s="28"/>
      <c r="FK258" s="28"/>
      <c r="FL258" s="28"/>
      <c r="FM258" s="28"/>
      <c r="FN258" s="28"/>
      <c r="FO258" s="28"/>
      <c r="FP258" s="28"/>
      <c r="FQ258" s="28"/>
      <c r="FR258" s="28"/>
      <c r="FS258" s="28"/>
      <c r="FT258" s="28"/>
      <c r="FU258" s="28"/>
      <c r="FV258" s="28"/>
      <c r="FW258" s="28"/>
      <c r="FX258" s="28"/>
      <c r="FY258" s="28"/>
      <c r="FZ258" s="28"/>
      <c r="GA258" s="28"/>
      <c r="GB258" s="28"/>
      <c r="GC258" s="28"/>
      <c r="GD258" s="28"/>
      <c r="GE258" s="28"/>
      <c r="GF258" s="28"/>
      <c r="GG258" s="28"/>
      <c r="GH258" s="28"/>
      <c r="GI258" s="28"/>
      <c r="GJ258" s="28"/>
      <c r="GK258" s="28"/>
      <c r="GL258" s="28"/>
      <c r="GM258" s="28"/>
      <c r="GN258" s="28"/>
      <c r="GO258" s="28"/>
      <c r="GP258" s="28"/>
      <c r="GQ258" s="28"/>
      <c r="GR258" s="28"/>
      <c r="GS258" s="28"/>
      <c r="GT258" s="28"/>
      <c r="GU258" s="28"/>
      <c r="GV258" s="28"/>
      <c r="GW258" s="28"/>
      <c r="GX258" s="28"/>
      <c r="GY258" s="28"/>
      <c r="GZ258" s="28"/>
      <c r="HA258" s="28"/>
      <c r="HB258" s="28"/>
      <c r="HC258" s="28"/>
      <c r="HD258" s="28"/>
      <c r="HE258" s="28"/>
      <c r="HF258" s="28"/>
      <c r="HG258" s="28"/>
      <c r="HH258" s="28"/>
      <c r="HI258" s="28"/>
      <c r="HJ258" s="28"/>
      <c r="HK258" s="28"/>
      <c r="HL258" s="28"/>
      <c r="HM258" s="28"/>
      <c r="HN258" s="28"/>
      <c r="HO258" s="28"/>
      <c r="HP258" s="28"/>
      <c r="HQ258" s="28"/>
      <c r="HR258" s="28"/>
      <c r="HS258" s="28"/>
      <c r="HT258" s="28"/>
      <c r="HU258" s="28"/>
      <c r="HV258" s="28"/>
      <c r="HW258" s="28"/>
      <c r="HX258" s="28"/>
      <c r="HY258" s="28"/>
      <c r="HZ258" s="28"/>
      <c r="IA258" s="28"/>
      <c r="IB258" s="28"/>
      <c r="IC258" s="28"/>
      <c r="ID258" s="28"/>
      <c r="IE258" s="28"/>
      <c r="IF258" s="28"/>
      <c r="IG258" s="28"/>
      <c r="IH258" s="28"/>
      <c r="II258" s="28"/>
      <c r="IJ258" s="28"/>
      <c r="IK258" s="28"/>
      <c r="IL258" s="28"/>
      <c r="IM258" s="28"/>
      <c r="IN258" s="28"/>
      <c r="IO258" s="28"/>
      <c r="IP258" s="28"/>
      <c r="IQ258" s="28"/>
      <c r="IR258" s="28"/>
      <c r="IS258" s="28"/>
      <c r="IT258" s="28"/>
      <c r="IU258" s="28"/>
      <c r="IV258" s="28"/>
      <c r="IW258" s="28"/>
      <c r="IX258" s="28"/>
      <c r="IY258" s="28"/>
      <c r="IZ258" s="28"/>
      <c r="JA258" s="28"/>
      <c r="JB258" s="28"/>
      <c r="JC258" s="28"/>
      <c r="JD258" s="28"/>
      <c r="JE258" s="28"/>
      <c r="JF258" s="28"/>
      <c r="JG258" s="28"/>
      <c r="JH258" s="28"/>
      <c r="JI258" s="28"/>
      <c r="JJ258" s="28"/>
      <c r="JK258" s="28"/>
      <c r="JL258" s="28"/>
      <c r="JM258" s="28"/>
      <c r="JN258" s="28"/>
      <c r="JO258" s="28"/>
      <c r="JP258" s="28"/>
      <c r="JQ258" s="28"/>
      <c r="JR258" s="28"/>
      <c r="JS258" s="28"/>
    </row>
    <row r="259" spans="1:279" s="27" customFormat="1" ht="12.75" outlineLevel="1" x14ac:dyDescent="0.2">
      <c r="A259" s="33"/>
      <c r="B259" s="58"/>
      <c r="C259" s="193" t="s">
        <v>156</v>
      </c>
      <c r="D259" s="33"/>
      <c r="E259" s="244">
        <v>0</v>
      </c>
      <c r="F259" s="244"/>
      <c r="G259" s="204">
        <f t="shared" si="398"/>
        <v>31.082959512118403</v>
      </c>
      <c r="H259" s="246">
        <f t="shared" si="402"/>
        <v>2.739439548822152E-5</v>
      </c>
      <c r="I259" s="201" t="s">
        <v>193</v>
      </c>
      <c r="J259" s="197">
        <f t="shared" ref="J259:AJ259" si="523">+J189/J$10</f>
        <v>0</v>
      </c>
      <c r="K259" s="197">
        <f t="shared" si="523"/>
        <v>0</v>
      </c>
      <c r="L259" s="197">
        <f t="shared" si="523"/>
        <v>0</v>
      </c>
      <c r="M259" s="197">
        <f t="shared" si="523"/>
        <v>0</v>
      </c>
      <c r="N259" s="197">
        <f t="shared" si="523"/>
        <v>0</v>
      </c>
      <c r="O259" s="197">
        <f t="shared" si="523"/>
        <v>0</v>
      </c>
      <c r="P259" s="197">
        <f t="shared" si="523"/>
        <v>0</v>
      </c>
      <c r="Q259" s="197">
        <f t="shared" si="523"/>
        <v>0</v>
      </c>
      <c r="R259" s="197">
        <f t="shared" si="523"/>
        <v>0</v>
      </c>
      <c r="S259" s="197">
        <f t="shared" si="523"/>
        <v>0</v>
      </c>
      <c r="T259" s="197">
        <f t="shared" si="523"/>
        <v>0</v>
      </c>
      <c r="U259" s="197">
        <f t="shared" si="523"/>
        <v>0</v>
      </c>
      <c r="V259" s="197">
        <f t="shared" si="523"/>
        <v>0</v>
      </c>
      <c r="W259" s="197">
        <f t="shared" si="523"/>
        <v>0</v>
      </c>
      <c r="X259" s="197">
        <f t="shared" si="523"/>
        <v>0</v>
      </c>
      <c r="Y259" s="197">
        <f t="shared" si="523"/>
        <v>0</v>
      </c>
      <c r="Z259" s="197">
        <f t="shared" si="523"/>
        <v>0</v>
      </c>
      <c r="AA259" s="197">
        <f t="shared" si="523"/>
        <v>0</v>
      </c>
      <c r="AB259" s="197">
        <f t="shared" si="523"/>
        <v>0</v>
      </c>
      <c r="AC259" s="197">
        <f t="shared" si="523"/>
        <v>0</v>
      </c>
      <c r="AD259" s="197">
        <f t="shared" si="523"/>
        <v>0</v>
      </c>
      <c r="AE259" s="197">
        <f t="shared" si="523"/>
        <v>0</v>
      </c>
      <c r="AF259" s="197">
        <f t="shared" si="523"/>
        <v>0</v>
      </c>
      <c r="AG259" s="197">
        <f t="shared" si="523"/>
        <v>0</v>
      </c>
      <c r="AH259" s="197">
        <f t="shared" si="523"/>
        <v>0</v>
      </c>
      <c r="AI259" s="197">
        <f t="shared" si="523"/>
        <v>0</v>
      </c>
      <c r="AJ259" s="197">
        <f t="shared" si="523"/>
        <v>0</v>
      </c>
      <c r="AK259" s="197">
        <f t="shared" ref="AK259:AO259" si="524">+AK189/AK$10</f>
        <v>0</v>
      </c>
      <c r="AL259" s="197">
        <f t="shared" si="524"/>
        <v>0</v>
      </c>
      <c r="AM259" s="197">
        <f t="shared" si="524"/>
        <v>0</v>
      </c>
      <c r="AN259" s="197">
        <f t="shared" si="524"/>
        <v>0</v>
      </c>
      <c r="AO259" s="197">
        <f t="shared" si="524"/>
        <v>0</v>
      </c>
      <c r="AP259" s="197">
        <f t="shared" ref="AP259:AS259" si="525">+AP189/AP$10</f>
        <v>7.335215053514192</v>
      </c>
      <c r="AQ259" s="197">
        <f t="shared" si="525"/>
        <v>7.4757413308077378</v>
      </c>
      <c r="AR259" s="197">
        <f t="shared" si="525"/>
        <v>8.3604545094650629</v>
      </c>
      <c r="AS259" s="197">
        <f t="shared" si="525"/>
        <v>7.9115486183314134</v>
      </c>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14"/>
      <c r="DC259" s="28"/>
      <c r="DD259" s="28"/>
      <c r="DE259" s="28"/>
      <c r="DF259" s="28"/>
      <c r="DG259" s="28"/>
      <c r="DH259" s="28"/>
      <c r="DI259" s="28"/>
      <c r="DJ259" s="28"/>
      <c r="DK259" s="28"/>
      <c r="DL259" s="28"/>
      <c r="DM259" s="28"/>
      <c r="DN259" s="28"/>
      <c r="DO259" s="28"/>
      <c r="DP259" s="28"/>
      <c r="DQ259" s="28"/>
      <c r="DR259" s="28"/>
      <c r="DS259" s="28"/>
      <c r="DT259" s="28"/>
      <c r="DU259" s="28"/>
      <c r="DV259" s="28"/>
      <c r="DW259" s="28"/>
      <c r="DX259" s="28"/>
      <c r="DY259" s="28"/>
      <c r="DZ259" s="28"/>
      <c r="EA259" s="28"/>
      <c r="EB259" s="28"/>
      <c r="EC259" s="28"/>
      <c r="ED259" s="28"/>
      <c r="EE259" s="28"/>
      <c r="EF259" s="28"/>
      <c r="EG259" s="28"/>
      <c r="EH259" s="28"/>
      <c r="EI259" s="28"/>
      <c r="EJ259" s="28"/>
      <c r="EK259" s="28"/>
      <c r="EL259" s="28"/>
      <c r="EM259" s="28"/>
      <c r="EN259" s="28"/>
      <c r="EO259" s="28"/>
      <c r="EP259" s="28"/>
      <c r="EQ259" s="28"/>
      <c r="ER259" s="28"/>
      <c r="ES259" s="28"/>
      <c r="ET259" s="28"/>
      <c r="EU259" s="28"/>
      <c r="EV259" s="28"/>
      <c r="EW259" s="28"/>
      <c r="EX259" s="28"/>
      <c r="EY259" s="28"/>
      <c r="EZ259" s="28"/>
      <c r="FA259" s="28"/>
      <c r="FB259" s="28"/>
      <c r="FC259" s="28"/>
      <c r="FD259" s="28"/>
      <c r="FE259" s="28"/>
      <c r="FF259" s="28"/>
      <c r="FG259" s="28"/>
      <c r="FH259" s="28"/>
      <c r="FI259" s="28"/>
      <c r="FJ259" s="28"/>
      <c r="FK259" s="28"/>
      <c r="FL259" s="28"/>
      <c r="FM259" s="28"/>
      <c r="FN259" s="28"/>
      <c r="FO259" s="28"/>
      <c r="FP259" s="28"/>
      <c r="FQ259" s="28"/>
      <c r="FR259" s="28"/>
      <c r="FS259" s="28"/>
      <c r="FT259" s="28"/>
      <c r="FU259" s="28"/>
      <c r="FV259" s="28"/>
      <c r="FW259" s="28"/>
      <c r="FX259" s="28"/>
      <c r="FY259" s="28"/>
      <c r="FZ259" s="28"/>
      <c r="GA259" s="28"/>
      <c r="GB259" s="28"/>
      <c r="GC259" s="28"/>
      <c r="GD259" s="28"/>
      <c r="GE259" s="28"/>
      <c r="GF259" s="28"/>
      <c r="GG259" s="28"/>
      <c r="GH259" s="28"/>
      <c r="GI259" s="28"/>
      <c r="GJ259" s="28"/>
      <c r="GK259" s="28"/>
      <c r="GL259" s="28"/>
      <c r="GM259" s="28"/>
      <c r="GN259" s="28"/>
      <c r="GO259" s="28"/>
      <c r="GP259" s="28"/>
      <c r="GQ259" s="28"/>
      <c r="GR259" s="28"/>
      <c r="GS259" s="28"/>
      <c r="GT259" s="28"/>
      <c r="GU259" s="28"/>
      <c r="GV259" s="28"/>
      <c r="GW259" s="28"/>
      <c r="GX259" s="28"/>
      <c r="GY259" s="28"/>
      <c r="GZ259" s="28"/>
      <c r="HA259" s="28"/>
      <c r="HB259" s="28"/>
      <c r="HC259" s="28"/>
      <c r="HD259" s="28"/>
      <c r="HE259" s="28"/>
      <c r="HF259" s="28"/>
      <c r="HG259" s="28"/>
      <c r="HH259" s="28"/>
      <c r="HI259" s="28"/>
      <c r="HJ259" s="28"/>
      <c r="HK259" s="28"/>
      <c r="HL259" s="28"/>
      <c r="HM259" s="28"/>
      <c r="HN259" s="28"/>
      <c r="HO259" s="28"/>
      <c r="HP259" s="28"/>
      <c r="HQ259" s="28"/>
      <c r="HR259" s="28"/>
      <c r="HS259" s="28"/>
      <c r="HT259" s="28"/>
      <c r="HU259" s="28"/>
      <c r="HV259" s="28"/>
      <c r="HW259" s="28"/>
      <c r="HX259" s="28"/>
      <c r="HY259" s="28"/>
      <c r="HZ259" s="28"/>
      <c r="IA259" s="28"/>
      <c r="IB259" s="28"/>
      <c r="IC259" s="28"/>
      <c r="ID259" s="28"/>
      <c r="IE259" s="28"/>
      <c r="IF259" s="28"/>
      <c r="IG259" s="28"/>
      <c r="IH259" s="28"/>
      <c r="II259" s="28"/>
      <c r="IJ259" s="28"/>
      <c r="IK259" s="28"/>
      <c r="IL259" s="28"/>
      <c r="IM259" s="28"/>
      <c r="IN259" s="28"/>
      <c r="IO259" s="28"/>
      <c r="IP259" s="28"/>
      <c r="IQ259" s="28"/>
      <c r="IR259" s="28"/>
      <c r="IS259" s="28"/>
      <c r="IT259" s="28"/>
      <c r="IU259" s="28"/>
      <c r="IV259" s="28"/>
      <c r="IW259" s="28"/>
      <c r="IX259" s="28"/>
      <c r="IY259" s="28"/>
      <c r="IZ259" s="28"/>
      <c r="JA259" s="28"/>
      <c r="JB259" s="28"/>
      <c r="JC259" s="28"/>
      <c r="JD259" s="28"/>
      <c r="JE259" s="28"/>
      <c r="JF259" s="28"/>
      <c r="JG259" s="28"/>
      <c r="JH259" s="28"/>
      <c r="JI259" s="28"/>
      <c r="JJ259" s="28"/>
      <c r="JK259" s="28"/>
      <c r="JL259" s="28"/>
      <c r="JM259" s="28"/>
      <c r="JN259" s="28"/>
      <c r="JO259" s="28"/>
      <c r="JP259" s="28"/>
      <c r="JQ259" s="28"/>
      <c r="JR259" s="28"/>
      <c r="JS259" s="28"/>
    </row>
    <row r="260" spans="1:279" s="27" customFormat="1" ht="13.5" outlineLevel="1" thickBot="1" x14ac:dyDescent="0.25">
      <c r="A260" s="33"/>
      <c r="B260" s="58"/>
      <c r="C260" s="51" t="s">
        <v>161</v>
      </c>
      <c r="D260" s="33"/>
      <c r="E260" s="244">
        <f>+SUM(E218:E259)</f>
        <v>1.0000000000000002</v>
      </c>
      <c r="F260" s="244"/>
      <c r="G260" s="218">
        <f t="shared" si="398"/>
        <v>1134646.6661577846</v>
      </c>
      <c r="H260" s="246">
        <f t="shared" si="402"/>
        <v>1</v>
      </c>
      <c r="I260" s="201" t="s">
        <v>193</v>
      </c>
      <c r="J260" s="238">
        <f>SUM(J218:J259)</f>
        <v>54103.137601103677</v>
      </c>
      <c r="K260" s="238">
        <f t="shared" ref="K260:AJ260" si="526">SUM(K218:K259)</f>
        <v>34903.751098688837</v>
      </c>
      <c r="L260" s="238">
        <f t="shared" si="526"/>
        <v>24768.971192248362</v>
      </c>
      <c r="M260" s="238">
        <f t="shared" si="526"/>
        <v>18531.872721635471</v>
      </c>
      <c r="N260" s="238">
        <f t="shared" si="526"/>
        <v>16117.608585560811</v>
      </c>
      <c r="O260" s="238">
        <f t="shared" si="526"/>
        <v>15743.245528907915</v>
      </c>
      <c r="P260" s="238">
        <f t="shared" si="526"/>
        <v>22407.468191657466</v>
      </c>
      <c r="Q260" s="238">
        <f t="shared" si="526"/>
        <v>14340.961732848773</v>
      </c>
      <c r="R260" s="238">
        <f t="shared" si="526"/>
        <v>17929.30917102137</v>
      </c>
      <c r="S260" s="238">
        <f t="shared" si="526"/>
        <v>19962.516394131759</v>
      </c>
      <c r="T260" s="238">
        <f t="shared" si="526"/>
        <v>29642.856578766703</v>
      </c>
      <c r="U260" s="238">
        <f t="shared" si="526"/>
        <v>44456.082283960008</v>
      </c>
      <c r="V260" s="238">
        <f t="shared" si="526"/>
        <v>60655.065175983051</v>
      </c>
      <c r="W260" s="238">
        <f t="shared" si="526"/>
        <v>45824.974688737784</v>
      </c>
      <c r="X260" s="238">
        <f t="shared" si="526"/>
        <v>38786.753880891032</v>
      </c>
      <c r="Y260" s="238">
        <f t="shared" si="526"/>
        <v>26979.55426221151</v>
      </c>
      <c r="Z260" s="238">
        <f t="shared" si="526"/>
        <v>21088.82918536587</v>
      </c>
      <c r="AA260" s="238">
        <f t="shared" si="526"/>
        <v>24514.308847838827</v>
      </c>
      <c r="AB260" s="238">
        <f t="shared" si="526"/>
        <v>25899.673438676484</v>
      </c>
      <c r="AC260" s="238">
        <f t="shared" si="526"/>
        <v>27607.551630574711</v>
      </c>
      <c r="AD260" s="238">
        <f t="shared" si="526"/>
        <v>36952.403267530361</v>
      </c>
      <c r="AE260" s="238">
        <f t="shared" si="526"/>
        <v>42933.524939579875</v>
      </c>
      <c r="AF260" s="238">
        <f t="shared" si="526"/>
        <v>43799.194079821427</v>
      </c>
      <c r="AG260" s="238">
        <f t="shared" si="526"/>
        <v>38578.795566504079</v>
      </c>
      <c r="AH260" s="238">
        <f t="shared" si="526"/>
        <v>43807.248827868869</v>
      </c>
      <c r="AI260" s="238">
        <f t="shared" si="526"/>
        <v>35453.790764227633</v>
      </c>
      <c r="AJ260" s="238">
        <f t="shared" si="526"/>
        <v>27834.162000000015</v>
      </c>
      <c r="AK260" s="238">
        <f t="shared" ref="AK260:AO260" si="527">SUM(AK218:AK259)</f>
        <v>28441.22713080169</v>
      </c>
      <c r="AL260" s="238">
        <f t="shared" si="527"/>
        <v>36157.168372881351</v>
      </c>
      <c r="AM260" s="238">
        <f t="shared" si="527"/>
        <v>27455.972931851848</v>
      </c>
      <c r="AN260" s="238">
        <f t="shared" si="527"/>
        <v>25758.087020149822</v>
      </c>
      <c r="AO260" s="238">
        <f t="shared" si="527"/>
        <v>25496.408898810423</v>
      </c>
      <c r="AP260" s="238">
        <f t="shared" ref="AP260:AS260" si="528">SUM(AP218:AP259)</f>
        <v>30500.616937030743</v>
      </c>
      <c r="AQ260" s="238">
        <f t="shared" si="528"/>
        <v>33578.622358430453</v>
      </c>
      <c r="AR260" s="238">
        <f t="shared" si="528"/>
        <v>36247.063267899168</v>
      </c>
      <c r="AS260" s="238">
        <f t="shared" si="528"/>
        <v>37387.887603586249</v>
      </c>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14"/>
      <c r="DC260" s="28"/>
      <c r="DD260" s="28"/>
      <c r="DE260" s="28"/>
      <c r="DF260" s="28"/>
      <c r="DG260" s="28"/>
      <c r="DH260" s="28"/>
      <c r="DI260" s="28"/>
      <c r="DJ260" s="28"/>
      <c r="DK260" s="28"/>
      <c r="DL260" s="28"/>
      <c r="DM260" s="28"/>
      <c r="DN260" s="28"/>
      <c r="DO260" s="28"/>
      <c r="DP260" s="28"/>
      <c r="DQ260" s="28"/>
      <c r="DR260" s="28"/>
      <c r="DS260" s="28"/>
      <c r="DT260" s="28"/>
      <c r="DU260" s="28"/>
      <c r="DV260" s="28"/>
      <c r="DW260" s="28"/>
      <c r="DX260" s="28"/>
      <c r="DY260" s="28"/>
      <c r="DZ260" s="28"/>
      <c r="EA260" s="28"/>
      <c r="EB260" s="28"/>
      <c r="EC260" s="28"/>
      <c r="ED260" s="28"/>
      <c r="EE260" s="28"/>
      <c r="EF260" s="28"/>
      <c r="EG260" s="28"/>
      <c r="EH260" s="28"/>
      <c r="EI260" s="28"/>
      <c r="EJ260" s="28"/>
      <c r="EK260" s="28"/>
      <c r="EL260" s="28"/>
      <c r="EM260" s="28"/>
      <c r="EN260" s="28"/>
      <c r="EO260" s="28"/>
      <c r="EP260" s="28"/>
      <c r="EQ260" s="28"/>
      <c r="ER260" s="28"/>
      <c r="ES260" s="28"/>
      <c r="ET260" s="28"/>
      <c r="EU260" s="28"/>
      <c r="EV260" s="28"/>
      <c r="EW260" s="28"/>
      <c r="EX260" s="28"/>
      <c r="EY260" s="28"/>
      <c r="EZ260" s="28"/>
      <c r="FA260" s="28"/>
      <c r="FB260" s="28"/>
      <c r="FC260" s="28"/>
      <c r="FD260" s="28"/>
      <c r="FE260" s="28"/>
      <c r="FF260" s="28"/>
      <c r="FG260" s="28"/>
      <c r="FH260" s="28"/>
      <c r="FI260" s="28"/>
      <c r="FJ260" s="28"/>
      <c r="FK260" s="28"/>
      <c r="FL260" s="28"/>
      <c r="FM260" s="28"/>
      <c r="FN260" s="28"/>
      <c r="FO260" s="28"/>
      <c r="FP260" s="28"/>
      <c r="FQ260" s="28"/>
      <c r="FR260" s="28"/>
      <c r="FS260" s="28"/>
      <c r="FT260" s="28"/>
      <c r="FU260" s="28"/>
      <c r="FV260" s="28"/>
      <c r="FW260" s="28"/>
      <c r="FX260" s="28"/>
      <c r="FY260" s="28"/>
      <c r="FZ260" s="28"/>
      <c r="GA260" s="28"/>
      <c r="GB260" s="28"/>
      <c r="GC260" s="28"/>
      <c r="GD260" s="28"/>
      <c r="GE260" s="28"/>
      <c r="GF260" s="28"/>
      <c r="GG260" s="28"/>
      <c r="GH260" s="28"/>
      <c r="GI260" s="28"/>
      <c r="GJ260" s="28"/>
      <c r="GK260" s="28"/>
      <c r="GL260" s="28"/>
      <c r="GM260" s="28"/>
      <c r="GN260" s="28"/>
      <c r="GO260" s="28"/>
      <c r="GP260" s="28"/>
      <c r="GQ260" s="28"/>
      <c r="GR260" s="28"/>
      <c r="GS260" s="28"/>
      <c r="GT260" s="28"/>
      <c r="GU260" s="28"/>
      <c r="GV260" s="28"/>
      <c r="GW260" s="28"/>
      <c r="GX260" s="28"/>
      <c r="GY260" s="28"/>
      <c r="GZ260" s="28"/>
      <c r="HA260" s="28"/>
      <c r="HB260" s="28"/>
      <c r="HC260" s="28"/>
      <c r="HD260" s="28"/>
      <c r="HE260" s="28"/>
      <c r="HF260" s="28"/>
      <c r="HG260" s="28"/>
      <c r="HH260" s="28"/>
      <c r="HI260" s="28"/>
      <c r="HJ260" s="28"/>
      <c r="HK260" s="28"/>
      <c r="HL260" s="28"/>
      <c r="HM260" s="28"/>
      <c r="HN260" s="28"/>
      <c r="HO260" s="28"/>
      <c r="HP260" s="28"/>
      <c r="HQ260" s="28"/>
      <c r="HR260" s="28"/>
      <c r="HS260" s="28"/>
      <c r="HT260" s="28"/>
      <c r="HU260" s="28"/>
      <c r="HV260" s="28"/>
      <c r="HW260" s="28"/>
      <c r="HX260" s="28"/>
      <c r="HY260" s="28"/>
      <c r="HZ260" s="28"/>
      <c r="IA260" s="28"/>
      <c r="IB260" s="28"/>
      <c r="IC260" s="28"/>
      <c r="ID260" s="28"/>
      <c r="IE260" s="28"/>
      <c r="IF260" s="28"/>
      <c r="IG260" s="28"/>
      <c r="IH260" s="28"/>
      <c r="II260" s="28"/>
      <c r="IJ260" s="28"/>
      <c r="IK260" s="28"/>
      <c r="IL260" s="28"/>
      <c r="IM260" s="28"/>
      <c r="IN260" s="28"/>
      <c r="IO260" s="28"/>
      <c r="IP260" s="28"/>
      <c r="IQ260" s="28"/>
      <c r="IR260" s="28"/>
      <c r="IS260" s="28"/>
      <c r="IT260" s="28"/>
      <c r="IU260" s="28"/>
      <c r="IV260" s="28"/>
      <c r="IW260" s="28"/>
      <c r="IX260" s="28"/>
      <c r="IY260" s="28"/>
      <c r="IZ260" s="28"/>
      <c r="JA260" s="28"/>
      <c r="JB260" s="28"/>
      <c r="JC260" s="28"/>
      <c r="JD260" s="28"/>
      <c r="JE260" s="28"/>
      <c r="JF260" s="28"/>
      <c r="JG260" s="28"/>
      <c r="JH260" s="28"/>
      <c r="JI260" s="28"/>
      <c r="JJ260" s="28"/>
      <c r="JK260" s="28"/>
      <c r="JL260" s="28"/>
      <c r="JM260" s="28"/>
      <c r="JN260" s="28"/>
      <c r="JO260" s="28"/>
      <c r="JP260" s="28"/>
      <c r="JQ260" s="28"/>
      <c r="JR260" s="28"/>
      <c r="JS260" s="28"/>
    </row>
    <row r="261" spans="1:279" s="27" customFormat="1" ht="13.5" outlineLevel="1" thickTop="1" x14ac:dyDescent="0.2">
      <c r="A261" s="33"/>
      <c r="B261" s="58"/>
      <c r="C261" s="33"/>
      <c r="D261" s="33"/>
      <c r="E261" s="196"/>
      <c r="F261" s="196"/>
      <c r="G261" s="204"/>
      <c r="H261" s="33"/>
      <c r="I261" s="12"/>
      <c r="J261" s="245"/>
      <c r="K261" s="245"/>
      <c r="L261" s="245"/>
      <c r="M261" s="245"/>
      <c r="N261" s="245"/>
      <c r="O261" s="245"/>
      <c r="P261" s="245"/>
      <c r="Q261" s="245"/>
      <c r="R261" s="245"/>
      <c r="S261" s="245"/>
      <c r="T261" s="245"/>
      <c r="U261" s="245"/>
      <c r="V261" s="245"/>
      <c r="W261" s="245"/>
      <c r="X261" s="245"/>
      <c r="Y261" s="245"/>
      <c r="Z261" s="245"/>
      <c r="AA261" s="245"/>
      <c r="AB261" s="245"/>
      <c r="AC261" s="245"/>
      <c r="AD261" s="245"/>
      <c r="AE261" s="245"/>
      <c r="AF261" s="245"/>
      <c r="AG261" s="245"/>
      <c r="AH261" s="245"/>
      <c r="AI261" s="245"/>
      <c r="AJ261" s="245"/>
      <c r="AK261" s="245"/>
      <c r="AL261" s="245"/>
      <c r="AM261" s="245"/>
      <c r="AN261" s="245"/>
      <c r="AO261" s="245"/>
      <c r="AP261" s="245"/>
      <c r="AQ261" s="245"/>
      <c r="AR261" s="245"/>
      <c r="AS261" s="245"/>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14"/>
      <c r="DC261" s="28"/>
      <c r="DD261" s="28"/>
      <c r="DE261" s="28"/>
      <c r="DF261" s="28"/>
      <c r="DG261" s="28"/>
      <c r="DH261" s="28"/>
      <c r="DI261" s="28"/>
      <c r="DJ261" s="28"/>
      <c r="DK261" s="28"/>
      <c r="DL261" s="28"/>
      <c r="DM261" s="28"/>
      <c r="DN261" s="28"/>
      <c r="DO261" s="28"/>
      <c r="DP261" s="28"/>
      <c r="DQ261" s="28"/>
      <c r="DR261" s="28"/>
      <c r="DS261" s="28"/>
      <c r="DT261" s="28"/>
      <c r="DU261" s="28"/>
      <c r="DV261" s="28"/>
      <c r="DW261" s="28"/>
      <c r="DX261" s="28"/>
      <c r="DY261" s="28"/>
      <c r="DZ261" s="28"/>
      <c r="EA261" s="28"/>
      <c r="EB261" s="28"/>
      <c r="EC261" s="28"/>
      <c r="ED261" s="28"/>
      <c r="EE261" s="28"/>
      <c r="EF261" s="28"/>
      <c r="EG261" s="28"/>
      <c r="EH261" s="28"/>
      <c r="EI261" s="28"/>
      <c r="EJ261" s="28"/>
      <c r="EK261" s="28"/>
      <c r="EL261" s="28"/>
      <c r="EM261" s="28"/>
      <c r="EN261" s="28"/>
      <c r="EO261" s="28"/>
      <c r="EP261" s="28"/>
      <c r="EQ261" s="28"/>
      <c r="ER261" s="28"/>
      <c r="ES261" s="28"/>
      <c r="ET261" s="28"/>
      <c r="EU261" s="28"/>
      <c r="EV261" s="28"/>
      <c r="EW261" s="28"/>
      <c r="EX261" s="28"/>
      <c r="EY261" s="28"/>
      <c r="EZ261" s="28"/>
      <c r="FA261" s="28"/>
      <c r="FB261" s="28"/>
      <c r="FC261" s="28"/>
      <c r="FD261" s="28"/>
      <c r="FE261" s="28"/>
      <c r="FF261" s="28"/>
      <c r="FG261" s="28"/>
      <c r="FH261" s="28"/>
      <c r="FI261" s="28"/>
      <c r="FJ261" s="28"/>
      <c r="FK261" s="28"/>
      <c r="FL261" s="28"/>
      <c r="FM261" s="28"/>
      <c r="FN261" s="28"/>
      <c r="FO261" s="28"/>
      <c r="FP261" s="28"/>
      <c r="FQ261" s="28"/>
      <c r="FR261" s="28"/>
      <c r="FS261" s="28"/>
      <c r="FT261" s="28"/>
      <c r="FU261" s="28"/>
      <c r="FV261" s="28"/>
      <c r="FW261" s="28"/>
      <c r="FX261" s="28"/>
      <c r="FY261" s="28"/>
      <c r="FZ261" s="28"/>
      <c r="GA261" s="28"/>
      <c r="GB261" s="28"/>
      <c r="GC261" s="28"/>
      <c r="GD261" s="28"/>
      <c r="GE261" s="28"/>
      <c r="GF261" s="28"/>
      <c r="GG261" s="28"/>
      <c r="GH261" s="28"/>
      <c r="GI261" s="28"/>
      <c r="GJ261" s="28"/>
      <c r="GK261" s="28"/>
      <c r="GL261" s="28"/>
      <c r="GM261" s="28"/>
      <c r="GN261" s="28"/>
      <c r="GO261" s="28"/>
      <c r="GP261" s="28"/>
      <c r="GQ261" s="28"/>
      <c r="GR261" s="28"/>
      <c r="GS261" s="28"/>
      <c r="GT261" s="28"/>
      <c r="GU261" s="28"/>
      <c r="GV261" s="28"/>
      <c r="GW261" s="28"/>
      <c r="GX261" s="28"/>
      <c r="GY261" s="28"/>
      <c r="GZ261" s="28"/>
      <c r="HA261" s="28"/>
      <c r="HB261" s="28"/>
      <c r="HC261" s="28"/>
      <c r="HD261" s="28"/>
      <c r="HE261" s="28"/>
      <c r="HF261" s="28"/>
      <c r="HG261" s="28"/>
      <c r="HH261" s="28"/>
      <c r="HI261" s="28"/>
      <c r="HJ261" s="28"/>
      <c r="HK261" s="28"/>
      <c r="HL261" s="28"/>
      <c r="HM261" s="28"/>
      <c r="HN261" s="28"/>
      <c r="HO261" s="28"/>
      <c r="HP261" s="28"/>
      <c r="HQ261" s="28"/>
      <c r="HR261" s="28"/>
      <c r="HS261" s="28"/>
      <c r="HT261" s="28"/>
      <c r="HU261" s="28"/>
      <c r="HV261" s="28"/>
      <c r="HW261" s="28"/>
      <c r="HX261" s="28"/>
      <c r="HY261" s="28"/>
      <c r="HZ261" s="28"/>
      <c r="IA261" s="28"/>
      <c r="IB261" s="28"/>
      <c r="IC261" s="28"/>
      <c r="ID261" s="28"/>
      <c r="IE261" s="28"/>
      <c r="IF261" s="28"/>
      <c r="IG261" s="28"/>
      <c r="IH261" s="28"/>
      <c r="II261" s="28"/>
      <c r="IJ261" s="28"/>
      <c r="IK261" s="28"/>
      <c r="IL261" s="28"/>
      <c r="IM261" s="28"/>
      <c r="IN261" s="28"/>
      <c r="IO261" s="28"/>
      <c r="IP261" s="28"/>
      <c r="IQ261" s="28"/>
      <c r="IR261" s="28"/>
      <c r="IS261" s="28"/>
      <c r="IT261" s="28"/>
      <c r="IU261" s="28"/>
      <c r="IV261" s="28"/>
      <c r="IW261" s="28"/>
      <c r="IX261" s="28"/>
      <c r="IY261" s="28"/>
      <c r="IZ261" s="28"/>
      <c r="JA261" s="28"/>
      <c r="JB261" s="28"/>
      <c r="JC261" s="28"/>
      <c r="JD261" s="28"/>
      <c r="JE261" s="28"/>
      <c r="JF261" s="28"/>
      <c r="JG261" s="28"/>
      <c r="JH261" s="28"/>
      <c r="JI261" s="28"/>
      <c r="JJ261" s="28"/>
      <c r="JK261" s="28"/>
      <c r="JL261" s="28"/>
      <c r="JM261" s="28"/>
      <c r="JN261" s="28"/>
      <c r="JO261" s="28"/>
      <c r="JP261" s="28"/>
      <c r="JQ261" s="28"/>
      <c r="JR261" s="28"/>
      <c r="JS261" s="28"/>
    </row>
    <row r="262" spans="1:279" s="27" customFormat="1" ht="12.75" outlineLevel="1" x14ac:dyDescent="0.2">
      <c r="A262" s="33"/>
      <c r="B262" s="58"/>
      <c r="C262" s="33"/>
      <c r="D262" s="33"/>
      <c r="E262" s="196"/>
      <c r="F262" s="196"/>
      <c r="G262" s="204"/>
      <c r="H262" s="33"/>
      <c r="I262" s="12"/>
      <c r="J262" s="245"/>
      <c r="K262" s="245"/>
      <c r="L262" s="245"/>
      <c r="M262" s="245"/>
      <c r="N262" s="245"/>
      <c r="O262" s="245"/>
      <c r="P262" s="245"/>
      <c r="Q262" s="245"/>
      <c r="R262" s="245"/>
      <c r="S262" s="245"/>
      <c r="T262" s="245"/>
      <c r="U262" s="245"/>
      <c r="V262" s="245"/>
      <c r="W262" s="245"/>
      <c r="X262" s="245"/>
      <c r="Y262" s="245"/>
      <c r="Z262" s="245"/>
      <c r="AA262" s="245"/>
      <c r="AB262" s="245"/>
      <c r="AC262" s="245"/>
      <c r="AD262" s="245"/>
      <c r="AE262" s="245"/>
      <c r="AF262" s="245"/>
      <c r="AG262" s="245"/>
      <c r="AH262" s="245"/>
      <c r="AI262" s="245"/>
      <c r="AJ262" s="245"/>
      <c r="AK262" s="245"/>
      <c r="AL262" s="245"/>
      <c r="AM262" s="245"/>
      <c r="AN262" s="245"/>
      <c r="AO262" s="245"/>
      <c r="AP262" s="245"/>
      <c r="AQ262" s="245"/>
      <c r="AR262" s="245"/>
      <c r="AS262" s="245"/>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14"/>
      <c r="DC262" s="28"/>
      <c r="DD262" s="28"/>
      <c r="DE262" s="28"/>
      <c r="DF262" s="28"/>
      <c r="DG262" s="28"/>
      <c r="DH262" s="28"/>
      <c r="DI262" s="28"/>
      <c r="DJ262" s="28"/>
      <c r="DK262" s="28"/>
      <c r="DL262" s="28"/>
      <c r="DM262" s="28"/>
      <c r="DN262" s="28"/>
      <c r="DO262" s="28"/>
      <c r="DP262" s="28"/>
      <c r="DQ262" s="28"/>
      <c r="DR262" s="28"/>
      <c r="DS262" s="28"/>
      <c r="DT262" s="28"/>
      <c r="DU262" s="28"/>
      <c r="DV262" s="28"/>
      <c r="DW262" s="28"/>
      <c r="DX262" s="28"/>
      <c r="DY262" s="28"/>
      <c r="DZ262" s="28"/>
      <c r="EA262" s="28"/>
      <c r="EB262" s="28"/>
      <c r="EC262" s="28"/>
      <c r="ED262" s="28"/>
      <c r="EE262" s="28"/>
      <c r="EF262" s="28"/>
      <c r="EG262" s="28"/>
      <c r="EH262" s="28"/>
      <c r="EI262" s="28"/>
      <c r="EJ262" s="28"/>
      <c r="EK262" s="28"/>
      <c r="EL262" s="28"/>
      <c r="EM262" s="28"/>
      <c r="EN262" s="28"/>
      <c r="EO262" s="28"/>
      <c r="EP262" s="28"/>
      <c r="EQ262" s="28"/>
      <c r="ER262" s="28"/>
      <c r="ES262" s="28"/>
      <c r="ET262" s="28"/>
      <c r="EU262" s="28"/>
      <c r="EV262" s="28"/>
      <c r="EW262" s="28"/>
      <c r="EX262" s="28"/>
      <c r="EY262" s="28"/>
      <c r="EZ262" s="28"/>
      <c r="FA262" s="28"/>
      <c r="FB262" s="28"/>
      <c r="FC262" s="28"/>
      <c r="FD262" s="28"/>
      <c r="FE262" s="28"/>
      <c r="FF262" s="28"/>
      <c r="FG262" s="28"/>
      <c r="FH262" s="28"/>
      <c r="FI262" s="28"/>
      <c r="FJ262" s="28"/>
      <c r="FK262" s="28"/>
      <c r="FL262" s="28"/>
      <c r="FM262" s="28"/>
      <c r="FN262" s="28"/>
      <c r="FO262" s="28"/>
      <c r="FP262" s="28"/>
      <c r="FQ262" s="28"/>
      <c r="FR262" s="28"/>
      <c r="FS262" s="28"/>
      <c r="FT262" s="28"/>
      <c r="FU262" s="28"/>
      <c r="FV262" s="28"/>
      <c r="FW262" s="28"/>
      <c r="FX262" s="28"/>
      <c r="FY262" s="28"/>
      <c r="FZ262" s="28"/>
      <c r="GA262" s="28"/>
      <c r="GB262" s="28"/>
      <c r="GC262" s="28"/>
      <c r="GD262" s="28"/>
      <c r="GE262" s="28"/>
      <c r="GF262" s="28"/>
      <c r="GG262" s="28"/>
      <c r="GH262" s="28"/>
      <c r="GI262" s="28"/>
      <c r="GJ262" s="28"/>
      <c r="GK262" s="28"/>
      <c r="GL262" s="28"/>
      <c r="GM262" s="28"/>
      <c r="GN262" s="28"/>
      <c r="GO262" s="28"/>
      <c r="GP262" s="28"/>
      <c r="GQ262" s="28"/>
      <c r="GR262" s="28"/>
      <c r="GS262" s="28"/>
      <c r="GT262" s="28"/>
      <c r="GU262" s="28"/>
      <c r="GV262" s="28"/>
      <c r="GW262" s="28"/>
      <c r="GX262" s="28"/>
      <c r="GY262" s="28"/>
      <c r="GZ262" s="28"/>
      <c r="HA262" s="28"/>
      <c r="HB262" s="28"/>
      <c r="HC262" s="28"/>
      <c r="HD262" s="28"/>
      <c r="HE262" s="28"/>
      <c r="HF262" s="28"/>
      <c r="HG262" s="28"/>
      <c r="HH262" s="28"/>
      <c r="HI262" s="28"/>
      <c r="HJ262" s="28"/>
      <c r="HK262" s="28"/>
      <c r="HL262" s="28"/>
      <c r="HM262" s="28"/>
      <c r="HN262" s="28"/>
      <c r="HO262" s="28"/>
      <c r="HP262" s="28"/>
      <c r="HQ262" s="28"/>
      <c r="HR262" s="28"/>
      <c r="HS262" s="28"/>
      <c r="HT262" s="28"/>
      <c r="HU262" s="28"/>
      <c r="HV262" s="28"/>
      <c r="HW262" s="28"/>
      <c r="HX262" s="28"/>
      <c r="HY262" s="28"/>
      <c r="HZ262" s="28"/>
      <c r="IA262" s="28"/>
      <c r="IB262" s="28"/>
      <c r="IC262" s="28"/>
      <c r="ID262" s="28"/>
      <c r="IE262" s="28"/>
      <c r="IF262" s="28"/>
      <c r="IG262" s="28"/>
      <c r="IH262" s="28"/>
      <c r="II262" s="28"/>
      <c r="IJ262" s="28"/>
      <c r="IK262" s="28"/>
      <c r="IL262" s="28"/>
      <c r="IM262" s="28"/>
      <c r="IN262" s="28"/>
      <c r="IO262" s="28"/>
      <c r="IP262" s="28"/>
      <c r="IQ262" s="28"/>
      <c r="IR262" s="28"/>
      <c r="IS262" s="28"/>
      <c r="IT262" s="28"/>
      <c r="IU262" s="28"/>
      <c r="IV262" s="28"/>
      <c r="IW262" s="28"/>
      <c r="IX262" s="28"/>
      <c r="IY262" s="28"/>
      <c r="IZ262" s="28"/>
      <c r="JA262" s="28"/>
      <c r="JB262" s="28"/>
      <c r="JC262" s="28"/>
      <c r="JD262" s="28"/>
      <c r="JE262" s="28"/>
      <c r="JF262" s="28"/>
      <c r="JG262" s="28"/>
      <c r="JH262" s="28"/>
      <c r="JI262" s="28"/>
      <c r="JJ262" s="28"/>
      <c r="JK262" s="28"/>
      <c r="JL262" s="28"/>
      <c r="JM262" s="28"/>
      <c r="JN262" s="28"/>
      <c r="JO262" s="28"/>
      <c r="JP262" s="28"/>
      <c r="JQ262" s="28"/>
      <c r="JR262" s="28"/>
      <c r="JS262" s="28"/>
    </row>
    <row r="263" spans="1:279" s="27" customFormat="1" ht="12.75" x14ac:dyDescent="0.2">
      <c r="A263" s="231"/>
      <c r="B263" s="232"/>
      <c r="C263" s="233"/>
      <c r="D263" s="233"/>
      <c r="E263" s="233"/>
      <c r="F263" s="233"/>
      <c r="G263" s="233"/>
      <c r="H263" s="233"/>
      <c r="I263" s="234"/>
      <c r="J263" s="235"/>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236"/>
      <c r="AT263" s="236"/>
      <c r="AU263" s="236"/>
      <c r="AV263" s="236"/>
      <c r="AW263" s="236"/>
      <c r="AX263" s="236"/>
      <c r="AY263" s="236"/>
      <c r="AZ263" s="236"/>
      <c r="BA263" s="236"/>
      <c r="BB263" s="236"/>
      <c r="BC263" s="236"/>
      <c r="BD263" s="236"/>
      <c r="BE263" s="236"/>
      <c r="BF263" s="236"/>
      <c r="BG263" s="236"/>
      <c r="BH263" s="236"/>
      <c r="BI263" s="236"/>
      <c r="BJ263" s="236"/>
      <c r="BK263" s="236"/>
      <c r="BL263" s="236"/>
      <c r="BM263" s="236"/>
      <c r="BN263" s="236"/>
      <c r="BO263" s="236"/>
      <c r="BP263" s="236"/>
      <c r="BQ263" s="236"/>
      <c r="BR263" s="236"/>
      <c r="BS263" s="236"/>
      <c r="BT263" s="236"/>
      <c r="BU263" s="236"/>
      <c r="BV263" s="236"/>
      <c r="BW263" s="236"/>
      <c r="BX263" s="236"/>
      <c r="BY263" s="236"/>
      <c r="BZ263" s="236"/>
      <c r="CA263" s="236"/>
      <c r="CB263" s="236"/>
      <c r="CC263" s="236"/>
      <c r="CD263" s="236"/>
      <c r="CE263" s="236"/>
      <c r="CF263" s="236"/>
      <c r="CG263" s="236"/>
      <c r="CH263" s="236"/>
      <c r="CI263" s="236"/>
      <c r="CJ263" s="236"/>
      <c r="CK263" s="236"/>
      <c r="CL263" s="236"/>
      <c r="CM263" s="236"/>
      <c r="CN263" s="236"/>
      <c r="CO263" s="236"/>
      <c r="CP263" s="236"/>
      <c r="CQ263" s="236"/>
      <c r="CR263" s="236"/>
      <c r="CS263" s="236"/>
      <c r="CT263" s="236"/>
      <c r="CU263" s="236"/>
      <c r="CV263" s="236"/>
      <c r="CW263" s="236"/>
      <c r="CX263" s="236"/>
      <c r="CY263" s="236"/>
      <c r="CZ263" s="236"/>
      <c r="DA263" s="236"/>
      <c r="DB263" s="237"/>
      <c r="DC263" s="28"/>
      <c r="DD263" s="28"/>
      <c r="DE263" s="28"/>
      <c r="DF263" s="28"/>
      <c r="DG263" s="28"/>
      <c r="DH263" s="28"/>
      <c r="DI263" s="28"/>
      <c r="DJ263" s="28"/>
      <c r="DK263" s="28"/>
      <c r="DL263" s="28"/>
      <c r="DM263" s="28"/>
      <c r="DN263" s="28"/>
      <c r="DO263" s="28"/>
      <c r="DP263" s="28"/>
      <c r="DQ263" s="28"/>
      <c r="DR263" s="28"/>
      <c r="DS263" s="28"/>
      <c r="DT263" s="28"/>
      <c r="DU263" s="28"/>
      <c r="DV263" s="28"/>
      <c r="DW263" s="28"/>
      <c r="DX263" s="28"/>
      <c r="DY263" s="28"/>
      <c r="DZ263" s="28"/>
      <c r="EA263" s="28"/>
      <c r="EB263" s="28"/>
      <c r="EC263" s="28"/>
      <c r="ED263" s="28"/>
      <c r="EE263" s="28"/>
      <c r="EF263" s="28"/>
      <c r="EG263" s="28"/>
      <c r="EH263" s="28"/>
      <c r="EI263" s="28"/>
      <c r="EJ263" s="28"/>
      <c r="EK263" s="28"/>
      <c r="EL263" s="28"/>
      <c r="EM263" s="28"/>
      <c r="EN263" s="28"/>
      <c r="EO263" s="28"/>
      <c r="EP263" s="28"/>
      <c r="EQ263" s="28"/>
      <c r="ER263" s="28"/>
      <c r="ES263" s="28"/>
      <c r="ET263" s="28"/>
      <c r="EU263" s="28"/>
      <c r="EV263" s="28"/>
      <c r="EW263" s="28"/>
      <c r="EX263" s="28"/>
      <c r="EY263" s="28"/>
      <c r="EZ263" s="28"/>
      <c r="FA263" s="28"/>
      <c r="FB263" s="28"/>
      <c r="FC263" s="28"/>
      <c r="FD263" s="28"/>
      <c r="FE263" s="28"/>
      <c r="FF263" s="28"/>
      <c r="FG263" s="28"/>
      <c r="FH263" s="28"/>
      <c r="FI263" s="28"/>
      <c r="FJ263" s="28"/>
      <c r="FK263" s="28"/>
      <c r="FL263" s="28"/>
      <c r="FM263" s="28"/>
      <c r="FN263" s="28"/>
      <c r="FO263" s="28"/>
      <c r="FP263" s="28"/>
      <c r="FQ263" s="28"/>
      <c r="FR263" s="28"/>
      <c r="FS263" s="28"/>
      <c r="FT263" s="28"/>
      <c r="FU263" s="28"/>
      <c r="FV263" s="28"/>
      <c r="FW263" s="28"/>
      <c r="FX263" s="28"/>
      <c r="FY263" s="28"/>
      <c r="FZ263" s="28"/>
      <c r="GA263" s="28"/>
      <c r="GB263" s="28"/>
      <c r="GC263" s="28"/>
      <c r="GD263" s="28"/>
      <c r="GE263" s="28"/>
      <c r="GF263" s="28"/>
      <c r="GG263" s="28"/>
      <c r="GH263" s="28"/>
      <c r="GI263" s="28"/>
      <c r="GJ263" s="28"/>
      <c r="GK263" s="28"/>
      <c r="GL263" s="28"/>
      <c r="GM263" s="28"/>
      <c r="GN263" s="28"/>
      <c r="GO263" s="28"/>
      <c r="GP263" s="28"/>
      <c r="GQ263" s="28"/>
      <c r="GR263" s="28"/>
      <c r="GS263" s="28"/>
      <c r="GT263" s="28"/>
      <c r="GU263" s="28"/>
      <c r="GV263" s="28"/>
      <c r="GW263" s="28"/>
      <c r="GX263" s="28"/>
      <c r="GY263" s="28"/>
      <c r="GZ263" s="28"/>
      <c r="HA263" s="28"/>
      <c r="HB263" s="28"/>
      <c r="HC263" s="28"/>
      <c r="HD263" s="28"/>
      <c r="HE263" s="28"/>
      <c r="HF263" s="28"/>
      <c r="HG263" s="28"/>
      <c r="HH263" s="28"/>
      <c r="HI263" s="28"/>
      <c r="HJ263" s="28"/>
      <c r="HK263" s="28"/>
      <c r="HL263" s="28"/>
      <c r="HM263" s="28"/>
      <c r="HN263" s="28"/>
      <c r="HO263" s="28"/>
      <c r="HP263" s="28"/>
      <c r="HQ263" s="28"/>
      <c r="HR263" s="28"/>
      <c r="HS263" s="28"/>
      <c r="HT263" s="28"/>
      <c r="HU263" s="28"/>
      <c r="HV263" s="28"/>
      <c r="HW263" s="28"/>
      <c r="HX263" s="28"/>
      <c r="HY263" s="28"/>
      <c r="HZ263" s="28"/>
      <c r="IA263" s="28"/>
      <c r="IB263" s="28"/>
      <c r="IC263" s="28"/>
      <c r="ID263" s="28"/>
      <c r="IE263" s="28"/>
      <c r="IF263" s="28"/>
      <c r="IG263" s="28"/>
      <c r="IH263" s="28"/>
      <c r="II263" s="28"/>
      <c r="IJ263" s="28"/>
      <c r="IK263" s="28"/>
      <c r="IL263" s="28"/>
      <c r="IM263" s="28"/>
      <c r="IN263" s="28"/>
      <c r="IO263" s="28"/>
      <c r="IP263" s="28"/>
      <c r="IQ263" s="28"/>
      <c r="IR263" s="28"/>
      <c r="IS263" s="28"/>
      <c r="IT263" s="28"/>
      <c r="IU263" s="28"/>
      <c r="IV263" s="28"/>
      <c r="IW263" s="28"/>
      <c r="IX263" s="28"/>
      <c r="IY263" s="28"/>
      <c r="IZ263" s="28"/>
      <c r="JA263" s="28"/>
      <c r="JB263" s="28"/>
      <c r="JC263" s="28"/>
      <c r="JD263" s="28"/>
      <c r="JE263" s="28"/>
      <c r="JF263" s="28"/>
      <c r="JG263" s="28"/>
      <c r="JH263" s="28"/>
      <c r="JI263" s="28"/>
      <c r="JJ263" s="28"/>
      <c r="JK263" s="28"/>
      <c r="JL263" s="28"/>
      <c r="JM263" s="28"/>
      <c r="JN263" s="28"/>
      <c r="JO263" s="28"/>
      <c r="JP263" s="28"/>
      <c r="JQ263" s="28"/>
      <c r="JR263" s="28"/>
      <c r="JS263" s="28"/>
    </row>
    <row r="264" spans="1:279" s="27" customFormat="1" ht="12.75" x14ac:dyDescent="0.2">
      <c r="A264" s="33"/>
      <c r="B264" s="58"/>
      <c r="C264" s="33"/>
      <c r="D264" s="33"/>
      <c r="E264" s="196"/>
      <c r="F264" s="196"/>
      <c r="G264" s="46"/>
      <c r="H264" s="33"/>
      <c r="I264" s="12"/>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14"/>
      <c r="DC264" s="28"/>
      <c r="DD264" s="28"/>
      <c r="DE264" s="28"/>
      <c r="DF264" s="28"/>
      <c r="DG264" s="28"/>
      <c r="DH264" s="28"/>
      <c r="DI264" s="28"/>
      <c r="DJ264" s="28"/>
      <c r="DK264" s="28"/>
      <c r="DL264" s="28"/>
      <c r="DM264" s="28"/>
      <c r="DN264" s="28"/>
      <c r="DO264" s="28"/>
      <c r="DP264" s="28"/>
      <c r="DQ264" s="28"/>
      <c r="DR264" s="28"/>
      <c r="DS264" s="28"/>
      <c r="DT264" s="28"/>
      <c r="DU264" s="28"/>
      <c r="DV264" s="28"/>
      <c r="DW264" s="28"/>
      <c r="DX264" s="28"/>
      <c r="DY264" s="28"/>
      <c r="DZ264" s="28"/>
      <c r="EA264" s="28"/>
      <c r="EB264" s="28"/>
      <c r="EC264" s="28"/>
      <c r="ED264" s="28"/>
      <c r="EE264" s="28"/>
      <c r="EF264" s="28"/>
      <c r="EG264" s="28"/>
      <c r="EH264" s="28"/>
      <c r="EI264" s="28"/>
      <c r="EJ264" s="28"/>
      <c r="EK264" s="28"/>
      <c r="EL264" s="28"/>
      <c r="EM264" s="28"/>
      <c r="EN264" s="28"/>
      <c r="EO264" s="28"/>
      <c r="EP264" s="28"/>
      <c r="EQ264" s="28"/>
      <c r="ER264" s="28"/>
      <c r="ES264" s="28"/>
      <c r="ET264" s="28"/>
      <c r="EU264" s="28"/>
      <c r="EV264" s="28"/>
      <c r="EW264" s="28"/>
      <c r="EX264" s="28"/>
      <c r="EY264" s="28"/>
      <c r="EZ264" s="28"/>
      <c r="FA264" s="28"/>
      <c r="FB264" s="28"/>
      <c r="FC264" s="28"/>
      <c r="FD264" s="28"/>
      <c r="FE264" s="28"/>
      <c r="FF264" s="28"/>
      <c r="FG264" s="28"/>
      <c r="FH264" s="28"/>
      <c r="FI264" s="28"/>
      <c r="FJ264" s="28"/>
      <c r="FK264" s="28"/>
      <c r="FL264" s="28"/>
      <c r="FM264" s="28"/>
      <c r="FN264" s="28"/>
      <c r="FO264" s="28"/>
      <c r="FP264" s="28"/>
      <c r="FQ264" s="28"/>
      <c r="FR264" s="28"/>
      <c r="FS264" s="28"/>
      <c r="FT264" s="28"/>
      <c r="FU264" s="28"/>
      <c r="FV264" s="28"/>
      <c r="FW264" s="28"/>
      <c r="FX264" s="28"/>
      <c r="FY264" s="28"/>
      <c r="FZ264" s="28"/>
      <c r="GA264" s="28"/>
      <c r="GB264" s="28"/>
      <c r="GC264" s="28"/>
      <c r="GD264" s="28"/>
      <c r="GE264" s="28"/>
      <c r="GF264" s="28"/>
      <c r="GG264" s="28"/>
      <c r="GH264" s="28"/>
      <c r="GI264" s="28"/>
      <c r="GJ264" s="28"/>
      <c r="GK264" s="28"/>
      <c r="GL264" s="28"/>
      <c r="GM264" s="28"/>
      <c r="GN264" s="28"/>
      <c r="GO264" s="28"/>
      <c r="GP264" s="28"/>
      <c r="GQ264" s="28"/>
      <c r="GR264" s="28"/>
      <c r="GS264" s="28"/>
      <c r="GT264" s="28"/>
      <c r="GU264" s="28"/>
      <c r="GV264" s="28"/>
      <c r="GW264" s="28"/>
      <c r="GX264" s="28"/>
      <c r="GY264" s="28"/>
      <c r="GZ264" s="28"/>
      <c r="HA264" s="28"/>
      <c r="HB264" s="28"/>
      <c r="HC264" s="28"/>
      <c r="HD264" s="28"/>
      <c r="HE264" s="28"/>
      <c r="HF264" s="28"/>
      <c r="HG264" s="28"/>
      <c r="HH264" s="28"/>
      <c r="HI264" s="28"/>
      <c r="HJ264" s="28"/>
      <c r="HK264" s="28"/>
      <c r="HL264" s="28"/>
      <c r="HM264" s="28"/>
      <c r="HN264" s="28"/>
      <c r="HO264" s="28"/>
      <c r="HP264" s="28"/>
      <c r="HQ264" s="28"/>
      <c r="HR264" s="28"/>
      <c r="HS264" s="28"/>
      <c r="HT264" s="28"/>
      <c r="HU264" s="28"/>
      <c r="HV264" s="28"/>
      <c r="HW264" s="28"/>
      <c r="HX264" s="28"/>
      <c r="HY264" s="28"/>
      <c r="HZ264" s="28"/>
      <c r="IA264" s="28"/>
      <c r="IB264" s="28"/>
      <c r="IC264" s="28"/>
      <c r="ID264" s="28"/>
      <c r="IE264" s="28"/>
      <c r="IF264" s="28"/>
      <c r="IG264" s="28"/>
      <c r="IH264" s="28"/>
      <c r="II264" s="28"/>
      <c r="IJ264" s="28"/>
      <c r="IK264" s="28"/>
      <c r="IL264" s="28"/>
      <c r="IM264" s="28"/>
      <c r="IN264" s="28"/>
      <c r="IO264" s="28"/>
      <c r="IP264" s="28"/>
      <c r="IQ264" s="28"/>
      <c r="IR264" s="28"/>
      <c r="IS264" s="28"/>
      <c r="IT264" s="28"/>
      <c r="IU264" s="28"/>
      <c r="IV264" s="28"/>
      <c r="IW264" s="28"/>
      <c r="IX264" s="28"/>
      <c r="IY264" s="28"/>
      <c r="IZ264" s="28"/>
      <c r="JA264" s="28"/>
      <c r="JB264" s="28"/>
      <c r="JC264" s="28"/>
      <c r="JD264" s="28"/>
      <c r="JE264" s="28"/>
      <c r="JF264" s="28"/>
      <c r="JG264" s="28"/>
      <c r="JH264" s="28"/>
      <c r="JI264" s="28"/>
      <c r="JJ264" s="28"/>
      <c r="JK264" s="28"/>
      <c r="JL264" s="28"/>
      <c r="JM264" s="28"/>
      <c r="JN264" s="28"/>
      <c r="JO264" s="28"/>
      <c r="JP264" s="28"/>
      <c r="JQ264" s="28"/>
      <c r="JR264" s="28"/>
      <c r="JS264" s="28"/>
    </row>
    <row r="265" spans="1:279" s="43" customFormat="1" ht="26.45" customHeight="1" x14ac:dyDescent="0.2">
      <c r="A265" s="35">
        <v>5</v>
      </c>
      <c r="B265" s="208"/>
      <c r="C265" s="36" t="s">
        <v>160</v>
      </c>
      <c r="D265" s="37" t="s">
        <v>192</v>
      </c>
      <c r="E265" s="37" t="s">
        <v>202</v>
      </c>
      <c r="F265" s="239"/>
      <c r="G265" s="37"/>
      <c r="H265" s="38"/>
      <c r="I265" s="39"/>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c r="CS265" s="40"/>
      <c r="CT265" s="40"/>
      <c r="CU265" s="40"/>
      <c r="CV265" s="40"/>
      <c r="CW265" s="40"/>
      <c r="CX265" s="40"/>
      <c r="CY265" s="40"/>
      <c r="CZ265" s="40"/>
      <c r="DA265" s="40"/>
      <c r="DB265" s="41"/>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c r="FQ265" s="42"/>
      <c r="FR265" s="42"/>
      <c r="FS265" s="42"/>
      <c r="FT265" s="42"/>
      <c r="FU265" s="42"/>
      <c r="FV265" s="42"/>
      <c r="FW265" s="42"/>
      <c r="FX265" s="42"/>
      <c r="FY265" s="42"/>
      <c r="FZ265" s="42"/>
      <c r="GA265" s="42"/>
      <c r="GB265" s="42"/>
      <c r="GC265" s="42"/>
      <c r="GD265" s="42"/>
      <c r="GE265" s="42"/>
      <c r="GF265" s="42"/>
      <c r="GG265" s="42"/>
      <c r="GH265" s="42"/>
      <c r="GI265" s="42"/>
      <c r="GJ265" s="42"/>
      <c r="GK265" s="42"/>
      <c r="GL265" s="42"/>
      <c r="GM265" s="42"/>
      <c r="GN265" s="42"/>
      <c r="GO265" s="42"/>
      <c r="GP265" s="42"/>
      <c r="GQ265" s="42"/>
      <c r="GR265" s="42"/>
      <c r="GS265" s="42"/>
      <c r="GT265" s="42"/>
      <c r="GU265" s="42"/>
      <c r="GV265" s="42"/>
      <c r="GW265" s="42"/>
      <c r="GX265" s="42"/>
      <c r="GY265" s="42"/>
      <c r="GZ265" s="42"/>
      <c r="HA265" s="42"/>
      <c r="HB265" s="42"/>
      <c r="HC265" s="42"/>
      <c r="HD265" s="42"/>
      <c r="HE265" s="42"/>
      <c r="HF265" s="42"/>
      <c r="HG265" s="42"/>
      <c r="HH265" s="42"/>
      <c r="HI265" s="42"/>
      <c r="HJ265" s="42"/>
      <c r="HK265" s="42"/>
      <c r="HL265" s="42"/>
      <c r="HM265" s="42"/>
      <c r="HN265" s="42"/>
      <c r="HO265" s="42"/>
      <c r="HP265" s="42"/>
      <c r="HQ265" s="42"/>
      <c r="HR265" s="42"/>
      <c r="HS265" s="42"/>
      <c r="HT265" s="42"/>
      <c r="HU265" s="42"/>
      <c r="HV265" s="42"/>
      <c r="HW265" s="42"/>
      <c r="HX265" s="42"/>
      <c r="HY265" s="42"/>
      <c r="HZ265" s="42"/>
      <c r="IA265" s="42"/>
      <c r="IB265" s="42"/>
      <c r="IC265" s="42"/>
      <c r="ID265" s="42"/>
      <c r="IE265" s="42"/>
      <c r="IF265" s="42"/>
      <c r="IG265" s="42"/>
      <c r="IH265" s="42"/>
      <c r="II265" s="42"/>
      <c r="IJ265" s="42"/>
      <c r="IK265" s="42"/>
      <c r="IL265" s="42"/>
      <c r="IM265" s="42"/>
      <c r="IN265" s="42"/>
      <c r="IO265" s="42"/>
      <c r="IP265" s="42"/>
      <c r="IQ265" s="42"/>
      <c r="IR265" s="42"/>
      <c r="IS265" s="42"/>
      <c r="IT265" s="42"/>
      <c r="IU265" s="42"/>
      <c r="IV265" s="42"/>
      <c r="IW265" s="42"/>
      <c r="IX265" s="42"/>
      <c r="IY265" s="42"/>
      <c r="IZ265" s="42"/>
      <c r="JA265" s="42"/>
      <c r="JB265" s="42"/>
      <c r="JC265" s="42"/>
      <c r="JD265" s="42"/>
      <c r="JE265" s="42"/>
      <c r="JF265" s="42"/>
      <c r="JG265" s="42"/>
      <c r="JH265" s="42"/>
      <c r="JI265" s="42"/>
      <c r="JJ265" s="42"/>
      <c r="JK265" s="42"/>
      <c r="JL265" s="42"/>
      <c r="JM265" s="42"/>
      <c r="JN265" s="42"/>
      <c r="JO265" s="42"/>
      <c r="JP265" s="42"/>
      <c r="JQ265" s="42"/>
      <c r="JR265" s="42"/>
      <c r="JS265" s="42"/>
    </row>
    <row r="266" spans="1:279" s="27" customFormat="1" ht="12.75" outlineLevel="1" x14ac:dyDescent="0.2">
      <c r="A266" s="33"/>
      <c r="B266" s="58"/>
      <c r="C266" s="33"/>
      <c r="D266" s="33"/>
      <c r="E266" s="196"/>
      <c r="F266" s="196"/>
      <c r="G266" s="46"/>
      <c r="H266" s="33"/>
      <c r="I266" s="12"/>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14"/>
      <c r="DC266" s="28"/>
      <c r="DD266" s="28"/>
      <c r="DE266" s="28"/>
      <c r="DF266" s="28"/>
      <c r="DG266" s="28"/>
      <c r="DH266" s="28"/>
      <c r="DI266" s="28"/>
      <c r="DJ266" s="28"/>
      <c r="DK266" s="28"/>
      <c r="DL266" s="28"/>
      <c r="DM266" s="28"/>
      <c r="DN266" s="28"/>
      <c r="DO266" s="28"/>
      <c r="DP266" s="28"/>
      <c r="DQ266" s="28"/>
      <c r="DR266" s="28"/>
      <c r="DS266" s="28"/>
      <c r="DT266" s="28"/>
      <c r="DU266" s="28"/>
      <c r="DV266" s="28"/>
      <c r="DW266" s="28"/>
      <c r="DX266" s="28"/>
      <c r="DY266" s="28"/>
      <c r="DZ266" s="28"/>
      <c r="EA266" s="28"/>
      <c r="EB266" s="28"/>
      <c r="EC266" s="28"/>
      <c r="ED266" s="28"/>
      <c r="EE266" s="28"/>
      <c r="EF266" s="28"/>
      <c r="EG266" s="28"/>
      <c r="EH266" s="28"/>
      <c r="EI266" s="28"/>
      <c r="EJ266" s="28"/>
      <c r="EK266" s="28"/>
      <c r="EL266" s="28"/>
      <c r="EM266" s="28"/>
      <c r="EN266" s="28"/>
      <c r="EO266" s="28"/>
      <c r="EP266" s="28"/>
      <c r="EQ266" s="28"/>
      <c r="ER266" s="28"/>
      <c r="ES266" s="28"/>
      <c r="ET266" s="28"/>
      <c r="EU266" s="28"/>
      <c r="EV266" s="28"/>
      <c r="EW266" s="28"/>
      <c r="EX266" s="28"/>
      <c r="EY266" s="28"/>
      <c r="EZ266" s="28"/>
      <c r="FA266" s="28"/>
      <c r="FB266" s="28"/>
      <c r="FC266" s="28"/>
      <c r="FD266" s="28"/>
      <c r="FE266" s="28"/>
      <c r="FF266" s="28"/>
      <c r="FG266" s="28"/>
      <c r="FH266" s="28"/>
      <c r="FI266" s="28"/>
      <c r="FJ266" s="28"/>
      <c r="FK266" s="28"/>
      <c r="FL266" s="28"/>
      <c r="FM266" s="28"/>
      <c r="FN266" s="28"/>
      <c r="FO266" s="28"/>
      <c r="FP266" s="28"/>
      <c r="FQ266" s="28"/>
      <c r="FR266" s="28"/>
      <c r="FS266" s="28"/>
      <c r="FT266" s="28"/>
      <c r="FU266" s="28"/>
      <c r="FV266" s="28"/>
      <c r="FW266" s="28"/>
      <c r="FX266" s="28"/>
      <c r="FY266" s="28"/>
      <c r="FZ266" s="28"/>
      <c r="GA266" s="28"/>
      <c r="GB266" s="28"/>
      <c r="GC266" s="28"/>
      <c r="GD266" s="28"/>
      <c r="GE266" s="28"/>
      <c r="GF266" s="28"/>
      <c r="GG266" s="28"/>
      <c r="GH266" s="28"/>
      <c r="GI266" s="28"/>
      <c r="GJ266" s="28"/>
      <c r="GK266" s="28"/>
      <c r="GL266" s="28"/>
      <c r="GM266" s="28"/>
      <c r="GN266" s="28"/>
      <c r="GO266" s="28"/>
      <c r="GP266" s="28"/>
      <c r="GQ266" s="28"/>
      <c r="GR266" s="28"/>
      <c r="GS266" s="28"/>
      <c r="GT266" s="28"/>
      <c r="GU266" s="28"/>
      <c r="GV266" s="28"/>
      <c r="GW266" s="28"/>
      <c r="GX266" s="28"/>
      <c r="GY266" s="28"/>
      <c r="GZ266" s="28"/>
      <c r="HA266" s="28"/>
      <c r="HB266" s="28"/>
      <c r="HC266" s="28"/>
      <c r="HD266" s="28"/>
      <c r="HE266" s="28"/>
      <c r="HF266" s="28"/>
      <c r="HG266" s="28"/>
      <c r="HH266" s="28"/>
      <c r="HI266" s="28"/>
      <c r="HJ266" s="28"/>
      <c r="HK266" s="28"/>
      <c r="HL266" s="28"/>
      <c r="HM266" s="28"/>
      <c r="HN266" s="28"/>
      <c r="HO266" s="28"/>
      <c r="HP266" s="28"/>
      <c r="HQ266" s="28"/>
      <c r="HR266" s="28"/>
      <c r="HS266" s="28"/>
      <c r="HT266" s="28"/>
      <c r="HU266" s="28"/>
      <c r="HV266" s="28"/>
      <c r="HW266" s="28"/>
      <c r="HX266" s="28"/>
      <c r="HY266" s="28"/>
      <c r="HZ266" s="28"/>
      <c r="IA266" s="28"/>
      <c r="IB266" s="28"/>
      <c r="IC266" s="28"/>
      <c r="ID266" s="28"/>
      <c r="IE266" s="28"/>
      <c r="IF266" s="28"/>
      <c r="IG266" s="28"/>
      <c r="IH266" s="28"/>
      <c r="II266" s="28"/>
      <c r="IJ266" s="28"/>
      <c r="IK266" s="28"/>
      <c r="IL266" s="28"/>
      <c r="IM266" s="28"/>
      <c r="IN266" s="28"/>
      <c r="IO266" s="28"/>
      <c r="IP266" s="28"/>
      <c r="IQ266" s="28"/>
      <c r="IR266" s="28"/>
      <c r="IS266" s="28"/>
      <c r="IT266" s="28"/>
      <c r="IU266" s="28"/>
      <c r="IV266" s="28"/>
      <c r="IW266" s="28"/>
      <c r="IX266" s="28"/>
      <c r="IY266" s="28"/>
      <c r="IZ266" s="28"/>
      <c r="JA266" s="28"/>
      <c r="JB266" s="28"/>
      <c r="JC266" s="28"/>
      <c r="JD266" s="28"/>
      <c r="JE266" s="28"/>
      <c r="JF266" s="28"/>
      <c r="JG266" s="28"/>
      <c r="JH266" s="28"/>
      <c r="JI266" s="28"/>
      <c r="JJ266" s="28"/>
      <c r="JK266" s="28"/>
      <c r="JL266" s="28"/>
      <c r="JM266" s="28"/>
      <c r="JN266" s="28"/>
      <c r="JO266" s="28"/>
      <c r="JP266" s="28"/>
      <c r="JQ266" s="28"/>
      <c r="JR266" s="28"/>
      <c r="JS266" s="28"/>
    </row>
    <row r="267" spans="1:279" s="27" customFormat="1" ht="12.75" outlineLevel="1" x14ac:dyDescent="0.2">
      <c r="A267" s="33"/>
      <c r="B267" s="58"/>
      <c r="C267" s="33"/>
      <c r="D267" s="33"/>
      <c r="E267" s="196"/>
      <c r="F267" s="196"/>
      <c r="G267" s="46"/>
      <c r="H267" s="33"/>
      <c r="I267" s="12"/>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14"/>
      <c r="DC267" s="28"/>
      <c r="DD267" s="28"/>
      <c r="DE267" s="28"/>
      <c r="DF267" s="28"/>
      <c r="DG267" s="28"/>
      <c r="DH267" s="28"/>
      <c r="DI267" s="28"/>
      <c r="DJ267" s="28"/>
      <c r="DK267" s="28"/>
      <c r="DL267" s="28"/>
      <c r="DM267" s="28"/>
      <c r="DN267" s="28"/>
      <c r="DO267" s="28"/>
      <c r="DP267" s="28"/>
      <c r="DQ267" s="28"/>
      <c r="DR267" s="28"/>
      <c r="DS267" s="28"/>
      <c r="DT267" s="28"/>
      <c r="DU267" s="28"/>
      <c r="DV267" s="28"/>
      <c r="DW267" s="28"/>
      <c r="DX267" s="28"/>
      <c r="DY267" s="28"/>
      <c r="DZ267" s="28"/>
      <c r="EA267" s="28"/>
      <c r="EB267" s="28"/>
      <c r="EC267" s="28"/>
      <c r="ED267" s="28"/>
      <c r="EE267" s="28"/>
      <c r="EF267" s="28"/>
      <c r="EG267" s="28"/>
      <c r="EH267" s="28"/>
      <c r="EI267" s="28"/>
      <c r="EJ267" s="28"/>
      <c r="EK267" s="28"/>
      <c r="EL267" s="28"/>
      <c r="EM267" s="28"/>
      <c r="EN267" s="28"/>
      <c r="EO267" s="28"/>
      <c r="EP267" s="28"/>
      <c r="EQ267" s="28"/>
      <c r="ER267" s="28"/>
      <c r="ES267" s="28"/>
      <c r="ET267" s="28"/>
      <c r="EU267" s="28"/>
      <c r="EV267" s="28"/>
      <c r="EW267" s="28"/>
      <c r="EX267" s="28"/>
      <c r="EY267" s="28"/>
      <c r="EZ267" s="28"/>
      <c r="FA267" s="28"/>
      <c r="FB267" s="28"/>
      <c r="FC267" s="28"/>
      <c r="FD267" s="28"/>
      <c r="FE267" s="28"/>
      <c r="FF267" s="28"/>
      <c r="FG267" s="28"/>
      <c r="FH267" s="28"/>
      <c r="FI267" s="28"/>
      <c r="FJ267" s="28"/>
      <c r="FK267" s="28"/>
      <c r="FL267" s="28"/>
      <c r="FM267" s="28"/>
      <c r="FN267" s="28"/>
      <c r="FO267" s="28"/>
      <c r="FP267" s="28"/>
      <c r="FQ267" s="28"/>
      <c r="FR267" s="28"/>
      <c r="FS267" s="28"/>
      <c r="FT267" s="28"/>
      <c r="FU267" s="28"/>
      <c r="FV267" s="28"/>
      <c r="FW267" s="28"/>
      <c r="FX267" s="28"/>
      <c r="FY267" s="28"/>
      <c r="FZ267" s="28"/>
      <c r="GA267" s="28"/>
      <c r="GB267" s="28"/>
      <c r="GC267" s="28"/>
      <c r="GD267" s="28"/>
      <c r="GE267" s="28"/>
      <c r="GF267" s="28"/>
      <c r="GG267" s="28"/>
      <c r="GH267" s="28"/>
      <c r="GI267" s="28"/>
      <c r="GJ267" s="28"/>
      <c r="GK267" s="28"/>
      <c r="GL267" s="28"/>
      <c r="GM267" s="28"/>
      <c r="GN267" s="28"/>
      <c r="GO267" s="28"/>
      <c r="GP267" s="28"/>
      <c r="GQ267" s="28"/>
      <c r="GR267" s="28"/>
      <c r="GS267" s="28"/>
      <c r="GT267" s="28"/>
      <c r="GU267" s="28"/>
      <c r="GV267" s="28"/>
      <c r="GW267" s="28"/>
      <c r="GX267" s="28"/>
      <c r="GY267" s="28"/>
      <c r="GZ267" s="28"/>
      <c r="HA267" s="28"/>
      <c r="HB267" s="28"/>
      <c r="HC267" s="28"/>
      <c r="HD267" s="28"/>
      <c r="HE267" s="28"/>
      <c r="HF267" s="28"/>
      <c r="HG267" s="28"/>
      <c r="HH267" s="28"/>
      <c r="HI267" s="28"/>
      <c r="HJ267" s="28"/>
      <c r="HK267" s="28"/>
      <c r="HL267" s="28"/>
      <c r="HM267" s="28"/>
      <c r="HN267" s="28"/>
      <c r="HO267" s="28"/>
      <c r="HP267" s="28"/>
      <c r="HQ267" s="28"/>
      <c r="HR267" s="28"/>
      <c r="HS267" s="28"/>
      <c r="HT267" s="28"/>
      <c r="HU267" s="28"/>
      <c r="HV267" s="28"/>
      <c r="HW267" s="28"/>
      <c r="HX267" s="28"/>
      <c r="HY267" s="28"/>
      <c r="HZ267" s="28"/>
      <c r="IA267" s="28"/>
      <c r="IB267" s="28"/>
      <c r="IC267" s="28"/>
      <c r="ID267" s="28"/>
      <c r="IE267" s="28"/>
      <c r="IF267" s="28"/>
      <c r="IG267" s="28"/>
      <c r="IH267" s="28"/>
      <c r="II267" s="28"/>
      <c r="IJ267" s="28"/>
      <c r="IK267" s="28"/>
      <c r="IL267" s="28"/>
      <c r="IM267" s="28"/>
      <c r="IN267" s="28"/>
      <c r="IO267" s="28"/>
      <c r="IP267" s="28"/>
      <c r="IQ267" s="28"/>
      <c r="IR267" s="28"/>
      <c r="IS267" s="28"/>
      <c r="IT267" s="28"/>
      <c r="IU267" s="28"/>
      <c r="IV267" s="28"/>
      <c r="IW267" s="28"/>
      <c r="IX267" s="28"/>
      <c r="IY267" s="28"/>
      <c r="IZ267" s="28"/>
      <c r="JA267" s="28"/>
      <c r="JB267" s="28"/>
      <c r="JC267" s="28"/>
      <c r="JD267" s="28"/>
      <c r="JE267" s="28"/>
      <c r="JF267" s="28"/>
      <c r="JG267" s="28"/>
      <c r="JH267" s="28"/>
      <c r="JI267" s="28"/>
      <c r="JJ267" s="28"/>
      <c r="JK267" s="28"/>
      <c r="JL267" s="28"/>
      <c r="JM267" s="28"/>
      <c r="JN267" s="28"/>
      <c r="JO267" s="28"/>
      <c r="JP267" s="28"/>
      <c r="JQ267" s="28"/>
      <c r="JR267" s="28"/>
      <c r="JS267" s="28"/>
    </row>
    <row r="268" spans="1:279" s="27" customFormat="1" ht="12.75" outlineLevel="1" x14ac:dyDescent="0.2">
      <c r="A268" s="33"/>
      <c r="B268" s="58"/>
      <c r="C268" s="241" t="s">
        <v>186</v>
      </c>
      <c r="D268" s="33"/>
      <c r="E268" s="242">
        <v>0.55709000674112719</v>
      </c>
      <c r="F268" s="196"/>
      <c r="G268" s="46"/>
      <c r="H268" s="33"/>
      <c r="I268" s="12"/>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14"/>
      <c r="DC268" s="28"/>
      <c r="DD268" s="28"/>
      <c r="DE268" s="28"/>
      <c r="DF268" s="28"/>
      <c r="DG268" s="28"/>
      <c r="DH268" s="28"/>
      <c r="DI268" s="28"/>
      <c r="DJ268" s="28"/>
      <c r="DK268" s="28"/>
      <c r="DL268" s="28"/>
      <c r="DM268" s="28"/>
      <c r="DN268" s="28"/>
      <c r="DO268" s="28"/>
      <c r="DP268" s="28"/>
      <c r="DQ268" s="28"/>
      <c r="DR268" s="28"/>
      <c r="DS268" s="28"/>
      <c r="DT268" s="28"/>
      <c r="DU268" s="28"/>
      <c r="DV268" s="28"/>
      <c r="DW268" s="28"/>
      <c r="DX268" s="28"/>
      <c r="DY268" s="28"/>
      <c r="DZ268" s="28"/>
      <c r="EA268" s="28"/>
      <c r="EB268" s="28"/>
      <c r="EC268" s="28"/>
      <c r="ED268" s="28"/>
      <c r="EE268" s="28"/>
      <c r="EF268" s="28"/>
      <c r="EG268" s="28"/>
      <c r="EH268" s="28"/>
      <c r="EI268" s="28"/>
      <c r="EJ268" s="28"/>
      <c r="EK268" s="28"/>
      <c r="EL268" s="28"/>
      <c r="EM268" s="28"/>
      <c r="EN268" s="28"/>
      <c r="EO268" s="28"/>
      <c r="EP268" s="28"/>
      <c r="EQ268" s="28"/>
      <c r="ER268" s="28"/>
      <c r="ES268" s="28"/>
      <c r="ET268" s="28"/>
      <c r="EU268" s="28"/>
      <c r="EV268" s="28"/>
      <c r="EW268" s="28"/>
      <c r="EX268" s="28"/>
      <c r="EY268" s="28"/>
      <c r="EZ268" s="28"/>
      <c r="FA268" s="28"/>
      <c r="FB268" s="28"/>
      <c r="FC268" s="28"/>
      <c r="FD268" s="28"/>
      <c r="FE268" s="28"/>
      <c r="FF268" s="28"/>
      <c r="FG268" s="28"/>
      <c r="FH268" s="28"/>
      <c r="FI268" s="28"/>
      <c r="FJ268" s="28"/>
      <c r="FK268" s="28"/>
      <c r="FL268" s="28"/>
      <c r="FM268" s="28"/>
      <c r="FN268" s="28"/>
      <c r="FO268" s="28"/>
      <c r="FP268" s="28"/>
      <c r="FQ268" s="28"/>
      <c r="FR268" s="28"/>
      <c r="FS268" s="28"/>
      <c r="FT268" s="28"/>
      <c r="FU268" s="28"/>
      <c r="FV268" s="28"/>
      <c r="FW268" s="28"/>
      <c r="FX268" s="28"/>
      <c r="FY268" s="28"/>
      <c r="FZ268" s="28"/>
      <c r="GA268" s="28"/>
      <c r="GB268" s="28"/>
      <c r="GC268" s="28"/>
      <c r="GD268" s="28"/>
      <c r="GE268" s="28"/>
      <c r="GF268" s="28"/>
      <c r="GG268" s="28"/>
      <c r="GH268" s="28"/>
      <c r="GI268" s="28"/>
      <c r="GJ268" s="28"/>
      <c r="GK268" s="28"/>
      <c r="GL268" s="28"/>
      <c r="GM268" s="28"/>
      <c r="GN268" s="28"/>
      <c r="GO268" s="28"/>
      <c r="GP268" s="28"/>
      <c r="GQ268" s="28"/>
      <c r="GR268" s="28"/>
      <c r="GS268" s="28"/>
      <c r="GT268" s="28"/>
      <c r="GU268" s="28"/>
      <c r="GV268" s="28"/>
      <c r="GW268" s="28"/>
      <c r="GX268" s="28"/>
      <c r="GY268" s="28"/>
      <c r="GZ268" s="28"/>
      <c r="HA268" s="28"/>
      <c r="HB268" s="28"/>
      <c r="HC268" s="28"/>
      <c r="HD268" s="28"/>
      <c r="HE268" s="28"/>
      <c r="HF268" s="28"/>
      <c r="HG268" s="28"/>
      <c r="HH268" s="28"/>
      <c r="HI268" s="28"/>
      <c r="HJ268" s="28"/>
      <c r="HK268" s="28"/>
      <c r="HL268" s="28"/>
      <c r="HM268" s="28"/>
      <c r="HN268" s="28"/>
      <c r="HO268" s="28"/>
      <c r="HP268" s="28"/>
      <c r="HQ268" s="28"/>
      <c r="HR268" s="28"/>
      <c r="HS268" s="28"/>
      <c r="HT268" s="28"/>
      <c r="HU268" s="28"/>
      <c r="HV268" s="28"/>
      <c r="HW268" s="28"/>
      <c r="HX268" s="28"/>
      <c r="HY268" s="28"/>
      <c r="HZ268" s="28"/>
      <c r="IA268" s="28"/>
      <c r="IB268" s="28"/>
      <c r="IC268" s="28"/>
      <c r="ID268" s="28"/>
      <c r="IE268" s="28"/>
      <c r="IF268" s="28"/>
      <c r="IG268" s="28"/>
      <c r="IH268" s="28"/>
      <c r="II268" s="28"/>
      <c r="IJ268" s="28"/>
      <c r="IK268" s="28"/>
      <c r="IL268" s="28"/>
      <c r="IM268" s="28"/>
      <c r="IN268" s="28"/>
      <c r="IO268" s="28"/>
      <c r="IP268" s="28"/>
      <c r="IQ268" s="28"/>
      <c r="IR268" s="28"/>
      <c r="IS268" s="28"/>
      <c r="IT268" s="28"/>
      <c r="IU268" s="28"/>
      <c r="IV268" s="28"/>
      <c r="IW268" s="28"/>
      <c r="IX268" s="28"/>
      <c r="IY268" s="28"/>
      <c r="IZ268" s="28"/>
      <c r="JA268" s="28"/>
      <c r="JB268" s="28"/>
      <c r="JC268" s="28"/>
      <c r="JD268" s="28"/>
      <c r="JE268" s="28"/>
      <c r="JF268" s="28"/>
      <c r="JG268" s="28"/>
      <c r="JH268" s="28"/>
      <c r="JI268" s="28"/>
      <c r="JJ268" s="28"/>
      <c r="JK268" s="28"/>
      <c r="JL268" s="28"/>
      <c r="JM268" s="28"/>
      <c r="JN268" s="28"/>
      <c r="JO268" s="28"/>
      <c r="JP268" s="28"/>
      <c r="JQ268" s="28"/>
      <c r="JR268" s="28"/>
      <c r="JS268" s="28"/>
    </row>
    <row r="269" spans="1:279" s="27" customFormat="1" ht="12.75" outlineLevel="1" x14ac:dyDescent="0.2">
      <c r="A269" s="33"/>
      <c r="B269" s="58"/>
      <c r="C269" s="193"/>
      <c r="D269" s="33"/>
      <c r="E269" s="194"/>
      <c r="F269" s="196"/>
      <c r="G269" s="46"/>
      <c r="H269" s="33"/>
      <c r="I269" s="12"/>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14"/>
      <c r="DC269" s="28"/>
      <c r="DD269" s="28"/>
      <c r="DE269" s="28"/>
      <c r="DF269" s="28"/>
      <c r="DG269" s="28"/>
      <c r="DH269" s="28"/>
      <c r="DI269" s="28"/>
      <c r="DJ269" s="28"/>
      <c r="DK269" s="28"/>
      <c r="DL269" s="28"/>
      <c r="DM269" s="28"/>
      <c r="DN269" s="28"/>
      <c r="DO269" s="28"/>
      <c r="DP269" s="28"/>
      <c r="DQ269" s="28"/>
      <c r="DR269" s="28"/>
      <c r="DS269" s="28"/>
      <c r="DT269" s="28"/>
      <c r="DU269" s="28"/>
      <c r="DV269" s="28"/>
      <c r="DW269" s="28"/>
      <c r="DX269" s="28"/>
      <c r="DY269" s="28"/>
      <c r="DZ269" s="28"/>
      <c r="EA269" s="28"/>
      <c r="EB269" s="28"/>
      <c r="EC269" s="28"/>
      <c r="ED269" s="28"/>
      <c r="EE269" s="28"/>
      <c r="EF269" s="28"/>
      <c r="EG269" s="28"/>
      <c r="EH269" s="28"/>
      <c r="EI269" s="28"/>
      <c r="EJ269" s="28"/>
      <c r="EK269" s="28"/>
      <c r="EL269" s="28"/>
      <c r="EM269" s="28"/>
      <c r="EN269" s="28"/>
      <c r="EO269" s="28"/>
      <c r="EP269" s="28"/>
      <c r="EQ269" s="28"/>
      <c r="ER269" s="28"/>
      <c r="ES269" s="28"/>
      <c r="ET269" s="28"/>
      <c r="EU269" s="28"/>
      <c r="EV269" s="28"/>
      <c r="EW269" s="28"/>
      <c r="EX269" s="28"/>
      <c r="EY269" s="28"/>
      <c r="EZ269" s="28"/>
      <c r="FA269" s="28"/>
      <c r="FB269" s="28"/>
      <c r="FC269" s="28"/>
      <c r="FD269" s="28"/>
      <c r="FE269" s="28"/>
      <c r="FF269" s="28"/>
      <c r="FG269" s="28"/>
      <c r="FH269" s="28"/>
      <c r="FI269" s="28"/>
      <c r="FJ269" s="28"/>
      <c r="FK269" s="28"/>
      <c r="FL269" s="28"/>
      <c r="FM269" s="28"/>
      <c r="FN269" s="28"/>
      <c r="FO269" s="28"/>
      <c r="FP269" s="28"/>
      <c r="FQ269" s="28"/>
      <c r="FR269" s="28"/>
      <c r="FS269" s="28"/>
      <c r="FT269" s="28"/>
      <c r="FU269" s="28"/>
      <c r="FV269" s="28"/>
      <c r="FW269" s="28"/>
      <c r="FX269" s="28"/>
      <c r="FY269" s="28"/>
      <c r="FZ269" s="28"/>
      <c r="GA269" s="28"/>
      <c r="GB269" s="28"/>
      <c r="GC269" s="28"/>
      <c r="GD269" s="28"/>
      <c r="GE269" s="28"/>
      <c r="GF269" s="28"/>
      <c r="GG269" s="28"/>
      <c r="GH269" s="28"/>
      <c r="GI269" s="28"/>
      <c r="GJ269" s="28"/>
      <c r="GK269" s="28"/>
      <c r="GL269" s="28"/>
      <c r="GM269" s="28"/>
      <c r="GN269" s="28"/>
      <c r="GO269" s="28"/>
      <c r="GP269" s="28"/>
      <c r="GQ269" s="28"/>
      <c r="GR269" s="28"/>
      <c r="GS269" s="28"/>
      <c r="GT269" s="28"/>
      <c r="GU269" s="28"/>
      <c r="GV269" s="28"/>
      <c r="GW269" s="28"/>
      <c r="GX269" s="28"/>
      <c r="GY269" s="28"/>
      <c r="GZ269" s="28"/>
      <c r="HA269" s="28"/>
      <c r="HB269" s="28"/>
      <c r="HC269" s="28"/>
      <c r="HD269" s="28"/>
      <c r="HE269" s="28"/>
      <c r="HF269" s="28"/>
      <c r="HG269" s="28"/>
      <c r="HH269" s="28"/>
      <c r="HI269" s="28"/>
      <c r="HJ269" s="28"/>
      <c r="HK269" s="28"/>
      <c r="HL269" s="28"/>
      <c r="HM269" s="28"/>
      <c r="HN269" s="28"/>
      <c r="HO269" s="28"/>
      <c r="HP269" s="28"/>
      <c r="HQ269" s="28"/>
      <c r="HR269" s="28"/>
      <c r="HS269" s="28"/>
      <c r="HT269" s="28"/>
      <c r="HU269" s="28"/>
      <c r="HV269" s="28"/>
      <c r="HW269" s="28"/>
      <c r="HX269" s="28"/>
      <c r="HY269" s="28"/>
      <c r="HZ269" s="28"/>
      <c r="IA269" s="28"/>
      <c r="IB269" s="28"/>
      <c r="IC269" s="28"/>
      <c r="ID269" s="28"/>
      <c r="IE269" s="28"/>
      <c r="IF269" s="28"/>
      <c r="IG269" s="28"/>
      <c r="IH269" s="28"/>
      <c r="II269" s="28"/>
      <c r="IJ269" s="28"/>
      <c r="IK269" s="28"/>
      <c r="IL269" s="28"/>
      <c r="IM269" s="28"/>
      <c r="IN269" s="28"/>
      <c r="IO269" s="28"/>
      <c r="IP269" s="28"/>
      <c r="IQ269" s="28"/>
      <c r="IR269" s="28"/>
      <c r="IS269" s="28"/>
      <c r="IT269" s="28"/>
      <c r="IU269" s="28"/>
      <c r="IV269" s="28"/>
      <c r="IW269" s="28"/>
      <c r="IX269" s="28"/>
      <c r="IY269" s="28"/>
      <c r="IZ269" s="28"/>
      <c r="JA269" s="28"/>
      <c r="JB269" s="28"/>
      <c r="JC269" s="28"/>
      <c r="JD269" s="28"/>
      <c r="JE269" s="28"/>
      <c r="JF269" s="28"/>
      <c r="JG269" s="28"/>
      <c r="JH269" s="28"/>
      <c r="JI269" s="28"/>
      <c r="JJ269" s="28"/>
      <c r="JK269" s="28"/>
      <c r="JL269" s="28"/>
      <c r="JM269" s="28"/>
      <c r="JN269" s="28"/>
      <c r="JO269" s="28"/>
      <c r="JP269" s="28"/>
      <c r="JQ269" s="28"/>
      <c r="JR269" s="28"/>
      <c r="JS269" s="28"/>
    </row>
    <row r="270" spans="1:279" s="27" customFormat="1" ht="12.75" outlineLevel="1" x14ac:dyDescent="0.2">
      <c r="A270" s="33"/>
      <c r="B270" s="58"/>
      <c r="C270" s="240" t="s">
        <v>187</v>
      </c>
      <c r="D270" s="33"/>
      <c r="E270" s="194"/>
      <c r="F270" s="196"/>
      <c r="G270" s="46"/>
      <c r="H270" s="33"/>
      <c r="I270" s="12"/>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14"/>
      <c r="DC270" s="28"/>
      <c r="DD270" s="28"/>
      <c r="DE270" s="28"/>
      <c r="DF270" s="28"/>
      <c r="DG270" s="28"/>
      <c r="DH270" s="28"/>
      <c r="DI270" s="28"/>
      <c r="DJ270" s="28"/>
      <c r="DK270" s="28"/>
      <c r="DL270" s="28"/>
      <c r="DM270" s="28"/>
      <c r="DN270" s="28"/>
      <c r="DO270" s="28"/>
      <c r="DP270" s="28"/>
      <c r="DQ270" s="28"/>
      <c r="DR270" s="28"/>
      <c r="DS270" s="28"/>
      <c r="DT270" s="28"/>
      <c r="DU270" s="28"/>
      <c r="DV270" s="28"/>
      <c r="DW270" s="28"/>
      <c r="DX270" s="28"/>
      <c r="DY270" s="28"/>
      <c r="DZ270" s="28"/>
      <c r="EA270" s="28"/>
      <c r="EB270" s="28"/>
      <c r="EC270" s="28"/>
      <c r="ED270" s="28"/>
      <c r="EE270" s="28"/>
      <c r="EF270" s="28"/>
      <c r="EG270" s="28"/>
      <c r="EH270" s="28"/>
      <c r="EI270" s="28"/>
      <c r="EJ270" s="28"/>
      <c r="EK270" s="28"/>
      <c r="EL270" s="28"/>
      <c r="EM270" s="28"/>
      <c r="EN270" s="28"/>
      <c r="EO270" s="28"/>
      <c r="EP270" s="28"/>
      <c r="EQ270" s="28"/>
      <c r="ER270" s="28"/>
      <c r="ES270" s="28"/>
      <c r="ET270" s="28"/>
      <c r="EU270" s="28"/>
      <c r="EV270" s="28"/>
      <c r="EW270" s="28"/>
      <c r="EX270" s="28"/>
      <c r="EY270" s="28"/>
      <c r="EZ270" s="28"/>
      <c r="FA270" s="28"/>
      <c r="FB270" s="28"/>
      <c r="FC270" s="28"/>
      <c r="FD270" s="28"/>
      <c r="FE270" s="28"/>
      <c r="FF270" s="28"/>
      <c r="FG270" s="28"/>
      <c r="FH270" s="28"/>
      <c r="FI270" s="28"/>
      <c r="FJ270" s="28"/>
      <c r="FK270" s="28"/>
      <c r="FL270" s="28"/>
      <c r="FM270" s="28"/>
      <c r="FN270" s="28"/>
      <c r="FO270" s="28"/>
      <c r="FP270" s="28"/>
      <c r="FQ270" s="28"/>
      <c r="FR270" s="28"/>
      <c r="FS270" s="28"/>
      <c r="FT270" s="28"/>
      <c r="FU270" s="28"/>
      <c r="FV270" s="28"/>
      <c r="FW270" s="28"/>
      <c r="FX270" s="28"/>
      <c r="FY270" s="28"/>
      <c r="FZ270" s="28"/>
      <c r="GA270" s="28"/>
      <c r="GB270" s="28"/>
      <c r="GC270" s="28"/>
      <c r="GD270" s="28"/>
      <c r="GE270" s="28"/>
      <c r="GF270" s="28"/>
      <c r="GG270" s="28"/>
      <c r="GH270" s="28"/>
      <c r="GI270" s="28"/>
      <c r="GJ270" s="28"/>
      <c r="GK270" s="28"/>
      <c r="GL270" s="28"/>
      <c r="GM270" s="28"/>
      <c r="GN270" s="28"/>
      <c r="GO270" s="28"/>
      <c r="GP270" s="28"/>
      <c r="GQ270" s="28"/>
      <c r="GR270" s="28"/>
      <c r="GS270" s="28"/>
      <c r="GT270" s="28"/>
      <c r="GU270" s="28"/>
      <c r="GV270" s="28"/>
      <c r="GW270" s="28"/>
      <c r="GX270" s="28"/>
      <c r="GY270" s="28"/>
      <c r="GZ270" s="28"/>
      <c r="HA270" s="28"/>
      <c r="HB270" s="28"/>
      <c r="HC270" s="28"/>
      <c r="HD270" s="28"/>
      <c r="HE270" s="28"/>
      <c r="HF270" s="28"/>
      <c r="HG270" s="28"/>
      <c r="HH270" s="28"/>
      <c r="HI270" s="28"/>
      <c r="HJ270" s="28"/>
      <c r="HK270" s="28"/>
      <c r="HL270" s="28"/>
      <c r="HM270" s="28"/>
      <c r="HN270" s="28"/>
      <c r="HO270" s="28"/>
      <c r="HP270" s="28"/>
      <c r="HQ270" s="28"/>
      <c r="HR270" s="28"/>
      <c r="HS270" s="28"/>
      <c r="HT270" s="28"/>
      <c r="HU270" s="28"/>
      <c r="HV270" s="28"/>
      <c r="HW270" s="28"/>
      <c r="HX270" s="28"/>
      <c r="HY270" s="28"/>
      <c r="HZ270" s="28"/>
      <c r="IA270" s="28"/>
      <c r="IB270" s="28"/>
      <c r="IC270" s="28"/>
      <c r="ID270" s="28"/>
      <c r="IE270" s="28"/>
      <c r="IF270" s="28"/>
      <c r="IG270" s="28"/>
      <c r="IH270" s="28"/>
      <c r="II270" s="28"/>
      <c r="IJ270" s="28"/>
      <c r="IK270" s="28"/>
      <c r="IL270" s="28"/>
      <c r="IM270" s="28"/>
      <c r="IN270" s="28"/>
      <c r="IO270" s="28"/>
      <c r="IP270" s="28"/>
      <c r="IQ270" s="28"/>
      <c r="IR270" s="28"/>
      <c r="IS270" s="28"/>
      <c r="IT270" s="28"/>
      <c r="IU270" s="28"/>
      <c r="IV270" s="28"/>
      <c r="IW270" s="28"/>
      <c r="IX270" s="28"/>
      <c r="IY270" s="28"/>
      <c r="IZ270" s="28"/>
      <c r="JA270" s="28"/>
      <c r="JB270" s="28"/>
      <c r="JC270" s="28"/>
      <c r="JD270" s="28"/>
      <c r="JE270" s="28"/>
      <c r="JF270" s="28"/>
      <c r="JG270" s="28"/>
      <c r="JH270" s="28"/>
      <c r="JI270" s="28"/>
      <c r="JJ270" s="28"/>
      <c r="JK270" s="28"/>
      <c r="JL270" s="28"/>
      <c r="JM270" s="28"/>
      <c r="JN270" s="28"/>
      <c r="JO270" s="28"/>
      <c r="JP270" s="28"/>
      <c r="JQ270" s="28"/>
      <c r="JR270" s="28"/>
      <c r="JS270" s="28"/>
    </row>
    <row r="271" spans="1:279" s="27" customFormat="1" ht="12.75" outlineLevel="1" x14ac:dyDescent="0.2">
      <c r="A271" s="33"/>
      <c r="B271" s="58"/>
      <c r="C271" s="33"/>
      <c r="D271" s="33"/>
      <c r="E271" s="196"/>
      <c r="F271" s="196"/>
      <c r="G271" s="46"/>
      <c r="H271" s="33"/>
      <c r="I271" s="12"/>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14"/>
      <c r="DC271" s="28"/>
      <c r="DD271" s="28"/>
      <c r="DE271" s="28"/>
      <c r="DF271" s="28"/>
      <c r="DG271" s="28"/>
      <c r="DH271" s="28"/>
      <c r="DI271" s="28"/>
      <c r="DJ271" s="28"/>
      <c r="DK271" s="28"/>
      <c r="DL271" s="28"/>
      <c r="DM271" s="28"/>
      <c r="DN271" s="28"/>
      <c r="DO271" s="28"/>
      <c r="DP271" s="28"/>
      <c r="DQ271" s="28"/>
      <c r="DR271" s="28"/>
      <c r="DS271" s="28"/>
      <c r="DT271" s="28"/>
      <c r="DU271" s="28"/>
      <c r="DV271" s="28"/>
      <c r="DW271" s="28"/>
      <c r="DX271" s="28"/>
      <c r="DY271" s="28"/>
      <c r="DZ271" s="28"/>
      <c r="EA271" s="28"/>
      <c r="EB271" s="28"/>
      <c r="EC271" s="28"/>
      <c r="ED271" s="28"/>
      <c r="EE271" s="28"/>
      <c r="EF271" s="28"/>
      <c r="EG271" s="28"/>
      <c r="EH271" s="28"/>
      <c r="EI271" s="28"/>
      <c r="EJ271" s="28"/>
      <c r="EK271" s="28"/>
      <c r="EL271" s="28"/>
      <c r="EM271" s="28"/>
      <c r="EN271" s="28"/>
      <c r="EO271" s="28"/>
      <c r="EP271" s="28"/>
      <c r="EQ271" s="28"/>
      <c r="ER271" s="28"/>
      <c r="ES271" s="28"/>
      <c r="ET271" s="28"/>
      <c r="EU271" s="28"/>
      <c r="EV271" s="28"/>
      <c r="EW271" s="28"/>
      <c r="EX271" s="28"/>
      <c r="EY271" s="28"/>
      <c r="EZ271" s="28"/>
      <c r="FA271" s="28"/>
      <c r="FB271" s="28"/>
      <c r="FC271" s="28"/>
      <c r="FD271" s="28"/>
      <c r="FE271" s="28"/>
      <c r="FF271" s="28"/>
      <c r="FG271" s="28"/>
      <c r="FH271" s="28"/>
      <c r="FI271" s="28"/>
      <c r="FJ271" s="28"/>
      <c r="FK271" s="28"/>
      <c r="FL271" s="28"/>
      <c r="FM271" s="28"/>
      <c r="FN271" s="28"/>
      <c r="FO271" s="28"/>
      <c r="FP271" s="28"/>
      <c r="FQ271" s="28"/>
      <c r="FR271" s="28"/>
      <c r="FS271" s="28"/>
      <c r="FT271" s="28"/>
      <c r="FU271" s="28"/>
      <c r="FV271" s="28"/>
      <c r="FW271" s="28"/>
      <c r="FX271" s="28"/>
      <c r="FY271" s="28"/>
      <c r="FZ271" s="28"/>
      <c r="GA271" s="28"/>
      <c r="GB271" s="28"/>
      <c r="GC271" s="28"/>
      <c r="GD271" s="28"/>
      <c r="GE271" s="28"/>
      <c r="GF271" s="28"/>
      <c r="GG271" s="28"/>
      <c r="GH271" s="28"/>
      <c r="GI271" s="28"/>
      <c r="GJ271" s="28"/>
      <c r="GK271" s="28"/>
      <c r="GL271" s="28"/>
      <c r="GM271" s="28"/>
      <c r="GN271" s="28"/>
      <c r="GO271" s="28"/>
      <c r="GP271" s="28"/>
      <c r="GQ271" s="28"/>
      <c r="GR271" s="28"/>
      <c r="GS271" s="28"/>
      <c r="GT271" s="28"/>
      <c r="GU271" s="28"/>
      <c r="GV271" s="28"/>
      <c r="GW271" s="28"/>
      <c r="GX271" s="28"/>
      <c r="GY271" s="28"/>
      <c r="GZ271" s="28"/>
      <c r="HA271" s="28"/>
      <c r="HB271" s="28"/>
      <c r="HC271" s="28"/>
      <c r="HD271" s="28"/>
      <c r="HE271" s="28"/>
      <c r="HF271" s="28"/>
      <c r="HG271" s="28"/>
      <c r="HH271" s="28"/>
      <c r="HI271" s="28"/>
      <c r="HJ271" s="28"/>
      <c r="HK271" s="28"/>
      <c r="HL271" s="28"/>
      <c r="HM271" s="28"/>
      <c r="HN271" s="28"/>
      <c r="HO271" s="28"/>
      <c r="HP271" s="28"/>
      <c r="HQ271" s="28"/>
      <c r="HR271" s="28"/>
      <c r="HS271" s="28"/>
      <c r="HT271" s="28"/>
      <c r="HU271" s="28"/>
      <c r="HV271" s="28"/>
      <c r="HW271" s="28"/>
      <c r="HX271" s="28"/>
      <c r="HY271" s="28"/>
      <c r="HZ271" s="28"/>
      <c r="IA271" s="28"/>
      <c r="IB271" s="28"/>
      <c r="IC271" s="28"/>
      <c r="ID271" s="28"/>
      <c r="IE271" s="28"/>
      <c r="IF271" s="28"/>
      <c r="IG271" s="28"/>
      <c r="IH271" s="28"/>
      <c r="II271" s="28"/>
      <c r="IJ271" s="28"/>
      <c r="IK271" s="28"/>
      <c r="IL271" s="28"/>
      <c r="IM271" s="28"/>
      <c r="IN271" s="28"/>
      <c r="IO271" s="28"/>
      <c r="IP271" s="28"/>
      <c r="IQ271" s="28"/>
      <c r="IR271" s="28"/>
      <c r="IS271" s="28"/>
      <c r="IT271" s="28"/>
      <c r="IU271" s="28"/>
      <c r="IV271" s="28"/>
      <c r="IW271" s="28"/>
      <c r="IX271" s="28"/>
      <c r="IY271" s="28"/>
      <c r="IZ271" s="28"/>
      <c r="JA271" s="28"/>
      <c r="JB271" s="28"/>
      <c r="JC271" s="28"/>
      <c r="JD271" s="28"/>
      <c r="JE271" s="28"/>
      <c r="JF271" s="28"/>
      <c r="JG271" s="28"/>
      <c r="JH271" s="28"/>
      <c r="JI271" s="28"/>
      <c r="JJ271" s="28"/>
      <c r="JK271" s="28"/>
      <c r="JL271" s="28"/>
      <c r="JM271" s="28"/>
      <c r="JN271" s="28"/>
      <c r="JO271" s="28"/>
      <c r="JP271" s="28"/>
      <c r="JQ271" s="28"/>
      <c r="JR271" s="28"/>
      <c r="JS271" s="28"/>
    </row>
    <row r="272" spans="1:279" s="27" customFormat="1" ht="12.75" outlineLevel="1" x14ac:dyDescent="0.2">
      <c r="A272" s="33"/>
      <c r="B272" s="58"/>
      <c r="C272" s="193" t="str">
        <f>C280</f>
        <v>ANDESMAR</v>
      </c>
      <c r="D272" s="33"/>
      <c r="E272" s="244">
        <v>0.58316017797599551</v>
      </c>
      <c r="F272" s="243"/>
      <c r="G272" s="204">
        <f>SUM(J272:AS272)</f>
        <v>1286719048.6629939</v>
      </c>
      <c r="H272" s="216">
        <f>+G272/$G$275</f>
        <v>0.48368518557654167</v>
      </c>
      <c r="I272" s="201" t="s">
        <v>164</v>
      </c>
      <c r="J272" s="247">
        <f t="shared" ref="J272:AJ272" si="529">J280</f>
        <v>17725115.438035816</v>
      </c>
      <c r="K272" s="247">
        <f t="shared" si="529"/>
        <v>11225524.142653348</v>
      </c>
      <c r="L272" s="247">
        <f t="shared" si="529"/>
        <v>8348410.1213225825</v>
      </c>
      <c r="M272" s="247">
        <f t="shared" si="529"/>
        <v>7438209.7243148359</v>
      </c>
      <c r="N272" s="247">
        <f t="shared" si="529"/>
        <v>6773294.2403709861</v>
      </c>
      <c r="O272" s="247">
        <f t="shared" si="529"/>
        <v>6656477.1492907833</v>
      </c>
      <c r="P272" s="247">
        <f t="shared" si="529"/>
        <v>10569604.468202859</v>
      </c>
      <c r="Q272" s="247">
        <f t="shared" si="529"/>
        <v>8978512.5612218454</v>
      </c>
      <c r="R272" s="247">
        <f t="shared" si="529"/>
        <v>12378348.170469692</v>
      </c>
      <c r="S272" s="247">
        <f t="shared" si="529"/>
        <v>15750936.13818858</v>
      </c>
      <c r="T272" s="247">
        <f t="shared" si="529"/>
        <v>22753402.300397631</v>
      </c>
      <c r="U272" s="247">
        <f t="shared" si="529"/>
        <v>38699066.348384559</v>
      </c>
      <c r="V272" s="247">
        <f t="shared" si="529"/>
        <v>31694454.033393294</v>
      </c>
      <c r="W272" s="247">
        <f t="shared" si="529"/>
        <v>25744672.335977744</v>
      </c>
      <c r="X272" s="247">
        <f t="shared" si="529"/>
        <v>24281797.383097969</v>
      </c>
      <c r="Y272" s="247">
        <f t="shared" si="529"/>
        <v>13655213.355229961</v>
      </c>
      <c r="Z272" s="247">
        <f t="shared" si="529"/>
        <v>15592283.618909689</v>
      </c>
      <c r="AA272" s="247">
        <f t="shared" si="529"/>
        <v>22111189.709389228</v>
      </c>
      <c r="AB272" s="247">
        <f t="shared" si="529"/>
        <v>30699130.330773767</v>
      </c>
      <c r="AC272" s="247">
        <f t="shared" si="529"/>
        <v>20900772.582743637</v>
      </c>
      <c r="AD272" s="247">
        <f t="shared" si="529"/>
        <v>29585957.490614776</v>
      </c>
      <c r="AE272" s="247">
        <f t="shared" si="529"/>
        <v>39679934.411657616</v>
      </c>
      <c r="AF272" s="247">
        <f t="shared" si="529"/>
        <v>66071845.848919742</v>
      </c>
      <c r="AG272" s="247">
        <f t="shared" si="529"/>
        <v>118070737.98137319</v>
      </c>
      <c r="AH272" s="247">
        <f t="shared" si="529"/>
        <v>148985617.29568708</v>
      </c>
      <c r="AI272" s="247">
        <f t="shared" si="529"/>
        <v>106588586.15040687</v>
      </c>
      <c r="AJ272" s="247">
        <f t="shared" si="529"/>
        <v>68707068.759667084</v>
      </c>
      <c r="AK272" s="247">
        <f t="shared" ref="AK272:AO272" si="530">AK280</f>
        <v>61995605.557713404</v>
      </c>
      <c r="AL272" s="247">
        <f t="shared" si="530"/>
        <v>40965357.600394472</v>
      </c>
      <c r="AM272" s="247">
        <f t="shared" si="530"/>
        <v>60883087.478139043</v>
      </c>
      <c r="AN272" s="247">
        <f t="shared" si="530"/>
        <v>83291731.110756114</v>
      </c>
      <c r="AO272" s="247">
        <f t="shared" si="530"/>
        <v>67366914.63529557</v>
      </c>
      <c r="AP272" s="247">
        <f>+AP280</f>
        <v>36899807.920000002</v>
      </c>
      <c r="AQ272" s="247">
        <f t="shared" ref="AQ272:AS272" si="531">+AQ280</f>
        <v>5650382.2699999996</v>
      </c>
      <c r="AR272" s="247">
        <f t="shared" si="531"/>
        <v>0</v>
      </c>
      <c r="AS272" s="247">
        <f t="shared" si="531"/>
        <v>0</v>
      </c>
      <c r="AT272" s="197"/>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14"/>
      <c r="DC272" s="28"/>
      <c r="DD272" s="28"/>
      <c r="DE272" s="28"/>
      <c r="DF272" s="28"/>
      <c r="DG272" s="28"/>
      <c r="DH272" s="28"/>
      <c r="DI272" s="28"/>
      <c r="DJ272" s="28"/>
      <c r="DK272" s="28"/>
      <c r="DL272" s="28"/>
      <c r="DM272" s="28"/>
      <c r="DN272" s="28"/>
      <c r="DO272" s="28"/>
      <c r="DP272" s="28"/>
      <c r="DQ272" s="28"/>
      <c r="DR272" s="28"/>
      <c r="DS272" s="28"/>
      <c r="DT272" s="28"/>
      <c r="DU272" s="28"/>
      <c r="DV272" s="28"/>
      <c r="DW272" s="28"/>
      <c r="DX272" s="28"/>
      <c r="DY272" s="28"/>
      <c r="DZ272" s="28"/>
      <c r="EA272" s="28"/>
      <c r="EB272" s="28"/>
      <c r="EC272" s="28"/>
      <c r="ED272" s="28"/>
      <c r="EE272" s="28"/>
      <c r="EF272" s="28"/>
      <c r="EG272" s="28"/>
      <c r="EH272" s="28"/>
      <c r="EI272" s="28"/>
      <c r="EJ272" s="28"/>
      <c r="EK272" s="28"/>
      <c r="EL272" s="28"/>
      <c r="EM272" s="28"/>
      <c r="EN272" s="28"/>
      <c r="EO272" s="28"/>
      <c r="EP272" s="28"/>
      <c r="EQ272" s="28"/>
      <c r="ER272" s="28"/>
      <c r="ES272" s="28"/>
      <c r="ET272" s="28"/>
      <c r="EU272" s="28"/>
      <c r="EV272" s="28"/>
      <c r="EW272" s="28"/>
      <c r="EX272" s="28"/>
      <c r="EY272" s="28"/>
      <c r="EZ272" s="28"/>
      <c r="FA272" s="28"/>
      <c r="FB272" s="28"/>
      <c r="FC272" s="28"/>
      <c r="FD272" s="28"/>
      <c r="FE272" s="28"/>
      <c r="FF272" s="28"/>
      <c r="FG272" s="28"/>
      <c r="FH272" s="28"/>
      <c r="FI272" s="28"/>
      <c r="FJ272" s="28"/>
      <c r="FK272" s="28"/>
      <c r="FL272" s="28"/>
      <c r="FM272" s="28"/>
      <c r="FN272" s="28"/>
      <c r="FO272" s="28"/>
      <c r="FP272" s="28"/>
      <c r="FQ272" s="28"/>
      <c r="FR272" s="28"/>
      <c r="FS272" s="28"/>
      <c r="FT272" s="28"/>
      <c r="FU272" s="28"/>
      <c r="FV272" s="28"/>
      <c r="FW272" s="28"/>
      <c r="FX272" s="28"/>
      <c r="FY272" s="28"/>
      <c r="FZ272" s="28"/>
      <c r="GA272" s="28"/>
      <c r="GB272" s="28"/>
      <c r="GC272" s="28"/>
      <c r="GD272" s="28"/>
      <c r="GE272" s="28"/>
      <c r="GF272" s="28"/>
      <c r="GG272" s="28"/>
      <c r="GH272" s="28"/>
      <c r="GI272" s="28"/>
      <c r="GJ272" s="28"/>
      <c r="GK272" s="28"/>
      <c r="GL272" s="28"/>
      <c r="GM272" s="28"/>
      <c r="GN272" s="28"/>
      <c r="GO272" s="28"/>
      <c r="GP272" s="28"/>
      <c r="GQ272" s="28"/>
      <c r="GR272" s="28"/>
      <c r="GS272" s="28"/>
      <c r="GT272" s="28"/>
      <c r="GU272" s="28"/>
      <c r="GV272" s="28"/>
      <c r="GW272" s="28"/>
      <c r="GX272" s="28"/>
      <c r="GY272" s="28"/>
      <c r="GZ272" s="28"/>
      <c r="HA272" s="28"/>
      <c r="HB272" s="28"/>
      <c r="HC272" s="28"/>
      <c r="HD272" s="28"/>
      <c r="HE272" s="28"/>
      <c r="HF272" s="28"/>
      <c r="HG272" s="28"/>
      <c r="HH272" s="28"/>
      <c r="HI272" s="28"/>
      <c r="HJ272" s="28"/>
      <c r="HK272" s="28"/>
      <c r="HL272" s="28"/>
      <c r="HM272" s="28"/>
      <c r="HN272" s="28"/>
      <c r="HO272" s="28"/>
      <c r="HP272" s="28"/>
      <c r="HQ272" s="28"/>
      <c r="HR272" s="28"/>
      <c r="HS272" s="28"/>
      <c r="HT272" s="28"/>
      <c r="HU272" s="28"/>
      <c r="HV272" s="28"/>
      <c r="HW272" s="28"/>
      <c r="HX272" s="28"/>
      <c r="HY272" s="28"/>
      <c r="HZ272" s="28"/>
      <c r="IA272" s="28"/>
      <c r="IB272" s="28"/>
      <c r="IC272" s="28"/>
      <c r="ID272" s="28"/>
      <c r="IE272" s="28"/>
      <c r="IF272" s="28"/>
      <c r="IG272" s="28"/>
      <c r="IH272" s="28"/>
      <c r="II272" s="28"/>
      <c r="IJ272" s="28"/>
      <c r="IK272" s="28"/>
      <c r="IL272" s="28"/>
      <c r="IM272" s="28"/>
      <c r="IN272" s="28"/>
      <c r="IO272" s="28"/>
      <c r="IP272" s="28"/>
      <c r="IQ272" s="28"/>
      <c r="IR272" s="28"/>
      <c r="IS272" s="28"/>
      <c r="IT272" s="28"/>
      <c r="IU272" s="28"/>
      <c r="IV272" s="28"/>
      <c r="IW272" s="28"/>
      <c r="IX272" s="28"/>
      <c r="IY272" s="28"/>
      <c r="IZ272" s="28"/>
      <c r="JA272" s="28"/>
      <c r="JB272" s="28"/>
      <c r="JC272" s="28"/>
      <c r="JD272" s="28"/>
      <c r="JE272" s="28"/>
      <c r="JF272" s="28"/>
      <c r="JG272" s="28"/>
      <c r="JH272" s="28"/>
      <c r="JI272" s="28"/>
      <c r="JJ272" s="28"/>
      <c r="JK272" s="28"/>
      <c r="JL272" s="28"/>
      <c r="JM272" s="28"/>
      <c r="JN272" s="28"/>
      <c r="JO272" s="28"/>
      <c r="JP272" s="28"/>
      <c r="JQ272" s="28"/>
      <c r="JR272" s="28"/>
      <c r="JS272" s="28"/>
    </row>
    <row r="273" spans="1:279" s="27" customFormat="1" ht="12.75" outlineLevel="1" x14ac:dyDescent="0.2">
      <c r="A273" s="33"/>
      <c r="B273" s="58"/>
      <c r="C273" s="193" t="str">
        <f>C281</f>
        <v>PLUSMAR</v>
      </c>
      <c r="D273" s="33"/>
      <c r="E273" s="249">
        <f>+E281</f>
        <v>0.23096097344185407</v>
      </c>
      <c r="F273" s="243"/>
      <c r="G273" s="204">
        <f>SUM(J273:AS273)</f>
        <v>767034542.07633984</v>
      </c>
      <c r="H273" s="216">
        <f t="shared" ref="H273:H275" si="532">+G273/$G$275</f>
        <v>0.28833275236992467</v>
      </c>
      <c r="I273" s="201" t="s">
        <v>164</v>
      </c>
      <c r="J273" s="247">
        <f t="shared" ref="J273:AJ273" si="533">J281</f>
        <v>7020043.66989973</v>
      </c>
      <c r="K273" s="247">
        <f t="shared" si="533"/>
        <v>4445876.24686707</v>
      </c>
      <c r="L273" s="247">
        <f t="shared" si="533"/>
        <v>3306393.3394846087</v>
      </c>
      <c r="M273" s="247">
        <f t="shared" si="533"/>
        <v>2945907.8714101333</v>
      </c>
      <c r="N273" s="247">
        <f t="shared" si="533"/>
        <v>2682567.6550715715</v>
      </c>
      <c r="O273" s="247">
        <f t="shared" si="533"/>
        <v>2636302.1690362063</v>
      </c>
      <c r="P273" s="247">
        <f t="shared" si="533"/>
        <v>4186098.8268166482</v>
      </c>
      <c r="Q273" s="247">
        <f t="shared" si="533"/>
        <v>3555945.8267485998</v>
      </c>
      <c r="R273" s="247">
        <f t="shared" si="533"/>
        <v>4902452.9640834872</v>
      </c>
      <c r="S273" s="247">
        <f t="shared" si="533"/>
        <v>6238168.6550041763</v>
      </c>
      <c r="T273" s="247">
        <f t="shared" si="533"/>
        <v>9011500.0010001976</v>
      </c>
      <c r="U273" s="247">
        <f t="shared" si="533"/>
        <v>15326790.773223385</v>
      </c>
      <c r="V273" s="247">
        <f t="shared" si="533"/>
        <v>12552609.442001253</v>
      </c>
      <c r="W273" s="247">
        <f t="shared" si="533"/>
        <v>10196194.473182539</v>
      </c>
      <c r="X273" s="247">
        <f t="shared" si="533"/>
        <v>9616821.8824245892</v>
      </c>
      <c r="Y273" s="247">
        <f t="shared" si="533"/>
        <v>5408156.2633893322</v>
      </c>
      <c r="Z273" s="247">
        <f t="shared" si="533"/>
        <v>6175334.2200144064</v>
      </c>
      <c r="AA273" s="247">
        <f t="shared" si="533"/>
        <v>8757151.2803953029</v>
      </c>
      <c r="AB273" s="247">
        <f t="shared" si="533"/>
        <v>12158410.832547817</v>
      </c>
      <c r="AC273" s="247">
        <f t="shared" si="533"/>
        <v>8277764.7783693299</v>
      </c>
      <c r="AD273" s="247">
        <f t="shared" si="533"/>
        <v>11717537.994377552</v>
      </c>
      <c r="AE273" s="247">
        <f t="shared" si="533"/>
        <v>15715264.217171226</v>
      </c>
      <c r="AF273" s="247">
        <f t="shared" si="533"/>
        <v>26167798.163671549</v>
      </c>
      <c r="AG273" s="247">
        <f t="shared" si="533"/>
        <v>46761993.718128234</v>
      </c>
      <c r="AH273" s="247">
        <f t="shared" si="533"/>
        <v>59005852.078026883</v>
      </c>
      <c r="AI273" s="247">
        <f t="shared" si="533"/>
        <v>42214479.905900285</v>
      </c>
      <c r="AJ273" s="247">
        <f t="shared" si="533"/>
        <v>27211479.9370308</v>
      </c>
      <c r="AK273" s="247">
        <f t="shared" ref="AK273:AO273" si="534">AK281</f>
        <v>24553400.505540174</v>
      </c>
      <c r="AL273" s="247">
        <f t="shared" si="534"/>
        <v>16224356.91960129</v>
      </c>
      <c r="AM273" s="247">
        <f t="shared" si="534"/>
        <v>24112786.985731669</v>
      </c>
      <c r="AN273" s="247">
        <f t="shared" si="534"/>
        <v>32987745.088776015</v>
      </c>
      <c r="AO273" s="247">
        <f t="shared" si="534"/>
        <v>26680711.011413757</v>
      </c>
      <c r="AP273" s="247">
        <f>+AP281</f>
        <v>32281830.050000004</v>
      </c>
      <c r="AQ273" s="247">
        <f t="shared" ref="AQ273:AS273" si="535">+AQ281</f>
        <v>49994202.07</v>
      </c>
      <c r="AR273" s="247">
        <f t="shared" si="535"/>
        <v>75959591.410000011</v>
      </c>
      <c r="AS273" s="247">
        <f t="shared" si="535"/>
        <v>116045020.84999999</v>
      </c>
      <c r="AT273" s="197"/>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14"/>
      <c r="DC273" s="28"/>
      <c r="DD273" s="28"/>
      <c r="DE273" s="28"/>
      <c r="DF273" s="28"/>
      <c r="DG273" s="28"/>
      <c r="DH273" s="28"/>
      <c r="DI273" s="28"/>
      <c r="DJ273" s="28"/>
      <c r="DK273" s="28"/>
      <c r="DL273" s="28"/>
      <c r="DM273" s="28"/>
      <c r="DN273" s="28"/>
      <c r="DO273" s="28"/>
      <c r="DP273" s="28"/>
      <c r="DQ273" s="28"/>
      <c r="DR273" s="28"/>
      <c r="DS273" s="28"/>
      <c r="DT273" s="28"/>
      <c r="DU273" s="28"/>
      <c r="DV273" s="28"/>
      <c r="DW273" s="28"/>
      <c r="DX273" s="28"/>
      <c r="DY273" s="28"/>
      <c r="DZ273" s="28"/>
      <c r="EA273" s="28"/>
      <c r="EB273" s="28"/>
      <c r="EC273" s="28"/>
      <c r="ED273" s="28"/>
      <c r="EE273" s="28"/>
      <c r="EF273" s="28"/>
      <c r="EG273" s="28"/>
      <c r="EH273" s="28"/>
      <c r="EI273" s="28"/>
      <c r="EJ273" s="28"/>
      <c r="EK273" s="28"/>
      <c r="EL273" s="28"/>
      <c r="EM273" s="28"/>
      <c r="EN273" s="28"/>
      <c r="EO273" s="28"/>
      <c r="EP273" s="28"/>
      <c r="EQ273" s="28"/>
      <c r="ER273" s="28"/>
      <c r="ES273" s="28"/>
      <c r="ET273" s="28"/>
      <c r="EU273" s="28"/>
      <c r="EV273" s="28"/>
      <c r="EW273" s="28"/>
      <c r="EX273" s="28"/>
      <c r="EY273" s="28"/>
      <c r="EZ273" s="28"/>
      <c r="FA273" s="28"/>
      <c r="FB273" s="28"/>
      <c r="FC273" s="28"/>
      <c r="FD273" s="28"/>
      <c r="FE273" s="28"/>
      <c r="FF273" s="28"/>
      <c r="FG273" s="28"/>
      <c r="FH273" s="28"/>
      <c r="FI273" s="28"/>
      <c r="FJ273" s="28"/>
      <c r="FK273" s="28"/>
      <c r="FL273" s="28"/>
      <c r="FM273" s="28"/>
      <c r="FN273" s="28"/>
      <c r="FO273" s="28"/>
      <c r="FP273" s="28"/>
      <c r="FQ273" s="28"/>
      <c r="FR273" s="28"/>
      <c r="FS273" s="28"/>
      <c r="FT273" s="28"/>
      <c r="FU273" s="28"/>
      <c r="FV273" s="28"/>
      <c r="FW273" s="28"/>
      <c r="FX273" s="28"/>
      <c r="FY273" s="28"/>
      <c r="FZ273" s="28"/>
      <c r="GA273" s="28"/>
      <c r="GB273" s="28"/>
      <c r="GC273" s="28"/>
      <c r="GD273" s="28"/>
      <c r="GE273" s="28"/>
      <c r="GF273" s="28"/>
      <c r="GG273" s="28"/>
      <c r="GH273" s="28"/>
      <c r="GI273" s="28"/>
      <c r="GJ273" s="28"/>
      <c r="GK273" s="28"/>
      <c r="GL273" s="28"/>
      <c r="GM273" s="28"/>
      <c r="GN273" s="28"/>
      <c r="GO273" s="28"/>
      <c r="GP273" s="28"/>
      <c r="GQ273" s="28"/>
      <c r="GR273" s="28"/>
      <c r="GS273" s="28"/>
      <c r="GT273" s="28"/>
      <c r="GU273" s="28"/>
      <c r="GV273" s="28"/>
      <c r="GW273" s="28"/>
      <c r="GX273" s="28"/>
      <c r="GY273" s="28"/>
      <c r="GZ273" s="28"/>
      <c r="HA273" s="28"/>
      <c r="HB273" s="28"/>
      <c r="HC273" s="28"/>
      <c r="HD273" s="28"/>
      <c r="HE273" s="28"/>
      <c r="HF273" s="28"/>
      <c r="HG273" s="28"/>
      <c r="HH273" s="28"/>
      <c r="HI273" s="28"/>
      <c r="HJ273" s="28"/>
      <c r="HK273" s="28"/>
      <c r="HL273" s="28"/>
      <c r="HM273" s="28"/>
      <c r="HN273" s="28"/>
      <c r="HO273" s="28"/>
      <c r="HP273" s="28"/>
      <c r="HQ273" s="28"/>
      <c r="HR273" s="28"/>
      <c r="HS273" s="28"/>
      <c r="HT273" s="28"/>
      <c r="HU273" s="28"/>
      <c r="HV273" s="28"/>
      <c r="HW273" s="28"/>
      <c r="HX273" s="28"/>
      <c r="HY273" s="28"/>
      <c r="HZ273" s="28"/>
      <c r="IA273" s="28"/>
      <c r="IB273" s="28"/>
      <c r="IC273" s="28"/>
      <c r="ID273" s="28"/>
      <c r="IE273" s="28"/>
      <c r="IF273" s="28"/>
      <c r="IG273" s="28"/>
      <c r="IH273" s="28"/>
      <c r="II273" s="28"/>
      <c r="IJ273" s="28"/>
      <c r="IK273" s="28"/>
      <c r="IL273" s="28"/>
      <c r="IM273" s="28"/>
      <c r="IN273" s="28"/>
      <c r="IO273" s="28"/>
      <c r="IP273" s="28"/>
      <c r="IQ273" s="28"/>
      <c r="IR273" s="28"/>
      <c r="IS273" s="28"/>
      <c r="IT273" s="28"/>
      <c r="IU273" s="28"/>
      <c r="IV273" s="28"/>
      <c r="IW273" s="28"/>
      <c r="IX273" s="28"/>
      <c r="IY273" s="28"/>
      <c r="IZ273" s="28"/>
      <c r="JA273" s="28"/>
      <c r="JB273" s="28"/>
      <c r="JC273" s="28"/>
      <c r="JD273" s="28"/>
      <c r="JE273" s="28"/>
      <c r="JF273" s="28"/>
      <c r="JG273" s="28"/>
      <c r="JH273" s="28"/>
      <c r="JI273" s="28"/>
      <c r="JJ273" s="28"/>
      <c r="JK273" s="28"/>
      <c r="JL273" s="28"/>
      <c r="JM273" s="28"/>
      <c r="JN273" s="28"/>
      <c r="JO273" s="28"/>
      <c r="JP273" s="28"/>
      <c r="JQ273" s="28"/>
      <c r="JR273" s="28"/>
      <c r="JS273" s="28"/>
    </row>
    <row r="274" spans="1:279" s="27" customFormat="1" ht="12.75" outlineLevel="1" x14ac:dyDescent="0.2">
      <c r="A274" s="33"/>
      <c r="B274" s="58"/>
      <c r="C274" s="193" t="s">
        <v>175</v>
      </c>
      <c r="D274" s="33"/>
      <c r="E274" s="249">
        <f>+G274/G275</f>
        <v>0.22798206205353375</v>
      </c>
      <c r="F274" s="243"/>
      <c r="G274" s="204">
        <f>SUM(J274:AS274)</f>
        <v>606487175.43020356</v>
      </c>
      <c r="H274" s="216">
        <f t="shared" si="532"/>
        <v>0.22798206205353375</v>
      </c>
      <c r="I274" s="201" t="s">
        <v>164</v>
      </c>
      <c r="J274" s="247">
        <f t="shared" ref="J274:AJ274" si="536">J322-SUM(J272:J273)</f>
        <v>5649775.4357009865</v>
      </c>
      <c r="K274" s="247">
        <f t="shared" si="536"/>
        <v>3578069.2529616207</v>
      </c>
      <c r="L274" s="247">
        <f t="shared" si="536"/>
        <v>2661006.2199872788</v>
      </c>
      <c r="M274" s="247">
        <f t="shared" si="536"/>
        <v>2370885.240941653</v>
      </c>
      <c r="N274" s="247">
        <f t="shared" si="536"/>
        <v>2158947.3733923156</v>
      </c>
      <c r="O274" s="247">
        <f t="shared" si="536"/>
        <v>2121712.6183374207</v>
      </c>
      <c r="P274" s="247">
        <f t="shared" si="536"/>
        <v>3368998.7463430166</v>
      </c>
      <c r="Q274" s="247">
        <f t="shared" si="536"/>
        <v>2861847.6361892261</v>
      </c>
      <c r="R274" s="247">
        <f t="shared" si="536"/>
        <v>3945525.0755660906</v>
      </c>
      <c r="S274" s="247">
        <f t="shared" si="536"/>
        <v>5020517.4907844812</v>
      </c>
      <c r="T274" s="247">
        <f t="shared" si="536"/>
        <v>7252512.0552700981</v>
      </c>
      <c r="U274" s="247">
        <f t="shared" si="536"/>
        <v>12335097.912563682</v>
      </c>
      <c r="V274" s="247">
        <f t="shared" si="536"/>
        <v>10102419.274605446</v>
      </c>
      <c r="W274" s="247">
        <f t="shared" si="536"/>
        <v>8205961.6408397183</v>
      </c>
      <c r="X274" s="247">
        <f t="shared" si="536"/>
        <v>7739678.9244774431</v>
      </c>
      <c r="Y274" s="247">
        <f t="shared" si="536"/>
        <v>4352518.2813807093</v>
      </c>
      <c r="Z274" s="247">
        <f t="shared" si="536"/>
        <v>4969947.9410759062</v>
      </c>
      <c r="AA274" s="247">
        <f t="shared" si="536"/>
        <v>7047810.6002154723</v>
      </c>
      <c r="AB274" s="247">
        <f t="shared" si="536"/>
        <v>9785165.746678412</v>
      </c>
      <c r="AC274" s="247">
        <f t="shared" si="536"/>
        <v>6661997.3188870326</v>
      </c>
      <c r="AD274" s="247">
        <f t="shared" si="536"/>
        <v>9430348.505007647</v>
      </c>
      <c r="AE274" s="247">
        <f t="shared" si="536"/>
        <v>12647743.791171163</v>
      </c>
      <c r="AF274" s="247">
        <f t="shared" si="536"/>
        <v>21060009.057408705</v>
      </c>
      <c r="AG274" s="247">
        <f t="shared" si="536"/>
        <v>37634347.570498586</v>
      </c>
      <c r="AH274" s="247">
        <f t="shared" si="536"/>
        <v>47488282.026286036</v>
      </c>
      <c r="AI274" s="247">
        <f t="shared" si="536"/>
        <v>33974479.763692856</v>
      </c>
      <c r="AJ274" s="247">
        <f t="shared" si="536"/>
        <v>21899970.733302116</v>
      </c>
      <c r="AK274" s="247">
        <f t="shared" ref="AK274:AO274" si="537">AK322-SUM(AK272:AK273)</f>
        <v>19760731.636746421</v>
      </c>
      <c r="AL274" s="247">
        <f t="shared" si="537"/>
        <v>13057464.810004234</v>
      </c>
      <c r="AM274" s="247">
        <f t="shared" si="537"/>
        <v>19406123.096129283</v>
      </c>
      <c r="AN274" s="247">
        <f t="shared" si="537"/>
        <v>26548745.370467871</v>
      </c>
      <c r="AO274" s="247">
        <f t="shared" si="537"/>
        <v>21472804.55329068</v>
      </c>
      <c r="AP274" s="247">
        <f>+AP282+AP283+AP285</f>
        <v>31358446.77</v>
      </c>
      <c r="AQ274" s="247">
        <f t="shared" ref="AQ274:AS274" si="538">+AQ282+AQ283+AQ285</f>
        <v>43086568.399999984</v>
      </c>
      <c r="AR274" s="247">
        <f t="shared" si="538"/>
        <v>59463177.800000004</v>
      </c>
      <c r="AS274" s="247">
        <f t="shared" si="538"/>
        <v>76007536.760000005</v>
      </c>
      <c r="AT274" s="197"/>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14"/>
      <c r="DC274" s="28"/>
      <c r="DD274" s="28"/>
      <c r="DE274" s="28"/>
      <c r="DF274" s="28"/>
      <c r="DG274" s="28"/>
      <c r="DH274" s="28"/>
      <c r="DI274" s="28"/>
      <c r="DJ274" s="28"/>
      <c r="DK274" s="28"/>
      <c r="DL274" s="28"/>
      <c r="DM274" s="28"/>
      <c r="DN274" s="28"/>
      <c r="DO274" s="28"/>
      <c r="DP274" s="28"/>
      <c r="DQ274" s="28"/>
      <c r="DR274" s="28"/>
      <c r="DS274" s="28"/>
      <c r="DT274" s="28"/>
      <c r="DU274" s="28"/>
      <c r="DV274" s="28"/>
      <c r="DW274" s="28"/>
      <c r="DX274" s="28"/>
      <c r="DY274" s="28"/>
      <c r="DZ274" s="28"/>
      <c r="EA274" s="28"/>
      <c r="EB274" s="28"/>
      <c r="EC274" s="28"/>
      <c r="ED274" s="28"/>
      <c r="EE274" s="28"/>
      <c r="EF274" s="28"/>
      <c r="EG274" s="28"/>
      <c r="EH274" s="28"/>
      <c r="EI274" s="28"/>
      <c r="EJ274" s="28"/>
      <c r="EK274" s="28"/>
      <c r="EL274" s="28"/>
      <c r="EM274" s="28"/>
      <c r="EN274" s="28"/>
      <c r="EO274" s="28"/>
      <c r="EP274" s="28"/>
      <c r="EQ274" s="28"/>
      <c r="ER274" s="28"/>
      <c r="ES274" s="28"/>
      <c r="ET274" s="28"/>
      <c r="EU274" s="28"/>
      <c r="EV274" s="28"/>
      <c r="EW274" s="28"/>
      <c r="EX274" s="28"/>
      <c r="EY274" s="28"/>
      <c r="EZ274" s="28"/>
      <c r="FA274" s="28"/>
      <c r="FB274" s="28"/>
      <c r="FC274" s="28"/>
      <c r="FD274" s="28"/>
      <c r="FE274" s="28"/>
      <c r="FF274" s="28"/>
      <c r="FG274" s="28"/>
      <c r="FH274" s="28"/>
      <c r="FI274" s="28"/>
      <c r="FJ274" s="28"/>
      <c r="FK274" s="28"/>
      <c r="FL274" s="28"/>
      <c r="FM274" s="28"/>
      <c r="FN274" s="28"/>
      <c r="FO274" s="28"/>
      <c r="FP274" s="28"/>
      <c r="FQ274" s="28"/>
      <c r="FR274" s="28"/>
      <c r="FS274" s="28"/>
      <c r="FT274" s="28"/>
      <c r="FU274" s="28"/>
      <c r="FV274" s="28"/>
      <c r="FW274" s="28"/>
      <c r="FX274" s="28"/>
      <c r="FY274" s="28"/>
      <c r="FZ274" s="28"/>
      <c r="GA274" s="28"/>
      <c r="GB274" s="28"/>
      <c r="GC274" s="28"/>
      <c r="GD274" s="28"/>
      <c r="GE274" s="28"/>
      <c r="GF274" s="28"/>
      <c r="GG274" s="28"/>
      <c r="GH274" s="28"/>
      <c r="GI274" s="28"/>
      <c r="GJ274" s="28"/>
      <c r="GK274" s="28"/>
      <c r="GL274" s="28"/>
      <c r="GM274" s="28"/>
      <c r="GN274" s="28"/>
      <c r="GO274" s="28"/>
      <c r="GP274" s="28"/>
      <c r="GQ274" s="28"/>
      <c r="GR274" s="28"/>
      <c r="GS274" s="28"/>
      <c r="GT274" s="28"/>
      <c r="GU274" s="28"/>
      <c r="GV274" s="28"/>
      <c r="GW274" s="28"/>
      <c r="GX274" s="28"/>
      <c r="GY274" s="28"/>
      <c r="GZ274" s="28"/>
      <c r="HA274" s="28"/>
      <c r="HB274" s="28"/>
      <c r="HC274" s="28"/>
      <c r="HD274" s="28"/>
      <c r="HE274" s="28"/>
      <c r="HF274" s="28"/>
      <c r="HG274" s="28"/>
      <c r="HH274" s="28"/>
      <c r="HI274" s="28"/>
      <c r="HJ274" s="28"/>
      <c r="HK274" s="28"/>
      <c r="HL274" s="28"/>
      <c r="HM274" s="28"/>
      <c r="HN274" s="28"/>
      <c r="HO274" s="28"/>
      <c r="HP274" s="28"/>
      <c r="HQ274" s="28"/>
      <c r="HR274" s="28"/>
      <c r="HS274" s="28"/>
      <c r="HT274" s="28"/>
      <c r="HU274" s="28"/>
      <c r="HV274" s="28"/>
      <c r="HW274" s="28"/>
      <c r="HX274" s="28"/>
      <c r="HY274" s="28"/>
      <c r="HZ274" s="28"/>
      <c r="IA274" s="28"/>
      <c r="IB274" s="28"/>
      <c r="IC274" s="28"/>
      <c r="ID274" s="28"/>
      <c r="IE274" s="28"/>
      <c r="IF274" s="28"/>
      <c r="IG274" s="28"/>
      <c r="IH274" s="28"/>
      <c r="II274" s="28"/>
      <c r="IJ274" s="28"/>
      <c r="IK274" s="28"/>
      <c r="IL274" s="28"/>
      <c r="IM274" s="28"/>
      <c r="IN274" s="28"/>
      <c r="IO274" s="28"/>
      <c r="IP274" s="28"/>
      <c r="IQ274" s="28"/>
      <c r="IR274" s="28"/>
      <c r="IS274" s="28"/>
      <c r="IT274" s="28"/>
      <c r="IU274" s="28"/>
      <c r="IV274" s="28"/>
      <c r="IW274" s="28"/>
      <c r="IX274" s="28"/>
      <c r="IY274" s="28"/>
      <c r="IZ274" s="28"/>
      <c r="JA274" s="28"/>
      <c r="JB274" s="28"/>
      <c r="JC274" s="28"/>
      <c r="JD274" s="28"/>
      <c r="JE274" s="28"/>
      <c r="JF274" s="28"/>
      <c r="JG274" s="28"/>
      <c r="JH274" s="28"/>
      <c r="JI274" s="28"/>
      <c r="JJ274" s="28"/>
      <c r="JK274" s="28"/>
      <c r="JL274" s="28"/>
      <c r="JM274" s="28"/>
      <c r="JN274" s="28"/>
      <c r="JO274" s="28"/>
      <c r="JP274" s="28"/>
      <c r="JQ274" s="28"/>
      <c r="JR274" s="28"/>
      <c r="JS274" s="28"/>
    </row>
    <row r="275" spans="1:279" s="27" customFormat="1" ht="13.5" outlineLevel="1" thickBot="1" x14ac:dyDescent="0.25">
      <c r="A275" s="33"/>
      <c r="B275" s="58"/>
      <c r="C275" s="51" t="s">
        <v>161</v>
      </c>
      <c r="D275" s="33"/>
      <c r="E275" s="52">
        <f>SUM(E272:E274)</f>
        <v>1.0421032134713832</v>
      </c>
      <c r="F275" s="33"/>
      <c r="G275" s="218">
        <f t="shared" ref="G275" si="539">SUM(J275:AS275)</f>
        <v>2660240766.1695371</v>
      </c>
      <c r="H275" s="216">
        <f t="shared" si="532"/>
        <v>1</v>
      </c>
      <c r="I275" s="201" t="s">
        <v>164</v>
      </c>
      <c r="J275" s="212">
        <f>SUM(J272:J274)</f>
        <v>30394934.543636534</v>
      </c>
      <c r="K275" s="212">
        <f t="shared" ref="K275:L275" si="540">SUM(K272:K274)</f>
        <v>19249469.642482039</v>
      </c>
      <c r="L275" s="212">
        <f t="shared" si="540"/>
        <v>14315809.68079447</v>
      </c>
      <c r="M275" s="212">
        <f t="shared" ref="M275" si="541">SUM(M272:M274)</f>
        <v>12755002.836666623</v>
      </c>
      <c r="N275" s="212">
        <f t="shared" ref="N275" si="542">SUM(N272:N274)</f>
        <v>11614809.268834872</v>
      </c>
      <c r="O275" s="212">
        <f t="shared" ref="O275" si="543">SUM(O272:O274)</f>
        <v>11414491.93666441</v>
      </c>
      <c r="P275" s="212">
        <f t="shared" ref="P275" si="544">SUM(P272:P274)</f>
        <v>18124702.041362524</v>
      </c>
      <c r="Q275" s="212">
        <f t="shared" ref="Q275" si="545">SUM(Q272:Q274)</f>
        <v>15396306.024159672</v>
      </c>
      <c r="R275" s="212">
        <f t="shared" ref="R275" si="546">SUM(R272:R274)</f>
        <v>21226326.21011927</v>
      </c>
      <c r="S275" s="212">
        <f t="shared" ref="S275" si="547">SUM(S272:S274)</f>
        <v>27009622.283977237</v>
      </c>
      <c r="T275" s="212">
        <f t="shared" ref="T275" si="548">SUM(T272:T274)</f>
        <v>39017414.356667928</v>
      </c>
      <c r="U275" s="212">
        <f t="shared" ref="U275" si="549">SUM(U272:U274)</f>
        <v>66360955.034171626</v>
      </c>
      <c r="V275" s="212">
        <f t="shared" ref="V275" si="550">SUM(V272:V274)</f>
        <v>54349482.749999993</v>
      </c>
      <c r="W275" s="212">
        <f t="shared" ref="W275" si="551">SUM(W272:W274)</f>
        <v>44146828.450000003</v>
      </c>
      <c r="X275" s="212">
        <f t="shared" ref="X275" si="552">SUM(X272:X274)</f>
        <v>41638298.189999998</v>
      </c>
      <c r="Y275" s="212">
        <f t="shared" ref="Y275" si="553">SUM(Y272:Y274)</f>
        <v>23415887.900000002</v>
      </c>
      <c r="Z275" s="212">
        <f t="shared" ref="Z275" si="554">SUM(Z272:Z274)</f>
        <v>26737565.780000001</v>
      </c>
      <c r="AA275" s="212">
        <f t="shared" ref="AA275" si="555">SUM(AA272:AA274)</f>
        <v>37916151.590000004</v>
      </c>
      <c r="AB275" s="212">
        <f t="shared" ref="AB275" si="556">SUM(AB272:AB274)</f>
        <v>52642706.909999996</v>
      </c>
      <c r="AC275" s="212">
        <f t="shared" ref="AC275" si="557">SUM(AC272:AC274)</f>
        <v>35840534.68</v>
      </c>
      <c r="AD275" s="212">
        <f t="shared" ref="AD275" si="558">SUM(AD272:AD274)</f>
        <v>50733843.989999972</v>
      </c>
      <c r="AE275" s="212">
        <f t="shared" ref="AE275" si="559">SUM(AE272:AE274)</f>
        <v>68042942.420000002</v>
      </c>
      <c r="AF275" s="212">
        <f t="shared" ref="AF275" si="560">SUM(AF272:AF274)</f>
        <v>113299653.06999999</v>
      </c>
      <c r="AG275" s="212">
        <f t="shared" ref="AG275" si="561">SUM(AG272:AG274)</f>
        <v>202467079.27000001</v>
      </c>
      <c r="AH275" s="212">
        <f t="shared" ref="AH275" si="562">SUM(AH272:AH274)</f>
        <v>255479751.40000001</v>
      </c>
      <c r="AI275" s="212">
        <f t="shared" ref="AI275" si="563">SUM(AI272:AI274)</f>
        <v>182777545.81999999</v>
      </c>
      <c r="AJ275" s="212">
        <f t="shared" ref="AJ275:AP275" si="564">SUM(AJ272:AJ274)</f>
        <v>117818519.43000001</v>
      </c>
      <c r="AK275" s="212">
        <f t="shared" si="564"/>
        <v>106309737.7</v>
      </c>
      <c r="AL275" s="212">
        <f t="shared" si="564"/>
        <v>70247179.329999998</v>
      </c>
      <c r="AM275" s="212">
        <f t="shared" si="564"/>
        <v>104401997.55999999</v>
      </c>
      <c r="AN275" s="212">
        <f t="shared" si="564"/>
        <v>142828221.56999999</v>
      </c>
      <c r="AO275" s="212">
        <f t="shared" si="564"/>
        <v>115520430.2</v>
      </c>
      <c r="AP275" s="212">
        <f t="shared" si="564"/>
        <v>100540084.73999999</v>
      </c>
      <c r="AQ275" s="212">
        <f t="shared" ref="AQ275:AS275" si="565">SUM(AQ272:AQ274)</f>
        <v>98731152.73999998</v>
      </c>
      <c r="AR275" s="212">
        <f t="shared" si="565"/>
        <v>135422769.21000001</v>
      </c>
      <c r="AS275" s="212">
        <f t="shared" si="565"/>
        <v>192052557.61000001</v>
      </c>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14"/>
      <c r="DC275" s="28"/>
      <c r="DD275" s="28"/>
      <c r="DE275" s="28"/>
      <c r="DF275" s="28"/>
      <c r="DG275" s="28"/>
      <c r="DH275" s="28"/>
      <c r="DI275" s="28"/>
      <c r="DJ275" s="28"/>
      <c r="DK275" s="28"/>
      <c r="DL275" s="28"/>
      <c r="DM275" s="28"/>
      <c r="DN275" s="28"/>
      <c r="DO275" s="28"/>
      <c r="DP275" s="28"/>
      <c r="DQ275" s="28"/>
      <c r="DR275" s="28"/>
      <c r="DS275" s="28"/>
      <c r="DT275" s="28"/>
      <c r="DU275" s="28"/>
      <c r="DV275" s="28"/>
      <c r="DW275" s="28"/>
      <c r="DX275" s="28"/>
      <c r="DY275" s="28"/>
      <c r="DZ275" s="28"/>
      <c r="EA275" s="28"/>
      <c r="EB275" s="28"/>
      <c r="EC275" s="28"/>
      <c r="ED275" s="28"/>
      <c r="EE275" s="28"/>
      <c r="EF275" s="28"/>
      <c r="EG275" s="28"/>
      <c r="EH275" s="28"/>
      <c r="EI275" s="28"/>
      <c r="EJ275" s="28"/>
      <c r="EK275" s="28"/>
      <c r="EL275" s="28"/>
      <c r="EM275" s="28"/>
      <c r="EN275" s="28"/>
      <c r="EO275" s="28"/>
      <c r="EP275" s="28"/>
      <c r="EQ275" s="28"/>
      <c r="ER275" s="28"/>
      <c r="ES275" s="28"/>
      <c r="ET275" s="28"/>
      <c r="EU275" s="28"/>
      <c r="EV275" s="28"/>
      <c r="EW275" s="28"/>
      <c r="EX275" s="28"/>
      <c r="EY275" s="28"/>
      <c r="EZ275" s="28"/>
      <c r="FA275" s="28"/>
      <c r="FB275" s="28"/>
      <c r="FC275" s="28"/>
      <c r="FD275" s="28"/>
      <c r="FE275" s="28"/>
      <c r="FF275" s="28"/>
      <c r="FG275" s="28"/>
      <c r="FH275" s="28"/>
      <c r="FI275" s="28"/>
      <c r="FJ275" s="28"/>
      <c r="FK275" s="28"/>
      <c r="FL275" s="28"/>
      <c r="FM275" s="28"/>
      <c r="FN275" s="28"/>
      <c r="FO275" s="28"/>
      <c r="FP275" s="28"/>
      <c r="FQ275" s="28"/>
      <c r="FR275" s="28"/>
      <c r="FS275" s="28"/>
      <c r="FT275" s="28"/>
      <c r="FU275" s="28"/>
      <c r="FV275" s="28"/>
      <c r="FW275" s="28"/>
      <c r="FX275" s="28"/>
      <c r="FY275" s="28"/>
      <c r="FZ275" s="28"/>
      <c r="GA275" s="28"/>
      <c r="GB275" s="28"/>
      <c r="GC275" s="28"/>
      <c r="GD275" s="28"/>
      <c r="GE275" s="28"/>
      <c r="GF275" s="28"/>
      <c r="GG275" s="28"/>
      <c r="GH275" s="28"/>
      <c r="GI275" s="28"/>
      <c r="GJ275" s="28"/>
      <c r="GK275" s="28"/>
      <c r="GL275" s="28"/>
      <c r="GM275" s="28"/>
      <c r="GN275" s="28"/>
      <c r="GO275" s="28"/>
      <c r="GP275" s="28"/>
      <c r="GQ275" s="28"/>
      <c r="GR275" s="28"/>
      <c r="GS275" s="28"/>
      <c r="GT275" s="28"/>
      <c r="GU275" s="28"/>
      <c r="GV275" s="28"/>
      <c r="GW275" s="28"/>
      <c r="GX275" s="28"/>
      <c r="GY275" s="28"/>
      <c r="GZ275" s="28"/>
      <c r="HA275" s="28"/>
      <c r="HB275" s="28"/>
      <c r="HC275" s="28"/>
      <c r="HD275" s="28"/>
      <c r="HE275" s="28"/>
      <c r="HF275" s="28"/>
      <c r="HG275" s="28"/>
      <c r="HH275" s="28"/>
      <c r="HI275" s="28"/>
      <c r="HJ275" s="28"/>
      <c r="HK275" s="28"/>
      <c r="HL275" s="28"/>
      <c r="HM275" s="28"/>
      <c r="HN275" s="28"/>
      <c r="HO275" s="28"/>
      <c r="HP275" s="28"/>
      <c r="HQ275" s="28"/>
      <c r="HR275" s="28"/>
      <c r="HS275" s="28"/>
      <c r="HT275" s="28"/>
      <c r="HU275" s="28"/>
      <c r="HV275" s="28"/>
      <c r="HW275" s="28"/>
      <c r="HX275" s="28"/>
      <c r="HY275" s="28"/>
      <c r="HZ275" s="28"/>
      <c r="IA275" s="28"/>
      <c r="IB275" s="28"/>
      <c r="IC275" s="28"/>
      <c r="ID275" s="28"/>
      <c r="IE275" s="28"/>
      <c r="IF275" s="28"/>
      <c r="IG275" s="28"/>
      <c r="IH275" s="28"/>
      <c r="II275" s="28"/>
      <c r="IJ275" s="28"/>
      <c r="IK275" s="28"/>
      <c r="IL275" s="28"/>
      <c r="IM275" s="28"/>
      <c r="IN275" s="28"/>
      <c r="IO275" s="28"/>
      <c r="IP275" s="28"/>
      <c r="IQ275" s="28"/>
      <c r="IR275" s="28"/>
      <c r="IS275" s="28"/>
      <c r="IT275" s="28"/>
      <c r="IU275" s="28"/>
      <c r="IV275" s="28"/>
      <c r="IW275" s="28"/>
      <c r="IX275" s="28"/>
      <c r="IY275" s="28"/>
      <c r="IZ275" s="28"/>
      <c r="JA275" s="28"/>
      <c r="JB275" s="28"/>
      <c r="JC275" s="28"/>
      <c r="JD275" s="28"/>
      <c r="JE275" s="28"/>
      <c r="JF275" s="28"/>
      <c r="JG275" s="28"/>
      <c r="JH275" s="28"/>
      <c r="JI275" s="28"/>
      <c r="JJ275" s="28"/>
      <c r="JK275" s="28"/>
      <c r="JL275" s="28"/>
      <c r="JM275" s="28"/>
      <c r="JN275" s="28"/>
      <c r="JO275" s="28"/>
      <c r="JP275" s="28"/>
      <c r="JQ275" s="28"/>
      <c r="JR275" s="28"/>
      <c r="JS275" s="28"/>
    </row>
    <row r="276" spans="1:279" s="27" customFormat="1" ht="13.5" outlineLevel="1" thickTop="1" x14ac:dyDescent="0.2">
      <c r="A276" s="33"/>
      <c r="B276" s="58"/>
      <c r="C276" s="33"/>
      <c r="D276" s="33"/>
      <c r="E276" s="196"/>
      <c r="F276" s="196"/>
      <c r="G276" s="46"/>
      <c r="H276" s="33"/>
      <c r="I276" s="12"/>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14"/>
      <c r="DC276" s="28"/>
      <c r="DD276" s="28"/>
      <c r="DE276" s="28"/>
      <c r="DF276" s="28"/>
      <c r="DG276" s="28"/>
      <c r="DH276" s="28"/>
      <c r="DI276" s="28"/>
      <c r="DJ276" s="28"/>
      <c r="DK276" s="28"/>
      <c r="DL276" s="28"/>
      <c r="DM276" s="28"/>
      <c r="DN276" s="28"/>
      <c r="DO276" s="28"/>
      <c r="DP276" s="28"/>
      <c r="DQ276" s="28"/>
      <c r="DR276" s="28"/>
      <c r="DS276" s="28"/>
      <c r="DT276" s="28"/>
      <c r="DU276" s="28"/>
      <c r="DV276" s="28"/>
      <c r="DW276" s="28"/>
      <c r="DX276" s="28"/>
      <c r="DY276" s="28"/>
      <c r="DZ276" s="28"/>
      <c r="EA276" s="28"/>
      <c r="EB276" s="28"/>
      <c r="EC276" s="28"/>
      <c r="ED276" s="28"/>
      <c r="EE276" s="28"/>
      <c r="EF276" s="28"/>
      <c r="EG276" s="28"/>
      <c r="EH276" s="28"/>
      <c r="EI276" s="28"/>
      <c r="EJ276" s="28"/>
      <c r="EK276" s="28"/>
      <c r="EL276" s="28"/>
      <c r="EM276" s="28"/>
      <c r="EN276" s="28"/>
      <c r="EO276" s="28"/>
      <c r="EP276" s="28"/>
      <c r="EQ276" s="28"/>
      <c r="ER276" s="28"/>
      <c r="ES276" s="28"/>
      <c r="ET276" s="28"/>
      <c r="EU276" s="28"/>
      <c r="EV276" s="28"/>
      <c r="EW276" s="28"/>
      <c r="EX276" s="28"/>
      <c r="EY276" s="28"/>
      <c r="EZ276" s="28"/>
      <c r="FA276" s="28"/>
      <c r="FB276" s="28"/>
      <c r="FC276" s="28"/>
      <c r="FD276" s="28"/>
      <c r="FE276" s="28"/>
      <c r="FF276" s="28"/>
      <c r="FG276" s="28"/>
      <c r="FH276" s="28"/>
      <c r="FI276" s="28"/>
      <c r="FJ276" s="28"/>
      <c r="FK276" s="28"/>
      <c r="FL276" s="28"/>
      <c r="FM276" s="28"/>
      <c r="FN276" s="28"/>
      <c r="FO276" s="28"/>
      <c r="FP276" s="28"/>
      <c r="FQ276" s="28"/>
      <c r="FR276" s="28"/>
      <c r="FS276" s="28"/>
      <c r="FT276" s="28"/>
      <c r="FU276" s="28"/>
      <c r="FV276" s="28"/>
      <c r="FW276" s="28"/>
      <c r="FX276" s="28"/>
      <c r="FY276" s="28"/>
      <c r="FZ276" s="28"/>
      <c r="GA276" s="28"/>
      <c r="GB276" s="28"/>
      <c r="GC276" s="28"/>
      <c r="GD276" s="28"/>
      <c r="GE276" s="28"/>
      <c r="GF276" s="28"/>
      <c r="GG276" s="28"/>
      <c r="GH276" s="28"/>
      <c r="GI276" s="28"/>
      <c r="GJ276" s="28"/>
      <c r="GK276" s="28"/>
      <c r="GL276" s="28"/>
      <c r="GM276" s="28"/>
      <c r="GN276" s="28"/>
      <c r="GO276" s="28"/>
      <c r="GP276" s="28"/>
      <c r="GQ276" s="28"/>
      <c r="GR276" s="28"/>
      <c r="GS276" s="28"/>
      <c r="GT276" s="28"/>
      <c r="GU276" s="28"/>
      <c r="GV276" s="28"/>
      <c r="GW276" s="28"/>
      <c r="GX276" s="28"/>
      <c r="GY276" s="28"/>
      <c r="GZ276" s="28"/>
      <c r="HA276" s="28"/>
      <c r="HB276" s="28"/>
      <c r="HC276" s="28"/>
      <c r="HD276" s="28"/>
      <c r="HE276" s="28"/>
      <c r="HF276" s="28"/>
      <c r="HG276" s="28"/>
      <c r="HH276" s="28"/>
      <c r="HI276" s="28"/>
      <c r="HJ276" s="28"/>
      <c r="HK276" s="28"/>
      <c r="HL276" s="28"/>
      <c r="HM276" s="28"/>
      <c r="HN276" s="28"/>
      <c r="HO276" s="28"/>
      <c r="HP276" s="28"/>
      <c r="HQ276" s="28"/>
      <c r="HR276" s="28"/>
      <c r="HS276" s="28"/>
      <c r="HT276" s="28"/>
      <c r="HU276" s="28"/>
      <c r="HV276" s="28"/>
      <c r="HW276" s="28"/>
      <c r="HX276" s="28"/>
      <c r="HY276" s="28"/>
      <c r="HZ276" s="28"/>
      <c r="IA276" s="28"/>
      <c r="IB276" s="28"/>
      <c r="IC276" s="28"/>
      <c r="ID276" s="28"/>
      <c r="IE276" s="28"/>
      <c r="IF276" s="28"/>
      <c r="IG276" s="28"/>
      <c r="IH276" s="28"/>
      <c r="II276" s="28"/>
      <c r="IJ276" s="28"/>
      <c r="IK276" s="28"/>
      <c r="IL276" s="28"/>
      <c r="IM276" s="28"/>
      <c r="IN276" s="28"/>
      <c r="IO276" s="28"/>
      <c r="IP276" s="28"/>
      <c r="IQ276" s="28"/>
      <c r="IR276" s="28"/>
      <c r="IS276" s="28"/>
      <c r="IT276" s="28"/>
      <c r="IU276" s="28"/>
      <c r="IV276" s="28"/>
      <c r="IW276" s="28"/>
      <c r="IX276" s="28"/>
      <c r="IY276" s="28"/>
      <c r="IZ276" s="28"/>
      <c r="JA276" s="28"/>
      <c r="JB276" s="28"/>
      <c r="JC276" s="28"/>
      <c r="JD276" s="28"/>
      <c r="JE276" s="28"/>
      <c r="JF276" s="28"/>
      <c r="JG276" s="28"/>
      <c r="JH276" s="28"/>
      <c r="JI276" s="28"/>
      <c r="JJ276" s="28"/>
      <c r="JK276" s="28"/>
      <c r="JL276" s="28"/>
      <c r="JM276" s="28"/>
      <c r="JN276" s="28"/>
      <c r="JO276" s="28"/>
      <c r="JP276" s="28"/>
      <c r="JQ276" s="28"/>
      <c r="JR276" s="28"/>
      <c r="JS276" s="28"/>
    </row>
    <row r="277" spans="1:279" s="27" customFormat="1" ht="12.75" outlineLevel="1" x14ac:dyDescent="0.2">
      <c r="A277" s="33"/>
      <c r="B277" s="58"/>
      <c r="C277" s="33"/>
      <c r="D277" s="33"/>
      <c r="E277" s="196"/>
      <c r="F277" s="196"/>
      <c r="G277" s="46"/>
      <c r="H277" s="33"/>
      <c r="I277" s="12"/>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195"/>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14"/>
      <c r="DC277" s="28"/>
      <c r="DD277" s="28"/>
      <c r="DE277" s="28"/>
      <c r="DF277" s="28"/>
      <c r="DG277" s="28"/>
      <c r="DH277" s="28"/>
      <c r="DI277" s="28"/>
      <c r="DJ277" s="28"/>
      <c r="DK277" s="28"/>
      <c r="DL277" s="28"/>
      <c r="DM277" s="28"/>
      <c r="DN277" s="28"/>
      <c r="DO277" s="28"/>
      <c r="DP277" s="28"/>
      <c r="DQ277" s="28"/>
      <c r="DR277" s="28"/>
      <c r="DS277" s="28"/>
      <c r="DT277" s="28"/>
      <c r="DU277" s="28"/>
      <c r="DV277" s="28"/>
      <c r="DW277" s="28"/>
      <c r="DX277" s="28"/>
      <c r="DY277" s="28"/>
      <c r="DZ277" s="28"/>
      <c r="EA277" s="28"/>
      <c r="EB277" s="28"/>
      <c r="EC277" s="28"/>
      <c r="ED277" s="28"/>
      <c r="EE277" s="28"/>
      <c r="EF277" s="28"/>
      <c r="EG277" s="28"/>
      <c r="EH277" s="28"/>
      <c r="EI277" s="28"/>
      <c r="EJ277" s="28"/>
      <c r="EK277" s="28"/>
      <c r="EL277" s="28"/>
      <c r="EM277" s="28"/>
      <c r="EN277" s="28"/>
      <c r="EO277" s="28"/>
      <c r="EP277" s="28"/>
      <c r="EQ277" s="28"/>
      <c r="ER277" s="28"/>
      <c r="ES277" s="28"/>
      <c r="ET277" s="28"/>
      <c r="EU277" s="28"/>
      <c r="EV277" s="28"/>
      <c r="EW277" s="28"/>
      <c r="EX277" s="28"/>
      <c r="EY277" s="28"/>
      <c r="EZ277" s="28"/>
      <c r="FA277" s="28"/>
      <c r="FB277" s="28"/>
      <c r="FC277" s="28"/>
      <c r="FD277" s="28"/>
      <c r="FE277" s="28"/>
      <c r="FF277" s="28"/>
      <c r="FG277" s="28"/>
      <c r="FH277" s="28"/>
      <c r="FI277" s="28"/>
      <c r="FJ277" s="28"/>
      <c r="FK277" s="28"/>
      <c r="FL277" s="28"/>
      <c r="FM277" s="28"/>
      <c r="FN277" s="28"/>
      <c r="FO277" s="28"/>
      <c r="FP277" s="28"/>
      <c r="FQ277" s="28"/>
      <c r="FR277" s="28"/>
      <c r="FS277" s="28"/>
      <c r="FT277" s="28"/>
      <c r="FU277" s="28"/>
      <c r="FV277" s="28"/>
      <c r="FW277" s="28"/>
      <c r="FX277" s="28"/>
      <c r="FY277" s="28"/>
      <c r="FZ277" s="28"/>
      <c r="GA277" s="28"/>
      <c r="GB277" s="28"/>
      <c r="GC277" s="28"/>
      <c r="GD277" s="28"/>
      <c r="GE277" s="28"/>
      <c r="GF277" s="28"/>
      <c r="GG277" s="28"/>
      <c r="GH277" s="28"/>
      <c r="GI277" s="28"/>
      <c r="GJ277" s="28"/>
      <c r="GK277" s="28"/>
      <c r="GL277" s="28"/>
      <c r="GM277" s="28"/>
      <c r="GN277" s="28"/>
      <c r="GO277" s="28"/>
      <c r="GP277" s="28"/>
      <c r="GQ277" s="28"/>
      <c r="GR277" s="28"/>
      <c r="GS277" s="28"/>
      <c r="GT277" s="28"/>
      <c r="GU277" s="28"/>
      <c r="GV277" s="28"/>
      <c r="GW277" s="28"/>
      <c r="GX277" s="28"/>
      <c r="GY277" s="28"/>
      <c r="GZ277" s="28"/>
      <c r="HA277" s="28"/>
      <c r="HB277" s="28"/>
      <c r="HC277" s="28"/>
      <c r="HD277" s="28"/>
      <c r="HE277" s="28"/>
      <c r="HF277" s="28"/>
      <c r="HG277" s="28"/>
      <c r="HH277" s="28"/>
      <c r="HI277" s="28"/>
      <c r="HJ277" s="28"/>
      <c r="HK277" s="28"/>
      <c r="HL277" s="28"/>
      <c r="HM277" s="28"/>
      <c r="HN277" s="28"/>
      <c r="HO277" s="28"/>
      <c r="HP277" s="28"/>
      <c r="HQ277" s="28"/>
      <c r="HR277" s="28"/>
      <c r="HS277" s="28"/>
      <c r="HT277" s="28"/>
      <c r="HU277" s="28"/>
      <c r="HV277" s="28"/>
      <c r="HW277" s="28"/>
      <c r="HX277" s="28"/>
      <c r="HY277" s="28"/>
      <c r="HZ277" s="28"/>
      <c r="IA277" s="28"/>
      <c r="IB277" s="28"/>
      <c r="IC277" s="28"/>
      <c r="ID277" s="28"/>
      <c r="IE277" s="28"/>
      <c r="IF277" s="28"/>
      <c r="IG277" s="28"/>
      <c r="IH277" s="28"/>
      <c r="II277" s="28"/>
      <c r="IJ277" s="28"/>
      <c r="IK277" s="28"/>
      <c r="IL277" s="28"/>
      <c r="IM277" s="28"/>
      <c r="IN277" s="28"/>
      <c r="IO277" s="28"/>
      <c r="IP277" s="28"/>
      <c r="IQ277" s="28"/>
      <c r="IR277" s="28"/>
      <c r="IS277" s="28"/>
      <c r="IT277" s="28"/>
      <c r="IU277" s="28"/>
      <c r="IV277" s="28"/>
      <c r="IW277" s="28"/>
      <c r="IX277" s="28"/>
      <c r="IY277" s="28"/>
      <c r="IZ277" s="28"/>
      <c r="JA277" s="28"/>
      <c r="JB277" s="28"/>
      <c r="JC277" s="28"/>
      <c r="JD277" s="28"/>
      <c r="JE277" s="28"/>
      <c r="JF277" s="28"/>
      <c r="JG277" s="28"/>
      <c r="JH277" s="28"/>
      <c r="JI277" s="28"/>
      <c r="JJ277" s="28"/>
      <c r="JK277" s="28"/>
      <c r="JL277" s="28"/>
      <c r="JM277" s="28"/>
      <c r="JN277" s="28"/>
      <c r="JO277" s="28"/>
      <c r="JP277" s="28"/>
      <c r="JQ277" s="28"/>
      <c r="JR277" s="28"/>
      <c r="JS277" s="28"/>
    </row>
    <row r="278" spans="1:279" s="27" customFormat="1" ht="12.75" outlineLevel="1" x14ac:dyDescent="0.2">
      <c r="A278" s="33"/>
      <c r="B278" s="58"/>
      <c r="C278" s="240" t="s">
        <v>427</v>
      </c>
      <c r="D278" s="33"/>
      <c r="E278" s="194"/>
      <c r="F278" s="194"/>
      <c r="G278" s="204"/>
      <c r="H278" s="33"/>
      <c r="I278" s="12"/>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14"/>
      <c r="DC278" s="28"/>
      <c r="DD278" s="28"/>
      <c r="DE278" s="28"/>
      <c r="DF278" s="28"/>
      <c r="DG278" s="28"/>
      <c r="DH278" s="28"/>
      <c r="DI278" s="28"/>
      <c r="DJ278" s="28"/>
      <c r="DK278" s="28"/>
      <c r="DL278" s="28"/>
      <c r="DM278" s="28"/>
      <c r="DN278" s="28"/>
      <c r="DO278" s="28"/>
      <c r="DP278" s="28"/>
      <c r="DQ278" s="28"/>
      <c r="DR278" s="28"/>
      <c r="DS278" s="28"/>
      <c r="DT278" s="28"/>
      <c r="DU278" s="28"/>
      <c r="DV278" s="28"/>
      <c r="DW278" s="28"/>
      <c r="DX278" s="28"/>
      <c r="DY278" s="28"/>
      <c r="DZ278" s="28"/>
      <c r="EA278" s="28"/>
      <c r="EB278" s="28"/>
      <c r="EC278" s="28"/>
      <c r="ED278" s="28"/>
      <c r="EE278" s="28"/>
      <c r="EF278" s="28"/>
      <c r="EG278" s="28"/>
      <c r="EH278" s="28"/>
      <c r="EI278" s="28"/>
      <c r="EJ278" s="28"/>
      <c r="EK278" s="28"/>
      <c r="EL278" s="28"/>
      <c r="EM278" s="28"/>
      <c r="EN278" s="28"/>
      <c r="EO278" s="28"/>
      <c r="EP278" s="28"/>
      <c r="EQ278" s="28"/>
      <c r="ER278" s="28"/>
      <c r="ES278" s="28"/>
      <c r="ET278" s="28"/>
      <c r="EU278" s="28"/>
      <c r="EV278" s="28"/>
      <c r="EW278" s="28"/>
      <c r="EX278" s="28"/>
      <c r="EY278" s="28"/>
      <c r="EZ278" s="28"/>
      <c r="FA278" s="28"/>
      <c r="FB278" s="28"/>
      <c r="FC278" s="28"/>
      <c r="FD278" s="28"/>
      <c r="FE278" s="28"/>
      <c r="FF278" s="28"/>
      <c r="FG278" s="28"/>
      <c r="FH278" s="28"/>
      <c r="FI278" s="28"/>
      <c r="FJ278" s="28"/>
      <c r="FK278" s="28"/>
      <c r="FL278" s="28"/>
      <c r="FM278" s="28"/>
      <c r="FN278" s="28"/>
      <c r="FO278" s="28"/>
      <c r="FP278" s="28"/>
      <c r="FQ278" s="28"/>
      <c r="FR278" s="28"/>
      <c r="FS278" s="28"/>
      <c r="FT278" s="28"/>
      <c r="FU278" s="28"/>
      <c r="FV278" s="28"/>
      <c r="FW278" s="28"/>
      <c r="FX278" s="28"/>
      <c r="FY278" s="28"/>
      <c r="FZ278" s="28"/>
      <c r="GA278" s="28"/>
      <c r="GB278" s="28"/>
      <c r="GC278" s="28"/>
      <c r="GD278" s="28"/>
      <c r="GE278" s="28"/>
      <c r="GF278" s="28"/>
      <c r="GG278" s="28"/>
      <c r="GH278" s="28"/>
      <c r="GI278" s="28"/>
      <c r="GJ278" s="28"/>
      <c r="GK278" s="28"/>
      <c r="GL278" s="28"/>
      <c r="GM278" s="28"/>
      <c r="GN278" s="28"/>
      <c r="GO278" s="28"/>
      <c r="GP278" s="28"/>
      <c r="GQ278" s="28"/>
      <c r="GR278" s="28"/>
      <c r="GS278" s="28"/>
      <c r="GT278" s="28"/>
      <c r="GU278" s="28"/>
      <c r="GV278" s="28"/>
      <c r="GW278" s="28"/>
      <c r="GX278" s="28"/>
      <c r="GY278" s="28"/>
      <c r="GZ278" s="28"/>
      <c r="HA278" s="28"/>
      <c r="HB278" s="28"/>
      <c r="HC278" s="28"/>
      <c r="HD278" s="28"/>
      <c r="HE278" s="28"/>
      <c r="HF278" s="28"/>
      <c r="HG278" s="28"/>
      <c r="HH278" s="28"/>
      <c r="HI278" s="28"/>
      <c r="HJ278" s="28"/>
      <c r="HK278" s="28"/>
      <c r="HL278" s="28"/>
      <c r="HM278" s="28"/>
      <c r="HN278" s="28"/>
      <c r="HO278" s="28"/>
      <c r="HP278" s="28"/>
      <c r="HQ278" s="28"/>
      <c r="HR278" s="28"/>
      <c r="HS278" s="28"/>
      <c r="HT278" s="28"/>
      <c r="HU278" s="28"/>
      <c r="HV278" s="28"/>
      <c r="HW278" s="28"/>
      <c r="HX278" s="28"/>
      <c r="HY278" s="28"/>
      <c r="HZ278" s="28"/>
      <c r="IA278" s="28"/>
      <c r="IB278" s="28"/>
      <c r="IC278" s="28"/>
      <c r="ID278" s="28"/>
      <c r="IE278" s="28"/>
      <c r="IF278" s="28"/>
      <c r="IG278" s="28"/>
      <c r="IH278" s="28"/>
      <c r="II278" s="28"/>
      <c r="IJ278" s="28"/>
      <c r="IK278" s="28"/>
      <c r="IL278" s="28"/>
      <c r="IM278" s="28"/>
      <c r="IN278" s="28"/>
      <c r="IO278" s="28"/>
      <c r="IP278" s="28"/>
      <c r="IQ278" s="28"/>
      <c r="IR278" s="28"/>
      <c r="IS278" s="28"/>
      <c r="IT278" s="28"/>
      <c r="IU278" s="28"/>
      <c r="IV278" s="28"/>
      <c r="IW278" s="28"/>
      <c r="IX278" s="28"/>
      <c r="IY278" s="28"/>
      <c r="IZ278" s="28"/>
      <c r="JA278" s="28"/>
      <c r="JB278" s="28"/>
      <c r="JC278" s="28"/>
      <c r="JD278" s="28"/>
      <c r="JE278" s="28"/>
      <c r="JF278" s="28"/>
      <c r="JG278" s="28"/>
      <c r="JH278" s="28"/>
      <c r="JI278" s="28"/>
      <c r="JJ278" s="28"/>
      <c r="JK278" s="28"/>
      <c r="JL278" s="28"/>
      <c r="JM278" s="28"/>
      <c r="JN278" s="28"/>
      <c r="JO278" s="28"/>
      <c r="JP278" s="28"/>
      <c r="JQ278" s="28"/>
      <c r="JR278" s="28"/>
      <c r="JS278" s="28"/>
    </row>
    <row r="279" spans="1:279" s="27" customFormat="1" ht="12.75" outlineLevel="1" x14ac:dyDescent="0.2">
      <c r="A279" s="33"/>
      <c r="B279" s="58"/>
      <c r="C279" s="193"/>
      <c r="D279" s="33"/>
      <c r="E279" s="244"/>
      <c r="F279" s="194"/>
      <c r="G279" s="46"/>
      <c r="H279" s="33"/>
      <c r="I279" s="12"/>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14"/>
      <c r="DC279" s="28"/>
      <c r="DD279" s="28"/>
      <c r="DE279" s="28"/>
      <c r="DF279" s="28"/>
      <c r="DG279" s="28"/>
      <c r="DH279" s="28"/>
      <c r="DI279" s="28"/>
      <c r="DJ279" s="28"/>
      <c r="DK279" s="28"/>
      <c r="DL279" s="28"/>
      <c r="DM279" s="28"/>
      <c r="DN279" s="28"/>
      <c r="DO279" s="28"/>
      <c r="DP279" s="28"/>
      <c r="DQ279" s="28"/>
      <c r="DR279" s="28"/>
      <c r="DS279" s="28"/>
      <c r="DT279" s="28"/>
      <c r="DU279" s="28"/>
      <c r="DV279" s="28"/>
      <c r="DW279" s="28"/>
      <c r="DX279" s="28"/>
      <c r="DY279" s="28"/>
      <c r="DZ279" s="28"/>
      <c r="EA279" s="28"/>
      <c r="EB279" s="28"/>
      <c r="EC279" s="28"/>
      <c r="ED279" s="28"/>
      <c r="EE279" s="28"/>
      <c r="EF279" s="28"/>
      <c r="EG279" s="28"/>
      <c r="EH279" s="28"/>
      <c r="EI279" s="28"/>
      <c r="EJ279" s="28"/>
      <c r="EK279" s="28"/>
      <c r="EL279" s="28"/>
      <c r="EM279" s="28"/>
      <c r="EN279" s="28"/>
      <c r="EO279" s="28"/>
      <c r="EP279" s="28"/>
      <c r="EQ279" s="28"/>
      <c r="ER279" s="28"/>
      <c r="ES279" s="28"/>
      <c r="ET279" s="28"/>
      <c r="EU279" s="28"/>
      <c r="EV279" s="28"/>
      <c r="EW279" s="28"/>
      <c r="EX279" s="28"/>
      <c r="EY279" s="28"/>
      <c r="EZ279" s="28"/>
      <c r="FA279" s="28"/>
      <c r="FB279" s="28"/>
      <c r="FC279" s="28"/>
      <c r="FD279" s="28"/>
      <c r="FE279" s="28"/>
      <c r="FF279" s="28"/>
      <c r="FG279" s="28"/>
      <c r="FH279" s="28"/>
      <c r="FI279" s="28"/>
      <c r="FJ279" s="28"/>
      <c r="FK279" s="28"/>
      <c r="FL279" s="28"/>
      <c r="FM279" s="28"/>
      <c r="FN279" s="28"/>
      <c r="FO279" s="28"/>
      <c r="FP279" s="28"/>
      <c r="FQ279" s="28"/>
      <c r="FR279" s="28"/>
      <c r="FS279" s="28"/>
      <c r="FT279" s="28"/>
      <c r="FU279" s="28"/>
      <c r="FV279" s="28"/>
      <c r="FW279" s="28"/>
      <c r="FX279" s="28"/>
      <c r="FY279" s="28"/>
      <c r="FZ279" s="28"/>
      <c r="GA279" s="28"/>
      <c r="GB279" s="28"/>
      <c r="GC279" s="28"/>
      <c r="GD279" s="28"/>
      <c r="GE279" s="28"/>
      <c r="GF279" s="28"/>
      <c r="GG279" s="28"/>
      <c r="GH279" s="28"/>
      <c r="GI279" s="28"/>
      <c r="GJ279" s="28"/>
      <c r="GK279" s="28"/>
      <c r="GL279" s="28"/>
      <c r="GM279" s="28"/>
      <c r="GN279" s="28"/>
      <c r="GO279" s="28"/>
      <c r="GP279" s="28"/>
      <c r="GQ279" s="28"/>
      <c r="GR279" s="28"/>
      <c r="GS279" s="28"/>
      <c r="GT279" s="28"/>
      <c r="GU279" s="28"/>
      <c r="GV279" s="28"/>
      <c r="GW279" s="28"/>
      <c r="GX279" s="28"/>
      <c r="GY279" s="28"/>
      <c r="GZ279" s="28"/>
      <c r="HA279" s="28"/>
      <c r="HB279" s="28"/>
      <c r="HC279" s="28"/>
      <c r="HD279" s="28"/>
      <c r="HE279" s="28"/>
      <c r="HF279" s="28"/>
      <c r="HG279" s="28"/>
      <c r="HH279" s="28"/>
      <c r="HI279" s="28"/>
      <c r="HJ279" s="28"/>
      <c r="HK279" s="28"/>
      <c r="HL279" s="28"/>
      <c r="HM279" s="28"/>
      <c r="HN279" s="28"/>
      <c r="HO279" s="28"/>
      <c r="HP279" s="28"/>
      <c r="HQ279" s="28"/>
      <c r="HR279" s="28"/>
      <c r="HS279" s="28"/>
      <c r="HT279" s="28"/>
      <c r="HU279" s="28"/>
      <c r="HV279" s="28"/>
      <c r="HW279" s="28"/>
      <c r="HX279" s="28"/>
      <c r="HY279" s="28"/>
      <c r="HZ279" s="28"/>
      <c r="IA279" s="28"/>
      <c r="IB279" s="28"/>
      <c r="IC279" s="28"/>
      <c r="ID279" s="28"/>
      <c r="IE279" s="28"/>
      <c r="IF279" s="28"/>
      <c r="IG279" s="28"/>
      <c r="IH279" s="28"/>
      <c r="II279" s="28"/>
      <c r="IJ279" s="28"/>
      <c r="IK279" s="28"/>
      <c r="IL279" s="28"/>
      <c r="IM279" s="28"/>
      <c r="IN279" s="28"/>
      <c r="IO279" s="28"/>
      <c r="IP279" s="28"/>
      <c r="IQ279" s="28"/>
      <c r="IR279" s="28"/>
      <c r="IS279" s="28"/>
      <c r="IT279" s="28"/>
      <c r="IU279" s="28"/>
      <c r="IV279" s="28"/>
      <c r="IW279" s="28"/>
      <c r="IX279" s="28"/>
      <c r="IY279" s="28"/>
      <c r="IZ279" s="28"/>
      <c r="JA279" s="28"/>
      <c r="JB279" s="28"/>
      <c r="JC279" s="28"/>
      <c r="JD279" s="28"/>
      <c r="JE279" s="28"/>
      <c r="JF279" s="28"/>
      <c r="JG279" s="28"/>
      <c r="JH279" s="28"/>
      <c r="JI279" s="28"/>
      <c r="JJ279" s="28"/>
      <c r="JK279" s="28"/>
      <c r="JL279" s="28"/>
      <c r="JM279" s="28"/>
      <c r="JN279" s="28"/>
      <c r="JO279" s="28"/>
      <c r="JP279" s="28"/>
      <c r="JQ279" s="28"/>
      <c r="JR279" s="28"/>
      <c r="JS279" s="28"/>
    </row>
    <row r="280" spans="1:279" s="27" customFormat="1" ht="12.75" outlineLevel="1" x14ac:dyDescent="0.2">
      <c r="A280" s="33"/>
      <c r="B280" s="58"/>
      <c r="C280" s="193" t="s">
        <v>119</v>
      </c>
      <c r="D280" s="33"/>
      <c r="E280" s="244">
        <v>0.58316017797599551</v>
      </c>
      <c r="F280" s="194"/>
      <c r="G280" s="204">
        <f>SUM(J280:AS280)</f>
        <v>1286719048.6629939</v>
      </c>
      <c r="H280" s="246">
        <f>+G280/$G$322</f>
        <v>0.48325137683672054</v>
      </c>
      <c r="I280" s="201" t="s">
        <v>164</v>
      </c>
      <c r="J280" s="197">
        <v>17725115.438035816</v>
      </c>
      <c r="K280" s="197">
        <v>11225524.142653348</v>
      </c>
      <c r="L280" s="197">
        <v>8348410.1213225825</v>
      </c>
      <c r="M280" s="197">
        <v>7438209.7243148359</v>
      </c>
      <c r="N280" s="197">
        <v>6773294.2403709861</v>
      </c>
      <c r="O280" s="197">
        <v>6656477.1492907833</v>
      </c>
      <c r="P280" s="197">
        <v>10569604.468202859</v>
      </c>
      <c r="Q280" s="197">
        <v>8978512.5612218454</v>
      </c>
      <c r="R280" s="197">
        <v>12378348.170469692</v>
      </c>
      <c r="S280" s="197">
        <v>15750936.13818858</v>
      </c>
      <c r="T280" s="197">
        <v>22753402.300397631</v>
      </c>
      <c r="U280" s="197">
        <v>38699066.348384559</v>
      </c>
      <c r="V280" s="197">
        <v>31694454.033393294</v>
      </c>
      <c r="W280" s="197">
        <v>25744672.335977744</v>
      </c>
      <c r="X280" s="197">
        <v>24281797.383097969</v>
      </c>
      <c r="Y280" s="197">
        <v>13655213.355229961</v>
      </c>
      <c r="Z280" s="197">
        <v>15592283.618909689</v>
      </c>
      <c r="AA280" s="197">
        <v>22111189.709389228</v>
      </c>
      <c r="AB280" s="197">
        <v>30699130.330773767</v>
      </c>
      <c r="AC280" s="197">
        <v>20900772.582743637</v>
      </c>
      <c r="AD280" s="197">
        <v>29585957.490614776</v>
      </c>
      <c r="AE280" s="197">
        <v>39679934.411657616</v>
      </c>
      <c r="AF280" s="197">
        <v>66071845.848919742</v>
      </c>
      <c r="AG280" s="197">
        <v>118070737.98137319</v>
      </c>
      <c r="AH280" s="197">
        <v>148985617.29568708</v>
      </c>
      <c r="AI280" s="197">
        <v>106588586.15040687</v>
      </c>
      <c r="AJ280" s="197">
        <v>68707068.759667084</v>
      </c>
      <c r="AK280" s="197">
        <v>61995605.557713404</v>
      </c>
      <c r="AL280" s="197">
        <v>40965357.600394472</v>
      </c>
      <c r="AM280" s="197">
        <v>60883087.478139043</v>
      </c>
      <c r="AN280" s="197">
        <v>83291731.110756114</v>
      </c>
      <c r="AO280" s="197">
        <v>67366914.63529557</v>
      </c>
      <c r="AP280" s="195">
        <v>36899807.920000002</v>
      </c>
      <c r="AQ280" s="195">
        <v>5650382.2699999996</v>
      </c>
      <c r="AR280" s="195">
        <v>0</v>
      </c>
      <c r="AS280" s="195">
        <v>0</v>
      </c>
      <c r="AT280" s="197"/>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14"/>
      <c r="DC280" s="28"/>
      <c r="DD280" s="28"/>
      <c r="DE280" s="28"/>
      <c r="DF280" s="28"/>
      <c r="DG280" s="28"/>
      <c r="DH280" s="28"/>
      <c r="DI280" s="28"/>
      <c r="DJ280" s="28"/>
      <c r="DK280" s="28"/>
      <c r="DL280" s="28"/>
      <c r="DM280" s="28"/>
      <c r="DN280" s="28"/>
      <c r="DO280" s="28"/>
      <c r="DP280" s="28"/>
      <c r="DQ280" s="28"/>
      <c r="DR280" s="28"/>
      <c r="DS280" s="28"/>
      <c r="DT280" s="28"/>
      <c r="DU280" s="28"/>
      <c r="DV280" s="28"/>
      <c r="DW280" s="28"/>
      <c r="DX280" s="28"/>
      <c r="DY280" s="28"/>
      <c r="DZ280" s="28"/>
      <c r="EA280" s="28"/>
      <c r="EB280" s="28"/>
      <c r="EC280" s="28"/>
      <c r="ED280" s="28"/>
      <c r="EE280" s="28"/>
      <c r="EF280" s="28"/>
      <c r="EG280" s="28"/>
      <c r="EH280" s="28"/>
      <c r="EI280" s="28"/>
      <c r="EJ280" s="28"/>
      <c r="EK280" s="28"/>
      <c r="EL280" s="28"/>
      <c r="EM280" s="28"/>
      <c r="EN280" s="28"/>
      <c r="EO280" s="28"/>
      <c r="EP280" s="28"/>
      <c r="EQ280" s="28"/>
      <c r="ER280" s="28"/>
      <c r="ES280" s="28"/>
      <c r="ET280" s="28"/>
      <c r="EU280" s="28"/>
      <c r="EV280" s="28"/>
      <c r="EW280" s="28"/>
      <c r="EX280" s="28"/>
      <c r="EY280" s="28"/>
      <c r="EZ280" s="28"/>
      <c r="FA280" s="28"/>
      <c r="FB280" s="28"/>
      <c r="FC280" s="28"/>
      <c r="FD280" s="28"/>
      <c r="FE280" s="28"/>
      <c r="FF280" s="28"/>
      <c r="FG280" s="28"/>
      <c r="FH280" s="28"/>
      <c r="FI280" s="28"/>
      <c r="FJ280" s="28"/>
      <c r="FK280" s="28"/>
      <c r="FL280" s="28"/>
      <c r="FM280" s="28"/>
      <c r="FN280" s="28"/>
      <c r="FO280" s="28"/>
      <c r="FP280" s="28"/>
      <c r="FQ280" s="28"/>
      <c r="FR280" s="28"/>
      <c r="FS280" s="28"/>
      <c r="FT280" s="28"/>
      <c r="FU280" s="28"/>
      <c r="FV280" s="28"/>
      <c r="FW280" s="28"/>
      <c r="FX280" s="28"/>
      <c r="FY280" s="28"/>
      <c r="FZ280" s="28"/>
      <c r="GA280" s="28"/>
      <c r="GB280" s="28"/>
      <c r="GC280" s="28"/>
      <c r="GD280" s="28"/>
      <c r="GE280" s="28"/>
      <c r="GF280" s="28"/>
      <c r="GG280" s="28"/>
      <c r="GH280" s="28"/>
      <c r="GI280" s="28"/>
      <c r="GJ280" s="28"/>
      <c r="GK280" s="28"/>
      <c r="GL280" s="28"/>
      <c r="GM280" s="28"/>
      <c r="GN280" s="28"/>
      <c r="GO280" s="28"/>
      <c r="GP280" s="28"/>
      <c r="GQ280" s="28"/>
      <c r="GR280" s="28"/>
      <c r="GS280" s="28"/>
      <c r="GT280" s="28"/>
      <c r="GU280" s="28"/>
      <c r="GV280" s="28"/>
      <c r="GW280" s="28"/>
      <c r="GX280" s="28"/>
      <c r="GY280" s="28"/>
      <c r="GZ280" s="28"/>
      <c r="HA280" s="28"/>
      <c r="HB280" s="28"/>
      <c r="HC280" s="28"/>
      <c r="HD280" s="28"/>
      <c r="HE280" s="28"/>
      <c r="HF280" s="28"/>
      <c r="HG280" s="28"/>
      <c r="HH280" s="28"/>
      <c r="HI280" s="28"/>
      <c r="HJ280" s="28"/>
      <c r="HK280" s="28"/>
      <c r="HL280" s="28"/>
      <c r="HM280" s="28"/>
      <c r="HN280" s="28"/>
      <c r="HO280" s="28"/>
      <c r="HP280" s="28"/>
      <c r="HQ280" s="28"/>
      <c r="HR280" s="28"/>
      <c r="HS280" s="28"/>
      <c r="HT280" s="28"/>
      <c r="HU280" s="28"/>
      <c r="HV280" s="28"/>
      <c r="HW280" s="28"/>
      <c r="HX280" s="28"/>
      <c r="HY280" s="28"/>
      <c r="HZ280" s="28"/>
      <c r="IA280" s="28"/>
      <c r="IB280" s="28"/>
      <c r="IC280" s="28"/>
      <c r="ID280" s="28"/>
      <c r="IE280" s="28"/>
      <c r="IF280" s="28"/>
      <c r="IG280" s="28"/>
      <c r="IH280" s="28"/>
      <c r="II280" s="28"/>
      <c r="IJ280" s="28"/>
      <c r="IK280" s="28"/>
      <c r="IL280" s="28"/>
      <c r="IM280" s="28"/>
      <c r="IN280" s="28"/>
      <c r="IO280" s="28"/>
      <c r="IP280" s="28"/>
      <c r="IQ280" s="28"/>
      <c r="IR280" s="28"/>
      <c r="IS280" s="28"/>
      <c r="IT280" s="28"/>
      <c r="IU280" s="28"/>
      <c r="IV280" s="28"/>
      <c r="IW280" s="28"/>
      <c r="IX280" s="28"/>
      <c r="IY280" s="28"/>
      <c r="IZ280" s="28"/>
      <c r="JA280" s="28"/>
      <c r="JB280" s="28"/>
      <c r="JC280" s="28"/>
      <c r="JD280" s="28"/>
      <c r="JE280" s="28"/>
      <c r="JF280" s="28"/>
      <c r="JG280" s="28"/>
      <c r="JH280" s="28"/>
      <c r="JI280" s="28"/>
      <c r="JJ280" s="28"/>
      <c r="JK280" s="28"/>
      <c r="JL280" s="28"/>
      <c r="JM280" s="28"/>
      <c r="JN280" s="28"/>
      <c r="JO280" s="28"/>
      <c r="JP280" s="28"/>
      <c r="JQ280" s="28"/>
      <c r="JR280" s="28"/>
      <c r="JS280" s="28"/>
    </row>
    <row r="281" spans="1:279" s="27" customFormat="1" ht="12.75" outlineLevel="1" x14ac:dyDescent="0.2">
      <c r="A281" s="33"/>
      <c r="B281" s="58"/>
      <c r="C281" s="193" t="s">
        <v>118</v>
      </c>
      <c r="D281" s="33"/>
      <c r="E281" s="244">
        <v>0.23096097344185407</v>
      </c>
      <c r="F281" s="194"/>
      <c r="G281" s="204">
        <f t="shared" ref="G281:G322" si="566">SUM(J281:AS281)</f>
        <v>767034542.07633984</v>
      </c>
      <c r="H281" s="246">
        <f t="shared" ref="H281:H322" si="567">+G281/$G$322</f>
        <v>0.2880741517931763</v>
      </c>
      <c r="I281" s="201" t="s">
        <v>164</v>
      </c>
      <c r="J281" s="197">
        <v>7020043.66989973</v>
      </c>
      <c r="K281" s="197">
        <v>4445876.24686707</v>
      </c>
      <c r="L281" s="197">
        <v>3306393.3394846087</v>
      </c>
      <c r="M281" s="197">
        <v>2945907.8714101333</v>
      </c>
      <c r="N281" s="197">
        <v>2682567.6550715715</v>
      </c>
      <c r="O281" s="197">
        <v>2636302.1690362063</v>
      </c>
      <c r="P281" s="197">
        <v>4186098.8268166482</v>
      </c>
      <c r="Q281" s="197">
        <v>3555945.8267485998</v>
      </c>
      <c r="R281" s="197">
        <v>4902452.9640834872</v>
      </c>
      <c r="S281" s="197">
        <v>6238168.6550041763</v>
      </c>
      <c r="T281" s="197">
        <v>9011500.0010001976</v>
      </c>
      <c r="U281" s="197">
        <v>15326790.773223385</v>
      </c>
      <c r="V281" s="197">
        <v>12552609.442001253</v>
      </c>
      <c r="W281" s="197">
        <v>10196194.473182539</v>
      </c>
      <c r="X281" s="197">
        <v>9616821.8824245892</v>
      </c>
      <c r="Y281" s="197">
        <v>5408156.2633893322</v>
      </c>
      <c r="Z281" s="197">
        <v>6175334.2200144064</v>
      </c>
      <c r="AA281" s="197">
        <v>8757151.2803953029</v>
      </c>
      <c r="AB281" s="197">
        <v>12158410.832547817</v>
      </c>
      <c r="AC281" s="197">
        <v>8277764.7783693299</v>
      </c>
      <c r="AD281" s="197">
        <v>11717537.994377552</v>
      </c>
      <c r="AE281" s="197">
        <v>15715264.217171226</v>
      </c>
      <c r="AF281" s="197">
        <v>26167798.163671549</v>
      </c>
      <c r="AG281" s="197">
        <v>46761993.718128234</v>
      </c>
      <c r="AH281" s="197">
        <v>59005852.078026883</v>
      </c>
      <c r="AI281" s="197">
        <v>42214479.905900285</v>
      </c>
      <c r="AJ281" s="197">
        <v>27211479.9370308</v>
      </c>
      <c r="AK281" s="197">
        <v>24553400.505540174</v>
      </c>
      <c r="AL281" s="197">
        <v>16224356.91960129</v>
      </c>
      <c r="AM281" s="197">
        <v>24112786.985731669</v>
      </c>
      <c r="AN281" s="197">
        <v>32987745.088776015</v>
      </c>
      <c r="AO281" s="197">
        <v>26680711.011413757</v>
      </c>
      <c r="AP281" s="195">
        <v>32281830.050000004</v>
      </c>
      <c r="AQ281" s="195">
        <v>49994202.07</v>
      </c>
      <c r="AR281" s="195">
        <v>75959591.410000011</v>
      </c>
      <c r="AS281" s="195">
        <v>116045020.84999999</v>
      </c>
      <c r="AT281" s="197"/>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14"/>
      <c r="DC281" s="28"/>
      <c r="DD281" s="28"/>
      <c r="DE281" s="28"/>
      <c r="DF281" s="28"/>
      <c r="DG281" s="28"/>
      <c r="DH281" s="28"/>
      <c r="DI281" s="28"/>
      <c r="DJ281" s="28"/>
      <c r="DK281" s="28"/>
      <c r="DL281" s="28"/>
      <c r="DM281" s="28"/>
      <c r="DN281" s="28"/>
      <c r="DO281" s="28"/>
      <c r="DP281" s="28"/>
      <c r="DQ281" s="28"/>
      <c r="DR281" s="28"/>
      <c r="DS281" s="28"/>
      <c r="DT281" s="28"/>
      <c r="DU281" s="28"/>
      <c r="DV281" s="28"/>
      <c r="DW281" s="28"/>
      <c r="DX281" s="28"/>
      <c r="DY281" s="28"/>
      <c r="DZ281" s="28"/>
      <c r="EA281" s="28"/>
      <c r="EB281" s="28"/>
      <c r="EC281" s="28"/>
      <c r="ED281" s="28"/>
      <c r="EE281" s="28"/>
      <c r="EF281" s="28"/>
      <c r="EG281" s="28"/>
      <c r="EH281" s="28"/>
      <c r="EI281" s="28"/>
      <c r="EJ281" s="28"/>
      <c r="EK281" s="28"/>
      <c r="EL281" s="28"/>
      <c r="EM281" s="28"/>
      <c r="EN281" s="28"/>
      <c r="EO281" s="28"/>
      <c r="EP281" s="28"/>
      <c r="EQ281" s="28"/>
      <c r="ER281" s="28"/>
      <c r="ES281" s="28"/>
      <c r="ET281" s="28"/>
      <c r="EU281" s="28"/>
      <c r="EV281" s="28"/>
      <c r="EW281" s="28"/>
      <c r="EX281" s="28"/>
      <c r="EY281" s="28"/>
      <c r="EZ281" s="28"/>
      <c r="FA281" s="28"/>
      <c r="FB281" s="28"/>
      <c r="FC281" s="28"/>
      <c r="FD281" s="28"/>
      <c r="FE281" s="28"/>
      <c r="FF281" s="28"/>
      <c r="FG281" s="28"/>
      <c r="FH281" s="28"/>
      <c r="FI281" s="28"/>
      <c r="FJ281" s="28"/>
      <c r="FK281" s="28"/>
      <c r="FL281" s="28"/>
      <c r="FM281" s="28"/>
      <c r="FN281" s="28"/>
      <c r="FO281" s="28"/>
      <c r="FP281" s="28"/>
      <c r="FQ281" s="28"/>
      <c r="FR281" s="28"/>
      <c r="FS281" s="28"/>
      <c r="FT281" s="28"/>
      <c r="FU281" s="28"/>
      <c r="FV281" s="28"/>
      <c r="FW281" s="28"/>
      <c r="FX281" s="28"/>
      <c r="FY281" s="28"/>
      <c r="FZ281" s="28"/>
      <c r="GA281" s="28"/>
      <c r="GB281" s="28"/>
      <c r="GC281" s="28"/>
      <c r="GD281" s="28"/>
      <c r="GE281" s="28"/>
      <c r="GF281" s="28"/>
      <c r="GG281" s="28"/>
      <c r="GH281" s="28"/>
      <c r="GI281" s="28"/>
      <c r="GJ281" s="28"/>
      <c r="GK281" s="28"/>
      <c r="GL281" s="28"/>
      <c r="GM281" s="28"/>
      <c r="GN281" s="28"/>
      <c r="GO281" s="28"/>
      <c r="GP281" s="28"/>
      <c r="GQ281" s="28"/>
      <c r="GR281" s="28"/>
      <c r="GS281" s="28"/>
      <c r="GT281" s="28"/>
      <c r="GU281" s="28"/>
      <c r="GV281" s="28"/>
      <c r="GW281" s="28"/>
      <c r="GX281" s="28"/>
      <c r="GY281" s="28"/>
      <c r="GZ281" s="28"/>
      <c r="HA281" s="28"/>
      <c r="HB281" s="28"/>
      <c r="HC281" s="28"/>
      <c r="HD281" s="28"/>
      <c r="HE281" s="28"/>
      <c r="HF281" s="28"/>
      <c r="HG281" s="28"/>
      <c r="HH281" s="28"/>
      <c r="HI281" s="28"/>
      <c r="HJ281" s="28"/>
      <c r="HK281" s="28"/>
      <c r="HL281" s="28"/>
      <c r="HM281" s="28"/>
      <c r="HN281" s="28"/>
      <c r="HO281" s="28"/>
      <c r="HP281" s="28"/>
      <c r="HQ281" s="28"/>
      <c r="HR281" s="28"/>
      <c r="HS281" s="28"/>
      <c r="HT281" s="28"/>
      <c r="HU281" s="28"/>
      <c r="HV281" s="28"/>
      <c r="HW281" s="28"/>
      <c r="HX281" s="28"/>
      <c r="HY281" s="28"/>
      <c r="HZ281" s="28"/>
      <c r="IA281" s="28"/>
      <c r="IB281" s="28"/>
      <c r="IC281" s="28"/>
      <c r="ID281" s="28"/>
      <c r="IE281" s="28"/>
      <c r="IF281" s="28"/>
      <c r="IG281" s="28"/>
      <c r="IH281" s="28"/>
      <c r="II281" s="28"/>
      <c r="IJ281" s="28"/>
      <c r="IK281" s="28"/>
      <c r="IL281" s="28"/>
      <c r="IM281" s="28"/>
      <c r="IN281" s="28"/>
      <c r="IO281" s="28"/>
      <c r="IP281" s="28"/>
      <c r="IQ281" s="28"/>
      <c r="IR281" s="28"/>
      <c r="IS281" s="28"/>
      <c r="IT281" s="28"/>
      <c r="IU281" s="28"/>
      <c r="IV281" s="28"/>
      <c r="IW281" s="28"/>
      <c r="IX281" s="28"/>
      <c r="IY281" s="28"/>
      <c r="IZ281" s="28"/>
      <c r="JA281" s="28"/>
      <c r="JB281" s="28"/>
      <c r="JC281" s="28"/>
      <c r="JD281" s="28"/>
      <c r="JE281" s="28"/>
      <c r="JF281" s="28"/>
      <c r="JG281" s="28"/>
      <c r="JH281" s="28"/>
      <c r="JI281" s="28"/>
      <c r="JJ281" s="28"/>
      <c r="JK281" s="28"/>
      <c r="JL281" s="28"/>
      <c r="JM281" s="28"/>
      <c r="JN281" s="28"/>
      <c r="JO281" s="28"/>
      <c r="JP281" s="28"/>
      <c r="JQ281" s="28"/>
      <c r="JR281" s="28"/>
      <c r="JS281" s="28"/>
    </row>
    <row r="282" spans="1:279" s="27" customFormat="1" ht="12.75" outlineLevel="1" x14ac:dyDescent="0.2">
      <c r="A282" s="33"/>
      <c r="B282" s="58"/>
      <c r="C282" s="193" t="s">
        <v>122</v>
      </c>
      <c r="D282" s="33"/>
      <c r="E282" s="244">
        <v>0.12067994036556064</v>
      </c>
      <c r="F282" s="194"/>
      <c r="G282" s="204">
        <f t="shared" si="566"/>
        <v>297852167.46188515</v>
      </c>
      <c r="H282" s="246">
        <f t="shared" si="567"/>
        <v>0.11186394587794456</v>
      </c>
      <c r="I282" s="201" t="s">
        <v>164</v>
      </c>
      <c r="J282" s="197">
        <v>3668058.8881411762</v>
      </c>
      <c r="K282" s="197">
        <v>2323024.8485234021</v>
      </c>
      <c r="L282" s="197">
        <v>1727631.0585629924</v>
      </c>
      <c r="M282" s="197">
        <v>1539272.9816914848</v>
      </c>
      <c r="N282" s="197">
        <v>1401674.4899203533</v>
      </c>
      <c r="O282" s="197">
        <v>1377500.2062198338</v>
      </c>
      <c r="P282" s="197">
        <v>2187287.9614951843</v>
      </c>
      <c r="Q282" s="197">
        <v>1858025.2928455111</v>
      </c>
      <c r="R282" s="197">
        <v>2561591.7812171304</v>
      </c>
      <c r="S282" s="197">
        <v>3259519.6065266905</v>
      </c>
      <c r="T282" s="197">
        <v>4708619.2377810553</v>
      </c>
      <c r="U282" s="197">
        <v>8008436.0961254826</v>
      </c>
      <c r="V282" s="197">
        <v>6558892.3371690661</v>
      </c>
      <c r="W282" s="197">
        <v>5327636.6246746359</v>
      </c>
      <c r="X282" s="197">
        <v>5024907.3424926307</v>
      </c>
      <c r="Y282" s="197">
        <v>2825827.955378653</v>
      </c>
      <c r="Z282" s="197">
        <v>3226687.843850655</v>
      </c>
      <c r="AA282" s="197">
        <v>4575718.9127727579</v>
      </c>
      <c r="AB282" s="197">
        <v>6352918.7305804864</v>
      </c>
      <c r="AC282" s="197">
        <v>4325233.5878522079</v>
      </c>
      <c r="AD282" s="197">
        <v>6122557.2672288539</v>
      </c>
      <c r="AE282" s="197">
        <v>8211418.2335428763</v>
      </c>
      <c r="AF282" s="197">
        <v>13672995.375926308</v>
      </c>
      <c r="AG282" s="197">
        <v>24433715.052292839</v>
      </c>
      <c r="AH282" s="197">
        <v>30831281.163560256</v>
      </c>
      <c r="AI282" s="197">
        <v>22057583.329721127</v>
      </c>
      <c r="AJ282" s="197">
        <v>14218331.898771048</v>
      </c>
      <c r="AK282" s="197">
        <v>12829452.805914395</v>
      </c>
      <c r="AL282" s="197">
        <v>8477425.412393244</v>
      </c>
      <c r="AM282" s="197">
        <v>12599226.839586206</v>
      </c>
      <c r="AN282" s="197">
        <v>17236501.261586681</v>
      </c>
      <c r="AO282" s="197">
        <v>13940998.62753991</v>
      </c>
      <c r="AP282" s="195">
        <v>7140249.4400000004</v>
      </c>
      <c r="AQ282" s="195">
        <v>8184670.5899999999</v>
      </c>
      <c r="AR282" s="195">
        <v>10372118.58</v>
      </c>
      <c r="AS282" s="195">
        <v>14685175.800000001</v>
      </c>
      <c r="AT282" s="197"/>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14"/>
      <c r="DC282" s="28"/>
      <c r="DD282" s="28"/>
      <c r="DE282" s="28"/>
      <c r="DF282" s="28"/>
      <c r="DG282" s="28"/>
      <c r="DH282" s="28"/>
      <c r="DI282" s="28"/>
      <c r="DJ282" s="28"/>
      <c r="DK282" s="28"/>
      <c r="DL282" s="28"/>
      <c r="DM282" s="28"/>
      <c r="DN282" s="28"/>
      <c r="DO282" s="28"/>
      <c r="DP282" s="28"/>
      <c r="DQ282" s="28"/>
      <c r="DR282" s="28"/>
      <c r="DS282" s="28"/>
      <c r="DT282" s="28"/>
      <c r="DU282" s="28"/>
      <c r="DV282" s="28"/>
      <c r="DW282" s="28"/>
      <c r="DX282" s="28"/>
      <c r="DY282" s="28"/>
      <c r="DZ282" s="28"/>
      <c r="EA282" s="28"/>
      <c r="EB282" s="28"/>
      <c r="EC282" s="28"/>
      <c r="ED282" s="28"/>
      <c r="EE282" s="28"/>
      <c r="EF282" s="28"/>
      <c r="EG282" s="28"/>
      <c r="EH282" s="28"/>
      <c r="EI282" s="28"/>
      <c r="EJ282" s="28"/>
      <c r="EK282" s="28"/>
      <c r="EL282" s="28"/>
      <c r="EM282" s="28"/>
      <c r="EN282" s="28"/>
      <c r="EO282" s="28"/>
      <c r="EP282" s="28"/>
      <c r="EQ282" s="28"/>
      <c r="ER282" s="28"/>
      <c r="ES282" s="28"/>
      <c r="ET282" s="28"/>
      <c r="EU282" s="28"/>
      <c r="EV282" s="28"/>
      <c r="EW282" s="28"/>
      <c r="EX282" s="28"/>
      <c r="EY282" s="28"/>
      <c r="EZ282" s="28"/>
      <c r="FA282" s="28"/>
      <c r="FB282" s="28"/>
      <c r="FC282" s="28"/>
      <c r="FD282" s="28"/>
      <c r="FE282" s="28"/>
      <c r="FF282" s="28"/>
      <c r="FG282" s="28"/>
      <c r="FH282" s="28"/>
      <c r="FI282" s="28"/>
      <c r="FJ282" s="28"/>
      <c r="FK282" s="28"/>
      <c r="FL282" s="28"/>
      <c r="FM282" s="28"/>
      <c r="FN282" s="28"/>
      <c r="FO282" s="28"/>
      <c r="FP282" s="28"/>
      <c r="FQ282" s="28"/>
      <c r="FR282" s="28"/>
      <c r="FS282" s="28"/>
      <c r="FT282" s="28"/>
      <c r="FU282" s="28"/>
      <c r="FV282" s="28"/>
      <c r="FW282" s="28"/>
      <c r="FX282" s="28"/>
      <c r="FY282" s="28"/>
      <c r="FZ282" s="28"/>
      <c r="GA282" s="28"/>
      <c r="GB282" s="28"/>
      <c r="GC282" s="28"/>
      <c r="GD282" s="28"/>
      <c r="GE282" s="28"/>
      <c r="GF282" s="28"/>
      <c r="GG282" s="28"/>
      <c r="GH282" s="28"/>
      <c r="GI282" s="28"/>
      <c r="GJ282" s="28"/>
      <c r="GK282" s="28"/>
      <c r="GL282" s="28"/>
      <c r="GM282" s="28"/>
      <c r="GN282" s="28"/>
      <c r="GO282" s="28"/>
      <c r="GP282" s="28"/>
      <c r="GQ282" s="28"/>
      <c r="GR282" s="28"/>
      <c r="GS282" s="28"/>
      <c r="GT282" s="28"/>
      <c r="GU282" s="28"/>
      <c r="GV282" s="28"/>
      <c r="GW282" s="28"/>
      <c r="GX282" s="28"/>
      <c r="GY282" s="28"/>
      <c r="GZ282" s="28"/>
      <c r="HA282" s="28"/>
      <c r="HB282" s="28"/>
      <c r="HC282" s="28"/>
      <c r="HD282" s="28"/>
      <c r="HE282" s="28"/>
      <c r="HF282" s="28"/>
      <c r="HG282" s="28"/>
      <c r="HH282" s="28"/>
      <c r="HI282" s="28"/>
      <c r="HJ282" s="28"/>
      <c r="HK282" s="28"/>
      <c r="HL282" s="28"/>
      <c r="HM282" s="28"/>
      <c r="HN282" s="28"/>
      <c r="HO282" s="28"/>
      <c r="HP282" s="28"/>
      <c r="HQ282" s="28"/>
      <c r="HR282" s="28"/>
      <c r="HS282" s="28"/>
      <c r="HT282" s="28"/>
      <c r="HU282" s="28"/>
      <c r="HV282" s="28"/>
      <c r="HW282" s="28"/>
      <c r="HX282" s="28"/>
      <c r="HY282" s="28"/>
      <c r="HZ282" s="28"/>
      <c r="IA282" s="28"/>
      <c r="IB282" s="28"/>
      <c r="IC282" s="28"/>
      <c r="ID282" s="28"/>
      <c r="IE282" s="28"/>
      <c r="IF282" s="28"/>
      <c r="IG282" s="28"/>
      <c r="IH282" s="28"/>
      <c r="II282" s="28"/>
      <c r="IJ282" s="28"/>
      <c r="IK282" s="28"/>
      <c r="IL282" s="28"/>
      <c r="IM282" s="28"/>
      <c r="IN282" s="28"/>
      <c r="IO282" s="28"/>
      <c r="IP282" s="28"/>
      <c r="IQ282" s="28"/>
      <c r="IR282" s="28"/>
      <c r="IS282" s="28"/>
      <c r="IT282" s="28"/>
      <c r="IU282" s="28"/>
      <c r="IV282" s="28"/>
      <c r="IW282" s="28"/>
      <c r="IX282" s="28"/>
      <c r="IY282" s="28"/>
      <c r="IZ282" s="28"/>
      <c r="JA282" s="28"/>
      <c r="JB282" s="28"/>
      <c r="JC282" s="28"/>
      <c r="JD282" s="28"/>
      <c r="JE282" s="28"/>
      <c r="JF282" s="28"/>
      <c r="JG282" s="28"/>
      <c r="JH282" s="28"/>
      <c r="JI282" s="28"/>
      <c r="JJ282" s="28"/>
      <c r="JK282" s="28"/>
      <c r="JL282" s="28"/>
      <c r="JM282" s="28"/>
      <c r="JN282" s="28"/>
      <c r="JO282" s="28"/>
      <c r="JP282" s="28"/>
      <c r="JQ282" s="28"/>
      <c r="JR282" s="28"/>
      <c r="JS282" s="28"/>
    </row>
    <row r="283" spans="1:279" s="27" customFormat="1" ht="12.75" outlineLevel="1" x14ac:dyDescent="0.2">
      <c r="A283" s="33"/>
      <c r="B283" s="58"/>
      <c r="C283" s="193" t="s">
        <v>121</v>
      </c>
      <c r="D283" s="33"/>
      <c r="E283" s="244">
        <v>6.3279602057468964E-2</v>
      </c>
      <c r="F283" s="194"/>
      <c r="G283" s="204">
        <f t="shared" si="566"/>
        <v>194814540.02622169</v>
      </c>
      <c r="H283" s="246">
        <f t="shared" si="567"/>
        <v>7.3166239975469199E-2</v>
      </c>
      <c r="I283" s="201" t="s">
        <v>164</v>
      </c>
      <c r="J283" s="197">
        <v>1923379.3624841368</v>
      </c>
      <c r="K283" s="197">
        <v>1218098.7787935927</v>
      </c>
      <c r="L283" s="197">
        <v>905898.73973113589</v>
      </c>
      <c r="M283" s="197">
        <v>807131.50374615169</v>
      </c>
      <c r="N283" s="197">
        <v>734980.5085052728</v>
      </c>
      <c r="O283" s="197">
        <v>722304.50744031207</v>
      </c>
      <c r="P283" s="197">
        <v>1146923.9325876159</v>
      </c>
      <c r="Q283" s="197">
        <v>974272.1183638362</v>
      </c>
      <c r="R283" s="197">
        <v>1343193.4757183706</v>
      </c>
      <c r="S283" s="197">
        <v>1709158.1498526256</v>
      </c>
      <c r="T283" s="197">
        <v>2469006.4538013227</v>
      </c>
      <c r="U283" s="197">
        <v>4199294.8267159723</v>
      </c>
      <c r="V283" s="197">
        <v>3439213.6404492734</v>
      </c>
      <c r="W283" s="197">
        <v>2793593.7364153494</v>
      </c>
      <c r="X283" s="197">
        <v>2634854.93981343</v>
      </c>
      <c r="Y283" s="197">
        <v>1481748.0681343027</v>
      </c>
      <c r="Z283" s="197">
        <v>1691942.5225437998</v>
      </c>
      <c r="AA283" s="197">
        <v>2399318.9841658692</v>
      </c>
      <c r="AB283" s="197">
        <v>3331209.5444927714</v>
      </c>
      <c r="AC283" s="197">
        <v>2267974.772077316</v>
      </c>
      <c r="AD283" s="197">
        <v>3210417.4585329117</v>
      </c>
      <c r="AE283" s="197">
        <v>4305730.319156874</v>
      </c>
      <c r="AF283" s="197">
        <v>7169556.9595188918</v>
      </c>
      <c r="AG283" s="197">
        <v>12812036.205943625</v>
      </c>
      <c r="AH283" s="197">
        <v>16166657.002333099</v>
      </c>
      <c r="AI283" s="197">
        <v>11566090.364530399</v>
      </c>
      <c r="AJ283" s="197">
        <v>7455509.0245305756</v>
      </c>
      <c r="AK283" s="197">
        <v>6727237.8964899061</v>
      </c>
      <c r="AL283" s="197">
        <v>4445213.5536620589</v>
      </c>
      <c r="AM283" s="197">
        <v>6606516.8596016448</v>
      </c>
      <c r="AN283" s="197">
        <v>9038113.023525605</v>
      </c>
      <c r="AO283" s="197">
        <v>7310086.8525636196</v>
      </c>
      <c r="AP283" s="195">
        <v>10724576.74</v>
      </c>
      <c r="AQ283" s="195">
        <v>14659988.739999983</v>
      </c>
      <c r="AR283" s="195">
        <v>16569380.629999999</v>
      </c>
      <c r="AS283" s="195">
        <v>17853929.829999998</v>
      </c>
      <c r="AT283" s="197"/>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14"/>
      <c r="DC283" s="28"/>
      <c r="DD283" s="28"/>
      <c r="DE283" s="28"/>
      <c r="DF283" s="28"/>
      <c r="DG283" s="28"/>
      <c r="DH283" s="28"/>
      <c r="DI283" s="28"/>
      <c r="DJ283" s="28"/>
      <c r="DK283" s="28"/>
      <c r="DL283" s="28"/>
      <c r="DM283" s="28"/>
      <c r="DN283" s="28"/>
      <c r="DO283" s="28"/>
      <c r="DP283" s="28"/>
      <c r="DQ283" s="28"/>
      <c r="DR283" s="28"/>
      <c r="DS283" s="28"/>
      <c r="DT283" s="28"/>
      <c r="DU283" s="28"/>
      <c r="DV283" s="28"/>
      <c r="DW283" s="28"/>
      <c r="DX283" s="28"/>
      <c r="DY283" s="28"/>
      <c r="DZ283" s="28"/>
      <c r="EA283" s="28"/>
      <c r="EB283" s="28"/>
      <c r="EC283" s="28"/>
      <c r="ED283" s="28"/>
      <c r="EE283" s="28"/>
      <c r="EF283" s="28"/>
      <c r="EG283" s="28"/>
      <c r="EH283" s="28"/>
      <c r="EI283" s="28"/>
      <c r="EJ283" s="28"/>
      <c r="EK283" s="28"/>
      <c r="EL283" s="28"/>
      <c r="EM283" s="28"/>
      <c r="EN283" s="28"/>
      <c r="EO283" s="28"/>
      <c r="EP283" s="28"/>
      <c r="EQ283" s="28"/>
      <c r="ER283" s="28"/>
      <c r="ES283" s="28"/>
      <c r="ET283" s="28"/>
      <c r="EU283" s="28"/>
      <c r="EV283" s="28"/>
      <c r="EW283" s="28"/>
      <c r="EX283" s="28"/>
      <c r="EY283" s="28"/>
      <c r="EZ283" s="28"/>
      <c r="FA283" s="28"/>
      <c r="FB283" s="28"/>
      <c r="FC283" s="28"/>
      <c r="FD283" s="28"/>
      <c r="FE283" s="28"/>
      <c r="FF283" s="28"/>
      <c r="FG283" s="28"/>
      <c r="FH283" s="28"/>
      <c r="FI283" s="28"/>
      <c r="FJ283" s="28"/>
      <c r="FK283" s="28"/>
      <c r="FL283" s="28"/>
      <c r="FM283" s="28"/>
      <c r="FN283" s="28"/>
      <c r="FO283" s="28"/>
      <c r="FP283" s="28"/>
      <c r="FQ283" s="28"/>
      <c r="FR283" s="28"/>
      <c r="FS283" s="28"/>
      <c r="FT283" s="28"/>
      <c r="FU283" s="28"/>
      <c r="FV283" s="28"/>
      <c r="FW283" s="28"/>
      <c r="FX283" s="28"/>
      <c r="FY283" s="28"/>
      <c r="FZ283" s="28"/>
      <c r="GA283" s="28"/>
      <c r="GB283" s="28"/>
      <c r="GC283" s="28"/>
      <c r="GD283" s="28"/>
      <c r="GE283" s="28"/>
      <c r="GF283" s="28"/>
      <c r="GG283" s="28"/>
      <c r="GH283" s="28"/>
      <c r="GI283" s="28"/>
      <c r="GJ283" s="28"/>
      <c r="GK283" s="28"/>
      <c r="GL283" s="28"/>
      <c r="GM283" s="28"/>
      <c r="GN283" s="28"/>
      <c r="GO283" s="28"/>
      <c r="GP283" s="28"/>
      <c r="GQ283" s="28"/>
      <c r="GR283" s="28"/>
      <c r="GS283" s="28"/>
      <c r="GT283" s="28"/>
      <c r="GU283" s="28"/>
      <c r="GV283" s="28"/>
      <c r="GW283" s="28"/>
      <c r="GX283" s="28"/>
      <c r="GY283" s="28"/>
      <c r="GZ283" s="28"/>
      <c r="HA283" s="28"/>
      <c r="HB283" s="28"/>
      <c r="HC283" s="28"/>
      <c r="HD283" s="28"/>
      <c r="HE283" s="28"/>
      <c r="HF283" s="28"/>
      <c r="HG283" s="28"/>
      <c r="HH283" s="28"/>
      <c r="HI283" s="28"/>
      <c r="HJ283" s="28"/>
      <c r="HK283" s="28"/>
      <c r="HL283" s="28"/>
      <c r="HM283" s="28"/>
      <c r="HN283" s="28"/>
      <c r="HO283" s="28"/>
      <c r="HP283" s="28"/>
      <c r="HQ283" s="28"/>
      <c r="HR283" s="28"/>
      <c r="HS283" s="28"/>
      <c r="HT283" s="28"/>
      <c r="HU283" s="28"/>
      <c r="HV283" s="28"/>
      <c r="HW283" s="28"/>
      <c r="HX283" s="28"/>
      <c r="HY283" s="28"/>
      <c r="HZ283" s="28"/>
      <c r="IA283" s="28"/>
      <c r="IB283" s="28"/>
      <c r="IC283" s="28"/>
      <c r="ID283" s="28"/>
      <c r="IE283" s="28"/>
      <c r="IF283" s="28"/>
      <c r="IG283" s="28"/>
      <c r="IH283" s="28"/>
      <c r="II283" s="28"/>
      <c r="IJ283" s="28"/>
      <c r="IK283" s="28"/>
      <c r="IL283" s="28"/>
      <c r="IM283" s="28"/>
      <c r="IN283" s="28"/>
      <c r="IO283" s="28"/>
      <c r="IP283" s="28"/>
      <c r="IQ283" s="28"/>
      <c r="IR283" s="28"/>
      <c r="IS283" s="28"/>
      <c r="IT283" s="28"/>
      <c r="IU283" s="28"/>
      <c r="IV283" s="28"/>
      <c r="IW283" s="28"/>
      <c r="IX283" s="28"/>
      <c r="IY283" s="28"/>
      <c r="IZ283" s="28"/>
      <c r="JA283" s="28"/>
      <c r="JB283" s="28"/>
      <c r="JC283" s="28"/>
      <c r="JD283" s="28"/>
      <c r="JE283" s="28"/>
      <c r="JF283" s="28"/>
      <c r="JG283" s="28"/>
      <c r="JH283" s="28"/>
      <c r="JI283" s="28"/>
      <c r="JJ283" s="28"/>
      <c r="JK283" s="28"/>
      <c r="JL283" s="28"/>
      <c r="JM283" s="28"/>
      <c r="JN283" s="28"/>
      <c r="JO283" s="28"/>
      <c r="JP283" s="28"/>
      <c r="JQ283" s="28"/>
      <c r="JR283" s="28"/>
      <c r="JS283" s="28"/>
    </row>
    <row r="284" spans="1:279" s="27" customFormat="1" ht="12.75" outlineLevel="1" x14ac:dyDescent="0.2">
      <c r="A284" s="33"/>
      <c r="B284" s="58"/>
      <c r="C284" s="193" t="s">
        <v>132</v>
      </c>
      <c r="D284" s="33"/>
      <c r="E284" s="244">
        <v>1.9193061591208144E-3</v>
      </c>
      <c r="F284" s="194"/>
      <c r="G284" s="204">
        <f t="shared" si="566"/>
        <v>6062718.5620967485</v>
      </c>
      <c r="H284" s="246">
        <f t="shared" si="567"/>
        <v>2.2769672179417219E-3</v>
      </c>
      <c r="I284" s="201" t="s">
        <v>164</v>
      </c>
      <c r="J284" s="197">
        <v>58337.185075675596</v>
      </c>
      <c r="K284" s="197">
        <v>36945.625644624917</v>
      </c>
      <c r="L284" s="197">
        <v>27476.421693150205</v>
      </c>
      <c r="M284" s="197">
        <v>24480.755504017707</v>
      </c>
      <c r="N284" s="197">
        <v>22292.374966688294</v>
      </c>
      <c r="O284" s="197">
        <v>21907.904677274873</v>
      </c>
      <c r="P284" s="197">
        <v>34786.852260216692</v>
      </c>
      <c r="Q284" s="197">
        <v>29550.224979878556</v>
      </c>
      <c r="R284" s="197">
        <v>40739.818630589485</v>
      </c>
      <c r="S284" s="197">
        <v>51839.734405164309</v>
      </c>
      <c r="T284" s="197">
        <v>74886.363687721649</v>
      </c>
      <c r="U284" s="197">
        <v>127366.98972222501</v>
      </c>
      <c r="V284" s="197">
        <v>104313.29698710544</v>
      </c>
      <c r="W284" s="197">
        <v>84731.279749734997</v>
      </c>
      <c r="X284" s="197">
        <v>79916.64217137605</v>
      </c>
      <c r="Y284" s="197">
        <v>44942.257867752553</v>
      </c>
      <c r="Z284" s="197">
        <v>51317.574681451923</v>
      </c>
      <c r="AA284" s="197">
        <v>72772.703276845466</v>
      </c>
      <c r="AB284" s="197">
        <v>101037.47160515485</v>
      </c>
      <c r="AC284" s="197">
        <v>68788.958957507144</v>
      </c>
      <c r="AD284" s="197">
        <v>97373.779245881451</v>
      </c>
      <c r="AE284" s="197">
        <v>130595.23847140893</v>
      </c>
      <c r="AF284" s="197">
        <v>217456.72196350247</v>
      </c>
      <c r="AG284" s="197">
        <v>388596.31226211315</v>
      </c>
      <c r="AH284" s="197">
        <v>490343.86039267451</v>
      </c>
      <c r="AI284" s="197">
        <v>350806.06944131287</v>
      </c>
      <c r="AJ284" s="197">
        <v>226129.81000049436</v>
      </c>
      <c r="AK284" s="197">
        <v>204040.93434212825</v>
      </c>
      <c r="AL284" s="197">
        <v>134825.84394893335</v>
      </c>
      <c r="AM284" s="197">
        <v>200379.3969414242</v>
      </c>
      <c r="AN284" s="197">
        <v>274131.08535557333</v>
      </c>
      <c r="AO284" s="197">
        <v>221719.07318714613</v>
      </c>
      <c r="AP284" s="195">
        <v>338060</v>
      </c>
      <c r="AQ284" s="195">
        <v>519640</v>
      </c>
      <c r="AR284" s="195">
        <v>459460</v>
      </c>
      <c r="AS284" s="195">
        <v>650730</v>
      </c>
      <c r="AT284" s="197"/>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14"/>
      <c r="DC284" s="28"/>
      <c r="DD284" s="28"/>
      <c r="DE284" s="28"/>
      <c r="DF284" s="28"/>
      <c r="DG284" s="28"/>
      <c r="DH284" s="28"/>
      <c r="DI284" s="28"/>
      <c r="DJ284" s="28"/>
      <c r="DK284" s="28"/>
      <c r="DL284" s="28"/>
      <c r="DM284" s="28"/>
      <c r="DN284" s="28"/>
      <c r="DO284" s="28"/>
      <c r="DP284" s="28"/>
      <c r="DQ284" s="28"/>
      <c r="DR284" s="28"/>
      <c r="DS284" s="28"/>
      <c r="DT284" s="28"/>
      <c r="DU284" s="28"/>
      <c r="DV284" s="28"/>
      <c r="DW284" s="28"/>
      <c r="DX284" s="28"/>
      <c r="DY284" s="28"/>
      <c r="DZ284" s="28"/>
      <c r="EA284" s="28"/>
      <c r="EB284" s="28"/>
      <c r="EC284" s="28"/>
      <c r="ED284" s="28"/>
      <c r="EE284" s="28"/>
      <c r="EF284" s="28"/>
      <c r="EG284" s="28"/>
      <c r="EH284" s="28"/>
      <c r="EI284" s="28"/>
      <c r="EJ284" s="28"/>
      <c r="EK284" s="28"/>
      <c r="EL284" s="28"/>
      <c r="EM284" s="28"/>
      <c r="EN284" s="28"/>
      <c r="EO284" s="28"/>
      <c r="EP284" s="28"/>
      <c r="EQ284" s="28"/>
      <c r="ER284" s="28"/>
      <c r="ES284" s="28"/>
      <c r="ET284" s="28"/>
      <c r="EU284" s="28"/>
      <c r="EV284" s="28"/>
      <c r="EW284" s="28"/>
      <c r="EX284" s="28"/>
      <c r="EY284" s="28"/>
      <c r="EZ284" s="28"/>
      <c r="FA284" s="28"/>
      <c r="FB284" s="28"/>
      <c r="FC284" s="28"/>
      <c r="FD284" s="28"/>
      <c r="FE284" s="28"/>
      <c r="FF284" s="28"/>
      <c r="FG284" s="28"/>
      <c r="FH284" s="28"/>
      <c r="FI284" s="28"/>
      <c r="FJ284" s="28"/>
      <c r="FK284" s="28"/>
      <c r="FL284" s="28"/>
      <c r="FM284" s="28"/>
      <c r="FN284" s="28"/>
      <c r="FO284" s="28"/>
      <c r="FP284" s="28"/>
      <c r="FQ284" s="28"/>
      <c r="FR284" s="28"/>
      <c r="FS284" s="28"/>
      <c r="FT284" s="28"/>
      <c r="FU284" s="28"/>
      <c r="FV284" s="28"/>
      <c r="FW284" s="28"/>
      <c r="FX284" s="28"/>
      <c r="FY284" s="28"/>
      <c r="FZ284" s="28"/>
      <c r="GA284" s="28"/>
      <c r="GB284" s="28"/>
      <c r="GC284" s="28"/>
      <c r="GD284" s="28"/>
      <c r="GE284" s="28"/>
      <c r="GF284" s="28"/>
      <c r="GG284" s="28"/>
      <c r="GH284" s="28"/>
      <c r="GI284" s="28"/>
      <c r="GJ284" s="28"/>
      <c r="GK284" s="28"/>
      <c r="GL284" s="28"/>
      <c r="GM284" s="28"/>
      <c r="GN284" s="28"/>
      <c r="GO284" s="28"/>
      <c r="GP284" s="28"/>
      <c r="GQ284" s="28"/>
      <c r="GR284" s="28"/>
      <c r="GS284" s="28"/>
      <c r="GT284" s="28"/>
      <c r="GU284" s="28"/>
      <c r="GV284" s="28"/>
      <c r="GW284" s="28"/>
      <c r="GX284" s="28"/>
      <c r="GY284" s="28"/>
      <c r="GZ284" s="28"/>
      <c r="HA284" s="28"/>
      <c r="HB284" s="28"/>
      <c r="HC284" s="28"/>
      <c r="HD284" s="28"/>
      <c r="HE284" s="28"/>
      <c r="HF284" s="28"/>
      <c r="HG284" s="28"/>
      <c r="HH284" s="28"/>
      <c r="HI284" s="28"/>
      <c r="HJ284" s="28"/>
      <c r="HK284" s="28"/>
      <c r="HL284" s="28"/>
      <c r="HM284" s="28"/>
      <c r="HN284" s="28"/>
      <c r="HO284" s="28"/>
      <c r="HP284" s="28"/>
      <c r="HQ284" s="28"/>
      <c r="HR284" s="28"/>
      <c r="HS284" s="28"/>
      <c r="HT284" s="28"/>
      <c r="HU284" s="28"/>
      <c r="HV284" s="28"/>
      <c r="HW284" s="28"/>
      <c r="HX284" s="28"/>
      <c r="HY284" s="28"/>
      <c r="HZ284" s="28"/>
      <c r="IA284" s="28"/>
      <c r="IB284" s="28"/>
      <c r="IC284" s="28"/>
      <c r="ID284" s="28"/>
      <c r="IE284" s="28"/>
      <c r="IF284" s="28"/>
      <c r="IG284" s="28"/>
      <c r="IH284" s="28"/>
      <c r="II284" s="28"/>
      <c r="IJ284" s="28"/>
      <c r="IK284" s="28"/>
      <c r="IL284" s="28"/>
      <c r="IM284" s="28"/>
      <c r="IN284" s="28"/>
      <c r="IO284" s="28"/>
      <c r="IP284" s="28"/>
      <c r="IQ284" s="28"/>
      <c r="IR284" s="28"/>
      <c r="IS284" s="28"/>
      <c r="IT284" s="28"/>
      <c r="IU284" s="28"/>
      <c r="IV284" s="28"/>
      <c r="IW284" s="28"/>
      <c r="IX284" s="28"/>
      <c r="IY284" s="28"/>
      <c r="IZ284" s="28"/>
      <c r="JA284" s="28"/>
      <c r="JB284" s="28"/>
      <c r="JC284" s="28"/>
      <c r="JD284" s="28"/>
      <c r="JE284" s="28"/>
      <c r="JF284" s="28"/>
      <c r="JG284" s="28"/>
      <c r="JH284" s="28"/>
      <c r="JI284" s="28"/>
      <c r="JJ284" s="28"/>
      <c r="JK284" s="28"/>
      <c r="JL284" s="28"/>
      <c r="JM284" s="28"/>
      <c r="JN284" s="28"/>
      <c r="JO284" s="28"/>
      <c r="JP284" s="28"/>
      <c r="JQ284" s="28"/>
      <c r="JR284" s="28"/>
      <c r="JS284" s="28"/>
    </row>
    <row r="285" spans="1:279" s="27" customFormat="1" ht="12.75" outlineLevel="1" x14ac:dyDescent="0.2">
      <c r="A285" s="33"/>
      <c r="B285" s="58"/>
      <c r="C285" s="193" t="s">
        <v>120</v>
      </c>
      <c r="D285" s="33"/>
      <c r="E285" s="244">
        <v>0</v>
      </c>
      <c r="F285" s="194"/>
      <c r="G285" s="204">
        <f t="shared" si="566"/>
        <v>109725639.38</v>
      </c>
      <c r="H285" s="246">
        <f t="shared" si="567"/>
        <v>4.1209513731666488E-2</v>
      </c>
      <c r="I285" s="201" t="s">
        <v>164</v>
      </c>
      <c r="J285" s="197">
        <f t="shared" ref="J285:S289" si="568">+J$322*$E285</f>
        <v>0</v>
      </c>
      <c r="K285" s="197">
        <f t="shared" si="568"/>
        <v>0</v>
      </c>
      <c r="L285" s="197">
        <f t="shared" si="568"/>
        <v>0</v>
      </c>
      <c r="M285" s="197">
        <f t="shared" si="568"/>
        <v>0</v>
      </c>
      <c r="N285" s="197">
        <f t="shared" si="568"/>
        <v>0</v>
      </c>
      <c r="O285" s="197">
        <f t="shared" si="568"/>
        <v>0</v>
      </c>
      <c r="P285" s="197">
        <f t="shared" si="568"/>
        <v>0</v>
      </c>
      <c r="Q285" s="197">
        <f t="shared" si="568"/>
        <v>0</v>
      </c>
      <c r="R285" s="197">
        <f t="shared" si="568"/>
        <v>0</v>
      </c>
      <c r="S285" s="197">
        <f t="shared" si="568"/>
        <v>0</v>
      </c>
      <c r="T285" s="197">
        <f t="shared" ref="T285:AC289" si="569">+T$322*$E285</f>
        <v>0</v>
      </c>
      <c r="U285" s="197">
        <f t="shared" si="569"/>
        <v>0</v>
      </c>
      <c r="V285" s="197">
        <f t="shared" si="569"/>
        <v>0</v>
      </c>
      <c r="W285" s="197">
        <f t="shared" si="569"/>
        <v>0</v>
      </c>
      <c r="X285" s="197">
        <f t="shared" si="569"/>
        <v>0</v>
      </c>
      <c r="Y285" s="197">
        <f t="shared" si="569"/>
        <v>0</v>
      </c>
      <c r="Z285" s="197">
        <f t="shared" si="569"/>
        <v>0</v>
      </c>
      <c r="AA285" s="197">
        <f t="shared" si="569"/>
        <v>0</v>
      </c>
      <c r="AB285" s="197">
        <f t="shared" si="569"/>
        <v>0</v>
      </c>
      <c r="AC285" s="197">
        <f t="shared" si="569"/>
        <v>0</v>
      </c>
      <c r="AD285" s="197">
        <f t="shared" ref="AD285:AO289" si="570">+AD$322*$E285</f>
        <v>0</v>
      </c>
      <c r="AE285" s="197">
        <f t="shared" si="570"/>
        <v>0</v>
      </c>
      <c r="AF285" s="197">
        <f t="shared" si="570"/>
        <v>0</v>
      </c>
      <c r="AG285" s="197">
        <f t="shared" si="570"/>
        <v>0</v>
      </c>
      <c r="AH285" s="197">
        <f t="shared" si="570"/>
        <v>0</v>
      </c>
      <c r="AI285" s="197">
        <f t="shared" si="570"/>
        <v>0</v>
      </c>
      <c r="AJ285" s="197">
        <f t="shared" si="570"/>
        <v>0</v>
      </c>
      <c r="AK285" s="197">
        <f t="shared" si="570"/>
        <v>0</v>
      </c>
      <c r="AL285" s="197">
        <f t="shared" si="570"/>
        <v>0</v>
      </c>
      <c r="AM285" s="197">
        <f t="shared" si="570"/>
        <v>0</v>
      </c>
      <c r="AN285" s="197">
        <f t="shared" si="570"/>
        <v>0</v>
      </c>
      <c r="AO285" s="197">
        <f t="shared" si="570"/>
        <v>0</v>
      </c>
      <c r="AP285" s="195">
        <v>13493620.59</v>
      </c>
      <c r="AQ285" s="195">
        <v>20241909.07</v>
      </c>
      <c r="AR285" s="195">
        <v>32521678.590000004</v>
      </c>
      <c r="AS285" s="195">
        <v>43468431.130000003</v>
      </c>
      <c r="AT285" s="197"/>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14"/>
      <c r="DC285" s="28"/>
      <c r="DD285" s="28"/>
      <c r="DE285" s="28"/>
      <c r="DF285" s="28"/>
      <c r="DG285" s="28"/>
      <c r="DH285" s="28"/>
      <c r="DI285" s="28"/>
      <c r="DJ285" s="28"/>
      <c r="DK285" s="28"/>
      <c r="DL285" s="28"/>
      <c r="DM285" s="28"/>
      <c r="DN285" s="28"/>
      <c r="DO285" s="28"/>
      <c r="DP285" s="28"/>
      <c r="DQ285" s="28"/>
      <c r="DR285" s="28"/>
      <c r="DS285" s="28"/>
      <c r="DT285" s="28"/>
      <c r="DU285" s="28"/>
      <c r="DV285" s="28"/>
      <c r="DW285" s="28"/>
      <c r="DX285" s="28"/>
      <c r="DY285" s="28"/>
      <c r="DZ285" s="28"/>
      <c r="EA285" s="28"/>
      <c r="EB285" s="28"/>
      <c r="EC285" s="28"/>
      <c r="ED285" s="28"/>
      <c r="EE285" s="28"/>
      <c r="EF285" s="28"/>
      <c r="EG285" s="28"/>
      <c r="EH285" s="28"/>
      <c r="EI285" s="28"/>
      <c r="EJ285" s="28"/>
      <c r="EK285" s="28"/>
      <c r="EL285" s="28"/>
      <c r="EM285" s="28"/>
      <c r="EN285" s="28"/>
      <c r="EO285" s="28"/>
      <c r="EP285" s="28"/>
      <c r="EQ285" s="28"/>
      <c r="ER285" s="28"/>
      <c r="ES285" s="28"/>
      <c r="ET285" s="28"/>
      <c r="EU285" s="28"/>
      <c r="EV285" s="28"/>
      <c r="EW285" s="28"/>
      <c r="EX285" s="28"/>
      <c r="EY285" s="28"/>
      <c r="EZ285" s="28"/>
      <c r="FA285" s="28"/>
      <c r="FB285" s="28"/>
      <c r="FC285" s="28"/>
      <c r="FD285" s="28"/>
      <c r="FE285" s="28"/>
      <c r="FF285" s="28"/>
      <c r="FG285" s="28"/>
      <c r="FH285" s="28"/>
      <c r="FI285" s="28"/>
      <c r="FJ285" s="28"/>
      <c r="FK285" s="28"/>
      <c r="FL285" s="28"/>
      <c r="FM285" s="28"/>
      <c r="FN285" s="28"/>
      <c r="FO285" s="28"/>
      <c r="FP285" s="28"/>
      <c r="FQ285" s="28"/>
      <c r="FR285" s="28"/>
      <c r="FS285" s="28"/>
      <c r="FT285" s="28"/>
      <c r="FU285" s="28"/>
      <c r="FV285" s="28"/>
      <c r="FW285" s="28"/>
      <c r="FX285" s="28"/>
      <c r="FY285" s="28"/>
      <c r="FZ285" s="28"/>
      <c r="GA285" s="28"/>
      <c r="GB285" s="28"/>
      <c r="GC285" s="28"/>
      <c r="GD285" s="28"/>
      <c r="GE285" s="28"/>
      <c r="GF285" s="28"/>
      <c r="GG285" s="28"/>
      <c r="GH285" s="28"/>
      <c r="GI285" s="28"/>
      <c r="GJ285" s="28"/>
      <c r="GK285" s="28"/>
      <c r="GL285" s="28"/>
      <c r="GM285" s="28"/>
      <c r="GN285" s="28"/>
      <c r="GO285" s="28"/>
      <c r="GP285" s="28"/>
      <c r="GQ285" s="28"/>
      <c r="GR285" s="28"/>
      <c r="GS285" s="28"/>
      <c r="GT285" s="28"/>
      <c r="GU285" s="28"/>
      <c r="GV285" s="28"/>
      <c r="GW285" s="28"/>
      <c r="GX285" s="28"/>
      <c r="GY285" s="28"/>
      <c r="GZ285" s="28"/>
      <c r="HA285" s="28"/>
      <c r="HB285" s="28"/>
      <c r="HC285" s="28"/>
      <c r="HD285" s="28"/>
      <c r="HE285" s="28"/>
      <c r="HF285" s="28"/>
      <c r="HG285" s="28"/>
      <c r="HH285" s="28"/>
      <c r="HI285" s="28"/>
      <c r="HJ285" s="28"/>
      <c r="HK285" s="28"/>
      <c r="HL285" s="28"/>
      <c r="HM285" s="28"/>
      <c r="HN285" s="28"/>
      <c r="HO285" s="28"/>
      <c r="HP285" s="28"/>
      <c r="HQ285" s="28"/>
      <c r="HR285" s="28"/>
      <c r="HS285" s="28"/>
      <c r="HT285" s="28"/>
      <c r="HU285" s="28"/>
      <c r="HV285" s="28"/>
      <c r="HW285" s="28"/>
      <c r="HX285" s="28"/>
      <c r="HY285" s="28"/>
      <c r="HZ285" s="28"/>
      <c r="IA285" s="28"/>
      <c r="IB285" s="28"/>
      <c r="IC285" s="28"/>
      <c r="ID285" s="28"/>
      <c r="IE285" s="28"/>
      <c r="IF285" s="28"/>
      <c r="IG285" s="28"/>
      <c r="IH285" s="28"/>
      <c r="II285" s="28"/>
      <c r="IJ285" s="28"/>
      <c r="IK285" s="28"/>
      <c r="IL285" s="28"/>
      <c r="IM285" s="28"/>
      <c r="IN285" s="28"/>
      <c r="IO285" s="28"/>
      <c r="IP285" s="28"/>
      <c r="IQ285" s="28"/>
      <c r="IR285" s="28"/>
      <c r="IS285" s="28"/>
      <c r="IT285" s="28"/>
      <c r="IU285" s="28"/>
      <c r="IV285" s="28"/>
      <c r="IW285" s="28"/>
      <c r="IX285" s="28"/>
      <c r="IY285" s="28"/>
      <c r="IZ285" s="28"/>
      <c r="JA285" s="28"/>
      <c r="JB285" s="28"/>
      <c r="JC285" s="28"/>
      <c r="JD285" s="28"/>
      <c r="JE285" s="28"/>
      <c r="JF285" s="28"/>
      <c r="JG285" s="28"/>
      <c r="JH285" s="28"/>
      <c r="JI285" s="28"/>
      <c r="JJ285" s="28"/>
      <c r="JK285" s="28"/>
      <c r="JL285" s="28"/>
      <c r="JM285" s="28"/>
      <c r="JN285" s="28"/>
      <c r="JO285" s="28"/>
      <c r="JP285" s="28"/>
      <c r="JQ285" s="28"/>
      <c r="JR285" s="28"/>
      <c r="JS285" s="28"/>
    </row>
    <row r="286" spans="1:279" s="27" customFormat="1" ht="12.75" outlineLevel="1" x14ac:dyDescent="0.2">
      <c r="A286" s="33"/>
      <c r="B286" s="58"/>
      <c r="C286" s="193" t="s">
        <v>123</v>
      </c>
      <c r="D286" s="33"/>
      <c r="E286" s="244">
        <v>0</v>
      </c>
      <c r="F286" s="194"/>
      <c r="G286" s="204">
        <f t="shared" si="566"/>
        <v>0</v>
      </c>
      <c r="H286" s="246">
        <f t="shared" si="567"/>
        <v>0</v>
      </c>
      <c r="I286" s="201" t="s">
        <v>164</v>
      </c>
      <c r="J286" s="197">
        <f t="shared" si="568"/>
        <v>0</v>
      </c>
      <c r="K286" s="197">
        <f t="shared" si="568"/>
        <v>0</v>
      </c>
      <c r="L286" s="197">
        <f t="shared" si="568"/>
        <v>0</v>
      </c>
      <c r="M286" s="197">
        <f t="shared" si="568"/>
        <v>0</v>
      </c>
      <c r="N286" s="197">
        <f t="shared" si="568"/>
        <v>0</v>
      </c>
      <c r="O286" s="197">
        <f t="shared" si="568"/>
        <v>0</v>
      </c>
      <c r="P286" s="197">
        <f t="shared" si="568"/>
        <v>0</v>
      </c>
      <c r="Q286" s="197">
        <f t="shared" si="568"/>
        <v>0</v>
      </c>
      <c r="R286" s="197">
        <f t="shared" si="568"/>
        <v>0</v>
      </c>
      <c r="S286" s="197">
        <f t="shared" si="568"/>
        <v>0</v>
      </c>
      <c r="T286" s="197">
        <f t="shared" si="569"/>
        <v>0</v>
      </c>
      <c r="U286" s="197">
        <f t="shared" si="569"/>
        <v>0</v>
      </c>
      <c r="V286" s="197">
        <f t="shared" si="569"/>
        <v>0</v>
      </c>
      <c r="W286" s="197">
        <f t="shared" si="569"/>
        <v>0</v>
      </c>
      <c r="X286" s="197">
        <f t="shared" si="569"/>
        <v>0</v>
      </c>
      <c r="Y286" s="197">
        <f t="shared" si="569"/>
        <v>0</v>
      </c>
      <c r="Z286" s="197">
        <f t="shared" si="569"/>
        <v>0</v>
      </c>
      <c r="AA286" s="197">
        <f t="shared" si="569"/>
        <v>0</v>
      </c>
      <c r="AB286" s="197">
        <f t="shared" si="569"/>
        <v>0</v>
      </c>
      <c r="AC286" s="197">
        <f t="shared" si="569"/>
        <v>0</v>
      </c>
      <c r="AD286" s="197">
        <f t="shared" si="570"/>
        <v>0</v>
      </c>
      <c r="AE286" s="197">
        <f t="shared" si="570"/>
        <v>0</v>
      </c>
      <c r="AF286" s="197">
        <f t="shared" si="570"/>
        <v>0</v>
      </c>
      <c r="AG286" s="197">
        <f t="shared" si="570"/>
        <v>0</v>
      </c>
      <c r="AH286" s="197">
        <f t="shared" si="570"/>
        <v>0</v>
      </c>
      <c r="AI286" s="197">
        <f t="shared" si="570"/>
        <v>0</v>
      </c>
      <c r="AJ286" s="197">
        <f t="shared" si="570"/>
        <v>0</v>
      </c>
      <c r="AK286" s="197">
        <f t="shared" si="570"/>
        <v>0</v>
      </c>
      <c r="AL286" s="197">
        <f t="shared" si="570"/>
        <v>0</v>
      </c>
      <c r="AM286" s="197">
        <f t="shared" si="570"/>
        <v>0</v>
      </c>
      <c r="AN286" s="197">
        <f t="shared" si="570"/>
        <v>0</v>
      </c>
      <c r="AO286" s="197">
        <f t="shared" si="570"/>
        <v>0</v>
      </c>
      <c r="AP286" s="197"/>
      <c r="AQ286" s="197"/>
      <c r="AR286" s="197"/>
      <c r="AS286" s="197"/>
      <c r="AT286" s="197"/>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14"/>
      <c r="DC286" s="28"/>
      <c r="DD286" s="28"/>
      <c r="DE286" s="28"/>
      <c r="DF286" s="28"/>
      <c r="DG286" s="28"/>
      <c r="DH286" s="28"/>
      <c r="DI286" s="28"/>
      <c r="DJ286" s="28"/>
      <c r="DK286" s="28"/>
      <c r="DL286" s="28"/>
      <c r="DM286" s="28"/>
      <c r="DN286" s="28"/>
      <c r="DO286" s="28"/>
      <c r="DP286" s="28"/>
      <c r="DQ286" s="28"/>
      <c r="DR286" s="28"/>
      <c r="DS286" s="28"/>
      <c r="DT286" s="28"/>
      <c r="DU286" s="28"/>
      <c r="DV286" s="28"/>
      <c r="DW286" s="28"/>
      <c r="DX286" s="28"/>
      <c r="DY286" s="28"/>
      <c r="DZ286" s="28"/>
      <c r="EA286" s="28"/>
      <c r="EB286" s="28"/>
      <c r="EC286" s="28"/>
      <c r="ED286" s="28"/>
      <c r="EE286" s="28"/>
      <c r="EF286" s="28"/>
      <c r="EG286" s="28"/>
      <c r="EH286" s="28"/>
      <c r="EI286" s="28"/>
      <c r="EJ286" s="28"/>
      <c r="EK286" s="28"/>
      <c r="EL286" s="28"/>
      <c r="EM286" s="28"/>
      <c r="EN286" s="28"/>
      <c r="EO286" s="28"/>
      <c r="EP286" s="28"/>
      <c r="EQ286" s="28"/>
      <c r="ER286" s="28"/>
      <c r="ES286" s="28"/>
      <c r="ET286" s="28"/>
      <c r="EU286" s="28"/>
      <c r="EV286" s="28"/>
      <c r="EW286" s="28"/>
      <c r="EX286" s="28"/>
      <c r="EY286" s="28"/>
      <c r="EZ286" s="28"/>
      <c r="FA286" s="28"/>
      <c r="FB286" s="28"/>
      <c r="FC286" s="28"/>
      <c r="FD286" s="28"/>
      <c r="FE286" s="28"/>
      <c r="FF286" s="28"/>
      <c r="FG286" s="28"/>
      <c r="FH286" s="28"/>
      <c r="FI286" s="28"/>
      <c r="FJ286" s="28"/>
      <c r="FK286" s="28"/>
      <c r="FL286" s="28"/>
      <c r="FM286" s="28"/>
      <c r="FN286" s="28"/>
      <c r="FO286" s="28"/>
      <c r="FP286" s="28"/>
      <c r="FQ286" s="28"/>
      <c r="FR286" s="28"/>
      <c r="FS286" s="28"/>
      <c r="FT286" s="28"/>
      <c r="FU286" s="28"/>
      <c r="FV286" s="28"/>
      <c r="FW286" s="28"/>
      <c r="FX286" s="28"/>
      <c r="FY286" s="28"/>
      <c r="FZ286" s="28"/>
      <c r="GA286" s="28"/>
      <c r="GB286" s="28"/>
      <c r="GC286" s="28"/>
      <c r="GD286" s="28"/>
      <c r="GE286" s="28"/>
      <c r="GF286" s="28"/>
      <c r="GG286" s="28"/>
      <c r="GH286" s="28"/>
      <c r="GI286" s="28"/>
      <c r="GJ286" s="28"/>
      <c r="GK286" s="28"/>
      <c r="GL286" s="28"/>
      <c r="GM286" s="28"/>
      <c r="GN286" s="28"/>
      <c r="GO286" s="28"/>
      <c r="GP286" s="28"/>
      <c r="GQ286" s="28"/>
      <c r="GR286" s="28"/>
      <c r="GS286" s="28"/>
      <c r="GT286" s="28"/>
      <c r="GU286" s="28"/>
      <c r="GV286" s="28"/>
      <c r="GW286" s="28"/>
      <c r="GX286" s="28"/>
      <c r="GY286" s="28"/>
      <c r="GZ286" s="28"/>
      <c r="HA286" s="28"/>
      <c r="HB286" s="28"/>
      <c r="HC286" s="28"/>
      <c r="HD286" s="28"/>
      <c r="HE286" s="28"/>
      <c r="HF286" s="28"/>
      <c r="HG286" s="28"/>
      <c r="HH286" s="28"/>
      <c r="HI286" s="28"/>
      <c r="HJ286" s="28"/>
      <c r="HK286" s="28"/>
      <c r="HL286" s="28"/>
      <c r="HM286" s="28"/>
      <c r="HN286" s="28"/>
      <c r="HO286" s="28"/>
      <c r="HP286" s="28"/>
      <c r="HQ286" s="28"/>
      <c r="HR286" s="28"/>
      <c r="HS286" s="28"/>
      <c r="HT286" s="28"/>
      <c r="HU286" s="28"/>
      <c r="HV286" s="28"/>
      <c r="HW286" s="28"/>
      <c r="HX286" s="28"/>
      <c r="HY286" s="28"/>
      <c r="HZ286" s="28"/>
      <c r="IA286" s="28"/>
      <c r="IB286" s="28"/>
      <c r="IC286" s="28"/>
      <c r="ID286" s="28"/>
      <c r="IE286" s="28"/>
      <c r="IF286" s="28"/>
      <c r="IG286" s="28"/>
      <c r="IH286" s="28"/>
      <c r="II286" s="28"/>
      <c r="IJ286" s="28"/>
      <c r="IK286" s="28"/>
      <c r="IL286" s="28"/>
      <c r="IM286" s="28"/>
      <c r="IN286" s="28"/>
      <c r="IO286" s="28"/>
      <c r="IP286" s="28"/>
      <c r="IQ286" s="28"/>
      <c r="IR286" s="28"/>
      <c r="IS286" s="28"/>
      <c r="IT286" s="28"/>
      <c r="IU286" s="28"/>
      <c r="IV286" s="28"/>
      <c r="IW286" s="28"/>
      <c r="IX286" s="28"/>
      <c r="IY286" s="28"/>
      <c r="IZ286" s="28"/>
      <c r="JA286" s="28"/>
      <c r="JB286" s="28"/>
      <c r="JC286" s="28"/>
      <c r="JD286" s="28"/>
      <c r="JE286" s="28"/>
      <c r="JF286" s="28"/>
      <c r="JG286" s="28"/>
      <c r="JH286" s="28"/>
      <c r="JI286" s="28"/>
      <c r="JJ286" s="28"/>
      <c r="JK286" s="28"/>
      <c r="JL286" s="28"/>
      <c r="JM286" s="28"/>
      <c r="JN286" s="28"/>
      <c r="JO286" s="28"/>
      <c r="JP286" s="28"/>
      <c r="JQ286" s="28"/>
      <c r="JR286" s="28"/>
      <c r="JS286" s="28"/>
    </row>
    <row r="287" spans="1:279" s="27" customFormat="1" ht="12.75" outlineLevel="1" x14ac:dyDescent="0.2">
      <c r="A287" s="33"/>
      <c r="B287" s="58"/>
      <c r="C287" s="193" t="s">
        <v>124</v>
      </c>
      <c r="D287" s="33"/>
      <c r="E287" s="244">
        <v>0</v>
      </c>
      <c r="F287" s="194"/>
      <c r="G287" s="204">
        <f t="shared" si="566"/>
        <v>0</v>
      </c>
      <c r="H287" s="246">
        <f t="shared" si="567"/>
        <v>0</v>
      </c>
      <c r="I287" s="201" t="s">
        <v>164</v>
      </c>
      <c r="J287" s="197">
        <f t="shared" si="568"/>
        <v>0</v>
      </c>
      <c r="K287" s="197">
        <f t="shared" si="568"/>
        <v>0</v>
      </c>
      <c r="L287" s="197">
        <f t="shared" si="568"/>
        <v>0</v>
      </c>
      <c r="M287" s="197">
        <f t="shared" si="568"/>
        <v>0</v>
      </c>
      <c r="N287" s="197">
        <f t="shared" si="568"/>
        <v>0</v>
      </c>
      <c r="O287" s="197">
        <f t="shared" si="568"/>
        <v>0</v>
      </c>
      <c r="P287" s="197">
        <f t="shared" si="568"/>
        <v>0</v>
      </c>
      <c r="Q287" s="197">
        <f t="shared" si="568"/>
        <v>0</v>
      </c>
      <c r="R287" s="197">
        <f t="shared" si="568"/>
        <v>0</v>
      </c>
      <c r="S287" s="197">
        <f t="shared" si="568"/>
        <v>0</v>
      </c>
      <c r="T287" s="197">
        <f t="shared" si="569"/>
        <v>0</v>
      </c>
      <c r="U287" s="197">
        <f t="shared" si="569"/>
        <v>0</v>
      </c>
      <c r="V287" s="197">
        <f t="shared" si="569"/>
        <v>0</v>
      </c>
      <c r="W287" s="197">
        <f t="shared" si="569"/>
        <v>0</v>
      </c>
      <c r="X287" s="197">
        <f t="shared" si="569"/>
        <v>0</v>
      </c>
      <c r="Y287" s="197">
        <f t="shared" si="569"/>
        <v>0</v>
      </c>
      <c r="Z287" s="197">
        <f t="shared" si="569"/>
        <v>0</v>
      </c>
      <c r="AA287" s="197">
        <f t="shared" si="569"/>
        <v>0</v>
      </c>
      <c r="AB287" s="197">
        <f t="shared" si="569"/>
        <v>0</v>
      </c>
      <c r="AC287" s="197">
        <f t="shared" si="569"/>
        <v>0</v>
      </c>
      <c r="AD287" s="197">
        <f t="shared" si="570"/>
        <v>0</v>
      </c>
      <c r="AE287" s="197">
        <f t="shared" si="570"/>
        <v>0</v>
      </c>
      <c r="AF287" s="197">
        <f t="shared" si="570"/>
        <v>0</v>
      </c>
      <c r="AG287" s="197">
        <f t="shared" si="570"/>
        <v>0</v>
      </c>
      <c r="AH287" s="197">
        <f t="shared" si="570"/>
        <v>0</v>
      </c>
      <c r="AI287" s="197">
        <f t="shared" si="570"/>
        <v>0</v>
      </c>
      <c r="AJ287" s="197">
        <f t="shared" si="570"/>
        <v>0</v>
      </c>
      <c r="AK287" s="197">
        <f t="shared" si="570"/>
        <v>0</v>
      </c>
      <c r="AL287" s="197">
        <f t="shared" si="570"/>
        <v>0</v>
      </c>
      <c r="AM287" s="197">
        <f t="shared" si="570"/>
        <v>0</v>
      </c>
      <c r="AN287" s="197">
        <f t="shared" si="570"/>
        <v>0</v>
      </c>
      <c r="AO287" s="197">
        <f t="shared" si="570"/>
        <v>0</v>
      </c>
      <c r="AP287" s="197"/>
      <c r="AQ287" s="197"/>
      <c r="AR287" s="197"/>
      <c r="AS287" s="197"/>
      <c r="AT287" s="197"/>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14"/>
      <c r="DC287" s="28"/>
      <c r="DD287" s="28"/>
      <c r="DE287" s="28"/>
      <c r="DF287" s="28"/>
      <c r="DG287" s="28"/>
      <c r="DH287" s="28"/>
      <c r="DI287" s="28"/>
      <c r="DJ287" s="28"/>
      <c r="DK287" s="28"/>
      <c r="DL287" s="28"/>
      <c r="DM287" s="28"/>
      <c r="DN287" s="28"/>
      <c r="DO287" s="28"/>
      <c r="DP287" s="28"/>
      <c r="DQ287" s="28"/>
      <c r="DR287" s="28"/>
      <c r="DS287" s="28"/>
      <c r="DT287" s="28"/>
      <c r="DU287" s="28"/>
      <c r="DV287" s="28"/>
      <c r="DW287" s="28"/>
      <c r="DX287" s="28"/>
      <c r="DY287" s="28"/>
      <c r="DZ287" s="28"/>
      <c r="EA287" s="28"/>
      <c r="EB287" s="28"/>
      <c r="EC287" s="28"/>
      <c r="ED287" s="28"/>
      <c r="EE287" s="28"/>
      <c r="EF287" s="28"/>
      <c r="EG287" s="28"/>
      <c r="EH287" s="28"/>
      <c r="EI287" s="28"/>
      <c r="EJ287" s="28"/>
      <c r="EK287" s="28"/>
      <c r="EL287" s="28"/>
      <c r="EM287" s="28"/>
      <c r="EN287" s="28"/>
      <c r="EO287" s="28"/>
      <c r="EP287" s="28"/>
      <c r="EQ287" s="28"/>
      <c r="ER287" s="28"/>
      <c r="ES287" s="28"/>
      <c r="ET287" s="28"/>
      <c r="EU287" s="28"/>
      <c r="EV287" s="28"/>
      <c r="EW287" s="28"/>
      <c r="EX287" s="28"/>
      <c r="EY287" s="28"/>
      <c r="EZ287" s="28"/>
      <c r="FA287" s="28"/>
      <c r="FB287" s="28"/>
      <c r="FC287" s="28"/>
      <c r="FD287" s="28"/>
      <c r="FE287" s="28"/>
      <c r="FF287" s="28"/>
      <c r="FG287" s="28"/>
      <c r="FH287" s="28"/>
      <c r="FI287" s="28"/>
      <c r="FJ287" s="28"/>
      <c r="FK287" s="28"/>
      <c r="FL287" s="28"/>
      <c r="FM287" s="28"/>
      <c r="FN287" s="28"/>
      <c r="FO287" s="28"/>
      <c r="FP287" s="28"/>
      <c r="FQ287" s="28"/>
      <c r="FR287" s="28"/>
      <c r="FS287" s="28"/>
      <c r="FT287" s="28"/>
      <c r="FU287" s="28"/>
      <c r="FV287" s="28"/>
      <c r="FW287" s="28"/>
      <c r="FX287" s="28"/>
      <c r="FY287" s="28"/>
      <c r="FZ287" s="28"/>
      <c r="GA287" s="28"/>
      <c r="GB287" s="28"/>
      <c r="GC287" s="28"/>
      <c r="GD287" s="28"/>
      <c r="GE287" s="28"/>
      <c r="GF287" s="28"/>
      <c r="GG287" s="28"/>
      <c r="GH287" s="28"/>
      <c r="GI287" s="28"/>
      <c r="GJ287" s="28"/>
      <c r="GK287" s="28"/>
      <c r="GL287" s="28"/>
      <c r="GM287" s="28"/>
      <c r="GN287" s="28"/>
      <c r="GO287" s="28"/>
      <c r="GP287" s="28"/>
      <c r="GQ287" s="28"/>
      <c r="GR287" s="28"/>
      <c r="GS287" s="28"/>
      <c r="GT287" s="28"/>
      <c r="GU287" s="28"/>
      <c r="GV287" s="28"/>
      <c r="GW287" s="28"/>
      <c r="GX287" s="28"/>
      <c r="GY287" s="28"/>
      <c r="GZ287" s="28"/>
      <c r="HA287" s="28"/>
      <c r="HB287" s="28"/>
      <c r="HC287" s="28"/>
      <c r="HD287" s="28"/>
      <c r="HE287" s="28"/>
      <c r="HF287" s="28"/>
      <c r="HG287" s="28"/>
      <c r="HH287" s="28"/>
      <c r="HI287" s="28"/>
      <c r="HJ287" s="28"/>
      <c r="HK287" s="28"/>
      <c r="HL287" s="28"/>
      <c r="HM287" s="28"/>
      <c r="HN287" s="28"/>
      <c r="HO287" s="28"/>
      <c r="HP287" s="28"/>
      <c r="HQ287" s="28"/>
      <c r="HR287" s="28"/>
      <c r="HS287" s="28"/>
      <c r="HT287" s="28"/>
      <c r="HU287" s="28"/>
      <c r="HV287" s="28"/>
      <c r="HW287" s="28"/>
      <c r="HX287" s="28"/>
      <c r="HY287" s="28"/>
      <c r="HZ287" s="28"/>
      <c r="IA287" s="28"/>
      <c r="IB287" s="28"/>
      <c r="IC287" s="28"/>
      <c r="ID287" s="28"/>
      <c r="IE287" s="28"/>
      <c r="IF287" s="28"/>
      <c r="IG287" s="28"/>
      <c r="IH287" s="28"/>
      <c r="II287" s="28"/>
      <c r="IJ287" s="28"/>
      <c r="IK287" s="28"/>
      <c r="IL287" s="28"/>
      <c r="IM287" s="28"/>
      <c r="IN287" s="28"/>
      <c r="IO287" s="28"/>
      <c r="IP287" s="28"/>
      <c r="IQ287" s="28"/>
      <c r="IR287" s="28"/>
      <c r="IS287" s="28"/>
      <c r="IT287" s="28"/>
      <c r="IU287" s="28"/>
      <c r="IV287" s="28"/>
      <c r="IW287" s="28"/>
      <c r="IX287" s="28"/>
      <c r="IY287" s="28"/>
      <c r="IZ287" s="28"/>
      <c r="JA287" s="28"/>
      <c r="JB287" s="28"/>
      <c r="JC287" s="28"/>
      <c r="JD287" s="28"/>
      <c r="JE287" s="28"/>
      <c r="JF287" s="28"/>
      <c r="JG287" s="28"/>
      <c r="JH287" s="28"/>
      <c r="JI287" s="28"/>
      <c r="JJ287" s="28"/>
      <c r="JK287" s="28"/>
      <c r="JL287" s="28"/>
      <c r="JM287" s="28"/>
      <c r="JN287" s="28"/>
      <c r="JO287" s="28"/>
      <c r="JP287" s="28"/>
      <c r="JQ287" s="28"/>
      <c r="JR287" s="28"/>
      <c r="JS287" s="28"/>
    </row>
    <row r="288" spans="1:279" s="27" customFormat="1" ht="12.75" outlineLevel="1" x14ac:dyDescent="0.2">
      <c r="A288" s="33"/>
      <c r="B288" s="58"/>
      <c r="C288" s="193" t="s">
        <v>125</v>
      </c>
      <c r="D288" s="33"/>
      <c r="E288" s="244">
        <v>0</v>
      </c>
      <c r="F288" s="194"/>
      <c r="G288" s="204">
        <f t="shared" si="566"/>
        <v>0</v>
      </c>
      <c r="H288" s="246">
        <f t="shared" si="567"/>
        <v>0</v>
      </c>
      <c r="I288" s="201" t="s">
        <v>164</v>
      </c>
      <c r="J288" s="197">
        <f t="shared" si="568"/>
        <v>0</v>
      </c>
      <c r="K288" s="197">
        <f t="shared" si="568"/>
        <v>0</v>
      </c>
      <c r="L288" s="197">
        <f t="shared" si="568"/>
        <v>0</v>
      </c>
      <c r="M288" s="197">
        <f t="shared" si="568"/>
        <v>0</v>
      </c>
      <c r="N288" s="197">
        <f t="shared" si="568"/>
        <v>0</v>
      </c>
      <c r="O288" s="197">
        <f t="shared" si="568"/>
        <v>0</v>
      </c>
      <c r="P288" s="197">
        <f t="shared" si="568"/>
        <v>0</v>
      </c>
      <c r="Q288" s="197">
        <f t="shared" si="568"/>
        <v>0</v>
      </c>
      <c r="R288" s="197">
        <f t="shared" si="568"/>
        <v>0</v>
      </c>
      <c r="S288" s="197">
        <f t="shared" si="568"/>
        <v>0</v>
      </c>
      <c r="T288" s="197">
        <f t="shared" si="569"/>
        <v>0</v>
      </c>
      <c r="U288" s="197">
        <f t="shared" si="569"/>
        <v>0</v>
      </c>
      <c r="V288" s="197">
        <f t="shared" si="569"/>
        <v>0</v>
      </c>
      <c r="W288" s="197">
        <f t="shared" si="569"/>
        <v>0</v>
      </c>
      <c r="X288" s="197">
        <f t="shared" si="569"/>
        <v>0</v>
      </c>
      <c r="Y288" s="197">
        <f t="shared" si="569"/>
        <v>0</v>
      </c>
      <c r="Z288" s="197">
        <f t="shared" si="569"/>
        <v>0</v>
      </c>
      <c r="AA288" s="197">
        <f t="shared" si="569"/>
        <v>0</v>
      </c>
      <c r="AB288" s="197">
        <f t="shared" si="569"/>
        <v>0</v>
      </c>
      <c r="AC288" s="197">
        <f t="shared" si="569"/>
        <v>0</v>
      </c>
      <c r="AD288" s="197">
        <f t="shared" si="570"/>
        <v>0</v>
      </c>
      <c r="AE288" s="197">
        <f t="shared" si="570"/>
        <v>0</v>
      </c>
      <c r="AF288" s="197">
        <f t="shared" si="570"/>
        <v>0</v>
      </c>
      <c r="AG288" s="197">
        <f t="shared" si="570"/>
        <v>0</v>
      </c>
      <c r="AH288" s="197">
        <f t="shared" si="570"/>
        <v>0</v>
      </c>
      <c r="AI288" s="197">
        <f t="shared" si="570"/>
        <v>0</v>
      </c>
      <c r="AJ288" s="197">
        <f t="shared" si="570"/>
        <v>0</v>
      </c>
      <c r="AK288" s="197">
        <f t="shared" si="570"/>
        <v>0</v>
      </c>
      <c r="AL288" s="197">
        <f t="shared" si="570"/>
        <v>0</v>
      </c>
      <c r="AM288" s="197">
        <f t="shared" si="570"/>
        <v>0</v>
      </c>
      <c r="AN288" s="197">
        <f t="shared" si="570"/>
        <v>0</v>
      </c>
      <c r="AO288" s="197">
        <f t="shared" si="570"/>
        <v>0</v>
      </c>
      <c r="AP288" s="197"/>
      <c r="AQ288" s="197"/>
      <c r="AR288" s="197"/>
      <c r="AS288" s="197"/>
      <c r="AT288" s="197"/>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14"/>
      <c r="DC288" s="28"/>
      <c r="DD288" s="28"/>
      <c r="DE288" s="28"/>
      <c r="DF288" s="28"/>
      <c r="DG288" s="28"/>
      <c r="DH288" s="28"/>
      <c r="DI288" s="28"/>
      <c r="DJ288" s="28"/>
      <c r="DK288" s="28"/>
      <c r="DL288" s="28"/>
      <c r="DM288" s="28"/>
      <c r="DN288" s="28"/>
      <c r="DO288" s="28"/>
      <c r="DP288" s="28"/>
      <c r="DQ288" s="28"/>
      <c r="DR288" s="28"/>
      <c r="DS288" s="28"/>
      <c r="DT288" s="28"/>
      <c r="DU288" s="28"/>
      <c r="DV288" s="28"/>
      <c r="DW288" s="28"/>
      <c r="DX288" s="28"/>
      <c r="DY288" s="28"/>
      <c r="DZ288" s="28"/>
      <c r="EA288" s="28"/>
      <c r="EB288" s="28"/>
      <c r="EC288" s="28"/>
      <c r="ED288" s="28"/>
      <c r="EE288" s="28"/>
      <c r="EF288" s="28"/>
      <c r="EG288" s="28"/>
      <c r="EH288" s="28"/>
      <c r="EI288" s="28"/>
      <c r="EJ288" s="28"/>
      <c r="EK288" s="28"/>
      <c r="EL288" s="28"/>
      <c r="EM288" s="28"/>
      <c r="EN288" s="28"/>
      <c r="EO288" s="28"/>
      <c r="EP288" s="28"/>
      <c r="EQ288" s="28"/>
      <c r="ER288" s="28"/>
      <c r="ES288" s="28"/>
      <c r="ET288" s="28"/>
      <c r="EU288" s="28"/>
      <c r="EV288" s="28"/>
      <c r="EW288" s="28"/>
      <c r="EX288" s="28"/>
      <c r="EY288" s="28"/>
      <c r="EZ288" s="28"/>
      <c r="FA288" s="28"/>
      <c r="FB288" s="28"/>
      <c r="FC288" s="28"/>
      <c r="FD288" s="28"/>
      <c r="FE288" s="28"/>
      <c r="FF288" s="28"/>
      <c r="FG288" s="28"/>
      <c r="FH288" s="28"/>
      <c r="FI288" s="28"/>
      <c r="FJ288" s="28"/>
      <c r="FK288" s="28"/>
      <c r="FL288" s="28"/>
      <c r="FM288" s="28"/>
      <c r="FN288" s="28"/>
      <c r="FO288" s="28"/>
      <c r="FP288" s="28"/>
      <c r="FQ288" s="28"/>
      <c r="FR288" s="28"/>
      <c r="FS288" s="28"/>
      <c r="FT288" s="28"/>
      <c r="FU288" s="28"/>
      <c r="FV288" s="28"/>
      <c r="FW288" s="28"/>
      <c r="FX288" s="28"/>
      <c r="FY288" s="28"/>
      <c r="FZ288" s="28"/>
      <c r="GA288" s="28"/>
      <c r="GB288" s="28"/>
      <c r="GC288" s="28"/>
      <c r="GD288" s="28"/>
      <c r="GE288" s="28"/>
      <c r="GF288" s="28"/>
      <c r="GG288" s="28"/>
      <c r="GH288" s="28"/>
      <c r="GI288" s="28"/>
      <c r="GJ288" s="28"/>
      <c r="GK288" s="28"/>
      <c r="GL288" s="28"/>
      <c r="GM288" s="28"/>
      <c r="GN288" s="28"/>
      <c r="GO288" s="28"/>
      <c r="GP288" s="28"/>
      <c r="GQ288" s="28"/>
      <c r="GR288" s="28"/>
      <c r="GS288" s="28"/>
      <c r="GT288" s="28"/>
      <c r="GU288" s="28"/>
      <c r="GV288" s="28"/>
      <c r="GW288" s="28"/>
      <c r="GX288" s="28"/>
      <c r="GY288" s="28"/>
      <c r="GZ288" s="28"/>
      <c r="HA288" s="28"/>
      <c r="HB288" s="28"/>
      <c r="HC288" s="28"/>
      <c r="HD288" s="28"/>
      <c r="HE288" s="28"/>
      <c r="HF288" s="28"/>
      <c r="HG288" s="28"/>
      <c r="HH288" s="28"/>
      <c r="HI288" s="28"/>
      <c r="HJ288" s="28"/>
      <c r="HK288" s="28"/>
      <c r="HL288" s="28"/>
      <c r="HM288" s="28"/>
      <c r="HN288" s="28"/>
      <c r="HO288" s="28"/>
      <c r="HP288" s="28"/>
      <c r="HQ288" s="28"/>
      <c r="HR288" s="28"/>
      <c r="HS288" s="28"/>
      <c r="HT288" s="28"/>
      <c r="HU288" s="28"/>
      <c r="HV288" s="28"/>
      <c r="HW288" s="28"/>
      <c r="HX288" s="28"/>
      <c r="HY288" s="28"/>
      <c r="HZ288" s="28"/>
      <c r="IA288" s="28"/>
      <c r="IB288" s="28"/>
      <c r="IC288" s="28"/>
      <c r="ID288" s="28"/>
      <c r="IE288" s="28"/>
      <c r="IF288" s="28"/>
      <c r="IG288" s="28"/>
      <c r="IH288" s="28"/>
      <c r="II288" s="28"/>
      <c r="IJ288" s="28"/>
      <c r="IK288" s="28"/>
      <c r="IL288" s="28"/>
      <c r="IM288" s="28"/>
      <c r="IN288" s="28"/>
      <c r="IO288" s="28"/>
      <c r="IP288" s="28"/>
      <c r="IQ288" s="28"/>
      <c r="IR288" s="28"/>
      <c r="IS288" s="28"/>
      <c r="IT288" s="28"/>
      <c r="IU288" s="28"/>
      <c r="IV288" s="28"/>
      <c r="IW288" s="28"/>
      <c r="IX288" s="28"/>
      <c r="IY288" s="28"/>
      <c r="IZ288" s="28"/>
      <c r="JA288" s="28"/>
      <c r="JB288" s="28"/>
      <c r="JC288" s="28"/>
      <c r="JD288" s="28"/>
      <c r="JE288" s="28"/>
      <c r="JF288" s="28"/>
      <c r="JG288" s="28"/>
      <c r="JH288" s="28"/>
      <c r="JI288" s="28"/>
      <c r="JJ288" s="28"/>
      <c r="JK288" s="28"/>
      <c r="JL288" s="28"/>
      <c r="JM288" s="28"/>
      <c r="JN288" s="28"/>
      <c r="JO288" s="28"/>
      <c r="JP288" s="28"/>
      <c r="JQ288" s="28"/>
      <c r="JR288" s="28"/>
      <c r="JS288" s="28"/>
    </row>
    <row r="289" spans="1:279" s="27" customFormat="1" ht="12.75" outlineLevel="1" x14ac:dyDescent="0.2">
      <c r="A289" s="33"/>
      <c r="B289" s="58"/>
      <c r="C289" s="193" t="s">
        <v>126</v>
      </c>
      <c r="D289" s="33"/>
      <c r="E289" s="244">
        <v>0</v>
      </c>
      <c r="F289" s="194"/>
      <c r="G289" s="204">
        <f t="shared" si="566"/>
        <v>0</v>
      </c>
      <c r="H289" s="246">
        <f t="shared" si="567"/>
        <v>0</v>
      </c>
      <c r="I289" s="201" t="s">
        <v>164</v>
      </c>
      <c r="J289" s="197">
        <f t="shared" si="568"/>
        <v>0</v>
      </c>
      <c r="K289" s="197">
        <f t="shared" si="568"/>
        <v>0</v>
      </c>
      <c r="L289" s="197">
        <f t="shared" si="568"/>
        <v>0</v>
      </c>
      <c r="M289" s="197">
        <f t="shared" si="568"/>
        <v>0</v>
      </c>
      <c r="N289" s="197">
        <f t="shared" si="568"/>
        <v>0</v>
      </c>
      <c r="O289" s="197">
        <f t="shared" si="568"/>
        <v>0</v>
      </c>
      <c r="P289" s="197">
        <f t="shared" si="568"/>
        <v>0</v>
      </c>
      <c r="Q289" s="197">
        <f t="shared" si="568"/>
        <v>0</v>
      </c>
      <c r="R289" s="197">
        <f t="shared" si="568"/>
        <v>0</v>
      </c>
      <c r="S289" s="197">
        <f t="shared" si="568"/>
        <v>0</v>
      </c>
      <c r="T289" s="197">
        <f t="shared" si="569"/>
        <v>0</v>
      </c>
      <c r="U289" s="197">
        <f t="shared" si="569"/>
        <v>0</v>
      </c>
      <c r="V289" s="197">
        <f t="shared" si="569"/>
        <v>0</v>
      </c>
      <c r="W289" s="197">
        <f t="shared" si="569"/>
        <v>0</v>
      </c>
      <c r="X289" s="197">
        <f t="shared" si="569"/>
        <v>0</v>
      </c>
      <c r="Y289" s="197">
        <f t="shared" si="569"/>
        <v>0</v>
      </c>
      <c r="Z289" s="197">
        <f t="shared" si="569"/>
        <v>0</v>
      </c>
      <c r="AA289" s="197">
        <f t="shared" si="569"/>
        <v>0</v>
      </c>
      <c r="AB289" s="197">
        <f t="shared" si="569"/>
        <v>0</v>
      </c>
      <c r="AC289" s="197">
        <f t="shared" si="569"/>
        <v>0</v>
      </c>
      <c r="AD289" s="197">
        <f t="shared" si="570"/>
        <v>0</v>
      </c>
      <c r="AE289" s="197">
        <f t="shared" si="570"/>
        <v>0</v>
      </c>
      <c r="AF289" s="197">
        <f t="shared" si="570"/>
        <v>0</v>
      </c>
      <c r="AG289" s="197">
        <f t="shared" si="570"/>
        <v>0</v>
      </c>
      <c r="AH289" s="197">
        <f t="shared" si="570"/>
        <v>0</v>
      </c>
      <c r="AI289" s="197">
        <f t="shared" si="570"/>
        <v>0</v>
      </c>
      <c r="AJ289" s="197">
        <f t="shared" si="570"/>
        <v>0</v>
      </c>
      <c r="AK289" s="197">
        <f t="shared" si="570"/>
        <v>0</v>
      </c>
      <c r="AL289" s="197">
        <f t="shared" si="570"/>
        <v>0</v>
      </c>
      <c r="AM289" s="197">
        <f t="shared" si="570"/>
        <v>0</v>
      </c>
      <c r="AN289" s="197">
        <f t="shared" si="570"/>
        <v>0</v>
      </c>
      <c r="AO289" s="197">
        <f t="shared" si="570"/>
        <v>0</v>
      </c>
      <c r="AP289" s="197"/>
      <c r="AQ289" s="197"/>
      <c r="AR289" s="197"/>
      <c r="AS289" s="197"/>
      <c r="AT289" s="197"/>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14"/>
      <c r="DC289" s="28"/>
      <c r="DD289" s="28"/>
      <c r="DE289" s="28"/>
      <c r="DF289" s="28"/>
      <c r="DG289" s="28"/>
      <c r="DH289" s="28"/>
      <c r="DI289" s="28"/>
      <c r="DJ289" s="28"/>
      <c r="DK289" s="28"/>
      <c r="DL289" s="28"/>
      <c r="DM289" s="28"/>
      <c r="DN289" s="28"/>
      <c r="DO289" s="28"/>
      <c r="DP289" s="28"/>
      <c r="DQ289" s="28"/>
      <c r="DR289" s="28"/>
      <c r="DS289" s="28"/>
      <c r="DT289" s="28"/>
      <c r="DU289" s="28"/>
      <c r="DV289" s="28"/>
      <c r="DW289" s="28"/>
      <c r="DX289" s="28"/>
      <c r="DY289" s="28"/>
      <c r="DZ289" s="28"/>
      <c r="EA289" s="28"/>
      <c r="EB289" s="28"/>
      <c r="EC289" s="28"/>
      <c r="ED289" s="28"/>
      <c r="EE289" s="28"/>
      <c r="EF289" s="28"/>
      <c r="EG289" s="28"/>
      <c r="EH289" s="28"/>
      <c r="EI289" s="28"/>
      <c r="EJ289" s="28"/>
      <c r="EK289" s="28"/>
      <c r="EL289" s="28"/>
      <c r="EM289" s="28"/>
      <c r="EN289" s="28"/>
      <c r="EO289" s="28"/>
      <c r="EP289" s="28"/>
      <c r="EQ289" s="28"/>
      <c r="ER289" s="28"/>
      <c r="ES289" s="28"/>
      <c r="ET289" s="28"/>
      <c r="EU289" s="28"/>
      <c r="EV289" s="28"/>
      <c r="EW289" s="28"/>
      <c r="EX289" s="28"/>
      <c r="EY289" s="28"/>
      <c r="EZ289" s="28"/>
      <c r="FA289" s="28"/>
      <c r="FB289" s="28"/>
      <c r="FC289" s="28"/>
      <c r="FD289" s="28"/>
      <c r="FE289" s="28"/>
      <c r="FF289" s="28"/>
      <c r="FG289" s="28"/>
      <c r="FH289" s="28"/>
      <c r="FI289" s="28"/>
      <c r="FJ289" s="28"/>
      <c r="FK289" s="28"/>
      <c r="FL289" s="28"/>
      <c r="FM289" s="28"/>
      <c r="FN289" s="28"/>
      <c r="FO289" s="28"/>
      <c r="FP289" s="28"/>
      <c r="FQ289" s="28"/>
      <c r="FR289" s="28"/>
      <c r="FS289" s="28"/>
      <c r="FT289" s="28"/>
      <c r="FU289" s="28"/>
      <c r="FV289" s="28"/>
      <c r="FW289" s="28"/>
      <c r="FX289" s="28"/>
      <c r="FY289" s="28"/>
      <c r="FZ289" s="28"/>
      <c r="GA289" s="28"/>
      <c r="GB289" s="28"/>
      <c r="GC289" s="28"/>
      <c r="GD289" s="28"/>
      <c r="GE289" s="28"/>
      <c r="GF289" s="28"/>
      <c r="GG289" s="28"/>
      <c r="GH289" s="28"/>
      <c r="GI289" s="28"/>
      <c r="GJ289" s="28"/>
      <c r="GK289" s="28"/>
      <c r="GL289" s="28"/>
      <c r="GM289" s="28"/>
      <c r="GN289" s="28"/>
      <c r="GO289" s="28"/>
      <c r="GP289" s="28"/>
      <c r="GQ289" s="28"/>
      <c r="GR289" s="28"/>
      <c r="GS289" s="28"/>
      <c r="GT289" s="28"/>
      <c r="GU289" s="28"/>
      <c r="GV289" s="28"/>
      <c r="GW289" s="28"/>
      <c r="GX289" s="28"/>
      <c r="GY289" s="28"/>
      <c r="GZ289" s="28"/>
      <c r="HA289" s="28"/>
      <c r="HB289" s="28"/>
      <c r="HC289" s="28"/>
      <c r="HD289" s="28"/>
      <c r="HE289" s="28"/>
      <c r="HF289" s="28"/>
      <c r="HG289" s="28"/>
      <c r="HH289" s="28"/>
      <c r="HI289" s="28"/>
      <c r="HJ289" s="28"/>
      <c r="HK289" s="28"/>
      <c r="HL289" s="28"/>
      <c r="HM289" s="28"/>
      <c r="HN289" s="28"/>
      <c r="HO289" s="28"/>
      <c r="HP289" s="28"/>
      <c r="HQ289" s="28"/>
      <c r="HR289" s="28"/>
      <c r="HS289" s="28"/>
      <c r="HT289" s="28"/>
      <c r="HU289" s="28"/>
      <c r="HV289" s="28"/>
      <c r="HW289" s="28"/>
      <c r="HX289" s="28"/>
      <c r="HY289" s="28"/>
      <c r="HZ289" s="28"/>
      <c r="IA289" s="28"/>
      <c r="IB289" s="28"/>
      <c r="IC289" s="28"/>
      <c r="ID289" s="28"/>
      <c r="IE289" s="28"/>
      <c r="IF289" s="28"/>
      <c r="IG289" s="28"/>
      <c r="IH289" s="28"/>
      <c r="II289" s="28"/>
      <c r="IJ289" s="28"/>
      <c r="IK289" s="28"/>
      <c r="IL289" s="28"/>
      <c r="IM289" s="28"/>
      <c r="IN289" s="28"/>
      <c r="IO289" s="28"/>
      <c r="IP289" s="28"/>
      <c r="IQ289" s="28"/>
      <c r="IR289" s="28"/>
      <c r="IS289" s="28"/>
      <c r="IT289" s="28"/>
      <c r="IU289" s="28"/>
      <c r="IV289" s="28"/>
      <c r="IW289" s="28"/>
      <c r="IX289" s="28"/>
      <c r="IY289" s="28"/>
      <c r="IZ289" s="28"/>
      <c r="JA289" s="28"/>
      <c r="JB289" s="28"/>
      <c r="JC289" s="28"/>
      <c r="JD289" s="28"/>
      <c r="JE289" s="28"/>
      <c r="JF289" s="28"/>
      <c r="JG289" s="28"/>
      <c r="JH289" s="28"/>
      <c r="JI289" s="28"/>
      <c r="JJ289" s="28"/>
      <c r="JK289" s="28"/>
      <c r="JL289" s="28"/>
      <c r="JM289" s="28"/>
      <c r="JN289" s="28"/>
      <c r="JO289" s="28"/>
      <c r="JP289" s="28"/>
      <c r="JQ289" s="28"/>
      <c r="JR289" s="28"/>
      <c r="JS289" s="28"/>
    </row>
    <row r="290" spans="1:279" s="27" customFormat="1" ht="12.75" outlineLevel="1" x14ac:dyDescent="0.2">
      <c r="A290" s="33"/>
      <c r="B290" s="58"/>
      <c r="C290" s="193" t="s">
        <v>127</v>
      </c>
      <c r="D290" s="33"/>
      <c r="E290" s="244">
        <v>0</v>
      </c>
      <c r="F290" s="194"/>
      <c r="G290" s="204">
        <f t="shared" si="566"/>
        <v>0</v>
      </c>
      <c r="H290" s="246">
        <f t="shared" si="567"/>
        <v>0</v>
      </c>
      <c r="I290" s="201" t="s">
        <v>164</v>
      </c>
      <c r="J290" s="197">
        <f t="shared" ref="J290:S299" si="571">+J$322*$E290</f>
        <v>0</v>
      </c>
      <c r="K290" s="197">
        <f t="shared" si="571"/>
        <v>0</v>
      </c>
      <c r="L290" s="197">
        <f t="shared" si="571"/>
        <v>0</v>
      </c>
      <c r="M290" s="197">
        <f t="shared" si="571"/>
        <v>0</v>
      </c>
      <c r="N290" s="197">
        <f t="shared" si="571"/>
        <v>0</v>
      </c>
      <c r="O290" s="197">
        <f t="shared" si="571"/>
        <v>0</v>
      </c>
      <c r="P290" s="197">
        <f t="shared" si="571"/>
        <v>0</v>
      </c>
      <c r="Q290" s="197">
        <f t="shared" si="571"/>
        <v>0</v>
      </c>
      <c r="R290" s="197">
        <f t="shared" si="571"/>
        <v>0</v>
      </c>
      <c r="S290" s="197">
        <f t="shared" si="571"/>
        <v>0</v>
      </c>
      <c r="T290" s="197">
        <f t="shared" ref="T290:AC299" si="572">+T$322*$E290</f>
        <v>0</v>
      </c>
      <c r="U290" s="197">
        <f t="shared" si="572"/>
        <v>0</v>
      </c>
      <c r="V290" s="197">
        <f t="shared" si="572"/>
        <v>0</v>
      </c>
      <c r="W290" s="197">
        <f t="shared" si="572"/>
        <v>0</v>
      </c>
      <c r="X290" s="197">
        <f t="shared" si="572"/>
        <v>0</v>
      </c>
      <c r="Y290" s="197">
        <f t="shared" si="572"/>
        <v>0</v>
      </c>
      <c r="Z290" s="197">
        <f t="shared" si="572"/>
        <v>0</v>
      </c>
      <c r="AA290" s="197">
        <f t="shared" si="572"/>
        <v>0</v>
      </c>
      <c r="AB290" s="197">
        <f t="shared" si="572"/>
        <v>0</v>
      </c>
      <c r="AC290" s="197">
        <f t="shared" si="572"/>
        <v>0</v>
      </c>
      <c r="AD290" s="197">
        <f t="shared" ref="AD290:AO299" si="573">+AD$322*$E290</f>
        <v>0</v>
      </c>
      <c r="AE290" s="197">
        <f t="shared" si="573"/>
        <v>0</v>
      </c>
      <c r="AF290" s="197">
        <f t="shared" si="573"/>
        <v>0</v>
      </c>
      <c r="AG290" s="197">
        <f t="shared" si="573"/>
        <v>0</v>
      </c>
      <c r="AH290" s="197">
        <f t="shared" si="573"/>
        <v>0</v>
      </c>
      <c r="AI290" s="197">
        <f t="shared" si="573"/>
        <v>0</v>
      </c>
      <c r="AJ290" s="197">
        <f t="shared" si="573"/>
        <v>0</v>
      </c>
      <c r="AK290" s="197">
        <f t="shared" si="573"/>
        <v>0</v>
      </c>
      <c r="AL290" s="197">
        <f t="shared" si="573"/>
        <v>0</v>
      </c>
      <c r="AM290" s="197">
        <f t="shared" si="573"/>
        <v>0</v>
      </c>
      <c r="AN290" s="197">
        <f t="shared" si="573"/>
        <v>0</v>
      </c>
      <c r="AO290" s="197">
        <f t="shared" si="573"/>
        <v>0</v>
      </c>
      <c r="AP290" s="197"/>
      <c r="AQ290" s="197"/>
      <c r="AR290" s="197"/>
      <c r="AS290" s="197"/>
      <c r="AT290" s="197"/>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14"/>
      <c r="DC290" s="28"/>
      <c r="DD290" s="28"/>
      <c r="DE290" s="28"/>
      <c r="DF290" s="28"/>
      <c r="DG290" s="28"/>
      <c r="DH290" s="28"/>
      <c r="DI290" s="28"/>
      <c r="DJ290" s="28"/>
      <c r="DK290" s="28"/>
      <c r="DL290" s="28"/>
      <c r="DM290" s="28"/>
      <c r="DN290" s="28"/>
      <c r="DO290" s="28"/>
      <c r="DP290" s="28"/>
      <c r="DQ290" s="28"/>
      <c r="DR290" s="28"/>
      <c r="DS290" s="28"/>
      <c r="DT290" s="28"/>
      <c r="DU290" s="28"/>
      <c r="DV290" s="28"/>
      <c r="DW290" s="28"/>
      <c r="DX290" s="28"/>
      <c r="DY290" s="28"/>
      <c r="DZ290" s="28"/>
      <c r="EA290" s="28"/>
      <c r="EB290" s="28"/>
      <c r="EC290" s="28"/>
      <c r="ED290" s="28"/>
      <c r="EE290" s="28"/>
      <c r="EF290" s="28"/>
      <c r="EG290" s="28"/>
      <c r="EH290" s="28"/>
      <c r="EI290" s="28"/>
      <c r="EJ290" s="28"/>
      <c r="EK290" s="28"/>
      <c r="EL290" s="28"/>
      <c r="EM290" s="28"/>
      <c r="EN290" s="28"/>
      <c r="EO290" s="28"/>
      <c r="EP290" s="28"/>
      <c r="EQ290" s="28"/>
      <c r="ER290" s="28"/>
      <c r="ES290" s="28"/>
      <c r="ET290" s="28"/>
      <c r="EU290" s="28"/>
      <c r="EV290" s="28"/>
      <c r="EW290" s="28"/>
      <c r="EX290" s="28"/>
      <c r="EY290" s="28"/>
      <c r="EZ290" s="28"/>
      <c r="FA290" s="28"/>
      <c r="FB290" s="28"/>
      <c r="FC290" s="28"/>
      <c r="FD290" s="28"/>
      <c r="FE290" s="28"/>
      <c r="FF290" s="28"/>
      <c r="FG290" s="28"/>
      <c r="FH290" s="28"/>
      <c r="FI290" s="28"/>
      <c r="FJ290" s="28"/>
      <c r="FK290" s="28"/>
      <c r="FL290" s="28"/>
      <c r="FM290" s="28"/>
      <c r="FN290" s="28"/>
      <c r="FO290" s="28"/>
      <c r="FP290" s="28"/>
      <c r="FQ290" s="28"/>
      <c r="FR290" s="28"/>
      <c r="FS290" s="28"/>
      <c r="FT290" s="28"/>
      <c r="FU290" s="28"/>
      <c r="FV290" s="28"/>
      <c r="FW290" s="28"/>
      <c r="FX290" s="28"/>
      <c r="FY290" s="28"/>
      <c r="FZ290" s="28"/>
      <c r="GA290" s="28"/>
      <c r="GB290" s="28"/>
      <c r="GC290" s="28"/>
      <c r="GD290" s="28"/>
      <c r="GE290" s="28"/>
      <c r="GF290" s="28"/>
      <c r="GG290" s="28"/>
      <c r="GH290" s="28"/>
      <c r="GI290" s="28"/>
      <c r="GJ290" s="28"/>
      <c r="GK290" s="28"/>
      <c r="GL290" s="28"/>
      <c r="GM290" s="28"/>
      <c r="GN290" s="28"/>
      <c r="GO290" s="28"/>
      <c r="GP290" s="28"/>
      <c r="GQ290" s="28"/>
      <c r="GR290" s="28"/>
      <c r="GS290" s="28"/>
      <c r="GT290" s="28"/>
      <c r="GU290" s="28"/>
      <c r="GV290" s="28"/>
      <c r="GW290" s="28"/>
      <c r="GX290" s="28"/>
      <c r="GY290" s="28"/>
      <c r="GZ290" s="28"/>
      <c r="HA290" s="28"/>
      <c r="HB290" s="28"/>
      <c r="HC290" s="28"/>
      <c r="HD290" s="28"/>
      <c r="HE290" s="28"/>
      <c r="HF290" s="28"/>
      <c r="HG290" s="28"/>
      <c r="HH290" s="28"/>
      <c r="HI290" s="28"/>
      <c r="HJ290" s="28"/>
      <c r="HK290" s="28"/>
      <c r="HL290" s="28"/>
      <c r="HM290" s="28"/>
      <c r="HN290" s="28"/>
      <c r="HO290" s="28"/>
      <c r="HP290" s="28"/>
      <c r="HQ290" s="28"/>
      <c r="HR290" s="28"/>
      <c r="HS290" s="28"/>
      <c r="HT290" s="28"/>
      <c r="HU290" s="28"/>
      <c r="HV290" s="28"/>
      <c r="HW290" s="28"/>
      <c r="HX290" s="28"/>
      <c r="HY290" s="28"/>
      <c r="HZ290" s="28"/>
      <c r="IA290" s="28"/>
      <c r="IB290" s="28"/>
      <c r="IC290" s="28"/>
      <c r="ID290" s="28"/>
      <c r="IE290" s="28"/>
      <c r="IF290" s="28"/>
      <c r="IG290" s="28"/>
      <c r="IH290" s="28"/>
      <c r="II290" s="28"/>
      <c r="IJ290" s="28"/>
      <c r="IK290" s="28"/>
      <c r="IL290" s="28"/>
      <c r="IM290" s="28"/>
      <c r="IN290" s="28"/>
      <c r="IO290" s="28"/>
      <c r="IP290" s="28"/>
      <c r="IQ290" s="28"/>
      <c r="IR290" s="28"/>
      <c r="IS290" s="28"/>
      <c r="IT290" s="28"/>
      <c r="IU290" s="28"/>
      <c r="IV290" s="28"/>
      <c r="IW290" s="28"/>
      <c r="IX290" s="28"/>
      <c r="IY290" s="28"/>
      <c r="IZ290" s="28"/>
      <c r="JA290" s="28"/>
      <c r="JB290" s="28"/>
      <c r="JC290" s="28"/>
      <c r="JD290" s="28"/>
      <c r="JE290" s="28"/>
      <c r="JF290" s="28"/>
      <c r="JG290" s="28"/>
      <c r="JH290" s="28"/>
      <c r="JI290" s="28"/>
      <c r="JJ290" s="28"/>
      <c r="JK290" s="28"/>
      <c r="JL290" s="28"/>
      <c r="JM290" s="28"/>
      <c r="JN290" s="28"/>
      <c r="JO290" s="28"/>
      <c r="JP290" s="28"/>
      <c r="JQ290" s="28"/>
      <c r="JR290" s="28"/>
      <c r="JS290" s="28"/>
    </row>
    <row r="291" spans="1:279" s="27" customFormat="1" ht="12.75" outlineLevel="1" x14ac:dyDescent="0.2">
      <c r="A291" s="33"/>
      <c r="B291" s="58"/>
      <c r="C291" s="193" t="s">
        <v>128</v>
      </c>
      <c r="D291" s="33"/>
      <c r="E291" s="244">
        <v>0</v>
      </c>
      <c r="F291" s="194"/>
      <c r="G291" s="204">
        <f t="shared" si="566"/>
        <v>0</v>
      </c>
      <c r="H291" s="246">
        <f t="shared" si="567"/>
        <v>0</v>
      </c>
      <c r="I291" s="201" t="s">
        <v>164</v>
      </c>
      <c r="J291" s="197">
        <f t="shared" si="571"/>
        <v>0</v>
      </c>
      <c r="K291" s="197">
        <f t="shared" si="571"/>
        <v>0</v>
      </c>
      <c r="L291" s="197">
        <f t="shared" si="571"/>
        <v>0</v>
      </c>
      <c r="M291" s="197">
        <f t="shared" si="571"/>
        <v>0</v>
      </c>
      <c r="N291" s="197">
        <f t="shared" si="571"/>
        <v>0</v>
      </c>
      <c r="O291" s="197">
        <f t="shared" si="571"/>
        <v>0</v>
      </c>
      <c r="P291" s="197">
        <f t="shared" si="571"/>
        <v>0</v>
      </c>
      <c r="Q291" s="197">
        <f t="shared" si="571"/>
        <v>0</v>
      </c>
      <c r="R291" s="197">
        <f t="shared" si="571"/>
        <v>0</v>
      </c>
      <c r="S291" s="197">
        <f t="shared" si="571"/>
        <v>0</v>
      </c>
      <c r="T291" s="197">
        <f t="shared" si="572"/>
        <v>0</v>
      </c>
      <c r="U291" s="197">
        <f t="shared" si="572"/>
        <v>0</v>
      </c>
      <c r="V291" s="197">
        <f t="shared" si="572"/>
        <v>0</v>
      </c>
      <c r="W291" s="197">
        <f t="shared" si="572"/>
        <v>0</v>
      </c>
      <c r="X291" s="197">
        <f t="shared" si="572"/>
        <v>0</v>
      </c>
      <c r="Y291" s="197">
        <f t="shared" si="572"/>
        <v>0</v>
      </c>
      <c r="Z291" s="197">
        <f t="shared" si="572"/>
        <v>0</v>
      </c>
      <c r="AA291" s="197">
        <f t="shared" si="572"/>
        <v>0</v>
      </c>
      <c r="AB291" s="197">
        <f t="shared" si="572"/>
        <v>0</v>
      </c>
      <c r="AC291" s="197">
        <f t="shared" si="572"/>
        <v>0</v>
      </c>
      <c r="AD291" s="197">
        <f t="shared" si="573"/>
        <v>0</v>
      </c>
      <c r="AE291" s="197">
        <f t="shared" si="573"/>
        <v>0</v>
      </c>
      <c r="AF291" s="197">
        <f t="shared" si="573"/>
        <v>0</v>
      </c>
      <c r="AG291" s="197">
        <f t="shared" si="573"/>
        <v>0</v>
      </c>
      <c r="AH291" s="197">
        <f t="shared" si="573"/>
        <v>0</v>
      </c>
      <c r="AI291" s="197">
        <f t="shared" si="573"/>
        <v>0</v>
      </c>
      <c r="AJ291" s="197">
        <f t="shared" si="573"/>
        <v>0</v>
      </c>
      <c r="AK291" s="197">
        <f t="shared" si="573"/>
        <v>0</v>
      </c>
      <c r="AL291" s="197">
        <f t="shared" si="573"/>
        <v>0</v>
      </c>
      <c r="AM291" s="197">
        <f t="shared" si="573"/>
        <v>0</v>
      </c>
      <c r="AN291" s="197">
        <f t="shared" si="573"/>
        <v>0</v>
      </c>
      <c r="AO291" s="197">
        <f t="shared" si="573"/>
        <v>0</v>
      </c>
      <c r="AP291" s="197"/>
      <c r="AQ291" s="197"/>
      <c r="AR291" s="197"/>
      <c r="AS291" s="197"/>
      <c r="AT291" s="197"/>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14"/>
      <c r="DC291" s="28"/>
      <c r="DD291" s="28"/>
      <c r="DE291" s="28"/>
      <c r="DF291" s="28"/>
      <c r="DG291" s="28"/>
      <c r="DH291" s="28"/>
      <c r="DI291" s="28"/>
      <c r="DJ291" s="28"/>
      <c r="DK291" s="28"/>
      <c r="DL291" s="28"/>
      <c r="DM291" s="28"/>
      <c r="DN291" s="28"/>
      <c r="DO291" s="28"/>
      <c r="DP291" s="28"/>
      <c r="DQ291" s="28"/>
      <c r="DR291" s="28"/>
      <c r="DS291" s="28"/>
      <c r="DT291" s="28"/>
      <c r="DU291" s="28"/>
      <c r="DV291" s="28"/>
      <c r="DW291" s="28"/>
      <c r="DX291" s="28"/>
      <c r="DY291" s="28"/>
      <c r="DZ291" s="28"/>
      <c r="EA291" s="28"/>
      <c r="EB291" s="28"/>
      <c r="EC291" s="28"/>
      <c r="ED291" s="28"/>
      <c r="EE291" s="28"/>
      <c r="EF291" s="28"/>
      <c r="EG291" s="28"/>
      <c r="EH291" s="28"/>
      <c r="EI291" s="28"/>
      <c r="EJ291" s="28"/>
      <c r="EK291" s="28"/>
      <c r="EL291" s="28"/>
      <c r="EM291" s="28"/>
      <c r="EN291" s="28"/>
      <c r="EO291" s="28"/>
      <c r="EP291" s="28"/>
      <c r="EQ291" s="28"/>
      <c r="ER291" s="28"/>
      <c r="ES291" s="28"/>
      <c r="ET291" s="28"/>
      <c r="EU291" s="28"/>
      <c r="EV291" s="28"/>
      <c r="EW291" s="28"/>
      <c r="EX291" s="28"/>
      <c r="EY291" s="28"/>
      <c r="EZ291" s="28"/>
      <c r="FA291" s="28"/>
      <c r="FB291" s="28"/>
      <c r="FC291" s="28"/>
      <c r="FD291" s="28"/>
      <c r="FE291" s="28"/>
      <c r="FF291" s="28"/>
      <c r="FG291" s="28"/>
      <c r="FH291" s="28"/>
      <c r="FI291" s="28"/>
      <c r="FJ291" s="28"/>
      <c r="FK291" s="28"/>
      <c r="FL291" s="28"/>
      <c r="FM291" s="28"/>
      <c r="FN291" s="28"/>
      <c r="FO291" s="28"/>
      <c r="FP291" s="28"/>
      <c r="FQ291" s="28"/>
      <c r="FR291" s="28"/>
      <c r="FS291" s="28"/>
      <c r="FT291" s="28"/>
      <c r="FU291" s="28"/>
      <c r="FV291" s="28"/>
      <c r="FW291" s="28"/>
      <c r="FX291" s="28"/>
      <c r="FY291" s="28"/>
      <c r="FZ291" s="28"/>
      <c r="GA291" s="28"/>
      <c r="GB291" s="28"/>
      <c r="GC291" s="28"/>
      <c r="GD291" s="28"/>
      <c r="GE291" s="28"/>
      <c r="GF291" s="28"/>
      <c r="GG291" s="28"/>
      <c r="GH291" s="28"/>
      <c r="GI291" s="28"/>
      <c r="GJ291" s="28"/>
      <c r="GK291" s="28"/>
      <c r="GL291" s="28"/>
      <c r="GM291" s="28"/>
      <c r="GN291" s="28"/>
      <c r="GO291" s="28"/>
      <c r="GP291" s="28"/>
      <c r="GQ291" s="28"/>
      <c r="GR291" s="28"/>
      <c r="GS291" s="28"/>
      <c r="GT291" s="28"/>
      <c r="GU291" s="28"/>
      <c r="GV291" s="28"/>
      <c r="GW291" s="28"/>
      <c r="GX291" s="28"/>
      <c r="GY291" s="28"/>
      <c r="GZ291" s="28"/>
      <c r="HA291" s="28"/>
      <c r="HB291" s="28"/>
      <c r="HC291" s="28"/>
      <c r="HD291" s="28"/>
      <c r="HE291" s="28"/>
      <c r="HF291" s="28"/>
      <c r="HG291" s="28"/>
      <c r="HH291" s="28"/>
      <c r="HI291" s="28"/>
      <c r="HJ291" s="28"/>
      <c r="HK291" s="28"/>
      <c r="HL291" s="28"/>
      <c r="HM291" s="28"/>
      <c r="HN291" s="28"/>
      <c r="HO291" s="28"/>
      <c r="HP291" s="28"/>
      <c r="HQ291" s="28"/>
      <c r="HR291" s="28"/>
      <c r="HS291" s="28"/>
      <c r="HT291" s="28"/>
      <c r="HU291" s="28"/>
      <c r="HV291" s="28"/>
      <c r="HW291" s="28"/>
      <c r="HX291" s="28"/>
      <c r="HY291" s="28"/>
      <c r="HZ291" s="28"/>
      <c r="IA291" s="28"/>
      <c r="IB291" s="28"/>
      <c r="IC291" s="28"/>
      <c r="ID291" s="28"/>
      <c r="IE291" s="28"/>
      <c r="IF291" s="28"/>
      <c r="IG291" s="28"/>
      <c r="IH291" s="28"/>
      <c r="II291" s="28"/>
      <c r="IJ291" s="28"/>
      <c r="IK291" s="28"/>
      <c r="IL291" s="28"/>
      <c r="IM291" s="28"/>
      <c r="IN291" s="28"/>
      <c r="IO291" s="28"/>
      <c r="IP291" s="28"/>
      <c r="IQ291" s="28"/>
      <c r="IR291" s="28"/>
      <c r="IS291" s="28"/>
      <c r="IT291" s="28"/>
      <c r="IU291" s="28"/>
      <c r="IV291" s="28"/>
      <c r="IW291" s="28"/>
      <c r="IX291" s="28"/>
      <c r="IY291" s="28"/>
      <c r="IZ291" s="28"/>
      <c r="JA291" s="28"/>
      <c r="JB291" s="28"/>
      <c r="JC291" s="28"/>
      <c r="JD291" s="28"/>
      <c r="JE291" s="28"/>
      <c r="JF291" s="28"/>
      <c r="JG291" s="28"/>
      <c r="JH291" s="28"/>
      <c r="JI291" s="28"/>
      <c r="JJ291" s="28"/>
      <c r="JK291" s="28"/>
      <c r="JL291" s="28"/>
      <c r="JM291" s="28"/>
      <c r="JN291" s="28"/>
      <c r="JO291" s="28"/>
      <c r="JP291" s="28"/>
      <c r="JQ291" s="28"/>
      <c r="JR291" s="28"/>
      <c r="JS291" s="28"/>
    </row>
    <row r="292" spans="1:279" s="27" customFormat="1" ht="12.75" outlineLevel="1" x14ac:dyDescent="0.2">
      <c r="A292" s="33"/>
      <c r="B292" s="58"/>
      <c r="C292" s="193" t="s">
        <v>129</v>
      </c>
      <c r="D292" s="33"/>
      <c r="E292" s="244">
        <v>0</v>
      </c>
      <c r="F292" s="194"/>
      <c r="G292" s="204">
        <f t="shared" si="566"/>
        <v>0</v>
      </c>
      <c r="H292" s="246">
        <f t="shared" si="567"/>
        <v>0</v>
      </c>
      <c r="I292" s="201" t="s">
        <v>164</v>
      </c>
      <c r="J292" s="197">
        <f t="shared" si="571"/>
        <v>0</v>
      </c>
      <c r="K292" s="197">
        <f t="shared" si="571"/>
        <v>0</v>
      </c>
      <c r="L292" s="197">
        <f t="shared" si="571"/>
        <v>0</v>
      </c>
      <c r="M292" s="197">
        <f t="shared" si="571"/>
        <v>0</v>
      </c>
      <c r="N292" s="197">
        <f t="shared" si="571"/>
        <v>0</v>
      </c>
      <c r="O292" s="197">
        <f t="shared" si="571"/>
        <v>0</v>
      </c>
      <c r="P292" s="197">
        <f t="shared" si="571"/>
        <v>0</v>
      </c>
      <c r="Q292" s="197">
        <f t="shared" si="571"/>
        <v>0</v>
      </c>
      <c r="R292" s="197">
        <f t="shared" si="571"/>
        <v>0</v>
      </c>
      <c r="S292" s="197">
        <f t="shared" si="571"/>
        <v>0</v>
      </c>
      <c r="T292" s="197">
        <f t="shared" si="572"/>
        <v>0</v>
      </c>
      <c r="U292" s="197">
        <f t="shared" si="572"/>
        <v>0</v>
      </c>
      <c r="V292" s="197">
        <f t="shared" si="572"/>
        <v>0</v>
      </c>
      <c r="W292" s="197">
        <f t="shared" si="572"/>
        <v>0</v>
      </c>
      <c r="X292" s="197">
        <f t="shared" si="572"/>
        <v>0</v>
      </c>
      <c r="Y292" s="197">
        <f t="shared" si="572"/>
        <v>0</v>
      </c>
      <c r="Z292" s="197">
        <f t="shared" si="572"/>
        <v>0</v>
      </c>
      <c r="AA292" s="197">
        <f t="shared" si="572"/>
        <v>0</v>
      </c>
      <c r="AB292" s="197">
        <f t="shared" si="572"/>
        <v>0</v>
      </c>
      <c r="AC292" s="197">
        <f t="shared" si="572"/>
        <v>0</v>
      </c>
      <c r="AD292" s="197">
        <f t="shared" si="573"/>
        <v>0</v>
      </c>
      <c r="AE292" s="197">
        <f t="shared" si="573"/>
        <v>0</v>
      </c>
      <c r="AF292" s="197">
        <f t="shared" si="573"/>
        <v>0</v>
      </c>
      <c r="AG292" s="197">
        <f t="shared" si="573"/>
        <v>0</v>
      </c>
      <c r="AH292" s="197">
        <f t="shared" si="573"/>
        <v>0</v>
      </c>
      <c r="AI292" s="197">
        <f t="shared" si="573"/>
        <v>0</v>
      </c>
      <c r="AJ292" s="197">
        <f t="shared" si="573"/>
        <v>0</v>
      </c>
      <c r="AK292" s="197">
        <f t="shared" si="573"/>
        <v>0</v>
      </c>
      <c r="AL292" s="197">
        <f t="shared" si="573"/>
        <v>0</v>
      </c>
      <c r="AM292" s="197">
        <f t="shared" si="573"/>
        <v>0</v>
      </c>
      <c r="AN292" s="197">
        <f t="shared" si="573"/>
        <v>0</v>
      </c>
      <c r="AO292" s="197">
        <f t="shared" si="573"/>
        <v>0</v>
      </c>
      <c r="AP292" s="197"/>
      <c r="AQ292" s="197"/>
      <c r="AR292" s="197"/>
      <c r="AS292" s="197"/>
      <c r="AT292" s="197"/>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14"/>
      <c r="DC292" s="28"/>
      <c r="DD292" s="28"/>
      <c r="DE292" s="28"/>
      <c r="DF292" s="28"/>
      <c r="DG292" s="28"/>
      <c r="DH292" s="28"/>
      <c r="DI292" s="28"/>
      <c r="DJ292" s="28"/>
      <c r="DK292" s="28"/>
      <c r="DL292" s="28"/>
      <c r="DM292" s="28"/>
      <c r="DN292" s="28"/>
      <c r="DO292" s="28"/>
      <c r="DP292" s="28"/>
      <c r="DQ292" s="28"/>
      <c r="DR292" s="28"/>
      <c r="DS292" s="28"/>
      <c r="DT292" s="28"/>
      <c r="DU292" s="28"/>
      <c r="DV292" s="28"/>
      <c r="DW292" s="28"/>
      <c r="DX292" s="28"/>
      <c r="DY292" s="28"/>
      <c r="DZ292" s="28"/>
      <c r="EA292" s="28"/>
      <c r="EB292" s="28"/>
      <c r="EC292" s="28"/>
      <c r="ED292" s="28"/>
      <c r="EE292" s="28"/>
      <c r="EF292" s="28"/>
      <c r="EG292" s="28"/>
      <c r="EH292" s="28"/>
      <c r="EI292" s="28"/>
      <c r="EJ292" s="28"/>
      <c r="EK292" s="28"/>
      <c r="EL292" s="28"/>
      <c r="EM292" s="28"/>
      <c r="EN292" s="28"/>
      <c r="EO292" s="28"/>
      <c r="EP292" s="28"/>
      <c r="EQ292" s="28"/>
      <c r="ER292" s="28"/>
      <c r="ES292" s="28"/>
      <c r="ET292" s="28"/>
      <c r="EU292" s="28"/>
      <c r="EV292" s="28"/>
      <c r="EW292" s="28"/>
      <c r="EX292" s="28"/>
      <c r="EY292" s="28"/>
      <c r="EZ292" s="28"/>
      <c r="FA292" s="28"/>
      <c r="FB292" s="28"/>
      <c r="FC292" s="28"/>
      <c r="FD292" s="28"/>
      <c r="FE292" s="28"/>
      <c r="FF292" s="28"/>
      <c r="FG292" s="28"/>
      <c r="FH292" s="28"/>
      <c r="FI292" s="28"/>
      <c r="FJ292" s="28"/>
      <c r="FK292" s="28"/>
      <c r="FL292" s="28"/>
      <c r="FM292" s="28"/>
      <c r="FN292" s="28"/>
      <c r="FO292" s="28"/>
      <c r="FP292" s="28"/>
      <c r="FQ292" s="28"/>
      <c r="FR292" s="28"/>
      <c r="FS292" s="28"/>
      <c r="FT292" s="28"/>
      <c r="FU292" s="28"/>
      <c r="FV292" s="28"/>
      <c r="FW292" s="28"/>
      <c r="FX292" s="28"/>
      <c r="FY292" s="28"/>
      <c r="FZ292" s="28"/>
      <c r="GA292" s="28"/>
      <c r="GB292" s="28"/>
      <c r="GC292" s="28"/>
      <c r="GD292" s="28"/>
      <c r="GE292" s="28"/>
      <c r="GF292" s="28"/>
      <c r="GG292" s="28"/>
      <c r="GH292" s="28"/>
      <c r="GI292" s="28"/>
      <c r="GJ292" s="28"/>
      <c r="GK292" s="28"/>
      <c r="GL292" s="28"/>
      <c r="GM292" s="28"/>
      <c r="GN292" s="28"/>
      <c r="GO292" s="28"/>
      <c r="GP292" s="28"/>
      <c r="GQ292" s="28"/>
      <c r="GR292" s="28"/>
      <c r="GS292" s="28"/>
      <c r="GT292" s="28"/>
      <c r="GU292" s="28"/>
      <c r="GV292" s="28"/>
      <c r="GW292" s="28"/>
      <c r="GX292" s="28"/>
      <c r="GY292" s="28"/>
      <c r="GZ292" s="28"/>
      <c r="HA292" s="28"/>
      <c r="HB292" s="28"/>
      <c r="HC292" s="28"/>
      <c r="HD292" s="28"/>
      <c r="HE292" s="28"/>
      <c r="HF292" s="28"/>
      <c r="HG292" s="28"/>
      <c r="HH292" s="28"/>
      <c r="HI292" s="28"/>
      <c r="HJ292" s="28"/>
      <c r="HK292" s="28"/>
      <c r="HL292" s="28"/>
      <c r="HM292" s="28"/>
      <c r="HN292" s="28"/>
      <c r="HO292" s="28"/>
      <c r="HP292" s="28"/>
      <c r="HQ292" s="28"/>
      <c r="HR292" s="28"/>
      <c r="HS292" s="28"/>
      <c r="HT292" s="28"/>
      <c r="HU292" s="28"/>
      <c r="HV292" s="28"/>
      <c r="HW292" s="28"/>
      <c r="HX292" s="28"/>
      <c r="HY292" s="28"/>
      <c r="HZ292" s="28"/>
      <c r="IA292" s="28"/>
      <c r="IB292" s="28"/>
      <c r="IC292" s="28"/>
      <c r="ID292" s="28"/>
      <c r="IE292" s="28"/>
      <c r="IF292" s="28"/>
      <c r="IG292" s="28"/>
      <c r="IH292" s="28"/>
      <c r="II292" s="28"/>
      <c r="IJ292" s="28"/>
      <c r="IK292" s="28"/>
      <c r="IL292" s="28"/>
      <c r="IM292" s="28"/>
      <c r="IN292" s="28"/>
      <c r="IO292" s="28"/>
      <c r="IP292" s="28"/>
      <c r="IQ292" s="28"/>
      <c r="IR292" s="28"/>
      <c r="IS292" s="28"/>
      <c r="IT292" s="28"/>
      <c r="IU292" s="28"/>
      <c r="IV292" s="28"/>
      <c r="IW292" s="28"/>
      <c r="IX292" s="28"/>
      <c r="IY292" s="28"/>
      <c r="IZ292" s="28"/>
      <c r="JA292" s="28"/>
      <c r="JB292" s="28"/>
      <c r="JC292" s="28"/>
      <c r="JD292" s="28"/>
      <c r="JE292" s="28"/>
      <c r="JF292" s="28"/>
      <c r="JG292" s="28"/>
      <c r="JH292" s="28"/>
      <c r="JI292" s="28"/>
      <c r="JJ292" s="28"/>
      <c r="JK292" s="28"/>
      <c r="JL292" s="28"/>
      <c r="JM292" s="28"/>
      <c r="JN292" s="28"/>
      <c r="JO292" s="28"/>
      <c r="JP292" s="28"/>
      <c r="JQ292" s="28"/>
      <c r="JR292" s="28"/>
      <c r="JS292" s="28"/>
    </row>
    <row r="293" spans="1:279" s="27" customFormat="1" ht="12.75" outlineLevel="1" x14ac:dyDescent="0.2">
      <c r="A293" s="33"/>
      <c r="B293" s="58"/>
      <c r="C293" s="193" t="s">
        <v>130</v>
      </c>
      <c r="D293" s="33"/>
      <c r="E293" s="244">
        <v>0</v>
      </c>
      <c r="F293" s="194"/>
      <c r="G293" s="204">
        <f t="shared" si="566"/>
        <v>0</v>
      </c>
      <c r="H293" s="246">
        <f t="shared" si="567"/>
        <v>0</v>
      </c>
      <c r="I293" s="201" t="s">
        <v>164</v>
      </c>
      <c r="J293" s="197">
        <f t="shared" si="571"/>
        <v>0</v>
      </c>
      <c r="K293" s="197">
        <f t="shared" si="571"/>
        <v>0</v>
      </c>
      <c r="L293" s="197">
        <f t="shared" si="571"/>
        <v>0</v>
      </c>
      <c r="M293" s="197">
        <f t="shared" si="571"/>
        <v>0</v>
      </c>
      <c r="N293" s="197">
        <f t="shared" si="571"/>
        <v>0</v>
      </c>
      <c r="O293" s="197">
        <f t="shared" si="571"/>
        <v>0</v>
      </c>
      <c r="P293" s="197">
        <f t="shared" si="571"/>
        <v>0</v>
      </c>
      <c r="Q293" s="197">
        <f t="shared" si="571"/>
        <v>0</v>
      </c>
      <c r="R293" s="197">
        <f t="shared" si="571"/>
        <v>0</v>
      </c>
      <c r="S293" s="197">
        <f t="shared" si="571"/>
        <v>0</v>
      </c>
      <c r="T293" s="197">
        <f t="shared" si="572"/>
        <v>0</v>
      </c>
      <c r="U293" s="197">
        <f t="shared" si="572"/>
        <v>0</v>
      </c>
      <c r="V293" s="197">
        <f t="shared" si="572"/>
        <v>0</v>
      </c>
      <c r="W293" s="197">
        <f t="shared" si="572"/>
        <v>0</v>
      </c>
      <c r="X293" s="197">
        <f t="shared" si="572"/>
        <v>0</v>
      </c>
      <c r="Y293" s="197">
        <f t="shared" si="572"/>
        <v>0</v>
      </c>
      <c r="Z293" s="197">
        <f t="shared" si="572"/>
        <v>0</v>
      </c>
      <c r="AA293" s="197">
        <f t="shared" si="572"/>
        <v>0</v>
      </c>
      <c r="AB293" s="197">
        <f t="shared" si="572"/>
        <v>0</v>
      </c>
      <c r="AC293" s="197">
        <f t="shared" si="572"/>
        <v>0</v>
      </c>
      <c r="AD293" s="197">
        <f t="shared" si="573"/>
        <v>0</v>
      </c>
      <c r="AE293" s="197">
        <f t="shared" si="573"/>
        <v>0</v>
      </c>
      <c r="AF293" s="197">
        <f t="shared" si="573"/>
        <v>0</v>
      </c>
      <c r="AG293" s="197">
        <f t="shared" si="573"/>
        <v>0</v>
      </c>
      <c r="AH293" s="197">
        <f t="shared" si="573"/>
        <v>0</v>
      </c>
      <c r="AI293" s="197">
        <f t="shared" si="573"/>
        <v>0</v>
      </c>
      <c r="AJ293" s="197">
        <f t="shared" si="573"/>
        <v>0</v>
      </c>
      <c r="AK293" s="197">
        <f t="shared" si="573"/>
        <v>0</v>
      </c>
      <c r="AL293" s="197">
        <f t="shared" si="573"/>
        <v>0</v>
      </c>
      <c r="AM293" s="197">
        <f t="shared" si="573"/>
        <v>0</v>
      </c>
      <c r="AN293" s="197">
        <f t="shared" si="573"/>
        <v>0</v>
      </c>
      <c r="AO293" s="197">
        <f t="shared" si="573"/>
        <v>0</v>
      </c>
      <c r="AP293" s="197"/>
      <c r="AQ293" s="197"/>
      <c r="AR293" s="197"/>
      <c r="AS293" s="197"/>
      <c r="AT293" s="197"/>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14"/>
      <c r="DC293" s="28"/>
      <c r="DD293" s="28"/>
      <c r="DE293" s="28"/>
      <c r="DF293" s="28"/>
      <c r="DG293" s="28"/>
      <c r="DH293" s="28"/>
      <c r="DI293" s="28"/>
      <c r="DJ293" s="28"/>
      <c r="DK293" s="28"/>
      <c r="DL293" s="28"/>
      <c r="DM293" s="28"/>
      <c r="DN293" s="28"/>
      <c r="DO293" s="28"/>
      <c r="DP293" s="28"/>
      <c r="DQ293" s="28"/>
      <c r="DR293" s="28"/>
      <c r="DS293" s="28"/>
      <c r="DT293" s="28"/>
      <c r="DU293" s="28"/>
      <c r="DV293" s="28"/>
      <c r="DW293" s="28"/>
      <c r="DX293" s="28"/>
      <c r="DY293" s="28"/>
      <c r="DZ293" s="28"/>
      <c r="EA293" s="28"/>
      <c r="EB293" s="28"/>
      <c r="EC293" s="28"/>
      <c r="ED293" s="28"/>
      <c r="EE293" s="28"/>
      <c r="EF293" s="28"/>
      <c r="EG293" s="28"/>
      <c r="EH293" s="28"/>
      <c r="EI293" s="28"/>
      <c r="EJ293" s="28"/>
      <c r="EK293" s="28"/>
      <c r="EL293" s="28"/>
      <c r="EM293" s="28"/>
      <c r="EN293" s="28"/>
      <c r="EO293" s="28"/>
      <c r="EP293" s="28"/>
      <c r="EQ293" s="28"/>
      <c r="ER293" s="28"/>
      <c r="ES293" s="28"/>
      <c r="ET293" s="28"/>
      <c r="EU293" s="28"/>
      <c r="EV293" s="28"/>
      <c r="EW293" s="28"/>
      <c r="EX293" s="28"/>
      <c r="EY293" s="28"/>
      <c r="EZ293" s="28"/>
      <c r="FA293" s="28"/>
      <c r="FB293" s="28"/>
      <c r="FC293" s="28"/>
      <c r="FD293" s="28"/>
      <c r="FE293" s="28"/>
      <c r="FF293" s="28"/>
      <c r="FG293" s="28"/>
      <c r="FH293" s="28"/>
      <c r="FI293" s="28"/>
      <c r="FJ293" s="28"/>
      <c r="FK293" s="28"/>
      <c r="FL293" s="28"/>
      <c r="FM293" s="28"/>
      <c r="FN293" s="28"/>
      <c r="FO293" s="28"/>
      <c r="FP293" s="28"/>
      <c r="FQ293" s="28"/>
      <c r="FR293" s="28"/>
      <c r="FS293" s="28"/>
      <c r="FT293" s="28"/>
      <c r="FU293" s="28"/>
      <c r="FV293" s="28"/>
      <c r="FW293" s="28"/>
      <c r="FX293" s="28"/>
      <c r="FY293" s="28"/>
      <c r="FZ293" s="28"/>
      <c r="GA293" s="28"/>
      <c r="GB293" s="28"/>
      <c r="GC293" s="28"/>
      <c r="GD293" s="28"/>
      <c r="GE293" s="28"/>
      <c r="GF293" s="28"/>
      <c r="GG293" s="28"/>
      <c r="GH293" s="28"/>
      <c r="GI293" s="28"/>
      <c r="GJ293" s="28"/>
      <c r="GK293" s="28"/>
      <c r="GL293" s="28"/>
      <c r="GM293" s="28"/>
      <c r="GN293" s="28"/>
      <c r="GO293" s="28"/>
      <c r="GP293" s="28"/>
      <c r="GQ293" s="28"/>
      <c r="GR293" s="28"/>
      <c r="GS293" s="28"/>
      <c r="GT293" s="28"/>
      <c r="GU293" s="28"/>
      <c r="GV293" s="28"/>
      <c r="GW293" s="28"/>
      <c r="GX293" s="28"/>
      <c r="GY293" s="28"/>
      <c r="GZ293" s="28"/>
      <c r="HA293" s="28"/>
      <c r="HB293" s="28"/>
      <c r="HC293" s="28"/>
      <c r="HD293" s="28"/>
      <c r="HE293" s="28"/>
      <c r="HF293" s="28"/>
      <c r="HG293" s="28"/>
      <c r="HH293" s="28"/>
      <c r="HI293" s="28"/>
      <c r="HJ293" s="28"/>
      <c r="HK293" s="28"/>
      <c r="HL293" s="28"/>
      <c r="HM293" s="28"/>
      <c r="HN293" s="28"/>
      <c r="HO293" s="28"/>
      <c r="HP293" s="28"/>
      <c r="HQ293" s="28"/>
      <c r="HR293" s="28"/>
      <c r="HS293" s="28"/>
      <c r="HT293" s="28"/>
      <c r="HU293" s="28"/>
      <c r="HV293" s="28"/>
      <c r="HW293" s="28"/>
      <c r="HX293" s="28"/>
      <c r="HY293" s="28"/>
      <c r="HZ293" s="28"/>
      <c r="IA293" s="28"/>
      <c r="IB293" s="28"/>
      <c r="IC293" s="28"/>
      <c r="ID293" s="28"/>
      <c r="IE293" s="28"/>
      <c r="IF293" s="28"/>
      <c r="IG293" s="28"/>
      <c r="IH293" s="28"/>
      <c r="II293" s="28"/>
      <c r="IJ293" s="28"/>
      <c r="IK293" s="28"/>
      <c r="IL293" s="28"/>
      <c r="IM293" s="28"/>
      <c r="IN293" s="28"/>
      <c r="IO293" s="28"/>
      <c r="IP293" s="28"/>
      <c r="IQ293" s="28"/>
      <c r="IR293" s="28"/>
      <c r="IS293" s="28"/>
      <c r="IT293" s="28"/>
      <c r="IU293" s="28"/>
      <c r="IV293" s="28"/>
      <c r="IW293" s="28"/>
      <c r="IX293" s="28"/>
      <c r="IY293" s="28"/>
      <c r="IZ293" s="28"/>
      <c r="JA293" s="28"/>
      <c r="JB293" s="28"/>
      <c r="JC293" s="28"/>
      <c r="JD293" s="28"/>
      <c r="JE293" s="28"/>
      <c r="JF293" s="28"/>
      <c r="JG293" s="28"/>
      <c r="JH293" s="28"/>
      <c r="JI293" s="28"/>
      <c r="JJ293" s="28"/>
      <c r="JK293" s="28"/>
      <c r="JL293" s="28"/>
      <c r="JM293" s="28"/>
      <c r="JN293" s="28"/>
      <c r="JO293" s="28"/>
      <c r="JP293" s="28"/>
      <c r="JQ293" s="28"/>
      <c r="JR293" s="28"/>
      <c r="JS293" s="28"/>
    </row>
    <row r="294" spans="1:279" s="27" customFormat="1" ht="12.75" outlineLevel="1" x14ac:dyDescent="0.2">
      <c r="A294" s="33"/>
      <c r="B294" s="58"/>
      <c r="C294" s="193" t="s">
        <v>131</v>
      </c>
      <c r="D294" s="33"/>
      <c r="E294" s="244">
        <v>0</v>
      </c>
      <c r="F294" s="194"/>
      <c r="G294" s="204">
        <f t="shared" si="566"/>
        <v>0</v>
      </c>
      <c r="H294" s="246">
        <f t="shared" si="567"/>
        <v>0</v>
      </c>
      <c r="I294" s="201" t="s">
        <v>164</v>
      </c>
      <c r="J294" s="197">
        <f t="shared" si="571"/>
        <v>0</v>
      </c>
      <c r="K294" s="197">
        <f t="shared" si="571"/>
        <v>0</v>
      </c>
      <c r="L294" s="197">
        <f t="shared" si="571"/>
        <v>0</v>
      </c>
      <c r="M294" s="197">
        <f t="shared" si="571"/>
        <v>0</v>
      </c>
      <c r="N294" s="197">
        <f t="shared" si="571"/>
        <v>0</v>
      </c>
      <c r="O294" s="197">
        <f t="shared" si="571"/>
        <v>0</v>
      </c>
      <c r="P294" s="197">
        <f t="shared" si="571"/>
        <v>0</v>
      </c>
      <c r="Q294" s="197">
        <f t="shared" si="571"/>
        <v>0</v>
      </c>
      <c r="R294" s="197">
        <f t="shared" si="571"/>
        <v>0</v>
      </c>
      <c r="S294" s="197">
        <f t="shared" si="571"/>
        <v>0</v>
      </c>
      <c r="T294" s="197">
        <f t="shared" si="572"/>
        <v>0</v>
      </c>
      <c r="U294" s="197">
        <f t="shared" si="572"/>
        <v>0</v>
      </c>
      <c r="V294" s="197">
        <f t="shared" si="572"/>
        <v>0</v>
      </c>
      <c r="W294" s="197">
        <f t="shared" si="572"/>
        <v>0</v>
      </c>
      <c r="X294" s="197">
        <f t="shared" si="572"/>
        <v>0</v>
      </c>
      <c r="Y294" s="197">
        <f t="shared" si="572"/>
        <v>0</v>
      </c>
      <c r="Z294" s="197">
        <f t="shared" si="572"/>
        <v>0</v>
      </c>
      <c r="AA294" s="197">
        <f t="shared" si="572"/>
        <v>0</v>
      </c>
      <c r="AB294" s="197">
        <f t="shared" si="572"/>
        <v>0</v>
      </c>
      <c r="AC294" s="197">
        <f t="shared" si="572"/>
        <v>0</v>
      </c>
      <c r="AD294" s="197">
        <f t="shared" si="573"/>
        <v>0</v>
      </c>
      <c r="AE294" s="197">
        <f t="shared" si="573"/>
        <v>0</v>
      </c>
      <c r="AF294" s="197">
        <f t="shared" si="573"/>
        <v>0</v>
      </c>
      <c r="AG294" s="197">
        <f t="shared" si="573"/>
        <v>0</v>
      </c>
      <c r="AH294" s="197">
        <f t="shared" si="573"/>
        <v>0</v>
      </c>
      <c r="AI294" s="197">
        <f t="shared" si="573"/>
        <v>0</v>
      </c>
      <c r="AJ294" s="197">
        <f t="shared" si="573"/>
        <v>0</v>
      </c>
      <c r="AK294" s="197">
        <f t="shared" si="573"/>
        <v>0</v>
      </c>
      <c r="AL294" s="197">
        <f t="shared" si="573"/>
        <v>0</v>
      </c>
      <c r="AM294" s="197">
        <f t="shared" si="573"/>
        <v>0</v>
      </c>
      <c r="AN294" s="197">
        <f t="shared" si="573"/>
        <v>0</v>
      </c>
      <c r="AO294" s="197">
        <f t="shared" si="573"/>
        <v>0</v>
      </c>
      <c r="AP294" s="197"/>
      <c r="AQ294" s="197"/>
      <c r="AR294" s="197"/>
      <c r="AS294" s="197"/>
      <c r="AT294" s="197"/>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14"/>
      <c r="DC294" s="28"/>
      <c r="DD294" s="28"/>
      <c r="DE294" s="28"/>
      <c r="DF294" s="28"/>
      <c r="DG294" s="28"/>
      <c r="DH294" s="28"/>
      <c r="DI294" s="28"/>
      <c r="DJ294" s="28"/>
      <c r="DK294" s="28"/>
      <c r="DL294" s="28"/>
      <c r="DM294" s="28"/>
      <c r="DN294" s="28"/>
      <c r="DO294" s="28"/>
      <c r="DP294" s="28"/>
      <c r="DQ294" s="28"/>
      <c r="DR294" s="28"/>
      <c r="DS294" s="28"/>
      <c r="DT294" s="28"/>
      <c r="DU294" s="28"/>
      <c r="DV294" s="28"/>
      <c r="DW294" s="28"/>
      <c r="DX294" s="28"/>
      <c r="DY294" s="28"/>
      <c r="DZ294" s="28"/>
      <c r="EA294" s="28"/>
      <c r="EB294" s="28"/>
      <c r="EC294" s="28"/>
      <c r="ED294" s="28"/>
      <c r="EE294" s="28"/>
      <c r="EF294" s="28"/>
      <c r="EG294" s="28"/>
      <c r="EH294" s="28"/>
      <c r="EI294" s="28"/>
      <c r="EJ294" s="28"/>
      <c r="EK294" s="28"/>
      <c r="EL294" s="28"/>
      <c r="EM294" s="28"/>
      <c r="EN294" s="28"/>
      <c r="EO294" s="28"/>
      <c r="EP294" s="28"/>
      <c r="EQ294" s="28"/>
      <c r="ER294" s="28"/>
      <c r="ES294" s="28"/>
      <c r="ET294" s="28"/>
      <c r="EU294" s="28"/>
      <c r="EV294" s="28"/>
      <c r="EW294" s="28"/>
      <c r="EX294" s="28"/>
      <c r="EY294" s="28"/>
      <c r="EZ294" s="28"/>
      <c r="FA294" s="28"/>
      <c r="FB294" s="28"/>
      <c r="FC294" s="28"/>
      <c r="FD294" s="28"/>
      <c r="FE294" s="28"/>
      <c r="FF294" s="28"/>
      <c r="FG294" s="28"/>
      <c r="FH294" s="28"/>
      <c r="FI294" s="28"/>
      <c r="FJ294" s="28"/>
      <c r="FK294" s="28"/>
      <c r="FL294" s="28"/>
      <c r="FM294" s="28"/>
      <c r="FN294" s="28"/>
      <c r="FO294" s="28"/>
      <c r="FP294" s="28"/>
      <c r="FQ294" s="28"/>
      <c r="FR294" s="28"/>
      <c r="FS294" s="28"/>
      <c r="FT294" s="28"/>
      <c r="FU294" s="28"/>
      <c r="FV294" s="28"/>
      <c r="FW294" s="28"/>
      <c r="FX294" s="28"/>
      <c r="FY294" s="28"/>
      <c r="FZ294" s="28"/>
      <c r="GA294" s="28"/>
      <c r="GB294" s="28"/>
      <c r="GC294" s="28"/>
      <c r="GD294" s="28"/>
      <c r="GE294" s="28"/>
      <c r="GF294" s="28"/>
      <c r="GG294" s="28"/>
      <c r="GH294" s="28"/>
      <c r="GI294" s="28"/>
      <c r="GJ294" s="28"/>
      <c r="GK294" s="28"/>
      <c r="GL294" s="28"/>
      <c r="GM294" s="28"/>
      <c r="GN294" s="28"/>
      <c r="GO294" s="28"/>
      <c r="GP294" s="28"/>
      <c r="GQ294" s="28"/>
      <c r="GR294" s="28"/>
      <c r="GS294" s="28"/>
      <c r="GT294" s="28"/>
      <c r="GU294" s="28"/>
      <c r="GV294" s="28"/>
      <c r="GW294" s="28"/>
      <c r="GX294" s="28"/>
      <c r="GY294" s="28"/>
      <c r="GZ294" s="28"/>
      <c r="HA294" s="28"/>
      <c r="HB294" s="28"/>
      <c r="HC294" s="28"/>
      <c r="HD294" s="28"/>
      <c r="HE294" s="28"/>
      <c r="HF294" s="28"/>
      <c r="HG294" s="28"/>
      <c r="HH294" s="28"/>
      <c r="HI294" s="28"/>
      <c r="HJ294" s="28"/>
      <c r="HK294" s="28"/>
      <c r="HL294" s="28"/>
      <c r="HM294" s="28"/>
      <c r="HN294" s="28"/>
      <c r="HO294" s="28"/>
      <c r="HP294" s="28"/>
      <c r="HQ294" s="28"/>
      <c r="HR294" s="28"/>
      <c r="HS294" s="28"/>
      <c r="HT294" s="28"/>
      <c r="HU294" s="28"/>
      <c r="HV294" s="28"/>
      <c r="HW294" s="28"/>
      <c r="HX294" s="28"/>
      <c r="HY294" s="28"/>
      <c r="HZ294" s="28"/>
      <c r="IA294" s="28"/>
      <c r="IB294" s="28"/>
      <c r="IC294" s="28"/>
      <c r="ID294" s="28"/>
      <c r="IE294" s="28"/>
      <c r="IF294" s="28"/>
      <c r="IG294" s="28"/>
      <c r="IH294" s="28"/>
      <c r="II294" s="28"/>
      <c r="IJ294" s="28"/>
      <c r="IK294" s="28"/>
      <c r="IL294" s="28"/>
      <c r="IM294" s="28"/>
      <c r="IN294" s="28"/>
      <c r="IO294" s="28"/>
      <c r="IP294" s="28"/>
      <c r="IQ294" s="28"/>
      <c r="IR294" s="28"/>
      <c r="IS294" s="28"/>
      <c r="IT294" s="28"/>
      <c r="IU294" s="28"/>
      <c r="IV294" s="28"/>
      <c r="IW294" s="28"/>
      <c r="IX294" s="28"/>
      <c r="IY294" s="28"/>
      <c r="IZ294" s="28"/>
      <c r="JA294" s="28"/>
      <c r="JB294" s="28"/>
      <c r="JC294" s="28"/>
      <c r="JD294" s="28"/>
      <c r="JE294" s="28"/>
      <c r="JF294" s="28"/>
      <c r="JG294" s="28"/>
      <c r="JH294" s="28"/>
      <c r="JI294" s="28"/>
      <c r="JJ294" s="28"/>
      <c r="JK294" s="28"/>
      <c r="JL294" s="28"/>
      <c r="JM294" s="28"/>
      <c r="JN294" s="28"/>
      <c r="JO294" s="28"/>
      <c r="JP294" s="28"/>
      <c r="JQ294" s="28"/>
      <c r="JR294" s="28"/>
      <c r="JS294" s="28"/>
    </row>
    <row r="295" spans="1:279" s="27" customFormat="1" ht="12.75" outlineLevel="1" x14ac:dyDescent="0.2">
      <c r="A295" s="33"/>
      <c r="B295" s="58"/>
      <c r="C295" s="193" t="s">
        <v>133</v>
      </c>
      <c r="D295" s="33"/>
      <c r="E295" s="244">
        <v>0</v>
      </c>
      <c r="F295" s="194"/>
      <c r="G295" s="204">
        <f t="shared" si="566"/>
        <v>0</v>
      </c>
      <c r="H295" s="246">
        <f t="shared" si="567"/>
        <v>0</v>
      </c>
      <c r="I295" s="201" t="s">
        <v>164</v>
      </c>
      <c r="J295" s="197">
        <f t="shared" si="571"/>
        <v>0</v>
      </c>
      <c r="K295" s="197">
        <f t="shared" si="571"/>
        <v>0</v>
      </c>
      <c r="L295" s="197">
        <f t="shared" si="571"/>
        <v>0</v>
      </c>
      <c r="M295" s="197">
        <f t="shared" si="571"/>
        <v>0</v>
      </c>
      <c r="N295" s="197">
        <f t="shared" si="571"/>
        <v>0</v>
      </c>
      <c r="O295" s="197">
        <f t="shared" si="571"/>
        <v>0</v>
      </c>
      <c r="P295" s="197">
        <f t="shared" si="571"/>
        <v>0</v>
      </c>
      <c r="Q295" s="197">
        <f t="shared" si="571"/>
        <v>0</v>
      </c>
      <c r="R295" s="197">
        <f t="shared" si="571"/>
        <v>0</v>
      </c>
      <c r="S295" s="197">
        <f t="shared" si="571"/>
        <v>0</v>
      </c>
      <c r="T295" s="197">
        <f t="shared" si="572"/>
        <v>0</v>
      </c>
      <c r="U295" s="197">
        <f t="shared" si="572"/>
        <v>0</v>
      </c>
      <c r="V295" s="197">
        <f t="shared" si="572"/>
        <v>0</v>
      </c>
      <c r="W295" s="197">
        <f t="shared" si="572"/>
        <v>0</v>
      </c>
      <c r="X295" s="197">
        <f t="shared" si="572"/>
        <v>0</v>
      </c>
      <c r="Y295" s="197">
        <f t="shared" si="572"/>
        <v>0</v>
      </c>
      <c r="Z295" s="197">
        <f t="shared" si="572"/>
        <v>0</v>
      </c>
      <c r="AA295" s="197">
        <f t="shared" si="572"/>
        <v>0</v>
      </c>
      <c r="AB295" s="197">
        <f t="shared" si="572"/>
        <v>0</v>
      </c>
      <c r="AC295" s="197">
        <f t="shared" si="572"/>
        <v>0</v>
      </c>
      <c r="AD295" s="197">
        <f t="shared" si="573"/>
        <v>0</v>
      </c>
      <c r="AE295" s="197">
        <f t="shared" si="573"/>
        <v>0</v>
      </c>
      <c r="AF295" s="197">
        <f t="shared" si="573"/>
        <v>0</v>
      </c>
      <c r="AG295" s="197">
        <f t="shared" si="573"/>
        <v>0</v>
      </c>
      <c r="AH295" s="197">
        <f t="shared" si="573"/>
        <v>0</v>
      </c>
      <c r="AI295" s="197">
        <f t="shared" si="573"/>
        <v>0</v>
      </c>
      <c r="AJ295" s="197">
        <f t="shared" si="573"/>
        <v>0</v>
      </c>
      <c r="AK295" s="197">
        <f t="shared" si="573"/>
        <v>0</v>
      </c>
      <c r="AL295" s="197">
        <f t="shared" si="573"/>
        <v>0</v>
      </c>
      <c r="AM295" s="197">
        <f t="shared" si="573"/>
        <v>0</v>
      </c>
      <c r="AN295" s="197">
        <f t="shared" si="573"/>
        <v>0</v>
      </c>
      <c r="AO295" s="197">
        <f t="shared" si="573"/>
        <v>0</v>
      </c>
      <c r="AP295" s="197"/>
      <c r="AQ295" s="197"/>
      <c r="AR295" s="197"/>
      <c r="AS295" s="197"/>
      <c r="AT295" s="197"/>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14"/>
      <c r="DC295" s="28"/>
      <c r="DD295" s="28"/>
      <c r="DE295" s="28"/>
      <c r="DF295" s="28"/>
      <c r="DG295" s="28"/>
      <c r="DH295" s="28"/>
      <c r="DI295" s="28"/>
      <c r="DJ295" s="28"/>
      <c r="DK295" s="28"/>
      <c r="DL295" s="28"/>
      <c r="DM295" s="28"/>
      <c r="DN295" s="28"/>
      <c r="DO295" s="28"/>
      <c r="DP295" s="28"/>
      <c r="DQ295" s="28"/>
      <c r="DR295" s="28"/>
      <c r="DS295" s="28"/>
      <c r="DT295" s="28"/>
      <c r="DU295" s="28"/>
      <c r="DV295" s="28"/>
      <c r="DW295" s="28"/>
      <c r="DX295" s="28"/>
      <c r="DY295" s="28"/>
      <c r="DZ295" s="28"/>
      <c r="EA295" s="28"/>
      <c r="EB295" s="28"/>
      <c r="EC295" s="28"/>
      <c r="ED295" s="28"/>
      <c r="EE295" s="28"/>
      <c r="EF295" s="28"/>
      <c r="EG295" s="28"/>
      <c r="EH295" s="28"/>
      <c r="EI295" s="28"/>
      <c r="EJ295" s="28"/>
      <c r="EK295" s="28"/>
      <c r="EL295" s="28"/>
      <c r="EM295" s="28"/>
      <c r="EN295" s="28"/>
      <c r="EO295" s="28"/>
      <c r="EP295" s="28"/>
      <c r="EQ295" s="28"/>
      <c r="ER295" s="28"/>
      <c r="ES295" s="28"/>
      <c r="ET295" s="28"/>
      <c r="EU295" s="28"/>
      <c r="EV295" s="28"/>
      <c r="EW295" s="28"/>
      <c r="EX295" s="28"/>
      <c r="EY295" s="28"/>
      <c r="EZ295" s="28"/>
      <c r="FA295" s="28"/>
      <c r="FB295" s="28"/>
      <c r="FC295" s="28"/>
      <c r="FD295" s="28"/>
      <c r="FE295" s="28"/>
      <c r="FF295" s="28"/>
      <c r="FG295" s="28"/>
      <c r="FH295" s="28"/>
      <c r="FI295" s="28"/>
      <c r="FJ295" s="28"/>
      <c r="FK295" s="28"/>
      <c r="FL295" s="28"/>
      <c r="FM295" s="28"/>
      <c r="FN295" s="28"/>
      <c r="FO295" s="28"/>
      <c r="FP295" s="28"/>
      <c r="FQ295" s="28"/>
      <c r="FR295" s="28"/>
      <c r="FS295" s="28"/>
      <c r="FT295" s="28"/>
      <c r="FU295" s="28"/>
      <c r="FV295" s="28"/>
      <c r="FW295" s="28"/>
      <c r="FX295" s="28"/>
      <c r="FY295" s="28"/>
      <c r="FZ295" s="28"/>
      <c r="GA295" s="28"/>
      <c r="GB295" s="28"/>
      <c r="GC295" s="28"/>
      <c r="GD295" s="28"/>
      <c r="GE295" s="28"/>
      <c r="GF295" s="28"/>
      <c r="GG295" s="28"/>
      <c r="GH295" s="28"/>
      <c r="GI295" s="28"/>
      <c r="GJ295" s="28"/>
      <c r="GK295" s="28"/>
      <c r="GL295" s="28"/>
      <c r="GM295" s="28"/>
      <c r="GN295" s="28"/>
      <c r="GO295" s="28"/>
      <c r="GP295" s="28"/>
      <c r="GQ295" s="28"/>
      <c r="GR295" s="28"/>
      <c r="GS295" s="28"/>
      <c r="GT295" s="28"/>
      <c r="GU295" s="28"/>
      <c r="GV295" s="28"/>
      <c r="GW295" s="28"/>
      <c r="GX295" s="28"/>
      <c r="GY295" s="28"/>
      <c r="GZ295" s="28"/>
      <c r="HA295" s="28"/>
      <c r="HB295" s="28"/>
      <c r="HC295" s="28"/>
      <c r="HD295" s="28"/>
      <c r="HE295" s="28"/>
      <c r="HF295" s="28"/>
      <c r="HG295" s="28"/>
      <c r="HH295" s="28"/>
      <c r="HI295" s="28"/>
      <c r="HJ295" s="28"/>
      <c r="HK295" s="28"/>
      <c r="HL295" s="28"/>
      <c r="HM295" s="28"/>
      <c r="HN295" s="28"/>
      <c r="HO295" s="28"/>
      <c r="HP295" s="28"/>
      <c r="HQ295" s="28"/>
      <c r="HR295" s="28"/>
      <c r="HS295" s="28"/>
      <c r="HT295" s="28"/>
      <c r="HU295" s="28"/>
      <c r="HV295" s="28"/>
      <c r="HW295" s="28"/>
      <c r="HX295" s="28"/>
      <c r="HY295" s="28"/>
      <c r="HZ295" s="28"/>
      <c r="IA295" s="28"/>
      <c r="IB295" s="28"/>
      <c r="IC295" s="28"/>
      <c r="ID295" s="28"/>
      <c r="IE295" s="28"/>
      <c r="IF295" s="28"/>
      <c r="IG295" s="28"/>
      <c r="IH295" s="28"/>
      <c r="II295" s="28"/>
      <c r="IJ295" s="28"/>
      <c r="IK295" s="28"/>
      <c r="IL295" s="28"/>
      <c r="IM295" s="28"/>
      <c r="IN295" s="28"/>
      <c r="IO295" s="28"/>
      <c r="IP295" s="28"/>
      <c r="IQ295" s="28"/>
      <c r="IR295" s="28"/>
      <c r="IS295" s="28"/>
      <c r="IT295" s="28"/>
      <c r="IU295" s="28"/>
      <c r="IV295" s="28"/>
      <c r="IW295" s="28"/>
      <c r="IX295" s="28"/>
      <c r="IY295" s="28"/>
      <c r="IZ295" s="28"/>
      <c r="JA295" s="28"/>
      <c r="JB295" s="28"/>
      <c r="JC295" s="28"/>
      <c r="JD295" s="28"/>
      <c r="JE295" s="28"/>
      <c r="JF295" s="28"/>
      <c r="JG295" s="28"/>
      <c r="JH295" s="28"/>
      <c r="JI295" s="28"/>
      <c r="JJ295" s="28"/>
      <c r="JK295" s="28"/>
      <c r="JL295" s="28"/>
      <c r="JM295" s="28"/>
      <c r="JN295" s="28"/>
      <c r="JO295" s="28"/>
      <c r="JP295" s="28"/>
      <c r="JQ295" s="28"/>
      <c r="JR295" s="28"/>
      <c r="JS295" s="28"/>
    </row>
    <row r="296" spans="1:279" s="27" customFormat="1" ht="12.75" outlineLevel="1" x14ac:dyDescent="0.2">
      <c r="A296" s="33"/>
      <c r="B296" s="58"/>
      <c r="C296" s="193" t="s">
        <v>134</v>
      </c>
      <c r="D296" s="33"/>
      <c r="E296" s="244">
        <v>0</v>
      </c>
      <c r="F296" s="194"/>
      <c r="G296" s="204">
        <f t="shared" si="566"/>
        <v>0</v>
      </c>
      <c r="H296" s="246">
        <f t="shared" si="567"/>
        <v>0</v>
      </c>
      <c r="I296" s="201" t="s">
        <v>164</v>
      </c>
      <c r="J296" s="197">
        <f t="shared" si="571"/>
        <v>0</v>
      </c>
      <c r="K296" s="197">
        <f t="shared" si="571"/>
        <v>0</v>
      </c>
      <c r="L296" s="197">
        <f t="shared" si="571"/>
        <v>0</v>
      </c>
      <c r="M296" s="197">
        <f t="shared" si="571"/>
        <v>0</v>
      </c>
      <c r="N296" s="197">
        <f t="shared" si="571"/>
        <v>0</v>
      </c>
      <c r="O296" s="197">
        <f t="shared" si="571"/>
        <v>0</v>
      </c>
      <c r="P296" s="197">
        <f t="shared" si="571"/>
        <v>0</v>
      </c>
      <c r="Q296" s="197">
        <f t="shared" si="571"/>
        <v>0</v>
      </c>
      <c r="R296" s="197">
        <f t="shared" si="571"/>
        <v>0</v>
      </c>
      <c r="S296" s="197">
        <f t="shared" si="571"/>
        <v>0</v>
      </c>
      <c r="T296" s="197">
        <f t="shared" si="572"/>
        <v>0</v>
      </c>
      <c r="U296" s="197">
        <f t="shared" si="572"/>
        <v>0</v>
      </c>
      <c r="V296" s="197">
        <f t="shared" si="572"/>
        <v>0</v>
      </c>
      <c r="W296" s="197">
        <f t="shared" si="572"/>
        <v>0</v>
      </c>
      <c r="X296" s="197">
        <f t="shared" si="572"/>
        <v>0</v>
      </c>
      <c r="Y296" s="197">
        <f t="shared" si="572"/>
        <v>0</v>
      </c>
      <c r="Z296" s="197">
        <f t="shared" si="572"/>
        <v>0</v>
      </c>
      <c r="AA296" s="197">
        <f t="shared" si="572"/>
        <v>0</v>
      </c>
      <c r="AB296" s="197">
        <f t="shared" si="572"/>
        <v>0</v>
      </c>
      <c r="AC296" s="197">
        <f t="shared" si="572"/>
        <v>0</v>
      </c>
      <c r="AD296" s="197">
        <f t="shared" si="573"/>
        <v>0</v>
      </c>
      <c r="AE296" s="197">
        <f t="shared" si="573"/>
        <v>0</v>
      </c>
      <c r="AF296" s="197">
        <f t="shared" si="573"/>
        <v>0</v>
      </c>
      <c r="AG296" s="197">
        <f t="shared" si="573"/>
        <v>0</v>
      </c>
      <c r="AH296" s="197">
        <f t="shared" si="573"/>
        <v>0</v>
      </c>
      <c r="AI296" s="197">
        <f t="shared" si="573"/>
        <v>0</v>
      </c>
      <c r="AJ296" s="197">
        <f t="shared" si="573"/>
        <v>0</v>
      </c>
      <c r="AK296" s="197">
        <f t="shared" si="573"/>
        <v>0</v>
      </c>
      <c r="AL296" s="197">
        <f t="shared" si="573"/>
        <v>0</v>
      </c>
      <c r="AM296" s="197">
        <f t="shared" si="573"/>
        <v>0</v>
      </c>
      <c r="AN296" s="197">
        <f t="shared" si="573"/>
        <v>0</v>
      </c>
      <c r="AO296" s="197">
        <f t="shared" si="573"/>
        <v>0</v>
      </c>
      <c r="AP296" s="197"/>
      <c r="AQ296" s="197"/>
      <c r="AR296" s="197"/>
      <c r="AS296" s="197"/>
      <c r="AT296" s="197"/>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14"/>
      <c r="DC296" s="28"/>
      <c r="DD296" s="28"/>
      <c r="DE296" s="28"/>
      <c r="DF296" s="28"/>
      <c r="DG296" s="28"/>
      <c r="DH296" s="28"/>
      <c r="DI296" s="28"/>
      <c r="DJ296" s="28"/>
      <c r="DK296" s="28"/>
      <c r="DL296" s="28"/>
      <c r="DM296" s="28"/>
      <c r="DN296" s="28"/>
      <c r="DO296" s="28"/>
      <c r="DP296" s="28"/>
      <c r="DQ296" s="28"/>
      <c r="DR296" s="28"/>
      <c r="DS296" s="28"/>
      <c r="DT296" s="28"/>
      <c r="DU296" s="28"/>
      <c r="DV296" s="28"/>
      <c r="DW296" s="28"/>
      <c r="DX296" s="28"/>
      <c r="DY296" s="28"/>
      <c r="DZ296" s="28"/>
      <c r="EA296" s="28"/>
      <c r="EB296" s="28"/>
      <c r="EC296" s="28"/>
      <c r="ED296" s="28"/>
      <c r="EE296" s="28"/>
      <c r="EF296" s="28"/>
      <c r="EG296" s="28"/>
      <c r="EH296" s="28"/>
      <c r="EI296" s="28"/>
      <c r="EJ296" s="28"/>
      <c r="EK296" s="28"/>
      <c r="EL296" s="28"/>
      <c r="EM296" s="28"/>
      <c r="EN296" s="28"/>
      <c r="EO296" s="28"/>
      <c r="EP296" s="28"/>
      <c r="EQ296" s="28"/>
      <c r="ER296" s="28"/>
      <c r="ES296" s="28"/>
      <c r="ET296" s="28"/>
      <c r="EU296" s="28"/>
      <c r="EV296" s="28"/>
      <c r="EW296" s="28"/>
      <c r="EX296" s="28"/>
      <c r="EY296" s="28"/>
      <c r="EZ296" s="28"/>
      <c r="FA296" s="28"/>
      <c r="FB296" s="28"/>
      <c r="FC296" s="28"/>
      <c r="FD296" s="28"/>
      <c r="FE296" s="28"/>
      <c r="FF296" s="28"/>
      <c r="FG296" s="28"/>
      <c r="FH296" s="28"/>
      <c r="FI296" s="28"/>
      <c r="FJ296" s="28"/>
      <c r="FK296" s="28"/>
      <c r="FL296" s="28"/>
      <c r="FM296" s="28"/>
      <c r="FN296" s="28"/>
      <c r="FO296" s="28"/>
      <c r="FP296" s="28"/>
      <c r="FQ296" s="28"/>
      <c r="FR296" s="28"/>
      <c r="FS296" s="28"/>
      <c r="FT296" s="28"/>
      <c r="FU296" s="28"/>
      <c r="FV296" s="28"/>
      <c r="FW296" s="28"/>
      <c r="FX296" s="28"/>
      <c r="FY296" s="28"/>
      <c r="FZ296" s="28"/>
      <c r="GA296" s="28"/>
      <c r="GB296" s="28"/>
      <c r="GC296" s="28"/>
      <c r="GD296" s="28"/>
      <c r="GE296" s="28"/>
      <c r="GF296" s="28"/>
      <c r="GG296" s="28"/>
      <c r="GH296" s="28"/>
      <c r="GI296" s="28"/>
      <c r="GJ296" s="28"/>
      <c r="GK296" s="28"/>
      <c r="GL296" s="28"/>
      <c r="GM296" s="28"/>
      <c r="GN296" s="28"/>
      <c r="GO296" s="28"/>
      <c r="GP296" s="28"/>
      <c r="GQ296" s="28"/>
      <c r="GR296" s="28"/>
      <c r="GS296" s="28"/>
      <c r="GT296" s="28"/>
      <c r="GU296" s="28"/>
      <c r="GV296" s="28"/>
      <c r="GW296" s="28"/>
      <c r="GX296" s="28"/>
      <c r="GY296" s="28"/>
      <c r="GZ296" s="28"/>
      <c r="HA296" s="28"/>
      <c r="HB296" s="28"/>
      <c r="HC296" s="28"/>
      <c r="HD296" s="28"/>
      <c r="HE296" s="28"/>
      <c r="HF296" s="28"/>
      <c r="HG296" s="28"/>
      <c r="HH296" s="28"/>
      <c r="HI296" s="28"/>
      <c r="HJ296" s="28"/>
      <c r="HK296" s="28"/>
      <c r="HL296" s="28"/>
      <c r="HM296" s="28"/>
      <c r="HN296" s="28"/>
      <c r="HO296" s="28"/>
      <c r="HP296" s="28"/>
      <c r="HQ296" s="28"/>
      <c r="HR296" s="28"/>
      <c r="HS296" s="28"/>
      <c r="HT296" s="28"/>
      <c r="HU296" s="28"/>
      <c r="HV296" s="28"/>
      <c r="HW296" s="28"/>
      <c r="HX296" s="28"/>
      <c r="HY296" s="28"/>
      <c r="HZ296" s="28"/>
      <c r="IA296" s="28"/>
      <c r="IB296" s="28"/>
      <c r="IC296" s="28"/>
      <c r="ID296" s="28"/>
      <c r="IE296" s="28"/>
      <c r="IF296" s="28"/>
      <c r="IG296" s="28"/>
      <c r="IH296" s="28"/>
      <c r="II296" s="28"/>
      <c r="IJ296" s="28"/>
      <c r="IK296" s="28"/>
      <c r="IL296" s="28"/>
      <c r="IM296" s="28"/>
      <c r="IN296" s="28"/>
      <c r="IO296" s="28"/>
      <c r="IP296" s="28"/>
      <c r="IQ296" s="28"/>
      <c r="IR296" s="28"/>
      <c r="IS296" s="28"/>
      <c r="IT296" s="28"/>
      <c r="IU296" s="28"/>
      <c r="IV296" s="28"/>
      <c r="IW296" s="28"/>
      <c r="IX296" s="28"/>
      <c r="IY296" s="28"/>
      <c r="IZ296" s="28"/>
      <c r="JA296" s="28"/>
      <c r="JB296" s="28"/>
      <c r="JC296" s="28"/>
      <c r="JD296" s="28"/>
      <c r="JE296" s="28"/>
      <c r="JF296" s="28"/>
      <c r="JG296" s="28"/>
      <c r="JH296" s="28"/>
      <c r="JI296" s="28"/>
      <c r="JJ296" s="28"/>
      <c r="JK296" s="28"/>
      <c r="JL296" s="28"/>
      <c r="JM296" s="28"/>
      <c r="JN296" s="28"/>
      <c r="JO296" s="28"/>
      <c r="JP296" s="28"/>
      <c r="JQ296" s="28"/>
      <c r="JR296" s="28"/>
      <c r="JS296" s="28"/>
    </row>
    <row r="297" spans="1:279" s="27" customFormat="1" ht="12.75" outlineLevel="1" x14ac:dyDescent="0.2">
      <c r="A297" s="33"/>
      <c r="B297" s="58"/>
      <c r="C297" s="193" t="s">
        <v>135</v>
      </c>
      <c r="D297" s="33"/>
      <c r="E297" s="244">
        <v>0</v>
      </c>
      <c r="F297" s="194"/>
      <c r="G297" s="204">
        <f t="shared" si="566"/>
        <v>0</v>
      </c>
      <c r="H297" s="246">
        <f t="shared" si="567"/>
        <v>0</v>
      </c>
      <c r="I297" s="201" t="s">
        <v>164</v>
      </c>
      <c r="J297" s="197">
        <f t="shared" si="571"/>
        <v>0</v>
      </c>
      <c r="K297" s="197">
        <f t="shared" si="571"/>
        <v>0</v>
      </c>
      <c r="L297" s="197">
        <f t="shared" si="571"/>
        <v>0</v>
      </c>
      <c r="M297" s="197">
        <f t="shared" si="571"/>
        <v>0</v>
      </c>
      <c r="N297" s="197">
        <f t="shared" si="571"/>
        <v>0</v>
      </c>
      <c r="O297" s="197">
        <f t="shared" si="571"/>
        <v>0</v>
      </c>
      <c r="P297" s="197">
        <f t="shared" si="571"/>
        <v>0</v>
      </c>
      <c r="Q297" s="197">
        <f t="shared" si="571"/>
        <v>0</v>
      </c>
      <c r="R297" s="197">
        <f t="shared" si="571"/>
        <v>0</v>
      </c>
      <c r="S297" s="197">
        <f t="shared" si="571"/>
        <v>0</v>
      </c>
      <c r="T297" s="197">
        <f t="shared" si="572"/>
        <v>0</v>
      </c>
      <c r="U297" s="197">
        <f t="shared" si="572"/>
        <v>0</v>
      </c>
      <c r="V297" s="197">
        <f t="shared" si="572"/>
        <v>0</v>
      </c>
      <c r="W297" s="197">
        <f t="shared" si="572"/>
        <v>0</v>
      </c>
      <c r="X297" s="197">
        <f t="shared" si="572"/>
        <v>0</v>
      </c>
      <c r="Y297" s="197">
        <f t="shared" si="572"/>
        <v>0</v>
      </c>
      <c r="Z297" s="197">
        <f t="shared" si="572"/>
        <v>0</v>
      </c>
      <c r="AA297" s="197">
        <f t="shared" si="572"/>
        <v>0</v>
      </c>
      <c r="AB297" s="197">
        <f t="shared" si="572"/>
        <v>0</v>
      </c>
      <c r="AC297" s="197">
        <f t="shared" si="572"/>
        <v>0</v>
      </c>
      <c r="AD297" s="197">
        <f t="shared" si="573"/>
        <v>0</v>
      </c>
      <c r="AE297" s="197">
        <f t="shared" si="573"/>
        <v>0</v>
      </c>
      <c r="AF297" s="197">
        <f t="shared" si="573"/>
        <v>0</v>
      </c>
      <c r="AG297" s="197">
        <f t="shared" si="573"/>
        <v>0</v>
      </c>
      <c r="AH297" s="197">
        <f t="shared" si="573"/>
        <v>0</v>
      </c>
      <c r="AI297" s="197">
        <f t="shared" si="573"/>
        <v>0</v>
      </c>
      <c r="AJ297" s="197">
        <f t="shared" si="573"/>
        <v>0</v>
      </c>
      <c r="AK297" s="197">
        <f t="shared" si="573"/>
        <v>0</v>
      </c>
      <c r="AL297" s="197">
        <f t="shared" si="573"/>
        <v>0</v>
      </c>
      <c r="AM297" s="197">
        <f t="shared" si="573"/>
        <v>0</v>
      </c>
      <c r="AN297" s="197">
        <f t="shared" si="573"/>
        <v>0</v>
      </c>
      <c r="AO297" s="197">
        <f t="shared" si="573"/>
        <v>0</v>
      </c>
      <c r="AP297" s="197"/>
      <c r="AQ297" s="197"/>
      <c r="AR297" s="197"/>
      <c r="AS297" s="197"/>
      <c r="AT297" s="197"/>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14"/>
      <c r="DC297" s="28"/>
      <c r="DD297" s="28"/>
      <c r="DE297" s="28"/>
      <c r="DF297" s="28"/>
      <c r="DG297" s="28"/>
      <c r="DH297" s="28"/>
      <c r="DI297" s="28"/>
      <c r="DJ297" s="28"/>
      <c r="DK297" s="28"/>
      <c r="DL297" s="28"/>
      <c r="DM297" s="28"/>
      <c r="DN297" s="28"/>
      <c r="DO297" s="28"/>
      <c r="DP297" s="28"/>
      <c r="DQ297" s="28"/>
      <c r="DR297" s="28"/>
      <c r="DS297" s="28"/>
      <c r="DT297" s="28"/>
      <c r="DU297" s="28"/>
      <c r="DV297" s="28"/>
      <c r="DW297" s="28"/>
      <c r="DX297" s="28"/>
      <c r="DY297" s="28"/>
      <c r="DZ297" s="28"/>
      <c r="EA297" s="28"/>
      <c r="EB297" s="28"/>
      <c r="EC297" s="28"/>
      <c r="ED297" s="28"/>
      <c r="EE297" s="28"/>
      <c r="EF297" s="28"/>
      <c r="EG297" s="28"/>
      <c r="EH297" s="28"/>
      <c r="EI297" s="28"/>
      <c r="EJ297" s="28"/>
      <c r="EK297" s="28"/>
      <c r="EL297" s="28"/>
      <c r="EM297" s="28"/>
      <c r="EN297" s="28"/>
      <c r="EO297" s="28"/>
      <c r="EP297" s="28"/>
      <c r="EQ297" s="28"/>
      <c r="ER297" s="28"/>
      <c r="ES297" s="28"/>
      <c r="ET297" s="28"/>
      <c r="EU297" s="28"/>
      <c r="EV297" s="28"/>
      <c r="EW297" s="28"/>
      <c r="EX297" s="28"/>
      <c r="EY297" s="28"/>
      <c r="EZ297" s="28"/>
      <c r="FA297" s="28"/>
      <c r="FB297" s="28"/>
      <c r="FC297" s="28"/>
      <c r="FD297" s="28"/>
      <c r="FE297" s="28"/>
      <c r="FF297" s="28"/>
      <c r="FG297" s="28"/>
      <c r="FH297" s="28"/>
      <c r="FI297" s="28"/>
      <c r="FJ297" s="28"/>
      <c r="FK297" s="28"/>
      <c r="FL297" s="28"/>
      <c r="FM297" s="28"/>
      <c r="FN297" s="28"/>
      <c r="FO297" s="28"/>
      <c r="FP297" s="28"/>
      <c r="FQ297" s="28"/>
      <c r="FR297" s="28"/>
      <c r="FS297" s="28"/>
      <c r="FT297" s="28"/>
      <c r="FU297" s="28"/>
      <c r="FV297" s="28"/>
      <c r="FW297" s="28"/>
      <c r="FX297" s="28"/>
      <c r="FY297" s="28"/>
      <c r="FZ297" s="28"/>
      <c r="GA297" s="28"/>
      <c r="GB297" s="28"/>
      <c r="GC297" s="28"/>
      <c r="GD297" s="28"/>
      <c r="GE297" s="28"/>
      <c r="GF297" s="28"/>
      <c r="GG297" s="28"/>
      <c r="GH297" s="28"/>
      <c r="GI297" s="28"/>
      <c r="GJ297" s="28"/>
      <c r="GK297" s="28"/>
      <c r="GL297" s="28"/>
      <c r="GM297" s="28"/>
      <c r="GN297" s="28"/>
      <c r="GO297" s="28"/>
      <c r="GP297" s="28"/>
      <c r="GQ297" s="28"/>
      <c r="GR297" s="28"/>
      <c r="GS297" s="28"/>
      <c r="GT297" s="28"/>
      <c r="GU297" s="28"/>
      <c r="GV297" s="28"/>
      <c r="GW297" s="28"/>
      <c r="GX297" s="28"/>
      <c r="GY297" s="28"/>
      <c r="GZ297" s="28"/>
      <c r="HA297" s="28"/>
      <c r="HB297" s="28"/>
      <c r="HC297" s="28"/>
      <c r="HD297" s="28"/>
      <c r="HE297" s="28"/>
      <c r="HF297" s="28"/>
      <c r="HG297" s="28"/>
      <c r="HH297" s="28"/>
      <c r="HI297" s="28"/>
      <c r="HJ297" s="28"/>
      <c r="HK297" s="28"/>
      <c r="HL297" s="28"/>
      <c r="HM297" s="28"/>
      <c r="HN297" s="28"/>
      <c r="HO297" s="28"/>
      <c r="HP297" s="28"/>
      <c r="HQ297" s="28"/>
      <c r="HR297" s="28"/>
      <c r="HS297" s="28"/>
      <c r="HT297" s="28"/>
      <c r="HU297" s="28"/>
      <c r="HV297" s="28"/>
      <c r="HW297" s="28"/>
      <c r="HX297" s="28"/>
      <c r="HY297" s="28"/>
      <c r="HZ297" s="28"/>
      <c r="IA297" s="28"/>
      <c r="IB297" s="28"/>
      <c r="IC297" s="28"/>
      <c r="ID297" s="28"/>
      <c r="IE297" s="28"/>
      <c r="IF297" s="28"/>
      <c r="IG297" s="28"/>
      <c r="IH297" s="28"/>
      <c r="II297" s="28"/>
      <c r="IJ297" s="28"/>
      <c r="IK297" s="28"/>
      <c r="IL297" s="28"/>
      <c r="IM297" s="28"/>
      <c r="IN297" s="28"/>
      <c r="IO297" s="28"/>
      <c r="IP297" s="28"/>
      <c r="IQ297" s="28"/>
      <c r="IR297" s="28"/>
      <c r="IS297" s="28"/>
      <c r="IT297" s="28"/>
      <c r="IU297" s="28"/>
      <c r="IV297" s="28"/>
      <c r="IW297" s="28"/>
      <c r="IX297" s="28"/>
      <c r="IY297" s="28"/>
      <c r="IZ297" s="28"/>
      <c r="JA297" s="28"/>
      <c r="JB297" s="28"/>
      <c r="JC297" s="28"/>
      <c r="JD297" s="28"/>
      <c r="JE297" s="28"/>
      <c r="JF297" s="28"/>
      <c r="JG297" s="28"/>
      <c r="JH297" s="28"/>
      <c r="JI297" s="28"/>
      <c r="JJ297" s="28"/>
      <c r="JK297" s="28"/>
      <c r="JL297" s="28"/>
      <c r="JM297" s="28"/>
      <c r="JN297" s="28"/>
      <c r="JO297" s="28"/>
      <c r="JP297" s="28"/>
      <c r="JQ297" s="28"/>
      <c r="JR297" s="28"/>
      <c r="JS297" s="28"/>
    </row>
    <row r="298" spans="1:279" s="27" customFormat="1" ht="12.75" outlineLevel="1" x14ac:dyDescent="0.2">
      <c r="A298" s="33"/>
      <c r="B298" s="58"/>
      <c r="C298" s="193" t="s">
        <v>136</v>
      </c>
      <c r="D298" s="33"/>
      <c r="E298" s="244">
        <v>0</v>
      </c>
      <c r="F298" s="194"/>
      <c r="G298" s="204">
        <f t="shared" si="566"/>
        <v>0</v>
      </c>
      <c r="H298" s="246">
        <f t="shared" si="567"/>
        <v>0</v>
      </c>
      <c r="I298" s="201" t="s">
        <v>164</v>
      </c>
      <c r="J298" s="197">
        <f t="shared" si="571"/>
        <v>0</v>
      </c>
      <c r="K298" s="197">
        <f t="shared" si="571"/>
        <v>0</v>
      </c>
      <c r="L298" s="197">
        <f t="shared" si="571"/>
        <v>0</v>
      </c>
      <c r="M298" s="197">
        <f t="shared" si="571"/>
        <v>0</v>
      </c>
      <c r="N298" s="197">
        <f t="shared" si="571"/>
        <v>0</v>
      </c>
      <c r="O298" s="197">
        <f t="shared" si="571"/>
        <v>0</v>
      </c>
      <c r="P298" s="197">
        <f t="shared" si="571"/>
        <v>0</v>
      </c>
      <c r="Q298" s="197">
        <f t="shared" si="571"/>
        <v>0</v>
      </c>
      <c r="R298" s="197">
        <f t="shared" si="571"/>
        <v>0</v>
      </c>
      <c r="S298" s="197">
        <f t="shared" si="571"/>
        <v>0</v>
      </c>
      <c r="T298" s="197">
        <f t="shared" si="572"/>
        <v>0</v>
      </c>
      <c r="U298" s="197">
        <f t="shared" si="572"/>
        <v>0</v>
      </c>
      <c r="V298" s="197">
        <f t="shared" si="572"/>
        <v>0</v>
      </c>
      <c r="W298" s="197">
        <f t="shared" si="572"/>
        <v>0</v>
      </c>
      <c r="X298" s="197">
        <f t="shared" si="572"/>
        <v>0</v>
      </c>
      <c r="Y298" s="197">
        <f t="shared" si="572"/>
        <v>0</v>
      </c>
      <c r="Z298" s="197">
        <f t="shared" si="572"/>
        <v>0</v>
      </c>
      <c r="AA298" s="197">
        <f t="shared" si="572"/>
        <v>0</v>
      </c>
      <c r="AB298" s="197">
        <f t="shared" si="572"/>
        <v>0</v>
      </c>
      <c r="AC298" s="197">
        <f t="shared" si="572"/>
        <v>0</v>
      </c>
      <c r="AD298" s="197">
        <f t="shared" si="573"/>
        <v>0</v>
      </c>
      <c r="AE298" s="197">
        <f t="shared" si="573"/>
        <v>0</v>
      </c>
      <c r="AF298" s="197">
        <f t="shared" si="573"/>
        <v>0</v>
      </c>
      <c r="AG298" s="197">
        <f t="shared" si="573"/>
        <v>0</v>
      </c>
      <c r="AH298" s="197">
        <f t="shared" si="573"/>
        <v>0</v>
      </c>
      <c r="AI298" s="197">
        <f t="shared" si="573"/>
        <v>0</v>
      </c>
      <c r="AJ298" s="197">
        <f t="shared" si="573"/>
        <v>0</v>
      </c>
      <c r="AK298" s="197">
        <f t="shared" si="573"/>
        <v>0</v>
      </c>
      <c r="AL298" s="197">
        <f t="shared" si="573"/>
        <v>0</v>
      </c>
      <c r="AM298" s="197">
        <f t="shared" si="573"/>
        <v>0</v>
      </c>
      <c r="AN298" s="197">
        <f t="shared" si="573"/>
        <v>0</v>
      </c>
      <c r="AO298" s="197">
        <f t="shared" si="573"/>
        <v>0</v>
      </c>
      <c r="AP298" s="197"/>
      <c r="AQ298" s="197"/>
      <c r="AR298" s="197"/>
      <c r="AS298" s="197"/>
      <c r="AT298" s="197"/>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14"/>
      <c r="DC298" s="28"/>
      <c r="DD298" s="28"/>
      <c r="DE298" s="28"/>
      <c r="DF298" s="28"/>
      <c r="DG298" s="28"/>
      <c r="DH298" s="28"/>
      <c r="DI298" s="28"/>
      <c r="DJ298" s="28"/>
      <c r="DK298" s="28"/>
      <c r="DL298" s="28"/>
      <c r="DM298" s="28"/>
      <c r="DN298" s="28"/>
      <c r="DO298" s="28"/>
      <c r="DP298" s="28"/>
      <c r="DQ298" s="28"/>
      <c r="DR298" s="28"/>
      <c r="DS298" s="28"/>
      <c r="DT298" s="28"/>
      <c r="DU298" s="28"/>
      <c r="DV298" s="28"/>
      <c r="DW298" s="28"/>
      <c r="DX298" s="28"/>
      <c r="DY298" s="28"/>
      <c r="DZ298" s="28"/>
      <c r="EA298" s="28"/>
      <c r="EB298" s="28"/>
      <c r="EC298" s="28"/>
      <c r="ED298" s="28"/>
      <c r="EE298" s="28"/>
      <c r="EF298" s="28"/>
      <c r="EG298" s="28"/>
      <c r="EH298" s="28"/>
      <c r="EI298" s="28"/>
      <c r="EJ298" s="28"/>
      <c r="EK298" s="28"/>
      <c r="EL298" s="28"/>
      <c r="EM298" s="28"/>
      <c r="EN298" s="28"/>
      <c r="EO298" s="28"/>
      <c r="EP298" s="28"/>
      <c r="EQ298" s="28"/>
      <c r="ER298" s="28"/>
      <c r="ES298" s="28"/>
      <c r="ET298" s="28"/>
      <c r="EU298" s="28"/>
      <c r="EV298" s="28"/>
      <c r="EW298" s="28"/>
      <c r="EX298" s="28"/>
      <c r="EY298" s="28"/>
      <c r="EZ298" s="28"/>
      <c r="FA298" s="28"/>
      <c r="FB298" s="28"/>
      <c r="FC298" s="28"/>
      <c r="FD298" s="28"/>
      <c r="FE298" s="28"/>
      <c r="FF298" s="28"/>
      <c r="FG298" s="28"/>
      <c r="FH298" s="28"/>
      <c r="FI298" s="28"/>
      <c r="FJ298" s="28"/>
      <c r="FK298" s="28"/>
      <c r="FL298" s="28"/>
      <c r="FM298" s="28"/>
      <c r="FN298" s="28"/>
      <c r="FO298" s="28"/>
      <c r="FP298" s="28"/>
      <c r="FQ298" s="28"/>
      <c r="FR298" s="28"/>
      <c r="FS298" s="28"/>
      <c r="FT298" s="28"/>
      <c r="FU298" s="28"/>
      <c r="FV298" s="28"/>
      <c r="FW298" s="28"/>
      <c r="FX298" s="28"/>
      <c r="FY298" s="28"/>
      <c r="FZ298" s="28"/>
      <c r="GA298" s="28"/>
      <c r="GB298" s="28"/>
      <c r="GC298" s="28"/>
      <c r="GD298" s="28"/>
      <c r="GE298" s="28"/>
      <c r="GF298" s="28"/>
      <c r="GG298" s="28"/>
      <c r="GH298" s="28"/>
      <c r="GI298" s="28"/>
      <c r="GJ298" s="28"/>
      <c r="GK298" s="28"/>
      <c r="GL298" s="28"/>
      <c r="GM298" s="28"/>
      <c r="GN298" s="28"/>
      <c r="GO298" s="28"/>
      <c r="GP298" s="28"/>
      <c r="GQ298" s="28"/>
      <c r="GR298" s="28"/>
      <c r="GS298" s="28"/>
      <c r="GT298" s="28"/>
      <c r="GU298" s="28"/>
      <c r="GV298" s="28"/>
      <c r="GW298" s="28"/>
      <c r="GX298" s="28"/>
      <c r="GY298" s="28"/>
      <c r="GZ298" s="28"/>
      <c r="HA298" s="28"/>
      <c r="HB298" s="28"/>
      <c r="HC298" s="28"/>
      <c r="HD298" s="28"/>
      <c r="HE298" s="28"/>
      <c r="HF298" s="28"/>
      <c r="HG298" s="28"/>
      <c r="HH298" s="28"/>
      <c r="HI298" s="28"/>
      <c r="HJ298" s="28"/>
      <c r="HK298" s="28"/>
      <c r="HL298" s="28"/>
      <c r="HM298" s="28"/>
      <c r="HN298" s="28"/>
      <c r="HO298" s="28"/>
      <c r="HP298" s="28"/>
      <c r="HQ298" s="28"/>
      <c r="HR298" s="28"/>
      <c r="HS298" s="28"/>
      <c r="HT298" s="28"/>
      <c r="HU298" s="28"/>
      <c r="HV298" s="28"/>
      <c r="HW298" s="28"/>
      <c r="HX298" s="28"/>
      <c r="HY298" s="28"/>
      <c r="HZ298" s="28"/>
      <c r="IA298" s="28"/>
      <c r="IB298" s="28"/>
      <c r="IC298" s="28"/>
      <c r="ID298" s="28"/>
      <c r="IE298" s="28"/>
      <c r="IF298" s="28"/>
      <c r="IG298" s="28"/>
      <c r="IH298" s="28"/>
      <c r="II298" s="28"/>
      <c r="IJ298" s="28"/>
      <c r="IK298" s="28"/>
      <c r="IL298" s="28"/>
      <c r="IM298" s="28"/>
      <c r="IN298" s="28"/>
      <c r="IO298" s="28"/>
      <c r="IP298" s="28"/>
      <c r="IQ298" s="28"/>
      <c r="IR298" s="28"/>
      <c r="IS298" s="28"/>
      <c r="IT298" s="28"/>
      <c r="IU298" s="28"/>
      <c r="IV298" s="28"/>
      <c r="IW298" s="28"/>
      <c r="IX298" s="28"/>
      <c r="IY298" s="28"/>
      <c r="IZ298" s="28"/>
      <c r="JA298" s="28"/>
      <c r="JB298" s="28"/>
      <c r="JC298" s="28"/>
      <c r="JD298" s="28"/>
      <c r="JE298" s="28"/>
      <c r="JF298" s="28"/>
      <c r="JG298" s="28"/>
      <c r="JH298" s="28"/>
      <c r="JI298" s="28"/>
      <c r="JJ298" s="28"/>
      <c r="JK298" s="28"/>
      <c r="JL298" s="28"/>
      <c r="JM298" s="28"/>
      <c r="JN298" s="28"/>
      <c r="JO298" s="28"/>
      <c r="JP298" s="28"/>
      <c r="JQ298" s="28"/>
      <c r="JR298" s="28"/>
      <c r="JS298" s="28"/>
    </row>
    <row r="299" spans="1:279" s="27" customFormat="1" ht="12.75" outlineLevel="1" x14ac:dyDescent="0.2">
      <c r="A299" s="33"/>
      <c r="B299" s="58"/>
      <c r="C299" s="193" t="s">
        <v>137</v>
      </c>
      <c r="D299" s="33"/>
      <c r="E299" s="244">
        <v>0</v>
      </c>
      <c r="F299" s="194"/>
      <c r="G299" s="204">
        <f t="shared" si="566"/>
        <v>0</v>
      </c>
      <c r="H299" s="246">
        <f t="shared" si="567"/>
        <v>0</v>
      </c>
      <c r="I299" s="201" t="s">
        <v>164</v>
      </c>
      <c r="J299" s="197">
        <f t="shared" si="571"/>
        <v>0</v>
      </c>
      <c r="K299" s="197">
        <f t="shared" si="571"/>
        <v>0</v>
      </c>
      <c r="L299" s="197">
        <f t="shared" si="571"/>
        <v>0</v>
      </c>
      <c r="M299" s="197">
        <f t="shared" si="571"/>
        <v>0</v>
      </c>
      <c r="N299" s="197">
        <f t="shared" si="571"/>
        <v>0</v>
      </c>
      <c r="O299" s="197">
        <f t="shared" si="571"/>
        <v>0</v>
      </c>
      <c r="P299" s="197">
        <f t="shared" si="571"/>
        <v>0</v>
      </c>
      <c r="Q299" s="197">
        <f t="shared" si="571"/>
        <v>0</v>
      </c>
      <c r="R299" s="197">
        <f t="shared" si="571"/>
        <v>0</v>
      </c>
      <c r="S299" s="197">
        <f t="shared" si="571"/>
        <v>0</v>
      </c>
      <c r="T299" s="197">
        <f t="shared" si="572"/>
        <v>0</v>
      </c>
      <c r="U299" s="197">
        <f t="shared" si="572"/>
        <v>0</v>
      </c>
      <c r="V299" s="197">
        <f t="shared" si="572"/>
        <v>0</v>
      </c>
      <c r="W299" s="197">
        <f t="shared" si="572"/>
        <v>0</v>
      </c>
      <c r="X299" s="197">
        <f t="shared" si="572"/>
        <v>0</v>
      </c>
      <c r="Y299" s="197">
        <f t="shared" si="572"/>
        <v>0</v>
      </c>
      <c r="Z299" s="197">
        <f t="shared" si="572"/>
        <v>0</v>
      </c>
      <c r="AA299" s="197">
        <f t="shared" si="572"/>
        <v>0</v>
      </c>
      <c r="AB299" s="197">
        <f t="shared" si="572"/>
        <v>0</v>
      </c>
      <c r="AC299" s="197">
        <f t="shared" si="572"/>
        <v>0</v>
      </c>
      <c r="AD299" s="197">
        <f t="shared" si="573"/>
        <v>0</v>
      </c>
      <c r="AE299" s="197">
        <f t="shared" si="573"/>
        <v>0</v>
      </c>
      <c r="AF299" s="197">
        <f t="shared" si="573"/>
        <v>0</v>
      </c>
      <c r="AG299" s="197">
        <f t="shared" si="573"/>
        <v>0</v>
      </c>
      <c r="AH299" s="197">
        <f t="shared" si="573"/>
        <v>0</v>
      </c>
      <c r="AI299" s="197">
        <f t="shared" si="573"/>
        <v>0</v>
      </c>
      <c r="AJ299" s="197">
        <f t="shared" si="573"/>
        <v>0</v>
      </c>
      <c r="AK299" s="197">
        <f t="shared" si="573"/>
        <v>0</v>
      </c>
      <c r="AL299" s="197">
        <f t="shared" si="573"/>
        <v>0</v>
      </c>
      <c r="AM299" s="197">
        <f t="shared" si="573"/>
        <v>0</v>
      </c>
      <c r="AN299" s="197">
        <f t="shared" si="573"/>
        <v>0</v>
      </c>
      <c r="AO299" s="197">
        <f t="shared" si="573"/>
        <v>0</v>
      </c>
      <c r="AP299" s="197"/>
      <c r="AQ299" s="197"/>
      <c r="AR299" s="197"/>
      <c r="AS299" s="197"/>
      <c r="AT299" s="197"/>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14"/>
      <c r="DC299" s="28"/>
      <c r="DD299" s="28"/>
      <c r="DE299" s="28"/>
      <c r="DF299" s="28"/>
      <c r="DG299" s="28"/>
      <c r="DH299" s="28"/>
      <c r="DI299" s="28"/>
      <c r="DJ299" s="28"/>
      <c r="DK299" s="28"/>
      <c r="DL299" s="28"/>
      <c r="DM299" s="28"/>
      <c r="DN299" s="28"/>
      <c r="DO299" s="28"/>
      <c r="DP299" s="28"/>
      <c r="DQ299" s="28"/>
      <c r="DR299" s="28"/>
      <c r="DS299" s="28"/>
      <c r="DT299" s="28"/>
      <c r="DU299" s="28"/>
      <c r="DV299" s="28"/>
      <c r="DW299" s="28"/>
      <c r="DX299" s="28"/>
      <c r="DY299" s="28"/>
      <c r="DZ299" s="28"/>
      <c r="EA299" s="28"/>
      <c r="EB299" s="28"/>
      <c r="EC299" s="28"/>
      <c r="ED299" s="28"/>
      <c r="EE299" s="28"/>
      <c r="EF299" s="28"/>
      <c r="EG299" s="28"/>
      <c r="EH299" s="28"/>
      <c r="EI299" s="28"/>
      <c r="EJ299" s="28"/>
      <c r="EK299" s="28"/>
      <c r="EL299" s="28"/>
      <c r="EM299" s="28"/>
      <c r="EN299" s="28"/>
      <c r="EO299" s="28"/>
      <c r="EP299" s="28"/>
      <c r="EQ299" s="28"/>
      <c r="ER299" s="28"/>
      <c r="ES299" s="28"/>
      <c r="ET299" s="28"/>
      <c r="EU299" s="28"/>
      <c r="EV299" s="28"/>
      <c r="EW299" s="28"/>
      <c r="EX299" s="28"/>
      <c r="EY299" s="28"/>
      <c r="EZ299" s="28"/>
      <c r="FA299" s="28"/>
      <c r="FB299" s="28"/>
      <c r="FC299" s="28"/>
      <c r="FD299" s="28"/>
      <c r="FE299" s="28"/>
      <c r="FF299" s="28"/>
      <c r="FG299" s="28"/>
      <c r="FH299" s="28"/>
      <c r="FI299" s="28"/>
      <c r="FJ299" s="28"/>
      <c r="FK299" s="28"/>
      <c r="FL299" s="28"/>
      <c r="FM299" s="28"/>
      <c r="FN299" s="28"/>
      <c r="FO299" s="28"/>
      <c r="FP299" s="28"/>
      <c r="FQ299" s="28"/>
      <c r="FR299" s="28"/>
      <c r="FS299" s="28"/>
      <c r="FT299" s="28"/>
      <c r="FU299" s="28"/>
      <c r="FV299" s="28"/>
      <c r="FW299" s="28"/>
      <c r="FX299" s="28"/>
      <c r="FY299" s="28"/>
      <c r="FZ299" s="28"/>
      <c r="GA299" s="28"/>
      <c r="GB299" s="28"/>
      <c r="GC299" s="28"/>
      <c r="GD299" s="28"/>
      <c r="GE299" s="28"/>
      <c r="GF299" s="28"/>
      <c r="GG299" s="28"/>
      <c r="GH299" s="28"/>
      <c r="GI299" s="28"/>
      <c r="GJ299" s="28"/>
      <c r="GK299" s="28"/>
      <c r="GL299" s="28"/>
      <c r="GM299" s="28"/>
      <c r="GN299" s="28"/>
      <c r="GO299" s="28"/>
      <c r="GP299" s="28"/>
      <c r="GQ299" s="28"/>
      <c r="GR299" s="28"/>
      <c r="GS299" s="28"/>
      <c r="GT299" s="28"/>
      <c r="GU299" s="28"/>
      <c r="GV299" s="28"/>
      <c r="GW299" s="28"/>
      <c r="GX299" s="28"/>
      <c r="GY299" s="28"/>
      <c r="GZ299" s="28"/>
      <c r="HA299" s="28"/>
      <c r="HB299" s="28"/>
      <c r="HC299" s="28"/>
      <c r="HD299" s="28"/>
      <c r="HE299" s="28"/>
      <c r="HF299" s="28"/>
      <c r="HG299" s="28"/>
      <c r="HH299" s="28"/>
      <c r="HI299" s="28"/>
      <c r="HJ299" s="28"/>
      <c r="HK299" s="28"/>
      <c r="HL299" s="28"/>
      <c r="HM299" s="28"/>
      <c r="HN299" s="28"/>
      <c r="HO299" s="28"/>
      <c r="HP299" s="28"/>
      <c r="HQ299" s="28"/>
      <c r="HR299" s="28"/>
      <c r="HS299" s="28"/>
      <c r="HT299" s="28"/>
      <c r="HU299" s="28"/>
      <c r="HV299" s="28"/>
      <c r="HW299" s="28"/>
      <c r="HX299" s="28"/>
      <c r="HY299" s="28"/>
      <c r="HZ299" s="28"/>
      <c r="IA299" s="28"/>
      <c r="IB299" s="28"/>
      <c r="IC299" s="28"/>
      <c r="ID299" s="28"/>
      <c r="IE299" s="28"/>
      <c r="IF299" s="28"/>
      <c r="IG299" s="28"/>
      <c r="IH299" s="28"/>
      <c r="II299" s="28"/>
      <c r="IJ299" s="28"/>
      <c r="IK299" s="28"/>
      <c r="IL299" s="28"/>
      <c r="IM299" s="28"/>
      <c r="IN299" s="28"/>
      <c r="IO299" s="28"/>
      <c r="IP299" s="28"/>
      <c r="IQ299" s="28"/>
      <c r="IR299" s="28"/>
      <c r="IS299" s="28"/>
      <c r="IT299" s="28"/>
      <c r="IU299" s="28"/>
      <c r="IV299" s="28"/>
      <c r="IW299" s="28"/>
      <c r="IX299" s="28"/>
      <c r="IY299" s="28"/>
      <c r="IZ299" s="28"/>
      <c r="JA299" s="28"/>
      <c r="JB299" s="28"/>
      <c r="JC299" s="28"/>
      <c r="JD299" s="28"/>
      <c r="JE299" s="28"/>
      <c r="JF299" s="28"/>
      <c r="JG299" s="28"/>
      <c r="JH299" s="28"/>
      <c r="JI299" s="28"/>
      <c r="JJ299" s="28"/>
      <c r="JK299" s="28"/>
      <c r="JL299" s="28"/>
      <c r="JM299" s="28"/>
      <c r="JN299" s="28"/>
      <c r="JO299" s="28"/>
      <c r="JP299" s="28"/>
      <c r="JQ299" s="28"/>
      <c r="JR299" s="28"/>
      <c r="JS299" s="28"/>
    </row>
    <row r="300" spans="1:279" s="27" customFormat="1" ht="12.75" outlineLevel="1" x14ac:dyDescent="0.2">
      <c r="A300" s="33"/>
      <c r="B300" s="58"/>
      <c r="C300" s="193" t="s">
        <v>138</v>
      </c>
      <c r="D300" s="33"/>
      <c r="E300" s="244">
        <v>0</v>
      </c>
      <c r="F300" s="194"/>
      <c r="G300" s="204">
        <f t="shared" si="566"/>
        <v>0</v>
      </c>
      <c r="H300" s="246">
        <f t="shared" si="567"/>
        <v>0</v>
      </c>
      <c r="I300" s="201" t="s">
        <v>164</v>
      </c>
      <c r="J300" s="197">
        <f t="shared" ref="J300:S309" si="574">+J$322*$E300</f>
        <v>0</v>
      </c>
      <c r="K300" s="197">
        <f t="shared" si="574"/>
        <v>0</v>
      </c>
      <c r="L300" s="197">
        <f t="shared" si="574"/>
        <v>0</v>
      </c>
      <c r="M300" s="197">
        <f t="shared" si="574"/>
        <v>0</v>
      </c>
      <c r="N300" s="197">
        <f t="shared" si="574"/>
        <v>0</v>
      </c>
      <c r="O300" s="197">
        <f t="shared" si="574"/>
        <v>0</v>
      </c>
      <c r="P300" s="197">
        <f t="shared" si="574"/>
        <v>0</v>
      </c>
      <c r="Q300" s="197">
        <f t="shared" si="574"/>
        <v>0</v>
      </c>
      <c r="R300" s="197">
        <f t="shared" si="574"/>
        <v>0</v>
      </c>
      <c r="S300" s="197">
        <f t="shared" si="574"/>
        <v>0</v>
      </c>
      <c r="T300" s="197">
        <f t="shared" ref="T300:AC309" si="575">+T$322*$E300</f>
        <v>0</v>
      </c>
      <c r="U300" s="197">
        <f t="shared" si="575"/>
        <v>0</v>
      </c>
      <c r="V300" s="197">
        <f t="shared" si="575"/>
        <v>0</v>
      </c>
      <c r="W300" s="197">
        <f t="shared" si="575"/>
        <v>0</v>
      </c>
      <c r="X300" s="197">
        <f t="shared" si="575"/>
        <v>0</v>
      </c>
      <c r="Y300" s="197">
        <f t="shared" si="575"/>
        <v>0</v>
      </c>
      <c r="Z300" s="197">
        <f t="shared" si="575"/>
        <v>0</v>
      </c>
      <c r="AA300" s="197">
        <f t="shared" si="575"/>
        <v>0</v>
      </c>
      <c r="AB300" s="197">
        <f t="shared" si="575"/>
        <v>0</v>
      </c>
      <c r="AC300" s="197">
        <f t="shared" si="575"/>
        <v>0</v>
      </c>
      <c r="AD300" s="197">
        <f t="shared" ref="AD300:AO309" si="576">+AD$322*$E300</f>
        <v>0</v>
      </c>
      <c r="AE300" s="197">
        <f t="shared" si="576"/>
        <v>0</v>
      </c>
      <c r="AF300" s="197">
        <f t="shared" si="576"/>
        <v>0</v>
      </c>
      <c r="AG300" s="197">
        <f t="shared" si="576"/>
        <v>0</v>
      </c>
      <c r="AH300" s="197">
        <f t="shared" si="576"/>
        <v>0</v>
      </c>
      <c r="AI300" s="197">
        <f t="shared" si="576"/>
        <v>0</v>
      </c>
      <c r="AJ300" s="197">
        <f t="shared" si="576"/>
        <v>0</v>
      </c>
      <c r="AK300" s="197">
        <f t="shared" si="576"/>
        <v>0</v>
      </c>
      <c r="AL300" s="197">
        <f t="shared" si="576"/>
        <v>0</v>
      </c>
      <c r="AM300" s="197">
        <f t="shared" si="576"/>
        <v>0</v>
      </c>
      <c r="AN300" s="197">
        <f t="shared" si="576"/>
        <v>0</v>
      </c>
      <c r="AO300" s="197">
        <f t="shared" si="576"/>
        <v>0</v>
      </c>
      <c r="AP300" s="197"/>
      <c r="AQ300" s="197"/>
      <c r="AR300" s="197"/>
      <c r="AS300" s="197"/>
      <c r="AT300" s="197"/>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14"/>
      <c r="DC300" s="28"/>
      <c r="DD300" s="28"/>
      <c r="DE300" s="28"/>
      <c r="DF300" s="28"/>
      <c r="DG300" s="28"/>
      <c r="DH300" s="28"/>
      <c r="DI300" s="28"/>
      <c r="DJ300" s="28"/>
      <c r="DK300" s="28"/>
      <c r="DL300" s="28"/>
      <c r="DM300" s="28"/>
      <c r="DN300" s="28"/>
      <c r="DO300" s="28"/>
      <c r="DP300" s="28"/>
      <c r="DQ300" s="28"/>
      <c r="DR300" s="28"/>
      <c r="DS300" s="28"/>
      <c r="DT300" s="28"/>
      <c r="DU300" s="28"/>
      <c r="DV300" s="28"/>
      <c r="DW300" s="28"/>
      <c r="DX300" s="28"/>
      <c r="DY300" s="28"/>
      <c r="DZ300" s="28"/>
      <c r="EA300" s="28"/>
      <c r="EB300" s="28"/>
      <c r="EC300" s="28"/>
      <c r="ED300" s="28"/>
      <c r="EE300" s="28"/>
      <c r="EF300" s="28"/>
      <c r="EG300" s="28"/>
      <c r="EH300" s="28"/>
      <c r="EI300" s="28"/>
      <c r="EJ300" s="28"/>
      <c r="EK300" s="28"/>
      <c r="EL300" s="28"/>
      <c r="EM300" s="28"/>
      <c r="EN300" s="28"/>
      <c r="EO300" s="28"/>
      <c r="EP300" s="28"/>
      <c r="EQ300" s="28"/>
      <c r="ER300" s="28"/>
      <c r="ES300" s="28"/>
      <c r="ET300" s="28"/>
      <c r="EU300" s="28"/>
      <c r="EV300" s="28"/>
      <c r="EW300" s="28"/>
      <c r="EX300" s="28"/>
      <c r="EY300" s="28"/>
      <c r="EZ300" s="28"/>
      <c r="FA300" s="28"/>
      <c r="FB300" s="28"/>
      <c r="FC300" s="28"/>
      <c r="FD300" s="28"/>
      <c r="FE300" s="28"/>
      <c r="FF300" s="28"/>
      <c r="FG300" s="28"/>
      <c r="FH300" s="28"/>
      <c r="FI300" s="28"/>
      <c r="FJ300" s="28"/>
      <c r="FK300" s="28"/>
      <c r="FL300" s="28"/>
      <c r="FM300" s="28"/>
      <c r="FN300" s="28"/>
      <c r="FO300" s="28"/>
      <c r="FP300" s="28"/>
      <c r="FQ300" s="28"/>
      <c r="FR300" s="28"/>
      <c r="FS300" s="28"/>
      <c r="FT300" s="28"/>
      <c r="FU300" s="28"/>
      <c r="FV300" s="28"/>
      <c r="FW300" s="28"/>
      <c r="FX300" s="28"/>
      <c r="FY300" s="28"/>
      <c r="FZ300" s="28"/>
      <c r="GA300" s="28"/>
      <c r="GB300" s="28"/>
      <c r="GC300" s="28"/>
      <c r="GD300" s="28"/>
      <c r="GE300" s="28"/>
      <c r="GF300" s="28"/>
      <c r="GG300" s="28"/>
      <c r="GH300" s="28"/>
      <c r="GI300" s="28"/>
      <c r="GJ300" s="28"/>
      <c r="GK300" s="28"/>
      <c r="GL300" s="28"/>
      <c r="GM300" s="28"/>
      <c r="GN300" s="28"/>
      <c r="GO300" s="28"/>
      <c r="GP300" s="28"/>
      <c r="GQ300" s="28"/>
      <c r="GR300" s="28"/>
      <c r="GS300" s="28"/>
      <c r="GT300" s="28"/>
      <c r="GU300" s="28"/>
      <c r="GV300" s="28"/>
      <c r="GW300" s="28"/>
      <c r="GX300" s="28"/>
      <c r="GY300" s="28"/>
      <c r="GZ300" s="28"/>
      <c r="HA300" s="28"/>
      <c r="HB300" s="28"/>
      <c r="HC300" s="28"/>
      <c r="HD300" s="28"/>
      <c r="HE300" s="28"/>
      <c r="HF300" s="28"/>
      <c r="HG300" s="28"/>
      <c r="HH300" s="28"/>
      <c r="HI300" s="28"/>
      <c r="HJ300" s="28"/>
      <c r="HK300" s="28"/>
      <c r="HL300" s="28"/>
      <c r="HM300" s="28"/>
      <c r="HN300" s="28"/>
      <c r="HO300" s="28"/>
      <c r="HP300" s="28"/>
      <c r="HQ300" s="28"/>
      <c r="HR300" s="28"/>
      <c r="HS300" s="28"/>
      <c r="HT300" s="28"/>
      <c r="HU300" s="28"/>
      <c r="HV300" s="28"/>
      <c r="HW300" s="28"/>
      <c r="HX300" s="28"/>
      <c r="HY300" s="28"/>
      <c r="HZ300" s="28"/>
      <c r="IA300" s="28"/>
      <c r="IB300" s="28"/>
      <c r="IC300" s="28"/>
      <c r="ID300" s="28"/>
      <c r="IE300" s="28"/>
      <c r="IF300" s="28"/>
      <c r="IG300" s="28"/>
      <c r="IH300" s="28"/>
      <c r="II300" s="28"/>
      <c r="IJ300" s="28"/>
      <c r="IK300" s="28"/>
      <c r="IL300" s="28"/>
      <c r="IM300" s="28"/>
      <c r="IN300" s="28"/>
      <c r="IO300" s="28"/>
      <c r="IP300" s="28"/>
      <c r="IQ300" s="28"/>
      <c r="IR300" s="28"/>
      <c r="IS300" s="28"/>
      <c r="IT300" s="28"/>
      <c r="IU300" s="28"/>
      <c r="IV300" s="28"/>
      <c r="IW300" s="28"/>
      <c r="IX300" s="28"/>
      <c r="IY300" s="28"/>
      <c r="IZ300" s="28"/>
      <c r="JA300" s="28"/>
      <c r="JB300" s="28"/>
      <c r="JC300" s="28"/>
      <c r="JD300" s="28"/>
      <c r="JE300" s="28"/>
      <c r="JF300" s="28"/>
      <c r="JG300" s="28"/>
      <c r="JH300" s="28"/>
      <c r="JI300" s="28"/>
      <c r="JJ300" s="28"/>
      <c r="JK300" s="28"/>
      <c r="JL300" s="28"/>
      <c r="JM300" s="28"/>
      <c r="JN300" s="28"/>
      <c r="JO300" s="28"/>
      <c r="JP300" s="28"/>
      <c r="JQ300" s="28"/>
      <c r="JR300" s="28"/>
      <c r="JS300" s="28"/>
    </row>
    <row r="301" spans="1:279" s="27" customFormat="1" ht="12.75" outlineLevel="1" x14ac:dyDescent="0.2">
      <c r="A301" s="33"/>
      <c r="B301" s="58"/>
      <c r="C301" s="193" t="s">
        <v>139</v>
      </c>
      <c r="D301" s="33"/>
      <c r="E301" s="244">
        <v>0</v>
      </c>
      <c r="F301" s="194"/>
      <c r="G301" s="204">
        <f t="shared" si="566"/>
        <v>0</v>
      </c>
      <c r="H301" s="246">
        <f t="shared" si="567"/>
        <v>0</v>
      </c>
      <c r="I301" s="201" t="s">
        <v>164</v>
      </c>
      <c r="J301" s="197">
        <f t="shared" si="574"/>
        <v>0</v>
      </c>
      <c r="K301" s="197">
        <f t="shared" si="574"/>
        <v>0</v>
      </c>
      <c r="L301" s="197">
        <f t="shared" si="574"/>
        <v>0</v>
      </c>
      <c r="M301" s="197">
        <f t="shared" si="574"/>
        <v>0</v>
      </c>
      <c r="N301" s="197">
        <f t="shared" si="574"/>
        <v>0</v>
      </c>
      <c r="O301" s="197">
        <f t="shared" si="574"/>
        <v>0</v>
      </c>
      <c r="P301" s="197">
        <f t="shared" si="574"/>
        <v>0</v>
      </c>
      <c r="Q301" s="197">
        <f t="shared" si="574"/>
        <v>0</v>
      </c>
      <c r="R301" s="197">
        <f t="shared" si="574"/>
        <v>0</v>
      </c>
      <c r="S301" s="197">
        <f t="shared" si="574"/>
        <v>0</v>
      </c>
      <c r="T301" s="197">
        <f t="shared" si="575"/>
        <v>0</v>
      </c>
      <c r="U301" s="197">
        <f t="shared" si="575"/>
        <v>0</v>
      </c>
      <c r="V301" s="197">
        <f t="shared" si="575"/>
        <v>0</v>
      </c>
      <c r="W301" s="197">
        <f t="shared" si="575"/>
        <v>0</v>
      </c>
      <c r="X301" s="197">
        <f t="shared" si="575"/>
        <v>0</v>
      </c>
      <c r="Y301" s="197">
        <f t="shared" si="575"/>
        <v>0</v>
      </c>
      <c r="Z301" s="197">
        <f t="shared" si="575"/>
        <v>0</v>
      </c>
      <c r="AA301" s="197">
        <f t="shared" si="575"/>
        <v>0</v>
      </c>
      <c r="AB301" s="197">
        <f t="shared" si="575"/>
        <v>0</v>
      </c>
      <c r="AC301" s="197">
        <f t="shared" si="575"/>
        <v>0</v>
      </c>
      <c r="AD301" s="197">
        <f t="shared" si="576"/>
        <v>0</v>
      </c>
      <c r="AE301" s="197">
        <f t="shared" si="576"/>
        <v>0</v>
      </c>
      <c r="AF301" s="197">
        <f t="shared" si="576"/>
        <v>0</v>
      </c>
      <c r="AG301" s="197">
        <f t="shared" si="576"/>
        <v>0</v>
      </c>
      <c r="AH301" s="197">
        <f t="shared" si="576"/>
        <v>0</v>
      </c>
      <c r="AI301" s="197">
        <f t="shared" si="576"/>
        <v>0</v>
      </c>
      <c r="AJ301" s="197">
        <f t="shared" si="576"/>
        <v>0</v>
      </c>
      <c r="AK301" s="197">
        <f t="shared" si="576"/>
        <v>0</v>
      </c>
      <c r="AL301" s="197">
        <f t="shared" si="576"/>
        <v>0</v>
      </c>
      <c r="AM301" s="197">
        <f t="shared" si="576"/>
        <v>0</v>
      </c>
      <c r="AN301" s="197">
        <f t="shared" si="576"/>
        <v>0</v>
      </c>
      <c r="AO301" s="197">
        <f t="shared" si="576"/>
        <v>0</v>
      </c>
      <c r="AP301" s="197"/>
      <c r="AQ301" s="197"/>
      <c r="AR301" s="197"/>
      <c r="AS301" s="197"/>
      <c r="AT301" s="197"/>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14"/>
      <c r="DC301" s="28"/>
      <c r="DD301" s="28"/>
      <c r="DE301" s="28"/>
      <c r="DF301" s="28"/>
      <c r="DG301" s="28"/>
      <c r="DH301" s="28"/>
      <c r="DI301" s="28"/>
      <c r="DJ301" s="28"/>
      <c r="DK301" s="28"/>
      <c r="DL301" s="28"/>
      <c r="DM301" s="28"/>
      <c r="DN301" s="28"/>
      <c r="DO301" s="28"/>
      <c r="DP301" s="28"/>
      <c r="DQ301" s="28"/>
      <c r="DR301" s="28"/>
      <c r="DS301" s="28"/>
      <c r="DT301" s="28"/>
      <c r="DU301" s="28"/>
      <c r="DV301" s="28"/>
      <c r="DW301" s="28"/>
      <c r="DX301" s="28"/>
      <c r="DY301" s="28"/>
      <c r="DZ301" s="28"/>
      <c r="EA301" s="28"/>
      <c r="EB301" s="28"/>
      <c r="EC301" s="28"/>
      <c r="ED301" s="28"/>
      <c r="EE301" s="28"/>
      <c r="EF301" s="28"/>
      <c r="EG301" s="28"/>
      <c r="EH301" s="28"/>
      <c r="EI301" s="28"/>
      <c r="EJ301" s="28"/>
      <c r="EK301" s="28"/>
      <c r="EL301" s="28"/>
      <c r="EM301" s="28"/>
      <c r="EN301" s="28"/>
      <c r="EO301" s="28"/>
      <c r="EP301" s="28"/>
      <c r="EQ301" s="28"/>
      <c r="ER301" s="28"/>
      <c r="ES301" s="28"/>
      <c r="ET301" s="28"/>
      <c r="EU301" s="28"/>
      <c r="EV301" s="28"/>
      <c r="EW301" s="28"/>
      <c r="EX301" s="28"/>
      <c r="EY301" s="28"/>
      <c r="EZ301" s="28"/>
      <c r="FA301" s="28"/>
      <c r="FB301" s="28"/>
      <c r="FC301" s="28"/>
      <c r="FD301" s="28"/>
      <c r="FE301" s="28"/>
      <c r="FF301" s="28"/>
      <c r="FG301" s="28"/>
      <c r="FH301" s="28"/>
      <c r="FI301" s="28"/>
      <c r="FJ301" s="28"/>
      <c r="FK301" s="28"/>
      <c r="FL301" s="28"/>
      <c r="FM301" s="28"/>
      <c r="FN301" s="28"/>
      <c r="FO301" s="28"/>
      <c r="FP301" s="28"/>
      <c r="FQ301" s="28"/>
      <c r="FR301" s="28"/>
      <c r="FS301" s="28"/>
      <c r="FT301" s="28"/>
      <c r="FU301" s="28"/>
      <c r="FV301" s="28"/>
      <c r="FW301" s="28"/>
      <c r="FX301" s="28"/>
      <c r="FY301" s="28"/>
      <c r="FZ301" s="28"/>
      <c r="GA301" s="28"/>
      <c r="GB301" s="28"/>
      <c r="GC301" s="28"/>
      <c r="GD301" s="28"/>
      <c r="GE301" s="28"/>
      <c r="GF301" s="28"/>
      <c r="GG301" s="28"/>
      <c r="GH301" s="28"/>
      <c r="GI301" s="28"/>
      <c r="GJ301" s="28"/>
      <c r="GK301" s="28"/>
      <c r="GL301" s="28"/>
      <c r="GM301" s="28"/>
      <c r="GN301" s="28"/>
      <c r="GO301" s="28"/>
      <c r="GP301" s="28"/>
      <c r="GQ301" s="28"/>
      <c r="GR301" s="28"/>
      <c r="GS301" s="28"/>
      <c r="GT301" s="28"/>
      <c r="GU301" s="28"/>
      <c r="GV301" s="28"/>
      <c r="GW301" s="28"/>
      <c r="GX301" s="28"/>
      <c r="GY301" s="28"/>
      <c r="GZ301" s="28"/>
      <c r="HA301" s="28"/>
      <c r="HB301" s="28"/>
      <c r="HC301" s="28"/>
      <c r="HD301" s="28"/>
      <c r="HE301" s="28"/>
      <c r="HF301" s="28"/>
      <c r="HG301" s="28"/>
      <c r="HH301" s="28"/>
      <c r="HI301" s="28"/>
      <c r="HJ301" s="28"/>
      <c r="HK301" s="28"/>
      <c r="HL301" s="28"/>
      <c r="HM301" s="28"/>
      <c r="HN301" s="28"/>
      <c r="HO301" s="28"/>
      <c r="HP301" s="28"/>
      <c r="HQ301" s="28"/>
      <c r="HR301" s="28"/>
      <c r="HS301" s="28"/>
      <c r="HT301" s="28"/>
      <c r="HU301" s="28"/>
      <c r="HV301" s="28"/>
      <c r="HW301" s="28"/>
      <c r="HX301" s="28"/>
      <c r="HY301" s="28"/>
      <c r="HZ301" s="28"/>
      <c r="IA301" s="28"/>
      <c r="IB301" s="28"/>
      <c r="IC301" s="28"/>
      <c r="ID301" s="28"/>
      <c r="IE301" s="28"/>
      <c r="IF301" s="28"/>
      <c r="IG301" s="28"/>
      <c r="IH301" s="28"/>
      <c r="II301" s="28"/>
      <c r="IJ301" s="28"/>
      <c r="IK301" s="28"/>
      <c r="IL301" s="28"/>
      <c r="IM301" s="28"/>
      <c r="IN301" s="28"/>
      <c r="IO301" s="28"/>
      <c r="IP301" s="28"/>
      <c r="IQ301" s="28"/>
      <c r="IR301" s="28"/>
      <c r="IS301" s="28"/>
      <c r="IT301" s="28"/>
      <c r="IU301" s="28"/>
      <c r="IV301" s="28"/>
      <c r="IW301" s="28"/>
      <c r="IX301" s="28"/>
      <c r="IY301" s="28"/>
      <c r="IZ301" s="28"/>
      <c r="JA301" s="28"/>
      <c r="JB301" s="28"/>
      <c r="JC301" s="28"/>
      <c r="JD301" s="28"/>
      <c r="JE301" s="28"/>
      <c r="JF301" s="28"/>
      <c r="JG301" s="28"/>
      <c r="JH301" s="28"/>
      <c r="JI301" s="28"/>
      <c r="JJ301" s="28"/>
      <c r="JK301" s="28"/>
      <c r="JL301" s="28"/>
      <c r="JM301" s="28"/>
      <c r="JN301" s="28"/>
      <c r="JO301" s="28"/>
      <c r="JP301" s="28"/>
      <c r="JQ301" s="28"/>
      <c r="JR301" s="28"/>
      <c r="JS301" s="28"/>
    </row>
    <row r="302" spans="1:279" s="27" customFormat="1" ht="12.75" outlineLevel="1" x14ac:dyDescent="0.2">
      <c r="A302" s="33"/>
      <c r="B302" s="58"/>
      <c r="C302" s="193" t="s">
        <v>140</v>
      </c>
      <c r="D302" s="33"/>
      <c r="E302" s="244">
        <v>0</v>
      </c>
      <c r="F302" s="194"/>
      <c r="G302" s="204">
        <f t="shared" si="566"/>
        <v>0</v>
      </c>
      <c r="H302" s="246">
        <f t="shared" si="567"/>
        <v>0</v>
      </c>
      <c r="I302" s="201" t="s">
        <v>164</v>
      </c>
      <c r="J302" s="197">
        <f t="shared" si="574"/>
        <v>0</v>
      </c>
      <c r="K302" s="197">
        <f t="shared" si="574"/>
        <v>0</v>
      </c>
      <c r="L302" s="197">
        <f t="shared" si="574"/>
        <v>0</v>
      </c>
      <c r="M302" s="197">
        <f t="shared" si="574"/>
        <v>0</v>
      </c>
      <c r="N302" s="197">
        <f t="shared" si="574"/>
        <v>0</v>
      </c>
      <c r="O302" s="197">
        <f t="shared" si="574"/>
        <v>0</v>
      </c>
      <c r="P302" s="197">
        <f t="shared" si="574"/>
        <v>0</v>
      </c>
      <c r="Q302" s="197">
        <f t="shared" si="574"/>
        <v>0</v>
      </c>
      <c r="R302" s="197">
        <f t="shared" si="574"/>
        <v>0</v>
      </c>
      <c r="S302" s="197">
        <f t="shared" si="574"/>
        <v>0</v>
      </c>
      <c r="T302" s="197">
        <f t="shared" si="575"/>
        <v>0</v>
      </c>
      <c r="U302" s="197">
        <f t="shared" si="575"/>
        <v>0</v>
      </c>
      <c r="V302" s="197">
        <f t="shared" si="575"/>
        <v>0</v>
      </c>
      <c r="W302" s="197">
        <f t="shared" si="575"/>
        <v>0</v>
      </c>
      <c r="X302" s="197">
        <f t="shared" si="575"/>
        <v>0</v>
      </c>
      <c r="Y302" s="197">
        <f t="shared" si="575"/>
        <v>0</v>
      </c>
      <c r="Z302" s="197">
        <f t="shared" si="575"/>
        <v>0</v>
      </c>
      <c r="AA302" s="197">
        <f t="shared" si="575"/>
        <v>0</v>
      </c>
      <c r="AB302" s="197">
        <f t="shared" si="575"/>
        <v>0</v>
      </c>
      <c r="AC302" s="197">
        <f t="shared" si="575"/>
        <v>0</v>
      </c>
      <c r="AD302" s="197">
        <f t="shared" si="576"/>
        <v>0</v>
      </c>
      <c r="AE302" s="197">
        <f t="shared" si="576"/>
        <v>0</v>
      </c>
      <c r="AF302" s="197">
        <f t="shared" si="576"/>
        <v>0</v>
      </c>
      <c r="AG302" s="197">
        <f t="shared" si="576"/>
        <v>0</v>
      </c>
      <c r="AH302" s="197">
        <f t="shared" si="576"/>
        <v>0</v>
      </c>
      <c r="AI302" s="197">
        <f t="shared" si="576"/>
        <v>0</v>
      </c>
      <c r="AJ302" s="197">
        <f t="shared" si="576"/>
        <v>0</v>
      </c>
      <c r="AK302" s="197">
        <f t="shared" si="576"/>
        <v>0</v>
      </c>
      <c r="AL302" s="197">
        <f t="shared" si="576"/>
        <v>0</v>
      </c>
      <c r="AM302" s="197">
        <f t="shared" si="576"/>
        <v>0</v>
      </c>
      <c r="AN302" s="197">
        <f t="shared" si="576"/>
        <v>0</v>
      </c>
      <c r="AO302" s="197">
        <f t="shared" si="576"/>
        <v>0</v>
      </c>
      <c r="AP302" s="197"/>
      <c r="AQ302" s="197"/>
      <c r="AR302" s="197"/>
      <c r="AS302" s="197"/>
      <c r="AT302" s="197"/>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14"/>
      <c r="DC302" s="28"/>
      <c r="DD302" s="28"/>
      <c r="DE302" s="28"/>
      <c r="DF302" s="28"/>
      <c r="DG302" s="28"/>
      <c r="DH302" s="28"/>
      <c r="DI302" s="28"/>
      <c r="DJ302" s="28"/>
      <c r="DK302" s="28"/>
      <c r="DL302" s="28"/>
      <c r="DM302" s="28"/>
      <c r="DN302" s="28"/>
      <c r="DO302" s="28"/>
      <c r="DP302" s="28"/>
      <c r="DQ302" s="28"/>
      <c r="DR302" s="28"/>
      <c r="DS302" s="28"/>
      <c r="DT302" s="28"/>
      <c r="DU302" s="28"/>
      <c r="DV302" s="28"/>
      <c r="DW302" s="28"/>
      <c r="DX302" s="28"/>
      <c r="DY302" s="28"/>
      <c r="DZ302" s="28"/>
      <c r="EA302" s="28"/>
      <c r="EB302" s="28"/>
      <c r="EC302" s="28"/>
      <c r="ED302" s="28"/>
      <c r="EE302" s="28"/>
      <c r="EF302" s="28"/>
      <c r="EG302" s="28"/>
      <c r="EH302" s="28"/>
      <c r="EI302" s="28"/>
      <c r="EJ302" s="28"/>
      <c r="EK302" s="28"/>
      <c r="EL302" s="28"/>
      <c r="EM302" s="28"/>
      <c r="EN302" s="28"/>
      <c r="EO302" s="28"/>
      <c r="EP302" s="28"/>
      <c r="EQ302" s="28"/>
      <c r="ER302" s="28"/>
      <c r="ES302" s="28"/>
      <c r="ET302" s="28"/>
      <c r="EU302" s="28"/>
      <c r="EV302" s="28"/>
      <c r="EW302" s="28"/>
      <c r="EX302" s="28"/>
      <c r="EY302" s="28"/>
      <c r="EZ302" s="28"/>
      <c r="FA302" s="28"/>
      <c r="FB302" s="28"/>
      <c r="FC302" s="28"/>
      <c r="FD302" s="28"/>
      <c r="FE302" s="28"/>
      <c r="FF302" s="28"/>
      <c r="FG302" s="28"/>
      <c r="FH302" s="28"/>
      <c r="FI302" s="28"/>
      <c r="FJ302" s="28"/>
      <c r="FK302" s="28"/>
      <c r="FL302" s="28"/>
      <c r="FM302" s="28"/>
      <c r="FN302" s="28"/>
      <c r="FO302" s="28"/>
      <c r="FP302" s="28"/>
      <c r="FQ302" s="28"/>
      <c r="FR302" s="28"/>
      <c r="FS302" s="28"/>
      <c r="FT302" s="28"/>
      <c r="FU302" s="28"/>
      <c r="FV302" s="28"/>
      <c r="FW302" s="28"/>
      <c r="FX302" s="28"/>
      <c r="FY302" s="28"/>
      <c r="FZ302" s="28"/>
      <c r="GA302" s="28"/>
      <c r="GB302" s="28"/>
      <c r="GC302" s="28"/>
      <c r="GD302" s="28"/>
      <c r="GE302" s="28"/>
      <c r="GF302" s="28"/>
      <c r="GG302" s="28"/>
      <c r="GH302" s="28"/>
      <c r="GI302" s="28"/>
      <c r="GJ302" s="28"/>
      <c r="GK302" s="28"/>
      <c r="GL302" s="28"/>
      <c r="GM302" s="28"/>
      <c r="GN302" s="28"/>
      <c r="GO302" s="28"/>
      <c r="GP302" s="28"/>
      <c r="GQ302" s="28"/>
      <c r="GR302" s="28"/>
      <c r="GS302" s="28"/>
      <c r="GT302" s="28"/>
      <c r="GU302" s="28"/>
      <c r="GV302" s="28"/>
      <c r="GW302" s="28"/>
      <c r="GX302" s="28"/>
      <c r="GY302" s="28"/>
      <c r="GZ302" s="28"/>
      <c r="HA302" s="28"/>
      <c r="HB302" s="28"/>
      <c r="HC302" s="28"/>
      <c r="HD302" s="28"/>
      <c r="HE302" s="28"/>
      <c r="HF302" s="28"/>
      <c r="HG302" s="28"/>
      <c r="HH302" s="28"/>
      <c r="HI302" s="28"/>
      <c r="HJ302" s="28"/>
      <c r="HK302" s="28"/>
      <c r="HL302" s="28"/>
      <c r="HM302" s="28"/>
      <c r="HN302" s="28"/>
      <c r="HO302" s="28"/>
      <c r="HP302" s="28"/>
      <c r="HQ302" s="28"/>
      <c r="HR302" s="28"/>
      <c r="HS302" s="28"/>
      <c r="HT302" s="28"/>
      <c r="HU302" s="28"/>
      <c r="HV302" s="28"/>
      <c r="HW302" s="28"/>
      <c r="HX302" s="28"/>
      <c r="HY302" s="28"/>
      <c r="HZ302" s="28"/>
      <c r="IA302" s="28"/>
      <c r="IB302" s="28"/>
      <c r="IC302" s="28"/>
      <c r="ID302" s="28"/>
      <c r="IE302" s="28"/>
      <c r="IF302" s="28"/>
      <c r="IG302" s="28"/>
      <c r="IH302" s="28"/>
      <c r="II302" s="28"/>
      <c r="IJ302" s="28"/>
      <c r="IK302" s="28"/>
      <c r="IL302" s="28"/>
      <c r="IM302" s="28"/>
      <c r="IN302" s="28"/>
      <c r="IO302" s="28"/>
      <c r="IP302" s="28"/>
      <c r="IQ302" s="28"/>
      <c r="IR302" s="28"/>
      <c r="IS302" s="28"/>
      <c r="IT302" s="28"/>
      <c r="IU302" s="28"/>
      <c r="IV302" s="28"/>
      <c r="IW302" s="28"/>
      <c r="IX302" s="28"/>
      <c r="IY302" s="28"/>
      <c r="IZ302" s="28"/>
      <c r="JA302" s="28"/>
      <c r="JB302" s="28"/>
      <c r="JC302" s="28"/>
      <c r="JD302" s="28"/>
      <c r="JE302" s="28"/>
      <c r="JF302" s="28"/>
      <c r="JG302" s="28"/>
      <c r="JH302" s="28"/>
      <c r="JI302" s="28"/>
      <c r="JJ302" s="28"/>
      <c r="JK302" s="28"/>
      <c r="JL302" s="28"/>
      <c r="JM302" s="28"/>
      <c r="JN302" s="28"/>
      <c r="JO302" s="28"/>
      <c r="JP302" s="28"/>
      <c r="JQ302" s="28"/>
      <c r="JR302" s="28"/>
      <c r="JS302" s="28"/>
    </row>
    <row r="303" spans="1:279" s="27" customFormat="1" ht="12.75" outlineLevel="1" x14ac:dyDescent="0.2">
      <c r="A303" s="33"/>
      <c r="B303" s="58"/>
      <c r="C303" s="193" t="s">
        <v>141</v>
      </c>
      <c r="D303" s="33"/>
      <c r="E303" s="244">
        <v>0</v>
      </c>
      <c r="F303" s="194"/>
      <c r="G303" s="204">
        <f t="shared" si="566"/>
        <v>0</v>
      </c>
      <c r="H303" s="246">
        <f t="shared" si="567"/>
        <v>0</v>
      </c>
      <c r="I303" s="201" t="s">
        <v>164</v>
      </c>
      <c r="J303" s="197">
        <f t="shared" si="574"/>
        <v>0</v>
      </c>
      <c r="K303" s="197">
        <f t="shared" si="574"/>
        <v>0</v>
      </c>
      <c r="L303" s="197">
        <f t="shared" si="574"/>
        <v>0</v>
      </c>
      <c r="M303" s="197">
        <f t="shared" si="574"/>
        <v>0</v>
      </c>
      <c r="N303" s="197">
        <f t="shared" si="574"/>
        <v>0</v>
      </c>
      <c r="O303" s="197">
        <f t="shared" si="574"/>
        <v>0</v>
      </c>
      <c r="P303" s="197">
        <f t="shared" si="574"/>
        <v>0</v>
      </c>
      <c r="Q303" s="197">
        <f t="shared" si="574"/>
        <v>0</v>
      </c>
      <c r="R303" s="197">
        <f t="shared" si="574"/>
        <v>0</v>
      </c>
      <c r="S303" s="197">
        <f t="shared" si="574"/>
        <v>0</v>
      </c>
      <c r="T303" s="197">
        <f t="shared" si="575"/>
        <v>0</v>
      </c>
      <c r="U303" s="197">
        <f t="shared" si="575"/>
        <v>0</v>
      </c>
      <c r="V303" s="197">
        <f t="shared" si="575"/>
        <v>0</v>
      </c>
      <c r="W303" s="197">
        <f t="shared" si="575"/>
        <v>0</v>
      </c>
      <c r="X303" s="197">
        <f t="shared" si="575"/>
        <v>0</v>
      </c>
      <c r="Y303" s="197">
        <f t="shared" si="575"/>
        <v>0</v>
      </c>
      <c r="Z303" s="197">
        <f t="shared" si="575"/>
        <v>0</v>
      </c>
      <c r="AA303" s="197">
        <f t="shared" si="575"/>
        <v>0</v>
      </c>
      <c r="AB303" s="197">
        <f t="shared" si="575"/>
        <v>0</v>
      </c>
      <c r="AC303" s="197">
        <f t="shared" si="575"/>
        <v>0</v>
      </c>
      <c r="AD303" s="197">
        <f t="shared" si="576"/>
        <v>0</v>
      </c>
      <c r="AE303" s="197">
        <f t="shared" si="576"/>
        <v>0</v>
      </c>
      <c r="AF303" s="197">
        <f t="shared" si="576"/>
        <v>0</v>
      </c>
      <c r="AG303" s="197">
        <f t="shared" si="576"/>
        <v>0</v>
      </c>
      <c r="AH303" s="197">
        <f t="shared" si="576"/>
        <v>0</v>
      </c>
      <c r="AI303" s="197">
        <f t="shared" si="576"/>
        <v>0</v>
      </c>
      <c r="AJ303" s="197">
        <f t="shared" si="576"/>
        <v>0</v>
      </c>
      <c r="AK303" s="197">
        <f t="shared" si="576"/>
        <v>0</v>
      </c>
      <c r="AL303" s="197">
        <f t="shared" si="576"/>
        <v>0</v>
      </c>
      <c r="AM303" s="197">
        <f t="shared" si="576"/>
        <v>0</v>
      </c>
      <c r="AN303" s="197">
        <f t="shared" si="576"/>
        <v>0</v>
      </c>
      <c r="AO303" s="197">
        <f t="shared" si="576"/>
        <v>0</v>
      </c>
      <c r="AP303" s="197"/>
      <c r="AQ303" s="197"/>
      <c r="AR303" s="197"/>
      <c r="AS303" s="197"/>
      <c r="AT303" s="197"/>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14"/>
      <c r="DC303" s="28"/>
      <c r="DD303" s="28"/>
      <c r="DE303" s="28"/>
      <c r="DF303" s="28"/>
      <c r="DG303" s="28"/>
      <c r="DH303" s="28"/>
      <c r="DI303" s="28"/>
      <c r="DJ303" s="28"/>
      <c r="DK303" s="28"/>
      <c r="DL303" s="28"/>
      <c r="DM303" s="28"/>
      <c r="DN303" s="28"/>
      <c r="DO303" s="28"/>
      <c r="DP303" s="28"/>
      <c r="DQ303" s="28"/>
      <c r="DR303" s="28"/>
      <c r="DS303" s="28"/>
      <c r="DT303" s="28"/>
      <c r="DU303" s="28"/>
      <c r="DV303" s="28"/>
      <c r="DW303" s="28"/>
      <c r="DX303" s="28"/>
      <c r="DY303" s="28"/>
      <c r="DZ303" s="28"/>
      <c r="EA303" s="28"/>
      <c r="EB303" s="28"/>
      <c r="EC303" s="28"/>
      <c r="ED303" s="28"/>
      <c r="EE303" s="28"/>
      <c r="EF303" s="28"/>
      <c r="EG303" s="28"/>
      <c r="EH303" s="28"/>
      <c r="EI303" s="28"/>
      <c r="EJ303" s="28"/>
      <c r="EK303" s="28"/>
      <c r="EL303" s="28"/>
      <c r="EM303" s="28"/>
      <c r="EN303" s="28"/>
      <c r="EO303" s="28"/>
      <c r="EP303" s="28"/>
      <c r="EQ303" s="28"/>
      <c r="ER303" s="28"/>
      <c r="ES303" s="28"/>
      <c r="ET303" s="28"/>
      <c r="EU303" s="28"/>
      <c r="EV303" s="28"/>
      <c r="EW303" s="28"/>
      <c r="EX303" s="28"/>
      <c r="EY303" s="28"/>
      <c r="EZ303" s="28"/>
      <c r="FA303" s="28"/>
      <c r="FB303" s="28"/>
      <c r="FC303" s="28"/>
      <c r="FD303" s="28"/>
      <c r="FE303" s="28"/>
      <c r="FF303" s="28"/>
      <c r="FG303" s="28"/>
      <c r="FH303" s="28"/>
      <c r="FI303" s="28"/>
      <c r="FJ303" s="28"/>
      <c r="FK303" s="28"/>
      <c r="FL303" s="28"/>
      <c r="FM303" s="28"/>
      <c r="FN303" s="28"/>
      <c r="FO303" s="28"/>
      <c r="FP303" s="28"/>
      <c r="FQ303" s="28"/>
      <c r="FR303" s="28"/>
      <c r="FS303" s="28"/>
      <c r="FT303" s="28"/>
      <c r="FU303" s="28"/>
      <c r="FV303" s="28"/>
      <c r="FW303" s="28"/>
      <c r="FX303" s="28"/>
      <c r="FY303" s="28"/>
      <c r="FZ303" s="28"/>
      <c r="GA303" s="28"/>
      <c r="GB303" s="28"/>
      <c r="GC303" s="28"/>
      <c r="GD303" s="28"/>
      <c r="GE303" s="28"/>
      <c r="GF303" s="28"/>
      <c r="GG303" s="28"/>
      <c r="GH303" s="28"/>
      <c r="GI303" s="28"/>
      <c r="GJ303" s="28"/>
      <c r="GK303" s="28"/>
      <c r="GL303" s="28"/>
      <c r="GM303" s="28"/>
      <c r="GN303" s="28"/>
      <c r="GO303" s="28"/>
      <c r="GP303" s="28"/>
      <c r="GQ303" s="28"/>
      <c r="GR303" s="28"/>
      <c r="GS303" s="28"/>
      <c r="GT303" s="28"/>
      <c r="GU303" s="28"/>
      <c r="GV303" s="28"/>
      <c r="GW303" s="28"/>
      <c r="GX303" s="28"/>
      <c r="GY303" s="28"/>
      <c r="GZ303" s="28"/>
      <c r="HA303" s="28"/>
      <c r="HB303" s="28"/>
      <c r="HC303" s="28"/>
      <c r="HD303" s="28"/>
      <c r="HE303" s="28"/>
      <c r="HF303" s="28"/>
      <c r="HG303" s="28"/>
      <c r="HH303" s="28"/>
      <c r="HI303" s="28"/>
      <c r="HJ303" s="28"/>
      <c r="HK303" s="28"/>
      <c r="HL303" s="28"/>
      <c r="HM303" s="28"/>
      <c r="HN303" s="28"/>
      <c r="HO303" s="28"/>
      <c r="HP303" s="28"/>
      <c r="HQ303" s="28"/>
      <c r="HR303" s="28"/>
      <c r="HS303" s="28"/>
      <c r="HT303" s="28"/>
      <c r="HU303" s="28"/>
      <c r="HV303" s="28"/>
      <c r="HW303" s="28"/>
      <c r="HX303" s="28"/>
      <c r="HY303" s="28"/>
      <c r="HZ303" s="28"/>
      <c r="IA303" s="28"/>
      <c r="IB303" s="28"/>
      <c r="IC303" s="28"/>
      <c r="ID303" s="28"/>
      <c r="IE303" s="28"/>
      <c r="IF303" s="28"/>
      <c r="IG303" s="28"/>
      <c r="IH303" s="28"/>
      <c r="II303" s="28"/>
      <c r="IJ303" s="28"/>
      <c r="IK303" s="28"/>
      <c r="IL303" s="28"/>
      <c r="IM303" s="28"/>
      <c r="IN303" s="28"/>
      <c r="IO303" s="28"/>
      <c r="IP303" s="28"/>
      <c r="IQ303" s="28"/>
      <c r="IR303" s="28"/>
      <c r="IS303" s="28"/>
      <c r="IT303" s="28"/>
      <c r="IU303" s="28"/>
      <c r="IV303" s="28"/>
      <c r="IW303" s="28"/>
      <c r="IX303" s="28"/>
      <c r="IY303" s="28"/>
      <c r="IZ303" s="28"/>
      <c r="JA303" s="28"/>
      <c r="JB303" s="28"/>
      <c r="JC303" s="28"/>
      <c r="JD303" s="28"/>
      <c r="JE303" s="28"/>
      <c r="JF303" s="28"/>
      <c r="JG303" s="28"/>
      <c r="JH303" s="28"/>
      <c r="JI303" s="28"/>
      <c r="JJ303" s="28"/>
      <c r="JK303" s="28"/>
      <c r="JL303" s="28"/>
      <c r="JM303" s="28"/>
      <c r="JN303" s="28"/>
      <c r="JO303" s="28"/>
      <c r="JP303" s="28"/>
      <c r="JQ303" s="28"/>
      <c r="JR303" s="28"/>
      <c r="JS303" s="28"/>
    </row>
    <row r="304" spans="1:279" s="27" customFormat="1" ht="12.75" outlineLevel="1" x14ac:dyDescent="0.2">
      <c r="A304" s="33"/>
      <c r="B304" s="58"/>
      <c r="C304" s="193" t="s">
        <v>142</v>
      </c>
      <c r="D304" s="33"/>
      <c r="E304" s="244">
        <v>0</v>
      </c>
      <c r="F304" s="194"/>
      <c r="G304" s="204">
        <f t="shared" si="566"/>
        <v>0</v>
      </c>
      <c r="H304" s="246">
        <f t="shared" si="567"/>
        <v>0</v>
      </c>
      <c r="I304" s="201" t="s">
        <v>164</v>
      </c>
      <c r="J304" s="197">
        <f t="shared" si="574"/>
        <v>0</v>
      </c>
      <c r="K304" s="197">
        <f t="shared" si="574"/>
        <v>0</v>
      </c>
      <c r="L304" s="197">
        <f t="shared" si="574"/>
        <v>0</v>
      </c>
      <c r="M304" s="197">
        <f t="shared" si="574"/>
        <v>0</v>
      </c>
      <c r="N304" s="197">
        <f t="shared" si="574"/>
        <v>0</v>
      </c>
      <c r="O304" s="197">
        <f t="shared" si="574"/>
        <v>0</v>
      </c>
      <c r="P304" s="197">
        <f t="shared" si="574"/>
        <v>0</v>
      </c>
      <c r="Q304" s="197">
        <f t="shared" si="574"/>
        <v>0</v>
      </c>
      <c r="R304" s="197">
        <f t="shared" si="574"/>
        <v>0</v>
      </c>
      <c r="S304" s="197">
        <f t="shared" si="574"/>
        <v>0</v>
      </c>
      <c r="T304" s="197">
        <f t="shared" si="575"/>
        <v>0</v>
      </c>
      <c r="U304" s="197">
        <f t="shared" si="575"/>
        <v>0</v>
      </c>
      <c r="V304" s="197">
        <f t="shared" si="575"/>
        <v>0</v>
      </c>
      <c r="W304" s="197">
        <f t="shared" si="575"/>
        <v>0</v>
      </c>
      <c r="X304" s="197">
        <f t="shared" si="575"/>
        <v>0</v>
      </c>
      <c r="Y304" s="197">
        <f t="shared" si="575"/>
        <v>0</v>
      </c>
      <c r="Z304" s="197">
        <f t="shared" si="575"/>
        <v>0</v>
      </c>
      <c r="AA304" s="197">
        <f t="shared" si="575"/>
        <v>0</v>
      </c>
      <c r="AB304" s="197">
        <f t="shared" si="575"/>
        <v>0</v>
      </c>
      <c r="AC304" s="197">
        <f t="shared" si="575"/>
        <v>0</v>
      </c>
      <c r="AD304" s="197">
        <f t="shared" si="576"/>
        <v>0</v>
      </c>
      <c r="AE304" s="197">
        <f t="shared" si="576"/>
        <v>0</v>
      </c>
      <c r="AF304" s="197">
        <f t="shared" si="576"/>
        <v>0</v>
      </c>
      <c r="AG304" s="197">
        <f t="shared" si="576"/>
        <v>0</v>
      </c>
      <c r="AH304" s="197">
        <f t="shared" si="576"/>
        <v>0</v>
      </c>
      <c r="AI304" s="197">
        <f t="shared" si="576"/>
        <v>0</v>
      </c>
      <c r="AJ304" s="197">
        <f t="shared" si="576"/>
        <v>0</v>
      </c>
      <c r="AK304" s="197">
        <f t="shared" si="576"/>
        <v>0</v>
      </c>
      <c r="AL304" s="197">
        <f t="shared" si="576"/>
        <v>0</v>
      </c>
      <c r="AM304" s="197">
        <f t="shared" si="576"/>
        <v>0</v>
      </c>
      <c r="AN304" s="197">
        <f t="shared" si="576"/>
        <v>0</v>
      </c>
      <c r="AO304" s="197">
        <f t="shared" si="576"/>
        <v>0</v>
      </c>
      <c r="AP304" s="197"/>
      <c r="AQ304" s="197"/>
      <c r="AR304" s="197"/>
      <c r="AS304" s="197"/>
      <c r="AT304" s="197"/>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14"/>
      <c r="DC304" s="28"/>
      <c r="DD304" s="28"/>
      <c r="DE304" s="28"/>
      <c r="DF304" s="28"/>
      <c r="DG304" s="28"/>
      <c r="DH304" s="28"/>
      <c r="DI304" s="28"/>
      <c r="DJ304" s="28"/>
      <c r="DK304" s="28"/>
      <c r="DL304" s="28"/>
      <c r="DM304" s="28"/>
      <c r="DN304" s="28"/>
      <c r="DO304" s="28"/>
      <c r="DP304" s="28"/>
      <c r="DQ304" s="28"/>
      <c r="DR304" s="28"/>
      <c r="DS304" s="28"/>
      <c r="DT304" s="28"/>
      <c r="DU304" s="28"/>
      <c r="DV304" s="28"/>
      <c r="DW304" s="28"/>
      <c r="DX304" s="28"/>
      <c r="DY304" s="28"/>
      <c r="DZ304" s="28"/>
      <c r="EA304" s="28"/>
      <c r="EB304" s="28"/>
      <c r="EC304" s="28"/>
      <c r="ED304" s="28"/>
      <c r="EE304" s="28"/>
      <c r="EF304" s="28"/>
      <c r="EG304" s="28"/>
      <c r="EH304" s="28"/>
      <c r="EI304" s="28"/>
      <c r="EJ304" s="28"/>
      <c r="EK304" s="28"/>
      <c r="EL304" s="28"/>
      <c r="EM304" s="28"/>
      <c r="EN304" s="28"/>
      <c r="EO304" s="28"/>
      <c r="EP304" s="28"/>
      <c r="EQ304" s="28"/>
      <c r="ER304" s="28"/>
      <c r="ES304" s="28"/>
      <c r="ET304" s="28"/>
      <c r="EU304" s="28"/>
      <c r="EV304" s="28"/>
      <c r="EW304" s="28"/>
      <c r="EX304" s="28"/>
      <c r="EY304" s="28"/>
      <c r="EZ304" s="28"/>
      <c r="FA304" s="28"/>
      <c r="FB304" s="28"/>
      <c r="FC304" s="28"/>
      <c r="FD304" s="28"/>
      <c r="FE304" s="28"/>
      <c r="FF304" s="28"/>
      <c r="FG304" s="28"/>
      <c r="FH304" s="28"/>
      <c r="FI304" s="28"/>
      <c r="FJ304" s="28"/>
      <c r="FK304" s="28"/>
      <c r="FL304" s="28"/>
      <c r="FM304" s="28"/>
      <c r="FN304" s="28"/>
      <c r="FO304" s="28"/>
      <c r="FP304" s="28"/>
      <c r="FQ304" s="28"/>
      <c r="FR304" s="28"/>
      <c r="FS304" s="28"/>
      <c r="FT304" s="28"/>
      <c r="FU304" s="28"/>
      <c r="FV304" s="28"/>
      <c r="FW304" s="28"/>
      <c r="FX304" s="28"/>
      <c r="FY304" s="28"/>
      <c r="FZ304" s="28"/>
      <c r="GA304" s="28"/>
      <c r="GB304" s="28"/>
      <c r="GC304" s="28"/>
      <c r="GD304" s="28"/>
      <c r="GE304" s="28"/>
      <c r="GF304" s="28"/>
      <c r="GG304" s="28"/>
      <c r="GH304" s="28"/>
      <c r="GI304" s="28"/>
      <c r="GJ304" s="28"/>
      <c r="GK304" s="28"/>
      <c r="GL304" s="28"/>
      <c r="GM304" s="28"/>
      <c r="GN304" s="28"/>
      <c r="GO304" s="28"/>
      <c r="GP304" s="28"/>
      <c r="GQ304" s="28"/>
      <c r="GR304" s="28"/>
      <c r="GS304" s="28"/>
      <c r="GT304" s="28"/>
      <c r="GU304" s="28"/>
      <c r="GV304" s="28"/>
      <c r="GW304" s="28"/>
      <c r="GX304" s="28"/>
      <c r="GY304" s="28"/>
      <c r="GZ304" s="28"/>
      <c r="HA304" s="28"/>
      <c r="HB304" s="28"/>
      <c r="HC304" s="28"/>
      <c r="HD304" s="28"/>
      <c r="HE304" s="28"/>
      <c r="HF304" s="28"/>
      <c r="HG304" s="28"/>
      <c r="HH304" s="28"/>
      <c r="HI304" s="28"/>
      <c r="HJ304" s="28"/>
      <c r="HK304" s="28"/>
      <c r="HL304" s="28"/>
      <c r="HM304" s="28"/>
      <c r="HN304" s="28"/>
      <c r="HO304" s="28"/>
      <c r="HP304" s="28"/>
      <c r="HQ304" s="28"/>
      <c r="HR304" s="28"/>
      <c r="HS304" s="28"/>
      <c r="HT304" s="28"/>
      <c r="HU304" s="28"/>
      <c r="HV304" s="28"/>
      <c r="HW304" s="28"/>
      <c r="HX304" s="28"/>
      <c r="HY304" s="28"/>
      <c r="HZ304" s="28"/>
      <c r="IA304" s="28"/>
      <c r="IB304" s="28"/>
      <c r="IC304" s="28"/>
      <c r="ID304" s="28"/>
      <c r="IE304" s="28"/>
      <c r="IF304" s="28"/>
      <c r="IG304" s="28"/>
      <c r="IH304" s="28"/>
      <c r="II304" s="28"/>
      <c r="IJ304" s="28"/>
      <c r="IK304" s="28"/>
      <c r="IL304" s="28"/>
      <c r="IM304" s="28"/>
      <c r="IN304" s="28"/>
      <c r="IO304" s="28"/>
      <c r="IP304" s="28"/>
      <c r="IQ304" s="28"/>
      <c r="IR304" s="28"/>
      <c r="IS304" s="28"/>
      <c r="IT304" s="28"/>
      <c r="IU304" s="28"/>
      <c r="IV304" s="28"/>
      <c r="IW304" s="28"/>
      <c r="IX304" s="28"/>
      <c r="IY304" s="28"/>
      <c r="IZ304" s="28"/>
      <c r="JA304" s="28"/>
      <c r="JB304" s="28"/>
      <c r="JC304" s="28"/>
      <c r="JD304" s="28"/>
      <c r="JE304" s="28"/>
      <c r="JF304" s="28"/>
      <c r="JG304" s="28"/>
      <c r="JH304" s="28"/>
      <c r="JI304" s="28"/>
      <c r="JJ304" s="28"/>
      <c r="JK304" s="28"/>
      <c r="JL304" s="28"/>
      <c r="JM304" s="28"/>
      <c r="JN304" s="28"/>
      <c r="JO304" s="28"/>
      <c r="JP304" s="28"/>
      <c r="JQ304" s="28"/>
      <c r="JR304" s="28"/>
      <c r="JS304" s="28"/>
    </row>
    <row r="305" spans="1:279" s="27" customFormat="1" ht="12.75" outlineLevel="1" x14ac:dyDescent="0.2">
      <c r="A305" s="33"/>
      <c r="B305" s="58"/>
      <c r="C305" s="193" t="s">
        <v>143</v>
      </c>
      <c r="D305" s="33"/>
      <c r="E305" s="244">
        <v>0</v>
      </c>
      <c r="F305" s="194"/>
      <c r="G305" s="204">
        <f t="shared" si="566"/>
        <v>0</v>
      </c>
      <c r="H305" s="246">
        <f t="shared" si="567"/>
        <v>0</v>
      </c>
      <c r="I305" s="201" t="s">
        <v>164</v>
      </c>
      <c r="J305" s="197">
        <f t="shared" si="574"/>
        <v>0</v>
      </c>
      <c r="K305" s="197">
        <f t="shared" si="574"/>
        <v>0</v>
      </c>
      <c r="L305" s="197">
        <f t="shared" si="574"/>
        <v>0</v>
      </c>
      <c r="M305" s="197">
        <f t="shared" si="574"/>
        <v>0</v>
      </c>
      <c r="N305" s="197">
        <f t="shared" si="574"/>
        <v>0</v>
      </c>
      <c r="O305" s="197">
        <f t="shared" si="574"/>
        <v>0</v>
      </c>
      <c r="P305" s="197">
        <f t="shared" si="574"/>
        <v>0</v>
      </c>
      <c r="Q305" s="197">
        <f t="shared" si="574"/>
        <v>0</v>
      </c>
      <c r="R305" s="197">
        <f t="shared" si="574"/>
        <v>0</v>
      </c>
      <c r="S305" s="197">
        <f t="shared" si="574"/>
        <v>0</v>
      </c>
      <c r="T305" s="197">
        <f t="shared" si="575"/>
        <v>0</v>
      </c>
      <c r="U305" s="197">
        <f t="shared" si="575"/>
        <v>0</v>
      </c>
      <c r="V305" s="197">
        <f t="shared" si="575"/>
        <v>0</v>
      </c>
      <c r="W305" s="197">
        <f t="shared" si="575"/>
        <v>0</v>
      </c>
      <c r="X305" s="197">
        <f t="shared" si="575"/>
        <v>0</v>
      </c>
      <c r="Y305" s="197">
        <f t="shared" si="575"/>
        <v>0</v>
      </c>
      <c r="Z305" s="197">
        <f t="shared" si="575"/>
        <v>0</v>
      </c>
      <c r="AA305" s="197">
        <f t="shared" si="575"/>
        <v>0</v>
      </c>
      <c r="AB305" s="197">
        <f t="shared" si="575"/>
        <v>0</v>
      </c>
      <c r="AC305" s="197">
        <f t="shared" si="575"/>
        <v>0</v>
      </c>
      <c r="AD305" s="197">
        <f t="shared" si="576"/>
        <v>0</v>
      </c>
      <c r="AE305" s="197">
        <f t="shared" si="576"/>
        <v>0</v>
      </c>
      <c r="AF305" s="197">
        <f t="shared" si="576"/>
        <v>0</v>
      </c>
      <c r="AG305" s="197">
        <f t="shared" si="576"/>
        <v>0</v>
      </c>
      <c r="AH305" s="197">
        <f t="shared" si="576"/>
        <v>0</v>
      </c>
      <c r="AI305" s="197">
        <f t="shared" si="576"/>
        <v>0</v>
      </c>
      <c r="AJ305" s="197">
        <f t="shared" si="576"/>
        <v>0</v>
      </c>
      <c r="AK305" s="197">
        <f t="shared" si="576"/>
        <v>0</v>
      </c>
      <c r="AL305" s="197">
        <f t="shared" si="576"/>
        <v>0</v>
      </c>
      <c r="AM305" s="197">
        <f t="shared" si="576"/>
        <v>0</v>
      </c>
      <c r="AN305" s="197">
        <f t="shared" si="576"/>
        <v>0</v>
      </c>
      <c r="AO305" s="197">
        <f t="shared" si="576"/>
        <v>0</v>
      </c>
      <c r="AP305" s="197"/>
      <c r="AQ305" s="197"/>
      <c r="AR305" s="197"/>
      <c r="AS305" s="197"/>
      <c r="AT305" s="197"/>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14"/>
      <c r="DC305" s="28"/>
      <c r="DD305" s="28"/>
      <c r="DE305" s="28"/>
      <c r="DF305" s="28"/>
      <c r="DG305" s="28"/>
      <c r="DH305" s="28"/>
      <c r="DI305" s="28"/>
      <c r="DJ305" s="28"/>
      <c r="DK305" s="28"/>
      <c r="DL305" s="28"/>
      <c r="DM305" s="28"/>
      <c r="DN305" s="28"/>
      <c r="DO305" s="28"/>
      <c r="DP305" s="28"/>
      <c r="DQ305" s="28"/>
      <c r="DR305" s="28"/>
      <c r="DS305" s="28"/>
      <c r="DT305" s="28"/>
      <c r="DU305" s="28"/>
      <c r="DV305" s="28"/>
      <c r="DW305" s="28"/>
      <c r="DX305" s="28"/>
      <c r="DY305" s="28"/>
      <c r="DZ305" s="28"/>
      <c r="EA305" s="28"/>
      <c r="EB305" s="28"/>
      <c r="EC305" s="28"/>
      <c r="ED305" s="28"/>
      <c r="EE305" s="28"/>
      <c r="EF305" s="28"/>
      <c r="EG305" s="28"/>
      <c r="EH305" s="28"/>
      <c r="EI305" s="28"/>
      <c r="EJ305" s="28"/>
      <c r="EK305" s="28"/>
      <c r="EL305" s="28"/>
      <c r="EM305" s="28"/>
      <c r="EN305" s="28"/>
      <c r="EO305" s="28"/>
      <c r="EP305" s="28"/>
      <c r="EQ305" s="28"/>
      <c r="ER305" s="28"/>
      <c r="ES305" s="28"/>
      <c r="ET305" s="28"/>
      <c r="EU305" s="28"/>
      <c r="EV305" s="28"/>
      <c r="EW305" s="28"/>
      <c r="EX305" s="28"/>
      <c r="EY305" s="28"/>
      <c r="EZ305" s="28"/>
      <c r="FA305" s="28"/>
      <c r="FB305" s="28"/>
      <c r="FC305" s="28"/>
      <c r="FD305" s="28"/>
      <c r="FE305" s="28"/>
      <c r="FF305" s="28"/>
      <c r="FG305" s="28"/>
      <c r="FH305" s="28"/>
      <c r="FI305" s="28"/>
      <c r="FJ305" s="28"/>
      <c r="FK305" s="28"/>
      <c r="FL305" s="28"/>
      <c r="FM305" s="28"/>
      <c r="FN305" s="28"/>
      <c r="FO305" s="28"/>
      <c r="FP305" s="28"/>
      <c r="FQ305" s="28"/>
      <c r="FR305" s="28"/>
      <c r="FS305" s="28"/>
      <c r="FT305" s="28"/>
      <c r="FU305" s="28"/>
      <c r="FV305" s="28"/>
      <c r="FW305" s="28"/>
      <c r="FX305" s="28"/>
      <c r="FY305" s="28"/>
      <c r="FZ305" s="28"/>
      <c r="GA305" s="28"/>
      <c r="GB305" s="28"/>
      <c r="GC305" s="28"/>
      <c r="GD305" s="28"/>
      <c r="GE305" s="28"/>
      <c r="GF305" s="28"/>
      <c r="GG305" s="28"/>
      <c r="GH305" s="28"/>
      <c r="GI305" s="28"/>
      <c r="GJ305" s="28"/>
      <c r="GK305" s="28"/>
      <c r="GL305" s="28"/>
      <c r="GM305" s="28"/>
      <c r="GN305" s="28"/>
      <c r="GO305" s="28"/>
      <c r="GP305" s="28"/>
      <c r="GQ305" s="28"/>
      <c r="GR305" s="28"/>
      <c r="GS305" s="28"/>
      <c r="GT305" s="28"/>
      <c r="GU305" s="28"/>
      <c r="GV305" s="28"/>
      <c r="GW305" s="28"/>
      <c r="GX305" s="28"/>
      <c r="GY305" s="28"/>
      <c r="GZ305" s="28"/>
      <c r="HA305" s="28"/>
      <c r="HB305" s="28"/>
      <c r="HC305" s="28"/>
      <c r="HD305" s="28"/>
      <c r="HE305" s="28"/>
      <c r="HF305" s="28"/>
      <c r="HG305" s="28"/>
      <c r="HH305" s="28"/>
      <c r="HI305" s="28"/>
      <c r="HJ305" s="28"/>
      <c r="HK305" s="28"/>
      <c r="HL305" s="28"/>
      <c r="HM305" s="28"/>
      <c r="HN305" s="28"/>
      <c r="HO305" s="28"/>
      <c r="HP305" s="28"/>
      <c r="HQ305" s="28"/>
      <c r="HR305" s="28"/>
      <c r="HS305" s="28"/>
      <c r="HT305" s="28"/>
      <c r="HU305" s="28"/>
      <c r="HV305" s="28"/>
      <c r="HW305" s="28"/>
      <c r="HX305" s="28"/>
      <c r="HY305" s="28"/>
      <c r="HZ305" s="28"/>
      <c r="IA305" s="28"/>
      <c r="IB305" s="28"/>
      <c r="IC305" s="28"/>
      <c r="ID305" s="28"/>
      <c r="IE305" s="28"/>
      <c r="IF305" s="28"/>
      <c r="IG305" s="28"/>
      <c r="IH305" s="28"/>
      <c r="II305" s="28"/>
      <c r="IJ305" s="28"/>
      <c r="IK305" s="28"/>
      <c r="IL305" s="28"/>
      <c r="IM305" s="28"/>
      <c r="IN305" s="28"/>
      <c r="IO305" s="28"/>
      <c r="IP305" s="28"/>
      <c r="IQ305" s="28"/>
      <c r="IR305" s="28"/>
      <c r="IS305" s="28"/>
      <c r="IT305" s="28"/>
      <c r="IU305" s="28"/>
      <c r="IV305" s="28"/>
      <c r="IW305" s="28"/>
      <c r="IX305" s="28"/>
      <c r="IY305" s="28"/>
      <c r="IZ305" s="28"/>
      <c r="JA305" s="28"/>
      <c r="JB305" s="28"/>
      <c r="JC305" s="28"/>
      <c r="JD305" s="28"/>
      <c r="JE305" s="28"/>
      <c r="JF305" s="28"/>
      <c r="JG305" s="28"/>
      <c r="JH305" s="28"/>
      <c r="JI305" s="28"/>
      <c r="JJ305" s="28"/>
      <c r="JK305" s="28"/>
      <c r="JL305" s="28"/>
      <c r="JM305" s="28"/>
      <c r="JN305" s="28"/>
      <c r="JO305" s="28"/>
      <c r="JP305" s="28"/>
      <c r="JQ305" s="28"/>
      <c r="JR305" s="28"/>
      <c r="JS305" s="28"/>
    </row>
    <row r="306" spans="1:279" s="27" customFormat="1" ht="12.75" outlineLevel="1" x14ac:dyDescent="0.2">
      <c r="A306" s="33"/>
      <c r="B306" s="58"/>
      <c r="C306" s="193" t="s">
        <v>144</v>
      </c>
      <c r="D306" s="33"/>
      <c r="E306" s="244">
        <v>0</v>
      </c>
      <c r="F306" s="194"/>
      <c r="G306" s="204">
        <f t="shared" si="566"/>
        <v>0</v>
      </c>
      <c r="H306" s="246">
        <f t="shared" si="567"/>
        <v>0</v>
      </c>
      <c r="I306" s="201" t="s">
        <v>164</v>
      </c>
      <c r="J306" s="197">
        <f t="shared" si="574"/>
        <v>0</v>
      </c>
      <c r="K306" s="197">
        <f t="shared" si="574"/>
        <v>0</v>
      </c>
      <c r="L306" s="197">
        <f t="shared" si="574"/>
        <v>0</v>
      </c>
      <c r="M306" s="197">
        <f t="shared" si="574"/>
        <v>0</v>
      </c>
      <c r="N306" s="197">
        <f t="shared" si="574"/>
        <v>0</v>
      </c>
      <c r="O306" s="197">
        <f t="shared" si="574"/>
        <v>0</v>
      </c>
      <c r="P306" s="197">
        <f t="shared" si="574"/>
        <v>0</v>
      </c>
      <c r="Q306" s="197">
        <f t="shared" si="574"/>
        <v>0</v>
      </c>
      <c r="R306" s="197">
        <f t="shared" si="574"/>
        <v>0</v>
      </c>
      <c r="S306" s="197">
        <f t="shared" si="574"/>
        <v>0</v>
      </c>
      <c r="T306" s="197">
        <f t="shared" si="575"/>
        <v>0</v>
      </c>
      <c r="U306" s="197">
        <f t="shared" si="575"/>
        <v>0</v>
      </c>
      <c r="V306" s="197">
        <f t="shared" si="575"/>
        <v>0</v>
      </c>
      <c r="W306" s="197">
        <f t="shared" si="575"/>
        <v>0</v>
      </c>
      <c r="X306" s="197">
        <f t="shared" si="575"/>
        <v>0</v>
      </c>
      <c r="Y306" s="197">
        <f t="shared" si="575"/>
        <v>0</v>
      </c>
      <c r="Z306" s="197">
        <f t="shared" si="575"/>
        <v>0</v>
      </c>
      <c r="AA306" s="197">
        <f t="shared" si="575"/>
        <v>0</v>
      </c>
      <c r="AB306" s="197">
        <f t="shared" si="575"/>
        <v>0</v>
      </c>
      <c r="AC306" s="197">
        <f t="shared" si="575"/>
        <v>0</v>
      </c>
      <c r="AD306" s="197">
        <f t="shared" si="576"/>
        <v>0</v>
      </c>
      <c r="AE306" s="197">
        <f t="shared" si="576"/>
        <v>0</v>
      </c>
      <c r="AF306" s="197">
        <f t="shared" si="576"/>
        <v>0</v>
      </c>
      <c r="AG306" s="197">
        <f t="shared" si="576"/>
        <v>0</v>
      </c>
      <c r="AH306" s="197">
        <f t="shared" si="576"/>
        <v>0</v>
      </c>
      <c r="AI306" s="197">
        <f t="shared" si="576"/>
        <v>0</v>
      </c>
      <c r="AJ306" s="197">
        <f t="shared" si="576"/>
        <v>0</v>
      </c>
      <c r="AK306" s="197">
        <f t="shared" si="576"/>
        <v>0</v>
      </c>
      <c r="AL306" s="197">
        <f t="shared" si="576"/>
        <v>0</v>
      </c>
      <c r="AM306" s="197">
        <f t="shared" si="576"/>
        <v>0</v>
      </c>
      <c r="AN306" s="197">
        <f t="shared" si="576"/>
        <v>0</v>
      </c>
      <c r="AO306" s="197">
        <f t="shared" si="576"/>
        <v>0</v>
      </c>
      <c r="AP306" s="197"/>
      <c r="AQ306" s="197"/>
      <c r="AR306" s="197"/>
      <c r="AS306" s="197"/>
      <c r="AT306" s="197"/>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14"/>
      <c r="DC306" s="28"/>
      <c r="DD306" s="28"/>
      <c r="DE306" s="28"/>
      <c r="DF306" s="28"/>
      <c r="DG306" s="28"/>
      <c r="DH306" s="28"/>
      <c r="DI306" s="28"/>
      <c r="DJ306" s="28"/>
      <c r="DK306" s="28"/>
      <c r="DL306" s="28"/>
      <c r="DM306" s="28"/>
      <c r="DN306" s="28"/>
      <c r="DO306" s="28"/>
      <c r="DP306" s="28"/>
      <c r="DQ306" s="28"/>
      <c r="DR306" s="28"/>
      <c r="DS306" s="28"/>
      <c r="DT306" s="28"/>
      <c r="DU306" s="28"/>
      <c r="DV306" s="28"/>
      <c r="DW306" s="28"/>
      <c r="DX306" s="28"/>
      <c r="DY306" s="28"/>
      <c r="DZ306" s="28"/>
      <c r="EA306" s="28"/>
      <c r="EB306" s="28"/>
      <c r="EC306" s="28"/>
      <c r="ED306" s="28"/>
      <c r="EE306" s="28"/>
      <c r="EF306" s="28"/>
      <c r="EG306" s="28"/>
      <c r="EH306" s="28"/>
      <c r="EI306" s="28"/>
      <c r="EJ306" s="28"/>
      <c r="EK306" s="28"/>
      <c r="EL306" s="28"/>
      <c r="EM306" s="28"/>
      <c r="EN306" s="28"/>
      <c r="EO306" s="28"/>
      <c r="EP306" s="28"/>
      <c r="EQ306" s="28"/>
      <c r="ER306" s="28"/>
      <c r="ES306" s="28"/>
      <c r="ET306" s="28"/>
      <c r="EU306" s="28"/>
      <c r="EV306" s="28"/>
      <c r="EW306" s="28"/>
      <c r="EX306" s="28"/>
      <c r="EY306" s="28"/>
      <c r="EZ306" s="28"/>
      <c r="FA306" s="28"/>
      <c r="FB306" s="28"/>
      <c r="FC306" s="28"/>
      <c r="FD306" s="28"/>
      <c r="FE306" s="28"/>
      <c r="FF306" s="28"/>
      <c r="FG306" s="28"/>
      <c r="FH306" s="28"/>
      <c r="FI306" s="28"/>
      <c r="FJ306" s="28"/>
      <c r="FK306" s="28"/>
      <c r="FL306" s="28"/>
      <c r="FM306" s="28"/>
      <c r="FN306" s="28"/>
      <c r="FO306" s="28"/>
      <c r="FP306" s="28"/>
      <c r="FQ306" s="28"/>
      <c r="FR306" s="28"/>
      <c r="FS306" s="28"/>
      <c r="FT306" s="28"/>
      <c r="FU306" s="28"/>
      <c r="FV306" s="28"/>
      <c r="FW306" s="28"/>
      <c r="FX306" s="28"/>
      <c r="FY306" s="28"/>
      <c r="FZ306" s="28"/>
      <c r="GA306" s="28"/>
      <c r="GB306" s="28"/>
      <c r="GC306" s="28"/>
      <c r="GD306" s="28"/>
      <c r="GE306" s="28"/>
      <c r="GF306" s="28"/>
      <c r="GG306" s="28"/>
      <c r="GH306" s="28"/>
      <c r="GI306" s="28"/>
      <c r="GJ306" s="28"/>
      <c r="GK306" s="28"/>
      <c r="GL306" s="28"/>
      <c r="GM306" s="28"/>
      <c r="GN306" s="28"/>
      <c r="GO306" s="28"/>
      <c r="GP306" s="28"/>
      <c r="GQ306" s="28"/>
      <c r="GR306" s="28"/>
      <c r="GS306" s="28"/>
      <c r="GT306" s="28"/>
      <c r="GU306" s="28"/>
      <c r="GV306" s="28"/>
      <c r="GW306" s="28"/>
      <c r="GX306" s="28"/>
      <c r="GY306" s="28"/>
      <c r="GZ306" s="28"/>
      <c r="HA306" s="28"/>
      <c r="HB306" s="28"/>
      <c r="HC306" s="28"/>
      <c r="HD306" s="28"/>
      <c r="HE306" s="28"/>
      <c r="HF306" s="28"/>
      <c r="HG306" s="28"/>
      <c r="HH306" s="28"/>
      <c r="HI306" s="28"/>
      <c r="HJ306" s="28"/>
      <c r="HK306" s="28"/>
      <c r="HL306" s="28"/>
      <c r="HM306" s="28"/>
      <c r="HN306" s="28"/>
      <c r="HO306" s="28"/>
      <c r="HP306" s="28"/>
      <c r="HQ306" s="28"/>
      <c r="HR306" s="28"/>
      <c r="HS306" s="28"/>
      <c r="HT306" s="28"/>
      <c r="HU306" s="28"/>
      <c r="HV306" s="28"/>
      <c r="HW306" s="28"/>
      <c r="HX306" s="28"/>
      <c r="HY306" s="28"/>
      <c r="HZ306" s="28"/>
      <c r="IA306" s="28"/>
      <c r="IB306" s="28"/>
      <c r="IC306" s="28"/>
      <c r="ID306" s="28"/>
      <c r="IE306" s="28"/>
      <c r="IF306" s="28"/>
      <c r="IG306" s="28"/>
      <c r="IH306" s="28"/>
      <c r="II306" s="28"/>
      <c r="IJ306" s="28"/>
      <c r="IK306" s="28"/>
      <c r="IL306" s="28"/>
      <c r="IM306" s="28"/>
      <c r="IN306" s="28"/>
      <c r="IO306" s="28"/>
      <c r="IP306" s="28"/>
      <c r="IQ306" s="28"/>
      <c r="IR306" s="28"/>
      <c r="IS306" s="28"/>
      <c r="IT306" s="28"/>
      <c r="IU306" s="28"/>
      <c r="IV306" s="28"/>
      <c r="IW306" s="28"/>
      <c r="IX306" s="28"/>
      <c r="IY306" s="28"/>
      <c r="IZ306" s="28"/>
      <c r="JA306" s="28"/>
      <c r="JB306" s="28"/>
      <c r="JC306" s="28"/>
      <c r="JD306" s="28"/>
      <c r="JE306" s="28"/>
      <c r="JF306" s="28"/>
      <c r="JG306" s="28"/>
      <c r="JH306" s="28"/>
      <c r="JI306" s="28"/>
      <c r="JJ306" s="28"/>
      <c r="JK306" s="28"/>
      <c r="JL306" s="28"/>
      <c r="JM306" s="28"/>
      <c r="JN306" s="28"/>
      <c r="JO306" s="28"/>
      <c r="JP306" s="28"/>
      <c r="JQ306" s="28"/>
      <c r="JR306" s="28"/>
      <c r="JS306" s="28"/>
    </row>
    <row r="307" spans="1:279" s="27" customFormat="1" ht="12.75" outlineLevel="1" x14ac:dyDescent="0.2">
      <c r="A307" s="33"/>
      <c r="B307" s="58"/>
      <c r="C307" s="193" t="s">
        <v>145</v>
      </c>
      <c r="D307" s="33"/>
      <c r="E307" s="244">
        <v>0</v>
      </c>
      <c r="F307" s="194"/>
      <c r="G307" s="204">
        <f t="shared" si="566"/>
        <v>0</v>
      </c>
      <c r="H307" s="246">
        <f t="shared" si="567"/>
        <v>0</v>
      </c>
      <c r="I307" s="201" t="s">
        <v>164</v>
      </c>
      <c r="J307" s="197">
        <f t="shared" si="574"/>
        <v>0</v>
      </c>
      <c r="K307" s="197">
        <f t="shared" si="574"/>
        <v>0</v>
      </c>
      <c r="L307" s="197">
        <f t="shared" si="574"/>
        <v>0</v>
      </c>
      <c r="M307" s="197">
        <f t="shared" si="574"/>
        <v>0</v>
      </c>
      <c r="N307" s="197">
        <f t="shared" si="574"/>
        <v>0</v>
      </c>
      <c r="O307" s="197">
        <f t="shared" si="574"/>
        <v>0</v>
      </c>
      <c r="P307" s="197">
        <f t="shared" si="574"/>
        <v>0</v>
      </c>
      <c r="Q307" s="197">
        <f t="shared" si="574"/>
        <v>0</v>
      </c>
      <c r="R307" s="197">
        <f t="shared" si="574"/>
        <v>0</v>
      </c>
      <c r="S307" s="197">
        <f t="shared" si="574"/>
        <v>0</v>
      </c>
      <c r="T307" s="197">
        <f t="shared" si="575"/>
        <v>0</v>
      </c>
      <c r="U307" s="197">
        <f t="shared" si="575"/>
        <v>0</v>
      </c>
      <c r="V307" s="197">
        <f t="shared" si="575"/>
        <v>0</v>
      </c>
      <c r="W307" s="197">
        <f t="shared" si="575"/>
        <v>0</v>
      </c>
      <c r="X307" s="197">
        <f t="shared" si="575"/>
        <v>0</v>
      </c>
      <c r="Y307" s="197">
        <f t="shared" si="575"/>
        <v>0</v>
      </c>
      <c r="Z307" s="197">
        <f t="shared" si="575"/>
        <v>0</v>
      </c>
      <c r="AA307" s="197">
        <f t="shared" si="575"/>
        <v>0</v>
      </c>
      <c r="AB307" s="197">
        <f t="shared" si="575"/>
        <v>0</v>
      </c>
      <c r="AC307" s="197">
        <f t="shared" si="575"/>
        <v>0</v>
      </c>
      <c r="AD307" s="197">
        <f t="shared" si="576"/>
        <v>0</v>
      </c>
      <c r="AE307" s="197">
        <f t="shared" si="576"/>
        <v>0</v>
      </c>
      <c r="AF307" s="197">
        <f t="shared" si="576"/>
        <v>0</v>
      </c>
      <c r="AG307" s="197">
        <f t="shared" si="576"/>
        <v>0</v>
      </c>
      <c r="AH307" s="197">
        <f t="shared" si="576"/>
        <v>0</v>
      </c>
      <c r="AI307" s="197">
        <f t="shared" si="576"/>
        <v>0</v>
      </c>
      <c r="AJ307" s="197">
        <f t="shared" si="576"/>
        <v>0</v>
      </c>
      <c r="AK307" s="197">
        <f t="shared" si="576"/>
        <v>0</v>
      </c>
      <c r="AL307" s="197">
        <f t="shared" si="576"/>
        <v>0</v>
      </c>
      <c r="AM307" s="197">
        <f t="shared" si="576"/>
        <v>0</v>
      </c>
      <c r="AN307" s="197">
        <f t="shared" si="576"/>
        <v>0</v>
      </c>
      <c r="AO307" s="197">
        <f t="shared" si="576"/>
        <v>0</v>
      </c>
      <c r="AP307" s="197"/>
      <c r="AQ307" s="197"/>
      <c r="AR307" s="197"/>
      <c r="AS307" s="197"/>
      <c r="AT307" s="197"/>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14"/>
      <c r="DC307" s="28"/>
      <c r="DD307" s="28"/>
      <c r="DE307" s="28"/>
      <c r="DF307" s="28"/>
      <c r="DG307" s="28"/>
      <c r="DH307" s="28"/>
      <c r="DI307" s="28"/>
      <c r="DJ307" s="28"/>
      <c r="DK307" s="28"/>
      <c r="DL307" s="28"/>
      <c r="DM307" s="28"/>
      <c r="DN307" s="28"/>
      <c r="DO307" s="28"/>
      <c r="DP307" s="28"/>
      <c r="DQ307" s="28"/>
      <c r="DR307" s="28"/>
      <c r="DS307" s="28"/>
      <c r="DT307" s="28"/>
      <c r="DU307" s="28"/>
      <c r="DV307" s="28"/>
      <c r="DW307" s="28"/>
      <c r="DX307" s="28"/>
      <c r="DY307" s="28"/>
      <c r="DZ307" s="28"/>
      <c r="EA307" s="28"/>
      <c r="EB307" s="28"/>
      <c r="EC307" s="28"/>
      <c r="ED307" s="28"/>
      <c r="EE307" s="28"/>
      <c r="EF307" s="28"/>
      <c r="EG307" s="28"/>
      <c r="EH307" s="28"/>
      <c r="EI307" s="28"/>
      <c r="EJ307" s="28"/>
      <c r="EK307" s="28"/>
      <c r="EL307" s="28"/>
      <c r="EM307" s="28"/>
      <c r="EN307" s="28"/>
      <c r="EO307" s="28"/>
      <c r="EP307" s="28"/>
      <c r="EQ307" s="28"/>
      <c r="ER307" s="28"/>
      <c r="ES307" s="28"/>
      <c r="ET307" s="28"/>
      <c r="EU307" s="28"/>
      <c r="EV307" s="28"/>
      <c r="EW307" s="28"/>
      <c r="EX307" s="28"/>
      <c r="EY307" s="28"/>
      <c r="EZ307" s="28"/>
      <c r="FA307" s="28"/>
      <c r="FB307" s="28"/>
      <c r="FC307" s="28"/>
      <c r="FD307" s="28"/>
      <c r="FE307" s="28"/>
      <c r="FF307" s="28"/>
      <c r="FG307" s="28"/>
      <c r="FH307" s="28"/>
      <c r="FI307" s="28"/>
      <c r="FJ307" s="28"/>
      <c r="FK307" s="28"/>
      <c r="FL307" s="28"/>
      <c r="FM307" s="28"/>
      <c r="FN307" s="28"/>
      <c r="FO307" s="28"/>
      <c r="FP307" s="28"/>
      <c r="FQ307" s="28"/>
      <c r="FR307" s="28"/>
      <c r="FS307" s="28"/>
      <c r="FT307" s="28"/>
      <c r="FU307" s="28"/>
      <c r="FV307" s="28"/>
      <c r="FW307" s="28"/>
      <c r="FX307" s="28"/>
      <c r="FY307" s="28"/>
      <c r="FZ307" s="28"/>
      <c r="GA307" s="28"/>
      <c r="GB307" s="28"/>
      <c r="GC307" s="28"/>
      <c r="GD307" s="28"/>
      <c r="GE307" s="28"/>
      <c r="GF307" s="28"/>
      <c r="GG307" s="28"/>
      <c r="GH307" s="28"/>
      <c r="GI307" s="28"/>
      <c r="GJ307" s="28"/>
      <c r="GK307" s="28"/>
      <c r="GL307" s="28"/>
      <c r="GM307" s="28"/>
      <c r="GN307" s="28"/>
      <c r="GO307" s="28"/>
      <c r="GP307" s="28"/>
      <c r="GQ307" s="28"/>
      <c r="GR307" s="28"/>
      <c r="GS307" s="28"/>
      <c r="GT307" s="28"/>
      <c r="GU307" s="28"/>
      <c r="GV307" s="28"/>
      <c r="GW307" s="28"/>
      <c r="GX307" s="28"/>
      <c r="GY307" s="28"/>
      <c r="GZ307" s="28"/>
      <c r="HA307" s="28"/>
      <c r="HB307" s="28"/>
      <c r="HC307" s="28"/>
      <c r="HD307" s="28"/>
      <c r="HE307" s="28"/>
      <c r="HF307" s="28"/>
      <c r="HG307" s="28"/>
      <c r="HH307" s="28"/>
      <c r="HI307" s="28"/>
      <c r="HJ307" s="28"/>
      <c r="HK307" s="28"/>
      <c r="HL307" s="28"/>
      <c r="HM307" s="28"/>
      <c r="HN307" s="28"/>
      <c r="HO307" s="28"/>
      <c r="HP307" s="28"/>
      <c r="HQ307" s="28"/>
      <c r="HR307" s="28"/>
      <c r="HS307" s="28"/>
      <c r="HT307" s="28"/>
      <c r="HU307" s="28"/>
      <c r="HV307" s="28"/>
      <c r="HW307" s="28"/>
      <c r="HX307" s="28"/>
      <c r="HY307" s="28"/>
      <c r="HZ307" s="28"/>
      <c r="IA307" s="28"/>
      <c r="IB307" s="28"/>
      <c r="IC307" s="28"/>
      <c r="ID307" s="28"/>
      <c r="IE307" s="28"/>
      <c r="IF307" s="28"/>
      <c r="IG307" s="28"/>
      <c r="IH307" s="28"/>
      <c r="II307" s="28"/>
      <c r="IJ307" s="28"/>
      <c r="IK307" s="28"/>
      <c r="IL307" s="28"/>
      <c r="IM307" s="28"/>
      <c r="IN307" s="28"/>
      <c r="IO307" s="28"/>
      <c r="IP307" s="28"/>
      <c r="IQ307" s="28"/>
      <c r="IR307" s="28"/>
      <c r="IS307" s="28"/>
      <c r="IT307" s="28"/>
      <c r="IU307" s="28"/>
      <c r="IV307" s="28"/>
      <c r="IW307" s="28"/>
      <c r="IX307" s="28"/>
      <c r="IY307" s="28"/>
      <c r="IZ307" s="28"/>
      <c r="JA307" s="28"/>
      <c r="JB307" s="28"/>
      <c r="JC307" s="28"/>
      <c r="JD307" s="28"/>
      <c r="JE307" s="28"/>
      <c r="JF307" s="28"/>
      <c r="JG307" s="28"/>
      <c r="JH307" s="28"/>
      <c r="JI307" s="28"/>
      <c r="JJ307" s="28"/>
      <c r="JK307" s="28"/>
      <c r="JL307" s="28"/>
      <c r="JM307" s="28"/>
      <c r="JN307" s="28"/>
      <c r="JO307" s="28"/>
      <c r="JP307" s="28"/>
      <c r="JQ307" s="28"/>
      <c r="JR307" s="28"/>
      <c r="JS307" s="28"/>
    </row>
    <row r="308" spans="1:279" s="27" customFormat="1" ht="12.75" outlineLevel="1" x14ac:dyDescent="0.2">
      <c r="A308" s="33"/>
      <c r="B308" s="58"/>
      <c r="C308" s="193" t="s">
        <v>146</v>
      </c>
      <c r="D308" s="33"/>
      <c r="E308" s="244">
        <v>0</v>
      </c>
      <c r="F308" s="194"/>
      <c r="G308" s="204">
        <f t="shared" si="566"/>
        <v>0</v>
      </c>
      <c r="H308" s="246">
        <f t="shared" si="567"/>
        <v>0</v>
      </c>
      <c r="I308" s="201" t="s">
        <v>164</v>
      </c>
      <c r="J308" s="197">
        <f t="shared" si="574"/>
        <v>0</v>
      </c>
      <c r="K308" s="197">
        <f t="shared" si="574"/>
        <v>0</v>
      </c>
      <c r="L308" s="197">
        <f t="shared" si="574"/>
        <v>0</v>
      </c>
      <c r="M308" s="197">
        <f t="shared" si="574"/>
        <v>0</v>
      </c>
      <c r="N308" s="197">
        <f t="shared" si="574"/>
        <v>0</v>
      </c>
      <c r="O308" s="197">
        <f t="shared" si="574"/>
        <v>0</v>
      </c>
      <c r="P308" s="197">
        <f t="shared" si="574"/>
        <v>0</v>
      </c>
      <c r="Q308" s="197">
        <f t="shared" si="574"/>
        <v>0</v>
      </c>
      <c r="R308" s="197">
        <f t="shared" si="574"/>
        <v>0</v>
      </c>
      <c r="S308" s="197">
        <f t="shared" si="574"/>
        <v>0</v>
      </c>
      <c r="T308" s="197">
        <f t="shared" si="575"/>
        <v>0</v>
      </c>
      <c r="U308" s="197">
        <f t="shared" si="575"/>
        <v>0</v>
      </c>
      <c r="V308" s="197">
        <f t="shared" si="575"/>
        <v>0</v>
      </c>
      <c r="W308" s="197">
        <f t="shared" si="575"/>
        <v>0</v>
      </c>
      <c r="X308" s="197">
        <f t="shared" si="575"/>
        <v>0</v>
      </c>
      <c r="Y308" s="197">
        <f t="shared" si="575"/>
        <v>0</v>
      </c>
      <c r="Z308" s="197">
        <f t="shared" si="575"/>
        <v>0</v>
      </c>
      <c r="AA308" s="197">
        <f t="shared" si="575"/>
        <v>0</v>
      </c>
      <c r="AB308" s="197">
        <f t="shared" si="575"/>
        <v>0</v>
      </c>
      <c r="AC308" s="197">
        <f t="shared" si="575"/>
        <v>0</v>
      </c>
      <c r="AD308" s="197">
        <f t="shared" si="576"/>
        <v>0</v>
      </c>
      <c r="AE308" s="197">
        <f t="shared" si="576"/>
        <v>0</v>
      </c>
      <c r="AF308" s="197">
        <f t="shared" si="576"/>
        <v>0</v>
      </c>
      <c r="AG308" s="197">
        <f t="shared" si="576"/>
        <v>0</v>
      </c>
      <c r="AH308" s="197">
        <f t="shared" si="576"/>
        <v>0</v>
      </c>
      <c r="AI308" s="197">
        <f t="shared" si="576"/>
        <v>0</v>
      </c>
      <c r="AJ308" s="197">
        <f t="shared" si="576"/>
        <v>0</v>
      </c>
      <c r="AK308" s="197">
        <f t="shared" si="576"/>
        <v>0</v>
      </c>
      <c r="AL308" s="197">
        <f t="shared" si="576"/>
        <v>0</v>
      </c>
      <c r="AM308" s="197">
        <f t="shared" si="576"/>
        <v>0</v>
      </c>
      <c r="AN308" s="197">
        <f t="shared" si="576"/>
        <v>0</v>
      </c>
      <c r="AO308" s="197">
        <f t="shared" si="576"/>
        <v>0</v>
      </c>
      <c r="AP308" s="197"/>
      <c r="AQ308" s="197"/>
      <c r="AR308" s="197"/>
      <c r="AS308" s="197"/>
      <c r="AT308" s="197"/>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14"/>
      <c r="DC308" s="28"/>
      <c r="DD308" s="28"/>
      <c r="DE308" s="28"/>
      <c r="DF308" s="28"/>
      <c r="DG308" s="28"/>
      <c r="DH308" s="28"/>
      <c r="DI308" s="28"/>
      <c r="DJ308" s="28"/>
      <c r="DK308" s="28"/>
      <c r="DL308" s="28"/>
      <c r="DM308" s="28"/>
      <c r="DN308" s="28"/>
      <c r="DO308" s="28"/>
      <c r="DP308" s="28"/>
      <c r="DQ308" s="28"/>
      <c r="DR308" s="28"/>
      <c r="DS308" s="28"/>
      <c r="DT308" s="28"/>
      <c r="DU308" s="28"/>
      <c r="DV308" s="28"/>
      <c r="DW308" s="28"/>
      <c r="DX308" s="28"/>
      <c r="DY308" s="28"/>
      <c r="DZ308" s="28"/>
      <c r="EA308" s="28"/>
      <c r="EB308" s="28"/>
      <c r="EC308" s="28"/>
      <c r="ED308" s="28"/>
      <c r="EE308" s="28"/>
      <c r="EF308" s="28"/>
      <c r="EG308" s="28"/>
      <c r="EH308" s="28"/>
      <c r="EI308" s="28"/>
      <c r="EJ308" s="28"/>
      <c r="EK308" s="28"/>
      <c r="EL308" s="28"/>
      <c r="EM308" s="28"/>
      <c r="EN308" s="28"/>
      <c r="EO308" s="28"/>
      <c r="EP308" s="28"/>
      <c r="EQ308" s="28"/>
      <c r="ER308" s="28"/>
      <c r="ES308" s="28"/>
      <c r="ET308" s="28"/>
      <c r="EU308" s="28"/>
      <c r="EV308" s="28"/>
      <c r="EW308" s="28"/>
      <c r="EX308" s="28"/>
      <c r="EY308" s="28"/>
      <c r="EZ308" s="28"/>
      <c r="FA308" s="28"/>
      <c r="FB308" s="28"/>
      <c r="FC308" s="28"/>
      <c r="FD308" s="28"/>
      <c r="FE308" s="28"/>
      <c r="FF308" s="28"/>
      <c r="FG308" s="28"/>
      <c r="FH308" s="28"/>
      <c r="FI308" s="28"/>
      <c r="FJ308" s="28"/>
      <c r="FK308" s="28"/>
      <c r="FL308" s="28"/>
      <c r="FM308" s="28"/>
      <c r="FN308" s="28"/>
      <c r="FO308" s="28"/>
      <c r="FP308" s="28"/>
      <c r="FQ308" s="28"/>
      <c r="FR308" s="28"/>
      <c r="FS308" s="28"/>
      <c r="FT308" s="28"/>
      <c r="FU308" s="28"/>
      <c r="FV308" s="28"/>
      <c r="FW308" s="28"/>
      <c r="FX308" s="28"/>
      <c r="FY308" s="28"/>
      <c r="FZ308" s="28"/>
      <c r="GA308" s="28"/>
      <c r="GB308" s="28"/>
      <c r="GC308" s="28"/>
      <c r="GD308" s="28"/>
      <c r="GE308" s="28"/>
      <c r="GF308" s="28"/>
      <c r="GG308" s="28"/>
      <c r="GH308" s="28"/>
      <c r="GI308" s="28"/>
      <c r="GJ308" s="28"/>
      <c r="GK308" s="28"/>
      <c r="GL308" s="28"/>
      <c r="GM308" s="28"/>
      <c r="GN308" s="28"/>
      <c r="GO308" s="28"/>
      <c r="GP308" s="28"/>
      <c r="GQ308" s="28"/>
      <c r="GR308" s="28"/>
      <c r="GS308" s="28"/>
      <c r="GT308" s="28"/>
      <c r="GU308" s="28"/>
      <c r="GV308" s="28"/>
      <c r="GW308" s="28"/>
      <c r="GX308" s="28"/>
      <c r="GY308" s="28"/>
      <c r="GZ308" s="28"/>
      <c r="HA308" s="28"/>
      <c r="HB308" s="28"/>
      <c r="HC308" s="28"/>
      <c r="HD308" s="28"/>
      <c r="HE308" s="28"/>
      <c r="HF308" s="28"/>
      <c r="HG308" s="28"/>
      <c r="HH308" s="28"/>
      <c r="HI308" s="28"/>
      <c r="HJ308" s="28"/>
      <c r="HK308" s="28"/>
      <c r="HL308" s="28"/>
      <c r="HM308" s="28"/>
      <c r="HN308" s="28"/>
      <c r="HO308" s="28"/>
      <c r="HP308" s="28"/>
      <c r="HQ308" s="28"/>
      <c r="HR308" s="28"/>
      <c r="HS308" s="28"/>
      <c r="HT308" s="28"/>
      <c r="HU308" s="28"/>
      <c r="HV308" s="28"/>
      <c r="HW308" s="28"/>
      <c r="HX308" s="28"/>
      <c r="HY308" s="28"/>
      <c r="HZ308" s="28"/>
      <c r="IA308" s="28"/>
      <c r="IB308" s="28"/>
      <c r="IC308" s="28"/>
      <c r="ID308" s="28"/>
      <c r="IE308" s="28"/>
      <c r="IF308" s="28"/>
      <c r="IG308" s="28"/>
      <c r="IH308" s="28"/>
      <c r="II308" s="28"/>
      <c r="IJ308" s="28"/>
      <c r="IK308" s="28"/>
      <c r="IL308" s="28"/>
      <c r="IM308" s="28"/>
      <c r="IN308" s="28"/>
      <c r="IO308" s="28"/>
      <c r="IP308" s="28"/>
      <c r="IQ308" s="28"/>
      <c r="IR308" s="28"/>
      <c r="IS308" s="28"/>
      <c r="IT308" s="28"/>
      <c r="IU308" s="28"/>
      <c r="IV308" s="28"/>
      <c r="IW308" s="28"/>
      <c r="IX308" s="28"/>
      <c r="IY308" s="28"/>
      <c r="IZ308" s="28"/>
      <c r="JA308" s="28"/>
      <c r="JB308" s="28"/>
      <c r="JC308" s="28"/>
      <c r="JD308" s="28"/>
      <c r="JE308" s="28"/>
      <c r="JF308" s="28"/>
      <c r="JG308" s="28"/>
      <c r="JH308" s="28"/>
      <c r="JI308" s="28"/>
      <c r="JJ308" s="28"/>
      <c r="JK308" s="28"/>
      <c r="JL308" s="28"/>
      <c r="JM308" s="28"/>
      <c r="JN308" s="28"/>
      <c r="JO308" s="28"/>
      <c r="JP308" s="28"/>
      <c r="JQ308" s="28"/>
      <c r="JR308" s="28"/>
      <c r="JS308" s="28"/>
    </row>
    <row r="309" spans="1:279" s="27" customFormat="1" ht="12.75" outlineLevel="1" x14ac:dyDescent="0.2">
      <c r="A309" s="33"/>
      <c r="B309" s="58"/>
      <c r="C309" s="193" t="s">
        <v>147</v>
      </c>
      <c r="D309" s="33"/>
      <c r="E309" s="244">
        <v>0</v>
      </c>
      <c r="F309" s="194"/>
      <c r="G309" s="204">
        <f t="shared" si="566"/>
        <v>0</v>
      </c>
      <c r="H309" s="246">
        <f t="shared" si="567"/>
        <v>0</v>
      </c>
      <c r="I309" s="201" t="s">
        <v>164</v>
      </c>
      <c r="J309" s="197">
        <f t="shared" si="574"/>
        <v>0</v>
      </c>
      <c r="K309" s="197">
        <f t="shared" si="574"/>
        <v>0</v>
      </c>
      <c r="L309" s="197">
        <f t="shared" si="574"/>
        <v>0</v>
      </c>
      <c r="M309" s="197">
        <f t="shared" si="574"/>
        <v>0</v>
      </c>
      <c r="N309" s="197">
        <f t="shared" si="574"/>
        <v>0</v>
      </c>
      <c r="O309" s="197">
        <f t="shared" si="574"/>
        <v>0</v>
      </c>
      <c r="P309" s="197">
        <f t="shared" si="574"/>
        <v>0</v>
      </c>
      <c r="Q309" s="197">
        <f t="shared" si="574"/>
        <v>0</v>
      </c>
      <c r="R309" s="197">
        <f t="shared" si="574"/>
        <v>0</v>
      </c>
      <c r="S309" s="197">
        <f t="shared" si="574"/>
        <v>0</v>
      </c>
      <c r="T309" s="197">
        <f t="shared" si="575"/>
        <v>0</v>
      </c>
      <c r="U309" s="197">
        <f t="shared" si="575"/>
        <v>0</v>
      </c>
      <c r="V309" s="197">
        <f t="shared" si="575"/>
        <v>0</v>
      </c>
      <c r="W309" s="197">
        <f t="shared" si="575"/>
        <v>0</v>
      </c>
      <c r="X309" s="197">
        <f t="shared" si="575"/>
        <v>0</v>
      </c>
      <c r="Y309" s="197">
        <f t="shared" si="575"/>
        <v>0</v>
      </c>
      <c r="Z309" s="197">
        <f t="shared" si="575"/>
        <v>0</v>
      </c>
      <c r="AA309" s="197">
        <f t="shared" si="575"/>
        <v>0</v>
      </c>
      <c r="AB309" s="197">
        <f t="shared" si="575"/>
        <v>0</v>
      </c>
      <c r="AC309" s="197">
        <f t="shared" si="575"/>
        <v>0</v>
      </c>
      <c r="AD309" s="197">
        <f t="shared" si="576"/>
        <v>0</v>
      </c>
      <c r="AE309" s="197">
        <f t="shared" si="576"/>
        <v>0</v>
      </c>
      <c r="AF309" s="197">
        <f t="shared" si="576"/>
        <v>0</v>
      </c>
      <c r="AG309" s="197">
        <f t="shared" si="576"/>
        <v>0</v>
      </c>
      <c r="AH309" s="197">
        <f t="shared" si="576"/>
        <v>0</v>
      </c>
      <c r="AI309" s="197">
        <f t="shared" si="576"/>
        <v>0</v>
      </c>
      <c r="AJ309" s="197">
        <f t="shared" si="576"/>
        <v>0</v>
      </c>
      <c r="AK309" s="197">
        <f t="shared" si="576"/>
        <v>0</v>
      </c>
      <c r="AL309" s="197">
        <f t="shared" si="576"/>
        <v>0</v>
      </c>
      <c r="AM309" s="197">
        <f t="shared" si="576"/>
        <v>0</v>
      </c>
      <c r="AN309" s="197">
        <f t="shared" si="576"/>
        <v>0</v>
      </c>
      <c r="AO309" s="197">
        <f t="shared" si="576"/>
        <v>0</v>
      </c>
      <c r="AP309" s="197"/>
      <c r="AQ309" s="197"/>
      <c r="AR309" s="197"/>
      <c r="AS309" s="197"/>
      <c r="AT309" s="197"/>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14"/>
      <c r="DC309" s="28"/>
      <c r="DD309" s="28"/>
      <c r="DE309" s="28"/>
      <c r="DF309" s="28"/>
      <c r="DG309" s="28"/>
      <c r="DH309" s="28"/>
      <c r="DI309" s="28"/>
      <c r="DJ309" s="28"/>
      <c r="DK309" s="28"/>
      <c r="DL309" s="28"/>
      <c r="DM309" s="28"/>
      <c r="DN309" s="28"/>
      <c r="DO309" s="28"/>
      <c r="DP309" s="28"/>
      <c r="DQ309" s="28"/>
      <c r="DR309" s="28"/>
      <c r="DS309" s="28"/>
      <c r="DT309" s="28"/>
      <c r="DU309" s="28"/>
      <c r="DV309" s="28"/>
      <c r="DW309" s="28"/>
      <c r="DX309" s="28"/>
      <c r="DY309" s="28"/>
      <c r="DZ309" s="28"/>
      <c r="EA309" s="28"/>
      <c r="EB309" s="28"/>
      <c r="EC309" s="28"/>
      <c r="ED309" s="28"/>
      <c r="EE309" s="28"/>
      <c r="EF309" s="28"/>
      <c r="EG309" s="28"/>
      <c r="EH309" s="28"/>
      <c r="EI309" s="28"/>
      <c r="EJ309" s="28"/>
      <c r="EK309" s="28"/>
      <c r="EL309" s="28"/>
      <c r="EM309" s="28"/>
      <c r="EN309" s="28"/>
      <c r="EO309" s="28"/>
      <c r="EP309" s="28"/>
      <c r="EQ309" s="28"/>
      <c r="ER309" s="28"/>
      <c r="ES309" s="28"/>
      <c r="ET309" s="28"/>
      <c r="EU309" s="28"/>
      <c r="EV309" s="28"/>
      <c r="EW309" s="28"/>
      <c r="EX309" s="28"/>
      <c r="EY309" s="28"/>
      <c r="EZ309" s="28"/>
      <c r="FA309" s="28"/>
      <c r="FB309" s="28"/>
      <c r="FC309" s="28"/>
      <c r="FD309" s="28"/>
      <c r="FE309" s="28"/>
      <c r="FF309" s="28"/>
      <c r="FG309" s="28"/>
      <c r="FH309" s="28"/>
      <c r="FI309" s="28"/>
      <c r="FJ309" s="28"/>
      <c r="FK309" s="28"/>
      <c r="FL309" s="28"/>
      <c r="FM309" s="28"/>
      <c r="FN309" s="28"/>
      <c r="FO309" s="28"/>
      <c r="FP309" s="28"/>
      <c r="FQ309" s="28"/>
      <c r="FR309" s="28"/>
      <c r="FS309" s="28"/>
      <c r="FT309" s="28"/>
      <c r="FU309" s="28"/>
      <c r="FV309" s="28"/>
      <c r="FW309" s="28"/>
      <c r="FX309" s="28"/>
      <c r="FY309" s="28"/>
      <c r="FZ309" s="28"/>
      <c r="GA309" s="28"/>
      <c r="GB309" s="28"/>
      <c r="GC309" s="28"/>
      <c r="GD309" s="28"/>
      <c r="GE309" s="28"/>
      <c r="GF309" s="28"/>
      <c r="GG309" s="28"/>
      <c r="GH309" s="28"/>
      <c r="GI309" s="28"/>
      <c r="GJ309" s="28"/>
      <c r="GK309" s="28"/>
      <c r="GL309" s="28"/>
      <c r="GM309" s="28"/>
      <c r="GN309" s="28"/>
      <c r="GO309" s="28"/>
      <c r="GP309" s="28"/>
      <c r="GQ309" s="28"/>
      <c r="GR309" s="28"/>
      <c r="GS309" s="28"/>
      <c r="GT309" s="28"/>
      <c r="GU309" s="28"/>
      <c r="GV309" s="28"/>
      <c r="GW309" s="28"/>
      <c r="GX309" s="28"/>
      <c r="GY309" s="28"/>
      <c r="GZ309" s="28"/>
      <c r="HA309" s="28"/>
      <c r="HB309" s="28"/>
      <c r="HC309" s="28"/>
      <c r="HD309" s="28"/>
      <c r="HE309" s="28"/>
      <c r="HF309" s="28"/>
      <c r="HG309" s="28"/>
      <c r="HH309" s="28"/>
      <c r="HI309" s="28"/>
      <c r="HJ309" s="28"/>
      <c r="HK309" s="28"/>
      <c r="HL309" s="28"/>
      <c r="HM309" s="28"/>
      <c r="HN309" s="28"/>
      <c r="HO309" s="28"/>
      <c r="HP309" s="28"/>
      <c r="HQ309" s="28"/>
      <c r="HR309" s="28"/>
      <c r="HS309" s="28"/>
      <c r="HT309" s="28"/>
      <c r="HU309" s="28"/>
      <c r="HV309" s="28"/>
      <c r="HW309" s="28"/>
      <c r="HX309" s="28"/>
      <c r="HY309" s="28"/>
      <c r="HZ309" s="28"/>
      <c r="IA309" s="28"/>
      <c r="IB309" s="28"/>
      <c r="IC309" s="28"/>
      <c r="ID309" s="28"/>
      <c r="IE309" s="28"/>
      <c r="IF309" s="28"/>
      <c r="IG309" s="28"/>
      <c r="IH309" s="28"/>
      <c r="II309" s="28"/>
      <c r="IJ309" s="28"/>
      <c r="IK309" s="28"/>
      <c r="IL309" s="28"/>
      <c r="IM309" s="28"/>
      <c r="IN309" s="28"/>
      <c r="IO309" s="28"/>
      <c r="IP309" s="28"/>
      <c r="IQ309" s="28"/>
      <c r="IR309" s="28"/>
      <c r="IS309" s="28"/>
      <c r="IT309" s="28"/>
      <c r="IU309" s="28"/>
      <c r="IV309" s="28"/>
      <c r="IW309" s="28"/>
      <c r="IX309" s="28"/>
      <c r="IY309" s="28"/>
      <c r="IZ309" s="28"/>
      <c r="JA309" s="28"/>
      <c r="JB309" s="28"/>
      <c r="JC309" s="28"/>
      <c r="JD309" s="28"/>
      <c r="JE309" s="28"/>
      <c r="JF309" s="28"/>
      <c r="JG309" s="28"/>
      <c r="JH309" s="28"/>
      <c r="JI309" s="28"/>
      <c r="JJ309" s="28"/>
      <c r="JK309" s="28"/>
      <c r="JL309" s="28"/>
      <c r="JM309" s="28"/>
      <c r="JN309" s="28"/>
      <c r="JO309" s="28"/>
      <c r="JP309" s="28"/>
      <c r="JQ309" s="28"/>
      <c r="JR309" s="28"/>
      <c r="JS309" s="28"/>
    </row>
    <row r="310" spans="1:279" s="27" customFormat="1" ht="12.75" outlineLevel="1" x14ac:dyDescent="0.2">
      <c r="A310" s="33"/>
      <c r="B310" s="58"/>
      <c r="C310" s="193" t="s">
        <v>148</v>
      </c>
      <c r="D310" s="33"/>
      <c r="E310" s="244">
        <v>0</v>
      </c>
      <c r="F310" s="194"/>
      <c r="G310" s="204">
        <f t="shared" si="566"/>
        <v>0</v>
      </c>
      <c r="H310" s="246">
        <f t="shared" si="567"/>
        <v>0</v>
      </c>
      <c r="I310" s="201" t="s">
        <v>164</v>
      </c>
      <c r="J310" s="197">
        <f t="shared" ref="J310:S321" si="577">+J$322*$E310</f>
        <v>0</v>
      </c>
      <c r="K310" s="197">
        <f t="shared" si="577"/>
        <v>0</v>
      </c>
      <c r="L310" s="197">
        <f t="shared" si="577"/>
        <v>0</v>
      </c>
      <c r="M310" s="197">
        <f t="shared" si="577"/>
        <v>0</v>
      </c>
      <c r="N310" s="197">
        <f t="shared" si="577"/>
        <v>0</v>
      </c>
      <c r="O310" s="197">
        <f t="shared" si="577"/>
        <v>0</v>
      </c>
      <c r="P310" s="197">
        <f t="shared" si="577"/>
        <v>0</v>
      </c>
      <c r="Q310" s="197">
        <f t="shared" si="577"/>
        <v>0</v>
      </c>
      <c r="R310" s="197">
        <f t="shared" si="577"/>
        <v>0</v>
      </c>
      <c r="S310" s="197">
        <f t="shared" si="577"/>
        <v>0</v>
      </c>
      <c r="T310" s="197">
        <f t="shared" ref="T310:AC321" si="578">+T$322*$E310</f>
        <v>0</v>
      </c>
      <c r="U310" s="197">
        <f t="shared" si="578"/>
        <v>0</v>
      </c>
      <c r="V310" s="197">
        <f t="shared" si="578"/>
        <v>0</v>
      </c>
      <c r="W310" s="197">
        <f t="shared" si="578"/>
        <v>0</v>
      </c>
      <c r="X310" s="197">
        <f t="shared" si="578"/>
        <v>0</v>
      </c>
      <c r="Y310" s="197">
        <f t="shared" si="578"/>
        <v>0</v>
      </c>
      <c r="Z310" s="197">
        <f t="shared" si="578"/>
        <v>0</v>
      </c>
      <c r="AA310" s="197">
        <f t="shared" si="578"/>
        <v>0</v>
      </c>
      <c r="AB310" s="197">
        <f t="shared" si="578"/>
        <v>0</v>
      </c>
      <c r="AC310" s="197">
        <f t="shared" si="578"/>
        <v>0</v>
      </c>
      <c r="AD310" s="197">
        <f t="shared" ref="AD310:AO321" si="579">+AD$322*$E310</f>
        <v>0</v>
      </c>
      <c r="AE310" s="197">
        <f t="shared" si="579"/>
        <v>0</v>
      </c>
      <c r="AF310" s="197">
        <f t="shared" si="579"/>
        <v>0</v>
      </c>
      <c r="AG310" s="197">
        <f t="shared" si="579"/>
        <v>0</v>
      </c>
      <c r="AH310" s="197">
        <f t="shared" si="579"/>
        <v>0</v>
      </c>
      <c r="AI310" s="197">
        <f t="shared" si="579"/>
        <v>0</v>
      </c>
      <c r="AJ310" s="197">
        <f t="shared" si="579"/>
        <v>0</v>
      </c>
      <c r="AK310" s="197">
        <f t="shared" si="579"/>
        <v>0</v>
      </c>
      <c r="AL310" s="197">
        <f t="shared" si="579"/>
        <v>0</v>
      </c>
      <c r="AM310" s="197">
        <f t="shared" si="579"/>
        <v>0</v>
      </c>
      <c r="AN310" s="197">
        <f t="shared" si="579"/>
        <v>0</v>
      </c>
      <c r="AO310" s="197">
        <f t="shared" si="579"/>
        <v>0</v>
      </c>
      <c r="AP310" s="197"/>
      <c r="AQ310" s="197"/>
      <c r="AR310" s="197"/>
      <c r="AS310" s="197"/>
      <c r="AT310" s="197"/>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14"/>
      <c r="DC310" s="28"/>
      <c r="DD310" s="28"/>
      <c r="DE310" s="28"/>
      <c r="DF310" s="28"/>
      <c r="DG310" s="28"/>
      <c r="DH310" s="28"/>
      <c r="DI310" s="28"/>
      <c r="DJ310" s="28"/>
      <c r="DK310" s="28"/>
      <c r="DL310" s="28"/>
      <c r="DM310" s="28"/>
      <c r="DN310" s="28"/>
      <c r="DO310" s="28"/>
      <c r="DP310" s="28"/>
      <c r="DQ310" s="28"/>
      <c r="DR310" s="28"/>
      <c r="DS310" s="28"/>
      <c r="DT310" s="28"/>
      <c r="DU310" s="28"/>
      <c r="DV310" s="28"/>
      <c r="DW310" s="28"/>
      <c r="DX310" s="28"/>
      <c r="DY310" s="28"/>
      <c r="DZ310" s="28"/>
      <c r="EA310" s="28"/>
      <c r="EB310" s="28"/>
      <c r="EC310" s="28"/>
      <c r="ED310" s="28"/>
      <c r="EE310" s="28"/>
      <c r="EF310" s="28"/>
      <c r="EG310" s="28"/>
      <c r="EH310" s="28"/>
      <c r="EI310" s="28"/>
      <c r="EJ310" s="28"/>
      <c r="EK310" s="28"/>
      <c r="EL310" s="28"/>
      <c r="EM310" s="28"/>
      <c r="EN310" s="28"/>
      <c r="EO310" s="28"/>
      <c r="EP310" s="28"/>
      <c r="EQ310" s="28"/>
      <c r="ER310" s="28"/>
      <c r="ES310" s="28"/>
      <c r="ET310" s="28"/>
      <c r="EU310" s="28"/>
      <c r="EV310" s="28"/>
      <c r="EW310" s="28"/>
      <c r="EX310" s="28"/>
      <c r="EY310" s="28"/>
      <c r="EZ310" s="28"/>
      <c r="FA310" s="28"/>
      <c r="FB310" s="28"/>
      <c r="FC310" s="28"/>
      <c r="FD310" s="28"/>
      <c r="FE310" s="28"/>
      <c r="FF310" s="28"/>
      <c r="FG310" s="28"/>
      <c r="FH310" s="28"/>
      <c r="FI310" s="28"/>
      <c r="FJ310" s="28"/>
      <c r="FK310" s="28"/>
      <c r="FL310" s="28"/>
      <c r="FM310" s="28"/>
      <c r="FN310" s="28"/>
      <c r="FO310" s="28"/>
      <c r="FP310" s="28"/>
      <c r="FQ310" s="28"/>
      <c r="FR310" s="28"/>
      <c r="FS310" s="28"/>
      <c r="FT310" s="28"/>
      <c r="FU310" s="28"/>
      <c r="FV310" s="28"/>
      <c r="FW310" s="28"/>
      <c r="FX310" s="28"/>
      <c r="FY310" s="28"/>
      <c r="FZ310" s="28"/>
      <c r="GA310" s="28"/>
      <c r="GB310" s="28"/>
      <c r="GC310" s="28"/>
      <c r="GD310" s="28"/>
      <c r="GE310" s="28"/>
      <c r="GF310" s="28"/>
      <c r="GG310" s="28"/>
      <c r="GH310" s="28"/>
      <c r="GI310" s="28"/>
      <c r="GJ310" s="28"/>
      <c r="GK310" s="28"/>
      <c r="GL310" s="28"/>
      <c r="GM310" s="28"/>
      <c r="GN310" s="28"/>
      <c r="GO310" s="28"/>
      <c r="GP310" s="28"/>
      <c r="GQ310" s="28"/>
      <c r="GR310" s="28"/>
      <c r="GS310" s="28"/>
      <c r="GT310" s="28"/>
      <c r="GU310" s="28"/>
      <c r="GV310" s="28"/>
      <c r="GW310" s="28"/>
      <c r="GX310" s="28"/>
      <c r="GY310" s="28"/>
      <c r="GZ310" s="28"/>
      <c r="HA310" s="28"/>
      <c r="HB310" s="28"/>
      <c r="HC310" s="28"/>
      <c r="HD310" s="28"/>
      <c r="HE310" s="28"/>
      <c r="HF310" s="28"/>
      <c r="HG310" s="28"/>
      <c r="HH310" s="28"/>
      <c r="HI310" s="28"/>
      <c r="HJ310" s="28"/>
      <c r="HK310" s="28"/>
      <c r="HL310" s="28"/>
      <c r="HM310" s="28"/>
      <c r="HN310" s="28"/>
      <c r="HO310" s="28"/>
      <c r="HP310" s="28"/>
      <c r="HQ310" s="28"/>
      <c r="HR310" s="28"/>
      <c r="HS310" s="28"/>
      <c r="HT310" s="28"/>
      <c r="HU310" s="28"/>
      <c r="HV310" s="28"/>
      <c r="HW310" s="28"/>
      <c r="HX310" s="28"/>
      <c r="HY310" s="28"/>
      <c r="HZ310" s="28"/>
      <c r="IA310" s="28"/>
      <c r="IB310" s="28"/>
      <c r="IC310" s="28"/>
      <c r="ID310" s="28"/>
      <c r="IE310" s="28"/>
      <c r="IF310" s="28"/>
      <c r="IG310" s="28"/>
      <c r="IH310" s="28"/>
      <c r="II310" s="28"/>
      <c r="IJ310" s="28"/>
      <c r="IK310" s="28"/>
      <c r="IL310" s="28"/>
      <c r="IM310" s="28"/>
      <c r="IN310" s="28"/>
      <c r="IO310" s="28"/>
      <c r="IP310" s="28"/>
      <c r="IQ310" s="28"/>
      <c r="IR310" s="28"/>
      <c r="IS310" s="28"/>
      <c r="IT310" s="28"/>
      <c r="IU310" s="28"/>
      <c r="IV310" s="28"/>
      <c r="IW310" s="28"/>
      <c r="IX310" s="28"/>
      <c r="IY310" s="28"/>
      <c r="IZ310" s="28"/>
      <c r="JA310" s="28"/>
      <c r="JB310" s="28"/>
      <c r="JC310" s="28"/>
      <c r="JD310" s="28"/>
      <c r="JE310" s="28"/>
      <c r="JF310" s="28"/>
      <c r="JG310" s="28"/>
      <c r="JH310" s="28"/>
      <c r="JI310" s="28"/>
      <c r="JJ310" s="28"/>
      <c r="JK310" s="28"/>
      <c r="JL310" s="28"/>
      <c r="JM310" s="28"/>
      <c r="JN310" s="28"/>
      <c r="JO310" s="28"/>
      <c r="JP310" s="28"/>
      <c r="JQ310" s="28"/>
      <c r="JR310" s="28"/>
      <c r="JS310" s="28"/>
    </row>
    <row r="311" spans="1:279" s="27" customFormat="1" ht="12.75" outlineLevel="1" x14ac:dyDescent="0.2">
      <c r="A311" s="33"/>
      <c r="B311" s="58"/>
      <c r="C311" s="193" t="s">
        <v>149</v>
      </c>
      <c r="D311" s="33"/>
      <c r="E311" s="244">
        <v>0</v>
      </c>
      <c r="F311" s="194"/>
      <c r="G311" s="204">
        <f t="shared" si="566"/>
        <v>0</v>
      </c>
      <c r="H311" s="246">
        <f t="shared" si="567"/>
        <v>0</v>
      </c>
      <c r="I311" s="201" t="s">
        <v>164</v>
      </c>
      <c r="J311" s="197">
        <f t="shared" si="577"/>
        <v>0</v>
      </c>
      <c r="K311" s="197">
        <f t="shared" si="577"/>
        <v>0</v>
      </c>
      <c r="L311" s="197">
        <f t="shared" si="577"/>
        <v>0</v>
      </c>
      <c r="M311" s="197">
        <f t="shared" si="577"/>
        <v>0</v>
      </c>
      <c r="N311" s="197">
        <f t="shared" si="577"/>
        <v>0</v>
      </c>
      <c r="O311" s="197">
        <f t="shared" si="577"/>
        <v>0</v>
      </c>
      <c r="P311" s="197">
        <f t="shared" si="577"/>
        <v>0</v>
      </c>
      <c r="Q311" s="197">
        <f t="shared" si="577"/>
        <v>0</v>
      </c>
      <c r="R311" s="197">
        <f t="shared" si="577"/>
        <v>0</v>
      </c>
      <c r="S311" s="197">
        <f t="shared" si="577"/>
        <v>0</v>
      </c>
      <c r="T311" s="197">
        <f t="shared" si="578"/>
        <v>0</v>
      </c>
      <c r="U311" s="197">
        <f t="shared" si="578"/>
        <v>0</v>
      </c>
      <c r="V311" s="197">
        <f t="shared" si="578"/>
        <v>0</v>
      </c>
      <c r="W311" s="197">
        <f t="shared" si="578"/>
        <v>0</v>
      </c>
      <c r="X311" s="197">
        <f t="shared" si="578"/>
        <v>0</v>
      </c>
      <c r="Y311" s="197">
        <f t="shared" si="578"/>
        <v>0</v>
      </c>
      <c r="Z311" s="197">
        <f t="shared" si="578"/>
        <v>0</v>
      </c>
      <c r="AA311" s="197">
        <f t="shared" si="578"/>
        <v>0</v>
      </c>
      <c r="AB311" s="197">
        <f t="shared" si="578"/>
        <v>0</v>
      </c>
      <c r="AC311" s="197">
        <f t="shared" si="578"/>
        <v>0</v>
      </c>
      <c r="AD311" s="197">
        <f t="shared" si="579"/>
        <v>0</v>
      </c>
      <c r="AE311" s="197">
        <f t="shared" si="579"/>
        <v>0</v>
      </c>
      <c r="AF311" s="197">
        <f t="shared" si="579"/>
        <v>0</v>
      </c>
      <c r="AG311" s="197">
        <f t="shared" si="579"/>
        <v>0</v>
      </c>
      <c r="AH311" s="197">
        <f t="shared" si="579"/>
        <v>0</v>
      </c>
      <c r="AI311" s="197">
        <f t="shared" si="579"/>
        <v>0</v>
      </c>
      <c r="AJ311" s="197">
        <f t="shared" si="579"/>
        <v>0</v>
      </c>
      <c r="AK311" s="197">
        <f t="shared" si="579"/>
        <v>0</v>
      </c>
      <c r="AL311" s="197">
        <f t="shared" si="579"/>
        <v>0</v>
      </c>
      <c r="AM311" s="197">
        <f t="shared" si="579"/>
        <v>0</v>
      </c>
      <c r="AN311" s="197">
        <f t="shared" si="579"/>
        <v>0</v>
      </c>
      <c r="AO311" s="197">
        <f t="shared" si="579"/>
        <v>0</v>
      </c>
      <c r="AP311" s="197"/>
      <c r="AQ311" s="197"/>
      <c r="AR311" s="197"/>
      <c r="AS311" s="197"/>
      <c r="AT311" s="197"/>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14"/>
      <c r="DC311" s="28"/>
      <c r="DD311" s="28"/>
      <c r="DE311" s="28"/>
      <c r="DF311" s="28"/>
      <c r="DG311" s="28"/>
      <c r="DH311" s="28"/>
      <c r="DI311" s="28"/>
      <c r="DJ311" s="28"/>
      <c r="DK311" s="28"/>
      <c r="DL311" s="28"/>
      <c r="DM311" s="28"/>
      <c r="DN311" s="28"/>
      <c r="DO311" s="28"/>
      <c r="DP311" s="28"/>
      <c r="DQ311" s="28"/>
      <c r="DR311" s="28"/>
      <c r="DS311" s="28"/>
      <c r="DT311" s="28"/>
      <c r="DU311" s="28"/>
      <c r="DV311" s="28"/>
      <c r="DW311" s="28"/>
      <c r="DX311" s="28"/>
      <c r="DY311" s="28"/>
      <c r="DZ311" s="28"/>
      <c r="EA311" s="28"/>
      <c r="EB311" s="28"/>
      <c r="EC311" s="28"/>
      <c r="ED311" s="28"/>
      <c r="EE311" s="28"/>
      <c r="EF311" s="28"/>
      <c r="EG311" s="28"/>
      <c r="EH311" s="28"/>
      <c r="EI311" s="28"/>
      <c r="EJ311" s="28"/>
      <c r="EK311" s="28"/>
      <c r="EL311" s="28"/>
      <c r="EM311" s="28"/>
      <c r="EN311" s="28"/>
      <c r="EO311" s="28"/>
      <c r="EP311" s="28"/>
      <c r="EQ311" s="28"/>
      <c r="ER311" s="28"/>
      <c r="ES311" s="28"/>
      <c r="ET311" s="28"/>
      <c r="EU311" s="28"/>
      <c r="EV311" s="28"/>
      <c r="EW311" s="28"/>
      <c r="EX311" s="28"/>
      <c r="EY311" s="28"/>
      <c r="EZ311" s="28"/>
      <c r="FA311" s="28"/>
      <c r="FB311" s="28"/>
      <c r="FC311" s="28"/>
      <c r="FD311" s="28"/>
      <c r="FE311" s="28"/>
      <c r="FF311" s="28"/>
      <c r="FG311" s="28"/>
      <c r="FH311" s="28"/>
      <c r="FI311" s="28"/>
      <c r="FJ311" s="28"/>
      <c r="FK311" s="28"/>
      <c r="FL311" s="28"/>
      <c r="FM311" s="28"/>
      <c r="FN311" s="28"/>
      <c r="FO311" s="28"/>
      <c r="FP311" s="28"/>
      <c r="FQ311" s="28"/>
      <c r="FR311" s="28"/>
      <c r="FS311" s="28"/>
      <c r="FT311" s="28"/>
      <c r="FU311" s="28"/>
      <c r="FV311" s="28"/>
      <c r="FW311" s="28"/>
      <c r="FX311" s="28"/>
      <c r="FY311" s="28"/>
      <c r="FZ311" s="28"/>
      <c r="GA311" s="28"/>
      <c r="GB311" s="28"/>
      <c r="GC311" s="28"/>
      <c r="GD311" s="28"/>
      <c r="GE311" s="28"/>
      <c r="GF311" s="28"/>
      <c r="GG311" s="28"/>
      <c r="GH311" s="28"/>
      <c r="GI311" s="28"/>
      <c r="GJ311" s="28"/>
      <c r="GK311" s="28"/>
      <c r="GL311" s="28"/>
      <c r="GM311" s="28"/>
      <c r="GN311" s="28"/>
      <c r="GO311" s="28"/>
      <c r="GP311" s="28"/>
      <c r="GQ311" s="28"/>
      <c r="GR311" s="28"/>
      <c r="GS311" s="28"/>
      <c r="GT311" s="28"/>
      <c r="GU311" s="28"/>
      <c r="GV311" s="28"/>
      <c r="GW311" s="28"/>
      <c r="GX311" s="28"/>
      <c r="GY311" s="28"/>
      <c r="GZ311" s="28"/>
      <c r="HA311" s="28"/>
      <c r="HB311" s="28"/>
      <c r="HC311" s="28"/>
      <c r="HD311" s="28"/>
      <c r="HE311" s="28"/>
      <c r="HF311" s="28"/>
      <c r="HG311" s="28"/>
      <c r="HH311" s="28"/>
      <c r="HI311" s="28"/>
      <c r="HJ311" s="28"/>
      <c r="HK311" s="28"/>
      <c r="HL311" s="28"/>
      <c r="HM311" s="28"/>
      <c r="HN311" s="28"/>
      <c r="HO311" s="28"/>
      <c r="HP311" s="28"/>
      <c r="HQ311" s="28"/>
      <c r="HR311" s="28"/>
      <c r="HS311" s="28"/>
      <c r="HT311" s="28"/>
      <c r="HU311" s="28"/>
      <c r="HV311" s="28"/>
      <c r="HW311" s="28"/>
      <c r="HX311" s="28"/>
      <c r="HY311" s="28"/>
      <c r="HZ311" s="28"/>
      <c r="IA311" s="28"/>
      <c r="IB311" s="28"/>
      <c r="IC311" s="28"/>
      <c r="ID311" s="28"/>
      <c r="IE311" s="28"/>
      <c r="IF311" s="28"/>
      <c r="IG311" s="28"/>
      <c r="IH311" s="28"/>
      <c r="II311" s="28"/>
      <c r="IJ311" s="28"/>
      <c r="IK311" s="28"/>
      <c r="IL311" s="28"/>
      <c r="IM311" s="28"/>
      <c r="IN311" s="28"/>
      <c r="IO311" s="28"/>
      <c r="IP311" s="28"/>
      <c r="IQ311" s="28"/>
      <c r="IR311" s="28"/>
      <c r="IS311" s="28"/>
      <c r="IT311" s="28"/>
      <c r="IU311" s="28"/>
      <c r="IV311" s="28"/>
      <c r="IW311" s="28"/>
      <c r="IX311" s="28"/>
      <c r="IY311" s="28"/>
      <c r="IZ311" s="28"/>
      <c r="JA311" s="28"/>
      <c r="JB311" s="28"/>
      <c r="JC311" s="28"/>
      <c r="JD311" s="28"/>
      <c r="JE311" s="28"/>
      <c r="JF311" s="28"/>
      <c r="JG311" s="28"/>
      <c r="JH311" s="28"/>
      <c r="JI311" s="28"/>
      <c r="JJ311" s="28"/>
      <c r="JK311" s="28"/>
      <c r="JL311" s="28"/>
      <c r="JM311" s="28"/>
      <c r="JN311" s="28"/>
      <c r="JO311" s="28"/>
      <c r="JP311" s="28"/>
      <c r="JQ311" s="28"/>
      <c r="JR311" s="28"/>
      <c r="JS311" s="28"/>
    </row>
    <row r="312" spans="1:279" s="27" customFormat="1" ht="12.75" outlineLevel="1" x14ac:dyDescent="0.2">
      <c r="A312" s="33"/>
      <c r="B312" s="58"/>
      <c r="C312" s="193" t="s">
        <v>150</v>
      </c>
      <c r="D312" s="33"/>
      <c r="E312" s="244">
        <v>0</v>
      </c>
      <c r="F312" s="194"/>
      <c r="G312" s="204">
        <f t="shared" si="566"/>
        <v>0</v>
      </c>
      <c r="H312" s="246">
        <f t="shared" si="567"/>
        <v>0</v>
      </c>
      <c r="I312" s="201" t="s">
        <v>164</v>
      </c>
      <c r="J312" s="197">
        <f t="shared" si="577"/>
        <v>0</v>
      </c>
      <c r="K312" s="197">
        <f t="shared" si="577"/>
        <v>0</v>
      </c>
      <c r="L312" s="197">
        <f t="shared" si="577"/>
        <v>0</v>
      </c>
      <c r="M312" s="197">
        <f t="shared" si="577"/>
        <v>0</v>
      </c>
      <c r="N312" s="197">
        <f t="shared" si="577"/>
        <v>0</v>
      </c>
      <c r="O312" s="197">
        <f t="shared" si="577"/>
        <v>0</v>
      </c>
      <c r="P312" s="197">
        <f t="shared" si="577"/>
        <v>0</v>
      </c>
      <c r="Q312" s="197">
        <f t="shared" si="577"/>
        <v>0</v>
      </c>
      <c r="R312" s="197">
        <f t="shared" si="577"/>
        <v>0</v>
      </c>
      <c r="S312" s="197">
        <f t="shared" si="577"/>
        <v>0</v>
      </c>
      <c r="T312" s="197">
        <f t="shared" si="578"/>
        <v>0</v>
      </c>
      <c r="U312" s="197">
        <f t="shared" si="578"/>
        <v>0</v>
      </c>
      <c r="V312" s="197">
        <f t="shared" si="578"/>
        <v>0</v>
      </c>
      <c r="W312" s="197">
        <f t="shared" si="578"/>
        <v>0</v>
      </c>
      <c r="X312" s="197">
        <f t="shared" si="578"/>
        <v>0</v>
      </c>
      <c r="Y312" s="197">
        <f t="shared" si="578"/>
        <v>0</v>
      </c>
      <c r="Z312" s="197">
        <f t="shared" si="578"/>
        <v>0</v>
      </c>
      <c r="AA312" s="197">
        <f t="shared" si="578"/>
        <v>0</v>
      </c>
      <c r="AB312" s="197">
        <f t="shared" si="578"/>
        <v>0</v>
      </c>
      <c r="AC312" s="197">
        <f t="shared" si="578"/>
        <v>0</v>
      </c>
      <c r="AD312" s="197">
        <f t="shared" si="579"/>
        <v>0</v>
      </c>
      <c r="AE312" s="197">
        <f t="shared" si="579"/>
        <v>0</v>
      </c>
      <c r="AF312" s="197">
        <f t="shared" si="579"/>
        <v>0</v>
      </c>
      <c r="AG312" s="197">
        <f t="shared" si="579"/>
        <v>0</v>
      </c>
      <c r="AH312" s="197">
        <f t="shared" si="579"/>
        <v>0</v>
      </c>
      <c r="AI312" s="197">
        <f t="shared" si="579"/>
        <v>0</v>
      </c>
      <c r="AJ312" s="197">
        <f t="shared" si="579"/>
        <v>0</v>
      </c>
      <c r="AK312" s="197">
        <f t="shared" si="579"/>
        <v>0</v>
      </c>
      <c r="AL312" s="197">
        <f t="shared" si="579"/>
        <v>0</v>
      </c>
      <c r="AM312" s="197">
        <f t="shared" si="579"/>
        <v>0</v>
      </c>
      <c r="AN312" s="197">
        <f t="shared" si="579"/>
        <v>0</v>
      </c>
      <c r="AO312" s="197">
        <f t="shared" si="579"/>
        <v>0</v>
      </c>
      <c r="AP312" s="197"/>
      <c r="AQ312" s="197"/>
      <c r="AR312" s="197"/>
      <c r="AS312" s="197"/>
      <c r="AT312" s="197"/>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14"/>
      <c r="DC312" s="28"/>
      <c r="DD312" s="28"/>
      <c r="DE312" s="28"/>
      <c r="DF312" s="28"/>
      <c r="DG312" s="28"/>
      <c r="DH312" s="28"/>
      <c r="DI312" s="28"/>
      <c r="DJ312" s="28"/>
      <c r="DK312" s="28"/>
      <c r="DL312" s="28"/>
      <c r="DM312" s="28"/>
      <c r="DN312" s="28"/>
      <c r="DO312" s="28"/>
      <c r="DP312" s="28"/>
      <c r="DQ312" s="28"/>
      <c r="DR312" s="28"/>
      <c r="DS312" s="28"/>
      <c r="DT312" s="28"/>
      <c r="DU312" s="28"/>
      <c r="DV312" s="28"/>
      <c r="DW312" s="28"/>
      <c r="DX312" s="28"/>
      <c r="DY312" s="28"/>
      <c r="DZ312" s="28"/>
      <c r="EA312" s="28"/>
      <c r="EB312" s="28"/>
      <c r="EC312" s="28"/>
      <c r="ED312" s="28"/>
      <c r="EE312" s="28"/>
      <c r="EF312" s="28"/>
      <c r="EG312" s="28"/>
      <c r="EH312" s="28"/>
      <c r="EI312" s="28"/>
      <c r="EJ312" s="28"/>
      <c r="EK312" s="28"/>
      <c r="EL312" s="28"/>
      <c r="EM312" s="28"/>
      <c r="EN312" s="28"/>
      <c r="EO312" s="28"/>
      <c r="EP312" s="28"/>
      <c r="EQ312" s="28"/>
      <c r="ER312" s="28"/>
      <c r="ES312" s="28"/>
      <c r="ET312" s="28"/>
      <c r="EU312" s="28"/>
      <c r="EV312" s="28"/>
      <c r="EW312" s="28"/>
      <c r="EX312" s="28"/>
      <c r="EY312" s="28"/>
      <c r="EZ312" s="28"/>
      <c r="FA312" s="28"/>
      <c r="FB312" s="28"/>
      <c r="FC312" s="28"/>
      <c r="FD312" s="28"/>
      <c r="FE312" s="28"/>
      <c r="FF312" s="28"/>
      <c r="FG312" s="28"/>
      <c r="FH312" s="28"/>
      <c r="FI312" s="28"/>
      <c r="FJ312" s="28"/>
      <c r="FK312" s="28"/>
      <c r="FL312" s="28"/>
      <c r="FM312" s="28"/>
      <c r="FN312" s="28"/>
      <c r="FO312" s="28"/>
      <c r="FP312" s="28"/>
      <c r="FQ312" s="28"/>
      <c r="FR312" s="28"/>
      <c r="FS312" s="28"/>
      <c r="FT312" s="28"/>
      <c r="FU312" s="28"/>
      <c r="FV312" s="28"/>
      <c r="FW312" s="28"/>
      <c r="FX312" s="28"/>
      <c r="FY312" s="28"/>
      <c r="FZ312" s="28"/>
      <c r="GA312" s="28"/>
      <c r="GB312" s="28"/>
      <c r="GC312" s="28"/>
      <c r="GD312" s="28"/>
      <c r="GE312" s="28"/>
      <c r="GF312" s="28"/>
      <c r="GG312" s="28"/>
      <c r="GH312" s="28"/>
      <c r="GI312" s="28"/>
      <c r="GJ312" s="28"/>
      <c r="GK312" s="28"/>
      <c r="GL312" s="28"/>
      <c r="GM312" s="28"/>
      <c r="GN312" s="28"/>
      <c r="GO312" s="28"/>
      <c r="GP312" s="28"/>
      <c r="GQ312" s="28"/>
      <c r="GR312" s="28"/>
      <c r="GS312" s="28"/>
      <c r="GT312" s="28"/>
      <c r="GU312" s="28"/>
      <c r="GV312" s="28"/>
      <c r="GW312" s="28"/>
      <c r="GX312" s="28"/>
      <c r="GY312" s="28"/>
      <c r="GZ312" s="28"/>
      <c r="HA312" s="28"/>
      <c r="HB312" s="28"/>
      <c r="HC312" s="28"/>
      <c r="HD312" s="28"/>
      <c r="HE312" s="28"/>
      <c r="HF312" s="28"/>
      <c r="HG312" s="28"/>
      <c r="HH312" s="28"/>
      <c r="HI312" s="28"/>
      <c r="HJ312" s="28"/>
      <c r="HK312" s="28"/>
      <c r="HL312" s="28"/>
      <c r="HM312" s="28"/>
      <c r="HN312" s="28"/>
      <c r="HO312" s="28"/>
      <c r="HP312" s="28"/>
      <c r="HQ312" s="28"/>
      <c r="HR312" s="28"/>
      <c r="HS312" s="28"/>
      <c r="HT312" s="28"/>
      <c r="HU312" s="28"/>
      <c r="HV312" s="28"/>
      <c r="HW312" s="28"/>
      <c r="HX312" s="28"/>
      <c r="HY312" s="28"/>
      <c r="HZ312" s="28"/>
      <c r="IA312" s="28"/>
      <c r="IB312" s="28"/>
      <c r="IC312" s="28"/>
      <c r="ID312" s="28"/>
      <c r="IE312" s="28"/>
      <c r="IF312" s="28"/>
      <c r="IG312" s="28"/>
      <c r="IH312" s="28"/>
      <c r="II312" s="28"/>
      <c r="IJ312" s="28"/>
      <c r="IK312" s="28"/>
      <c r="IL312" s="28"/>
      <c r="IM312" s="28"/>
      <c r="IN312" s="28"/>
      <c r="IO312" s="28"/>
      <c r="IP312" s="28"/>
      <c r="IQ312" s="28"/>
      <c r="IR312" s="28"/>
      <c r="IS312" s="28"/>
      <c r="IT312" s="28"/>
      <c r="IU312" s="28"/>
      <c r="IV312" s="28"/>
      <c r="IW312" s="28"/>
      <c r="IX312" s="28"/>
      <c r="IY312" s="28"/>
      <c r="IZ312" s="28"/>
      <c r="JA312" s="28"/>
      <c r="JB312" s="28"/>
      <c r="JC312" s="28"/>
      <c r="JD312" s="28"/>
      <c r="JE312" s="28"/>
      <c r="JF312" s="28"/>
      <c r="JG312" s="28"/>
      <c r="JH312" s="28"/>
      <c r="JI312" s="28"/>
      <c r="JJ312" s="28"/>
      <c r="JK312" s="28"/>
      <c r="JL312" s="28"/>
      <c r="JM312" s="28"/>
      <c r="JN312" s="28"/>
      <c r="JO312" s="28"/>
      <c r="JP312" s="28"/>
      <c r="JQ312" s="28"/>
      <c r="JR312" s="28"/>
      <c r="JS312" s="28"/>
    </row>
    <row r="313" spans="1:279" s="27" customFormat="1" ht="12.75" outlineLevel="1" x14ac:dyDescent="0.2">
      <c r="A313" s="33"/>
      <c r="B313" s="58"/>
      <c r="C313" s="193" t="s">
        <v>151</v>
      </c>
      <c r="D313" s="33"/>
      <c r="E313" s="244">
        <v>0</v>
      </c>
      <c r="F313" s="194"/>
      <c r="G313" s="204">
        <f t="shared" si="566"/>
        <v>0</v>
      </c>
      <c r="H313" s="246">
        <f t="shared" si="567"/>
        <v>0</v>
      </c>
      <c r="I313" s="201" t="s">
        <v>164</v>
      </c>
      <c r="J313" s="197">
        <f t="shared" si="577"/>
        <v>0</v>
      </c>
      <c r="K313" s="197">
        <f t="shared" si="577"/>
        <v>0</v>
      </c>
      <c r="L313" s="197">
        <f t="shared" si="577"/>
        <v>0</v>
      </c>
      <c r="M313" s="197">
        <f t="shared" si="577"/>
        <v>0</v>
      </c>
      <c r="N313" s="197">
        <f t="shared" si="577"/>
        <v>0</v>
      </c>
      <c r="O313" s="197">
        <f t="shared" si="577"/>
        <v>0</v>
      </c>
      <c r="P313" s="197">
        <f t="shared" si="577"/>
        <v>0</v>
      </c>
      <c r="Q313" s="197">
        <f t="shared" si="577"/>
        <v>0</v>
      </c>
      <c r="R313" s="197">
        <f t="shared" si="577"/>
        <v>0</v>
      </c>
      <c r="S313" s="197">
        <f t="shared" si="577"/>
        <v>0</v>
      </c>
      <c r="T313" s="197">
        <f t="shared" si="578"/>
        <v>0</v>
      </c>
      <c r="U313" s="197">
        <f t="shared" si="578"/>
        <v>0</v>
      </c>
      <c r="V313" s="197">
        <f t="shared" si="578"/>
        <v>0</v>
      </c>
      <c r="W313" s="197">
        <f t="shared" si="578"/>
        <v>0</v>
      </c>
      <c r="X313" s="197">
        <f t="shared" si="578"/>
        <v>0</v>
      </c>
      <c r="Y313" s="197">
        <f t="shared" si="578"/>
        <v>0</v>
      </c>
      <c r="Z313" s="197">
        <f t="shared" si="578"/>
        <v>0</v>
      </c>
      <c r="AA313" s="197">
        <f t="shared" si="578"/>
        <v>0</v>
      </c>
      <c r="AB313" s="197">
        <f t="shared" si="578"/>
        <v>0</v>
      </c>
      <c r="AC313" s="197">
        <f t="shared" si="578"/>
        <v>0</v>
      </c>
      <c r="AD313" s="197">
        <f t="shared" si="579"/>
        <v>0</v>
      </c>
      <c r="AE313" s="197">
        <f t="shared" si="579"/>
        <v>0</v>
      </c>
      <c r="AF313" s="197">
        <f t="shared" si="579"/>
        <v>0</v>
      </c>
      <c r="AG313" s="197">
        <f t="shared" si="579"/>
        <v>0</v>
      </c>
      <c r="AH313" s="197">
        <f t="shared" si="579"/>
        <v>0</v>
      </c>
      <c r="AI313" s="197">
        <f t="shared" si="579"/>
        <v>0</v>
      </c>
      <c r="AJ313" s="197">
        <f t="shared" si="579"/>
        <v>0</v>
      </c>
      <c r="AK313" s="197">
        <f t="shared" si="579"/>
        <v>0</v>
      </c>
      <c r="AL313" s="197">
        <f t="shared" si="579"/>
        <v>0</v>
      </c>
      <c r="AM313" s="197">
        <f t="shared" si="579"/>
        <v>0</v>
      </c>
      <c r="AN313" s="197">
        <f t="shared" si="579"/>
        <v>0</v>
      </c>
      <c r="AO313" s="197">
        <f t="shared" si="579"/>
        <v>0</v>
      </c>
      <c r="AP313" s="197"/>
      <c r="AQ313" s="197"/>
      <c r="AR313" s="197"/>
      <c r="AS313" s="197"/>
      <c r="AT313" s="197"/>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14"/>
      <c r="DC313" s="28"/>
      <c r="DD313" s="28"/>
      <c r="DE313" s="28"/>
      <c r="DF313" s="28"/>
      <c r="DG313" s="28"/>
      <c r="DH313" s="28"/>
      <c r="DI313" s="28"/>
      <c r="DJ313" s="28"/>
      <c r="DK313" s="28"/>
      <c r="DL313" s="28"/>
      <c r="DM313" s="28"/>
      <c r="DN313" s="28"/>
      <c r="DO313" s="28"/>
      <c r="DP313" s="28"/>
      <c r="DQ313" s="28"/>
      <c r="DR313" s="28"/>
      <c r="DS313" s="28"/>
      <c r="DT313" s="28"/>
      <c r="DU313" s="28"/>
      <c r="DV313" s="28"/>
      <c r="DW313" s="28"/>
      <c r="DX313" s="28"/>
      <c r="DY313" s="28"/>
      <c r="DZ313" s="28"/>
      <c r="EA313" s="28"/>
      <c r="EB313" s="28"/>
      <c r="EC313" s="28"/>
      <c r="ED313" s="28"/>
      <c r="EE313" s="28"/>
      <c r="EF313" s="28"/>
      <c r="EG313" s="28"/>
      <c r="EH313" s="28"/>
      <c r="EI313" s="28"/>
      <c r="EJ313" s="28"/>
      <c r="EK313" s="28"/>
      <c r="EL313" s="28"/>
      <c r="EM313" s="28"/>
      <c r="EN313" s="28"/>
      <c r="EO313" s="28"/>
      <c r="EP313" s="28"/>
      <c r="EQ313" s="28"/>
      <c r="ER313" s="28"/>
      <c r="ES313" s="28"/>
      <c r="ET313" s="28"/>
      <c r="EU313" s="28"/>
      <c r="EV313" s="28"/>
      <c r="EW313" s="28"/>
      <c r="EX313" s="28"/>
      <c r="EY313" s="28"/>
      <c r="EZ313" s="28"/>
      <c r="FA313" s="28"/>
      <c r="FB313" s="28"/>
      <c r="FC313" s="28"/>
      <c r="FD313" s="28"/>
      <c r="FE313" s="28"/>
      <c r="FF313" s="28"/>
      <c r="FG313" s="28"/>
      <c r="FH313" s="28"/>
      <c r="FI313" s="28"/>
      <c r="FJ313" s="28"/>
      <c r="FK313" s="28"/>
      <c r="FL313" s="28"/>
      <c r="FM313" s="28"/>
      <c r="FN313" s="28"/>
      <c r="FO313" s="28"/>
      <c r="FP313" s="28"/>
      <c r="FQ313" s="28"/>
      <c r="FR313" s="28"/>
      <c r="FS313" s="28"/>
      <c r="FT313" s="28"/>
      <c r="FU313" s="28"/>
      <c r="FV313" s="28"/>
      <c r="FW313" s="28"/>
      <c r="FX313" s="28"/>
      <c r="FY313" s="28"/>
      <c r="FZ313" s="28"/>
      <c r="GA313" s="28"/>
      <c r="GB313" s="28"/>
      <c r="GC313" s="28"/>
      <c r="GD313" s="28"/>
      <c r="GE313" s="28"/>
      <c r="GF313" s="28"/>
      <c r="GG313" s="28"/>
      <c r="GH313" s="28"/>
      <c r="GI313" s="28"/>
      <c r="GJ313" s="28"/>
      <c r="GK313" s="28"/>
      <c r="GL313" s="28"/>
      <c r="GM313" s="28"/>
      <c r="GN313" s="28"/>
      <c r="GO313" s="28"/>
      <c r="GP313" s="28"/>
      <c r="GQ313" s="28"/>
      <c r="GR313" s="28"/>
      <c r="GS313" s="28"/>
      <c r="GT313" s="28"/>
      <c r="GU313" s="28"/>
      <c r="GV313" s="28"/>
      <c r="GW313" s="28"/>
      <c r="GX313" s="28"/>
      <c r="GY313" s="28"/>
      <c r="GZ313" s="28"/>
      <c r="HA313" s="28"/>
      <c r="HB313" s="28"/>
      <c r="HC313" s="28"/>
      <c r="HD313" s="28"/>
      <c r="HE313" s="28"/>
      <c r="HF313" s="28"/>
      <c r="HG313" s="28"/>
      <c r="HH313" s="28"/>
      <c r="HI313" s="28"/>
      <c r="HJ313" s="28"/>
      <c r="HK313" s="28"/>
      <c r="HL313" s="28"/>
      <c r="HM313" s="28"/>
      <c r="HN313" s="28"/>
      <c r="HO313" s="28"/>
      <c r="HP313" s="28"/>
      <c r="HQ313" s="28"/>
      <c r="HR313" s="28"/>
      <c r="HS313" s="28"/>
      <c r="HT313" s="28"/>
      <c r="HU313" s="28"/>
      <c r="HV313" s="28"/>
      <c r="HW313" s="28"/>
      <c r="HX313" s="28"/>
      <c r="HY313" s="28"/>
      <c r="HZ313" s="28"/>
      <c r="IA313" s="28"/>
      <c r="IB313" s="28"/>
      <c r="IC313" s="28"/>
      <c r="ID313" s="28"/>
      <c r="IE313" s="28"/>
      <c r="IF313" s="28"/>
      <c r="IG313" s="28"/>
      <c r="IH313" s="28"/>
      <c r="II313" s="28"/>
      <c r="IJ313" s="28"/>
      <c r="IK313" s="28"/>
      <c r="IL313" s="28"/>
      <c r="IM313" s="28"/>
      <c r="IN313" s="28"/>
      <c r="IO313" s="28"/>
      <c r="IP313" s="28"/>
      <c r="IQ313" s="28"/>
      <c r="IR313" s="28"/>
      <c r="IS313" s="28"/>
      <c r="IT313" s="28"/>
      <c r="IU313" s="28"/>
      <c r="IV313" s="28"/>
      <c r="IW313" s="28"/>
      <c r="IX313" s="28"/>
      <c r="IY313" s="28"/>
      <c r="IZ313" s="28"/>
      <c r="JA313" s="28"/>
      <c r="JB313" s="28"/>
      <c r="JC313" s="28"/>
      <c r="JD313" s="28"/>
      <c r="JE313" s="28"/>
      <c r="JF313" s="28"/>
      <c r="JG313" s="28"/>
      <c r="JH313" s="28"/>
      <c r="JI313" s="28"/>
      <c r="JJ313" s="28"/>
      <c r="JK313" s="28"/>
      <c r="JL313" s="28"/>
      <c r="JM313" s="28"/>
      <c r="JN313" s="28"/>
      <c r="JO313" s="28"/>
      <c r="JP313" s="28"/>
      <c r="JQ313" s="28"/>
      <c r="JR313" s="28"/>
      <c r="JS313" s="28"/>
    </row>
    <row r="314" spans="1:279" s="27" customFormat="1" ht="12.75" outlineLevel="1" x14ac:dyDescent="0.2">
      <c r="A314" s="33"/>
      <c r="B314" s="58"/>
      <c r="C314" s="193" t="s">
        <v>152</v>
      </c>
      <c r="D314" s="33"/>
      <c r="E314" s="244">
        <v>0</v>
      </c>
      <c r="F314" s="194"/>
      <c r="G314" s="204">
        <f t="shared" si="566"/>
        <v>0</v>
      </c>
      <c r="H314" s="246">
        <f t="shared" si="567"/>
        <v>0</v>
      </c>
      <c r="I314" s="201" t="s">
        <v>164</v>
      </c>
      <c r="J314" s="197">
        <f t="shared" si="577"/>
        <v>0</v>
      </c>
      <c r="K314" s="197">
        <f t="shared" si="577"/>
        <v>0</v>
      </c>
      <c r="L314" s="197">
        <f t="shared" si="577"/>
        <v>0</v>
      </c>
      <c r="M314" s="197">
        <f t="shared" si="577"/>
        <v>0</v>
      </c>
      <c r="N314" s="197">
        <f t="shared" si="577"/>
        <v>0</v>
      </c>
      <c r="O314" s="197">
        <f t="shared" si="577"/>
        <v>0</v>
      </c>
      <c r="P314" s="197">
        <f t="shared" si="577"/>
        <v>0</v>
      </c>
      <c r="Q314" s="197">
        <f t="shared" si="577"/>
        <v>0</v>
      </c>
      <c r="R314" s="197">
        <f t="shared" si="577"/>
        <v>0</v>
      </c>
      <c r="S314" s="197">
        <f t="shared" si="577"/>
        <v>0</v>
      </c>
      <c r="T314" s="197">
        <f t="shared" si="578"/>
        <v>0</v>
      </c>
      <c r="U314" s="197">
        <f t="shared" si="578"/>
        <v>0</v>
      </c>
      <c r="V314" s="197">
        <f t="shared" si="578"/>
        <v>0</v>
      </c>
      <c r="W314" s="197">
        <f t="shared" si="578"/>
        <v>0</v>
      </c>
      <c r="X314" s="197">
        <f t="shared" si="578"/>
        <v>0</v>
      </c>
      <c r="Y314" s="197">
        <f t="shared" si="578"/>
        <v>0</v>
      </c>
      <c r="Z314" s="197">
        <f t="shared" si="578"/>
        <v>0</v>
      </c>
      <c r="AA314" s="197">
        <f t="shared" si="578"/>
        <v>0</v>
      </c>
      <c r="AB314" s="197">
        <f t="shared" si="578"/>
        <v>0</v>
      </c>
      <c r="AC314" s="197">
        <f t="shared" si="578"/>
        <v>0</v>
      </c>
      <c r="AD314" s="197">
        <f t="shared" si="579"/>
        <v>0</v>
      </c>
      <c r="AE314" s="197">
        <f t="shared" si="579"/>
        <v>0</v>
      </c>
      <c r="AF314" s="197">
        <f t="shared" si="579"/>
        <v>0</v>
      </c>
      <c r="AG314" s="197">
        <f t="shared" si="579"/>
        <v>0</v>
      </c>
      <c r="AH314" s="197">
        <f t="shared" si="579"/>
        <v>0</v>
      </c>
      <c r="AI314" s="197">
        <f t="shared" si="579"/>
        <v>0</v>
      </c>
      <c r="AJ314" s="197">
        <f t="shared" si="579"/>
        <v>0</v>
      </c>
      <c r="AK314" s="197">
        <f t="shared" si="579"/>
        <v>0</v>
      </c>
      <c r="AL314" s="197">
        <f t="shared" si="579"/>
        <v>0</v>
      </c>
      <c r="AM314" s="197">
        <f t="shared" si="579"/>
        <v>0</v>
      </c>
      <c r="AN314" s="197">
        <f t="shared" si="579"/>
        <v>0</v>
      </c>
      <c r="AO314" s="197">
        <f t="shared" si="579"/>
        <v>0</v>
      </c>
      <c r="AP314" s="197"/>
      <c r="AQ314" s="197"/>
      <c r="AR314" s="197"/>
      <c r="AS314" s="197"/>
      <c r="AT314" s="197"/>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14"/>
      <c r="DC314" s="28"/>
      <c r="DD314" s="28"/>
      <c r="DE314" s="28"/>
      <c r="DF314" s="28"/>
      <c r="DG314" s="28"/>
      <c r="DH314" s="28"/>
      <c r="DI314" s="28"/>
      <c r="DJ314" s="28"/>
      <c r="DK314" s="28"/>
      <c r="DL314" s="28"/>
      <c r="DM314" s="28"/>
      <c r="DN314" s="28"/>
      <c r="DO314" s="28"/>
      <c r="DP314" s="28"/>
      <c r="DQ314" s="28"/>
      <c r="DR314" s="28"/>
      <c r="DS314" s="28"/>
      <c r="DT314" s="28"/>
      <c r="DU314" s="28"/>
      <c r="DV314" s="28"/>
      <c r="DW314" s="28"/>
      <c r="DX314" s="28"/>
      <c r="DY314" s="28"/>
      <c r="DZ314" s="28"/>
      <c r="EA314" s="28"/>
      <c r="EB314" s="28"/>
      <c r="EC314" s="28"/>
      <c r="ED314" s="28"/>
      <c r="EE314" s="28"/>
      <c r="EF314" s="28"/>
      <c r="EG314" s="28"/>
      <c r="EH314" s="28"/>
      <c r="EI314" s="28"/>
      <c r="EJ314" s="28"/>
      <c r="EK314" s="28"/>
      <c r="EL314" s="28"/>
      <c r="EM314" s="28"/>
      <c r="EN314" s="28"/>
      <c r="EO314" s="28"/>
      <c r="EP314" s="28"/>
      <c r="EQ314" s="28"/>
      <c r="ER314" s="28"/>
      <c r="ES314" s="28"/>
      <c r="ET314" s="28"/>
      <c r="EU314" s="28"/>
      <c r="EV314" s="28"/>
      <c r="EW314" s="28"/>
      <c r="EX314" s="28"/>
      <c r="EY314" s="28"/>
      <c r="EZ314" s="28"/>
      <c r="FA314" s="28"/>
      <c r="FB314" s="28"/>
      <c r="FC314" s="28"/>
      <c r="FD314" s="28"/>
      <c r="FE314" s="28"/>
      <c r="FF314" s="28"/>
      <c r="FG314" s="28"/>
      <c r="FH314" s="28"/>
      <c r="FI314" s="28"/>
      <c r="FJ314" s="28"/>
      <c r="FK314" s="28"/>
      <c r="FL314" s="28"/>
      <c r="FM314" s="28"/>
      <c r="FN314" s="28"/>
      <c r="FO314" s="28"/>
      <c r="FP314" s="28"/>
      <c r="FQ314" s="28"/>
      <c r="FR314" s="28"/>
      <c r="FS314" s="28"/>
      <c r="FT314" s="28"/>
      <c r="FU314" s="28"/>
      <c r="FV314" s="28"/>
      <c r="FW314" s="28"/>
      <c r="FX314" s="28"/>
      <c r="FY314" s="28"/>
      <c r="FZ314" s="28"/>
      <c r="GA314" s="28"/>
      <c r="GB314" s="28"/>
      <c r="GC314" s="28"/>
      <c r="GD314" s="28"/>
      <c r="GE314" s="28"/>
      <c r="GF314" s="28"/>
      <c r="GG314" s="28"/>
      <c r="GH314" s="28"/>
      <c r="GI314" s="28"/>
      <c r="GJ314" s="28"/>
      <c r="GK314" s="28"/>
      <c r="GL314" s="28"/>
      <c r="GM314" s="28"/>
      <c r="GN314" s="28"/>
      <c r="GO314" s="28"/>
      <c r="GP314" s="28"/>
      <c r="GQ314" s="28"/>
      <c r="GR314" s="28"/>
      <c r="GS314" s="28"/>
      <c r="GT314" s="28"/>
      <c r="GU314" s="28"/>
      <c r="GV314" s="28"/>
      <c r="GW314" s="28"/>
      <c r="GX314" s="28"/>
      <c r="GY314" s="28"/>
      <c r="GZ314" s="28"/>
      <c r="HA314" s="28"/>
      <c r="HB314" s="28"/>
      <c r="HC314" s="28"/>
      <c r="HD314" s="28"/>
      <c r="HE314" s="28"/>
      <c r="HF314" s="28"/>
      <c r="HG314" s="28"/>
      <c r="HH314" s="28"/>
      <c r="HI314" s="28"/>
      <c r="HJ314" s="28"/>
      <c r="HK314" s="28"/>
      <c r="HL314" s="28"/>
      <c r="HM314" s="28"/>
      <c r="HN314" s="28"/>
      <c r="HO314" s="28"/>
      <c r="HP314" s="28"/>
      <c r="HQ314" s="28"/>
      <c r="HR314" s="28"/>
      <c r="HS314" s="28"/>
      <c r="HT314" s="28"/>
      <c r="HU314" s="28"/>
      <c r="HV314" s="28"/>
      <c r="HW314" s="28"/>
      <c r="HX314" s="28"/>
      <c r="HY314" s="28"/>
      <c r="HZ314" s="28"/>
      <c r="IA314" s="28"/>
      <c r="IB314" s="28"/>
      <c r="IC314" s="28"/>
      <c r="ID314" s="28"/>
      <c r="IE314" s="28"/>
      <c r="IF314" s="28"/>
      <c r="IG314" s="28"/>
      <c r="IH314" s="28"/>
      <c r="II314" s="28"/>
      <c r="IJ314" s="28"/>
      <c r="IK314" s="28"/>
      <c r="IL314" s="28"/>
      <c r="IM314" s="28"/>
      <c r="IN314" s="28"/>
      <c r="IO314" s="28"/>
      <c r="IP314" s="28"/>
      <c r="IQ314" s="28"/>
      <c r="IR314" s="28"/>
      <c r="IS314" s="28"/>
      <c r="IT314" s="28"/>
      <c r="IU314" s="28"/>
      <c r="IV314" s="28"/>
      <c r="IW314" s="28"/>
      <c r="IX314" s="28"/>
      <c r="IY314" s="28"/>
      <c r="IZ314" s="28"/>
      <c r="JA314" s="28"/>
      <c r="JB314" s="28"/>
      <c r="JC314" s="28"/>
      <c r="JD314" s="28"/>
      <c r="JE314" s="28"/>
      <c r="JF314" s="28"/>
      <c r="JG314" s="28"/>
      <c r="JH314" s="28"/>
      <c r="JI314" s="28"/>
      <c r="JJ314" s="28"/>
      <c r="JK314" s="28"/>
      <c r="JL314" s="28"/>
      <c r="JM314" s="28"/>
      <c r="JN314" s="28"/>
      <c r="JO314" s="28"/>
      <c r="JP314" s="28"/>
      <c r="JQ314" s="28"/>
      <c r="JR314" s="28"/>
      <c r="JS314" s="28"/>
    </row>
    <row r="315" spans="1:279" s="27" customFormat="1" ht="12.75" outlineLevel="1" x14ac:dyDescent="0.2">
      <c r="A315" s="33"/>
      <c r="B315" s="58"/>
      <c r="C315" s="193" t="s">
        <v>153</v>
      </c>
      <c r="D315" s="33"/>
      <c r="E315" s="244">
        <v>0</v>
      </c>
      <c r="F315" s="194"/>
      <c r="G315" s="204">
        <f t="shared" si="566"/>
        <v>0</v>
      </c>
      <c r="H315" s="246">
        <f t="shared" si="567"/>
        <v>0</v>
      </c>
      <c r="I315" s="201" t="s">
        <v>164</v>
      </c>
      <c r="J315" s="197">
        <f t="shared" si="577"/>
        <v>0</v>
      </c>
      <c r="K315" s="197">
        <f t="shared" si="577"/>
        <v>0</v>
      </c>
      <c r="L315" s="197">
        <f t="shared" si="577"/>
        <v>0</v>
      </c>
      <c r="M315" s="197">
        <f t="shared" si="577"/>
        <v>0</v>
      </c>
      <c r="N315" s="197">
        <f t="shared" si="577"/>
        <v>0</v>
      </c>
      <c r="O315" s="197">
        <f t="shared" si="577"/>
        <v>0</v>
      </c>
      <c r="P315" s="197">
        <f t="shared" si="577"/>
        <v>0</v>
      </c>
      <c r="Q315" s="197">
        <f t="shared" si="577"/>
        <v>0</v>
      </c>
      <c r="R315" s="197">
        <f t="shared" si="577"/>
        <v>0</v>
      </c>
      <c r="S315" s="197">
        <f t="shared" si="577"/>
        <v>0</v>
      </c>
      <c r="T315" s="197">
        <f t="shared" si="578"/>
        <v>0</v>
      </c>
      <c r="U315" s="197">
        <f t="shared" si="578"/>
        <v>0</v>
      </c>
      <c r="V315" s="197">
        <f t="shared" si="578"/>
        <v>0</v>
      </c>
      <c r="W315" s="197">
        <f t="shared" si="578"/>
        <v>0</v>
      </c>
      <c r="X315" s="197">
        <f t="shared" si="578"/>
        <v>0</v>
      </c>
      <c r="Y315" s="197">
        <f t="shared" si="578"/>
        <v>0</v>
      </c>
      <c r="Z315" s="197">
        <f t="shared" si="578"/>
        <v>0</v>
      </c>
      <c r="AA315" s="197">
        <f t="shared" si="578"/>
        <v>0</v>
      </c>
      <c r="AB315" s="197">
        <f t="shared" si="578"/>
        <v>0</v>
      </c>
      <c r="AC315" s="197">
        <f t="shared" si="578"/>
        <v>0</v>
      </c>
      <c r="AD315" s="197">
        <f t="shared" si="579"/>
        <v>0</v>
      </c>
      <c r="AE315" s="197">
        <f t="shared" si="579"/>
        <v>0</v>
      </c>
      <c r="AF315" s="197">
        <f t="shared" si="579"/>
        <v>0</v>
      </c>
      <c r="AG315" s="197">
        <f t="shared" si="579"/>
        <v>0</v>
      </c>
      <c r="AH315" s="197">
        <f t="shared" si="579"/>
        <v>0</v>
      </c>
      <c r="AI315" s="197">
        <f t="shared" si="579"/>
        <v>0</v>
      </c>
      <c r="AJ315" s="197">
        <f t="shared" si="579"/>
        <v>0</v>
      </c>
      <c r="AK315" s="197">
        <f t="shared" si="579"/>
        <v>0</v>
      </c>
      <c r="AL315" s="197">
        <f t="shared" si="579"/>
        <v>0</v>
      </c>
      <c r="AM315" s="197">
        <f t="shared" si="579"/>
        <v>0</v>
      </c>
      <c r="AN315" s="197">
        <f t="shared" si="579"/>
        <v>0</v>
      </c>
      <c r="AO315" s="197">
        <f t="shared" si="579"/>
        <v>0</v>
      </c>
      <c r="AP315" s="197"/>
      <c r="AQ315" s="197"/>
      <c r="AR315" s="197"/>
      <c r="AS315" s="197"/>
      <c r="AT315" s="197"/>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14"/>
      <c r="DC315" s="28"/>
      <c r="DD315" s="28"/>
      <c r="DE315" s="28"/>
      <c r="DF315" s="28"/>
      <c r="DG315" s="28"/>
      <c r="DH315" s="28"/>
      <c r="DI315" s="28"/>
      <c r="DJ315" s="28"/>
      <c r="DK315" s="28"/>
      <c r="DL315" s="28"/>
      <c r="DM315" s="28"/>
      <c r="DN315" s="28"/>
      <c r="DO315" s="28"/>
      <c r="DP315" s="28"/>
      <c r="DQ315" s="28"/>
      <c r="DR315" s="28"/>
      <c r="DS315" s="28"/>
      <c r="DT315" s="28"/>
      <c r="DU315" s="28"/>
      <c r="DV315" s="28"/>
      <c r="DW315" s="28"/>
      <c r="DX315" s="28"/>
      <c r="DY315" s="28"/>
      <c r="DZ315" s="28"/>
      <c r="EA315" s="28"/>
      <c r="EB315" s="28"/>
      <c r="EC315" s="28"/>
      <c r="ED315" s="28"/>
      <c r="EE315" s="28"/>
      <c r="EF315" s="28"/>
      <c r="EG315" s="28"/>
      <c r="EH315" s="28"/>
      <c r="EI315" s="28"/>
      <c r="EJ315" s="28"/>
      <c r="EK315" s="28"/>
      <c r="EL315" s="28"/>
      <c r="EM315" s="28"/>
      <c r="EN315" s="28"/>
      <c r="EO315" s="28"/>
      <c r="EP315" s="28"/>
      <c r="EQ315" s="28"/>
      <c r="ER315" s="28"/>
      <c r="ES315" s="28"/>
      <c r="ET315" s="28"/>
      <c r="EU315" s="28"/>
      <c r="EV315" s="28"/>
      <c r="EW315" s="28"/>
      <c r="EX315" s="28"/>
      <c r="EY315" s="28"/>
      <c r="EZ315" s="28"/>
      <c r="FA315" s="28"/>
      <c r="FB315" s="28"/>
      <c r="FC315" s="28"/>
      <c r="FD315" s="28"/>
      <c r="FE315" s="28"/>
      <c r="FF315" s="28"/>
      <c r="FG315" s="28"/>
      <c r="FH315" s="28"/>
      <c r="FI315" s="28"/>
      <c r="FJ315" s="28"/>
      <c r="FK315" s="28"/>
      <c r="FL315" s="28"/>
      <c r="FM315" s="28"/>
      <c r="FN315" s="28"/>
      <c r="FO315" s="28"/>
      <c r="FP315" s="28"/>
      <c r="FQ315" s="28"/>
      <c r="FR315" s="28"/>
      <c r="FS315" s="28"/>
      <c r="FT315" s="28"/>
      <c r="FU315" s="28"/>
      <c r="FV315" s="28"/>
      <c r="FW315" s="28"/>
      <c r="FX315" s="28"/>
      <c r="FY315" s="28"/>
      <c r="FZ315" s="28"/>
      <c r="GA315" s="28"/>
      <c r="GB315" s="28"/>
      <c r="GC315" s="28"/>
      <c r="GD315" s="28"/>
      <c r="GE315" s="28"/>
      <c r="GF315" s="28"/>
      <c r="GG315" s="28"/>
      <c r="GH315" s="28"/>
      <c r="GI315" s="28"/>
      <c r="GJ315" s="28"/>
      <c r="GK315" s="28"/>
      <c r="GL315" s="28"/>
      <c r="GM315" s="28"/>
      <c r="GN315" s="28"/>
      <c r="GO315" s="28"/>
      <c r="GP315" s="28"/>
      <c r="GQ315" s="28"/>
      <c r="GR315" s="28"/>
      <c r="GS315" s="28"/>
      <c r="GT315" s="28"/>
      <c r="GU315" s="28"/>
      <c r="GV315" s="28"/>
      <c r="GW315" s="28"/>
      <c r="GX315" s="28"/>
      <c r="GY315" s="28"/>
      <c r="GZ315" s="28"/>
      <c r="HA315" s="28"/>
      <c r="HB315" s="28"/>
      <c r="HC315" s="28"/>
      <c r="HD315" s="28"/>
      <c r="HE315" s="28"/>
      <c r="HF315" s="28"/>
      <c r="HG315" s="28"/>
      <c r="HH315" s="28"/>
      <c r="HI315" s="28"/>
      <c r="HJ315" s="28"/>
      <c r="HK315" s="28"/>
      <c r="HL315" s="28"/>
      <c r="HM315" s="28"/>
      <c r="HN315" s="28"/>
      <c r="HO315" s="28"/>
      <c r="HP315" s="28"/>
      <c r="HQ315" s="28"/>
      <c r="HR315" s="28"/>
      <c r="HS315" s="28"/>
      <c r="HT315" s="28"/>
      <c r="HU315" s="28"/>
      <c r="HV315" s="28"/>
      <c r="HW315" s="28"/>
      <c r="HX315" s="28"/>
      <c r="HY315" s="28"/>
      <c r="HZ315" s="28"/>
      <c r="IA315" s="28"/>
      <c r="IB315" s="28"/>
      <c r="IC315" s="28"/>
      <c r="ID315" s="28"/>
      <c r="IE315" s="28"/>
      <c r="IF315" s="28"/>
      <c r="IG315" s="28"/>
      <c r="IH315" s="28"/>
      <c r="II315" s="28"/>
      <c r="IJ315" s="28"/>
      <c r="IK315" s="28"/>
      <c r="IL315" s="28"/>
      <c r="IM315" s="28"/>
      <c r="IN315" s="28"/>
      <c r="IO315" s="28"/>
      <c r="IP315" s="28"/>
      <c r="IQ315" s="28"/>
      <c r="IR315" s="28"/>
      <c r="IS315" s="28"/>
      <c r="IT315" s="28"/>
      <c r="IU315" s="28"/>
      <c r="IV315" s="28"/>
      <c r="IW315" s="28"/>
      <c r="IX315" s="28"/>
      <c r="IY315" s="28"/>
      <c r="IZ315" s="28"/>
      <c r="JA315" s="28"/>
      <c r="JB315" s="28"/>
      <c r="JC315" s="28"/>
      <c r="JD315" s="28"/>
      <c r="JE315" s="28"/>
      <c r="JF315" s="28"/>
      <c r="JG315" s="28"/>
      <c r="JH315" s="28"/>
      <c r="JI315" s="28"/>
      <c r="JJ315" s="28"/>
      <c r="JK315" s="28"/>
      <c r="JL315" s="28"/>
      <c r="JM315" s="28"/>
      <c r="JN315" s="28"/>
      <c r="JO315" s="28"/>
      <c r="JP315" s="28"/>
      <c r="JQ315" s="28"/>
      <c r="JR315" s="28"/>
      <c r="JS315" s="28"/>
    </row>
    <row r="316" spans="1:279" s="27" customFormat="1" ht="12.75" outlineLevel="1" x14ac:dyDescent="0.2">
      <c r="A316" s="33"/>
      <c r="B316" s="58"/>
      <c r="C316" s="193" t="s">
        <v>154</v>
      </c>
      <c r="D316" s="33"/>
      <c r="E316" s="244">
        <v>0</v>
      </c>
      <c r="F316" s="194"/>
      <c r="G316" s="204">
        <f t="shared" si="566"/>
        <v>0</v>
      </c>
      <c r="H316" s="246">
        <f t="shared" si="567"/>
        <v>0</v>
      </c>
      <c r="I316" s="201" t="s">
        <v>164</v>
      </c>
      <c r="J316" s="197">
        <f t="shared" si="577"/>
        <v>0</v>
      </c>
      <c r="K316" s="197">
        <f t="shared" si="577"/>
        <v>0</v>
      </c>
      <c r="L316" s="197">
        <f t="shared" si="577"/>
        <v>0</v>
      </c>
      <c r="M316" s="197">
        <f t="shared" si="577"/>
        <v>0</v>
      </c>
      <c r="N316" s="197">
        <f t="shared" si="577"/>
        <v>0</v>
      </c>
      <c r="O316" s="197">
        <f t="shared" si="577"/>
        <v>0</v>
      </c>
      <c r="P316" s="197">
        <f t="shared" si="577"/>
        <v>0</v>
      </c>
      <c r="Q316" s="197">
        <f t="shared" si="577"/>
        <v>0</v>
      </c>
      <c r="R316" s="197">
        <f t="shared" si="577"/>
        <v>0</v>
      </c>
      <c r="S316" s="197">
        <f t="shared" si="577"/>
        <v>0</v>
      </c>
      <c r="T316" s="197">
        <f t="shared" si="578"/>
        <v>0</v>
      </c>
      <c r="U316" s="197">
        <f t="shared" si="578"/>
        <v>0</v>
      </c>
      <c r="V316" s="197">
        <f t="shared" si="578"/>
        <v>0</v>
      </c>
      <c r="W316" s="197">
        <f t="shared" si="578"/>
        <v>0</v>
      </c>
      <c r="X316" s="197">
        <f t="shared" si="578"/>
        <v>0</v>
      </c>
      <c r="Y316" s="197">
        <f t="shared" si="578"/>
        <v>0</v>
      </c>
      <c r="Z316" s="197">
        <f t="shared" si="578"/>
        <v>0</v>
      </c>
      <c r="AA316" s="197">
        <f t="shared" si="578"/>
        <v>0</v>
      </c>
      <c r="AB316" s="197">
        <f t="shared" si="578"/>
        <v>0</v>
      </c>
      <c r="AC316" s="197">
        <f t="shared" si="578"/>
        <v>0</v>
      </c>
      <c r="AD316" s="197">
        <f t="shared" si="579"/>
        <v>0</v>
      </c>
      <c r="AE316" s="197">
        <f t="shared" si="579"/>
        <v>0</v>
      </c>
      <c r="AF316" s="197">
        <f t="shared" si="579"/>
        <v>0</v>
      </c>
      <c r="AG316" s="197">
        <f t="shared" si="579"/>
        <v>0</v>
      </c>
      <c r="AH316" s="197">
        <f t="shared" si="579"/>
        <v>0</v>
      </c>
      <c r="AI316" s="197">
        <f t="shared" si="579"/>
        <v>0</v>
      </c>
      <c r="AJ316" s="197">
        <f t="shared" si="579"/>
        <v>0</v>
      </c>
      <c r="AK316" s="197">
        <f t="shared" si="579"/>
        <v>0</v>
      </c>
      <c r="AL316" s="197">
        <f t="shared" si="579"/>
        <v>0</v>
      </c>
      <c r="AM316" s="197">
        <f t="shared" si="579"/>
        <v>0</v>
      </c>
      <c r="AN316" s="197">
        <f t="shared" si="579"/>
        <v>0</v>
      </c>
      <c r="AO316" s="197">
        <f t="shared" si="579"/>
        <v>0</v>
      </c>
      <c r="AP316" s="197"/>
      <c r="AQ316" s="197"/>
      <c r="AR316" s="197"/>
      <c r="AS316" s="197"/>
      <c r="AT316" s="197"/>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14"/>
      <c r="DC316" s="28"/>
      <c r="DD316" s="28"/>
      <c r="DE316" s="28"/>
      <c r="DF316" s="28"/>
      <c r="DG316" s="28"/>
      <c r="DH316" s="28"/>
      <c r="DI316" s="28"/>
      <c r="DJ316" s="28"/>
      <c r="DK316" s="28"/>
      <c r="DL316" s="28"/>
      <c r="DM316" s="28"/>
      <c r="DN316" s="28"/>
      <c r="DO316" s="28"/>
      <c r="DP316" s="28"/>
      <c r="DQ316" s="28"/>
      <c r="DR316" s="28"/>
      <c r="DS316" s="28"/>
      <c r="DT316" s="28"/>
      <c r="DU316" s="28"/>
      <c r="DV316" s="28"/>
      <c r="DW316" s="28"/>
      <c r="DX316" s="28"/>
      <c r="DY316" s="28"/>
      <c r="DZ316" s="28"/>
      <c r="EA316" s="28"/>
      <c r="EB316" s="28"/>
      <c r="EC316" s="28"/>
      <c r="ED316" s="28"/>
      <c r="EE316" s="28"/>
      <c r="EF316" s="28"/>
      <c r="EG316" s="28"/>
      <c r="EH316" s="28"/>
      <c r="EI316" s="28"/>
      <c r="EJ316" s="28"/>
      <c r="EK316" s="28"/>
      <c r="EL316" s="28"/>
      <c r="EM316" s="28"/>
      <c r="EN316" s="28"/>
      <c r="EO316" s="28"/>
      <c r="EP316" s="28"/>
      <c r="EQ316" s="28"/>
      <c r="ER316" s="28"/>
      <c r="ES316" s="28"/>
      <c r="ET316" s="28"/>
      <c r="EU316" s="28"/>
      <c r="EV316" s="28"/>
      <c r="EW316" s="28"/>
      <c r="EX316" s="28"/>
      <c r="EY316" s="28"/>
      <c r="EZ316" s="28"/>
      <c r="FA316" s="28"/>
      <c r="FB316" s="28"/>
      <c r="FC316" s="28"/>
      <c r="FD316" s="28"/>
      <c r="FE316" s="28"/>
      <c r="FF316" s="28"/>
      <c r="FG316" s="28"/>
      <c r="FH316" s="28"/>
      <c r="FI316" s="28"/>
      <c r="FJ316" s="28"/>
      <c r="FK316" s="28"/>
      <c r="FL316" s="28"/>
      <c r="FM316" s="28"/>
      <c r="FN316" s="28"/>
      <c r="FO316" s="28"/>
      <c r="FP316" s="28"/>
      <c r="FQ316" s="28"/>
      <c r="FR316" s="28"/>
      <c r="FS316" s="28"/>
      <c r="FT316" s="28"/>
      <c r="FU316" s="28"/>
      <c r="FV316" s="28"/>
      <c r="FW316" s="28"/>
      <c r="FX316" s="28"/>
      <c r="FY316" s="28"/>
      <c r="FZ316" s="28"/>
      <c r="GA316" s="28"/>
      <c r="GB316" s="28"/>
      <c r="GC316" s="28"/>
      <c r="GD316" s="28"/>
      <c r="GE316" s="28"/>
      <c r="GF316" s="28"/>
      <c r="GG316" s="28"/>
      <c r="GH316" s="28"/>
      <c r="GI316" s="28"/>
      <c r="GJ316" s="28"/>
      <c r="GK316" s="28"/>
      <c r="GL316" s="28"/>
      <c r="GM316" s="28"/>
      <c r="GN316" s="28"/>
      <c r="GO316" s="28"/>
      <c r="GP316" s="28"/>
      <c r="GQ316" s="28"/>
      <c r="GR316" s="28"/>
      <c r="GS316" s="28"/>
      <c r="GT316" s="28"/>
      <c r="GU316" s="28"/>
      <c r="GV316" s="28"/>
      <c r="GW316" s="28"/>
      <c r="GX316" s="28"/>
      <c r="GY316" s="28"/>
      <c r="GZ316" s="28"/>
      <c r="HA316" s="28"/>
      <c r="HB316" s="28"/>
      <c r="HC316" s="28"/>
      <c r="HD316" s="28"/>
      <c r="HE316" s="28"/>
      <c r="HF316" s="28"/>
      <c r="HG316" s="28"/>
      <c r="HH316" s="28"/>
      <c r="HI316" s="28"/>
      <c r="HJ316" s="28"/>
      <c r="HK316" s="28"/>
      <c r="HL316" s="28"/>
      <c r="HM316" s="28"/>
      <c r="HN316" s="28"/>
      <c r="HO316" s="28"/>
      <c r="HP316" s="28"/>
      <c r="HQ316" s="28"/>
      <c r="HR316" s="28"/>
      <c r="HS316" s="28"/>
      <c r="HT316" s="28"/>
      <c r="HU316" s="28"/>
      <c r="HV316" s="28"/>
      <c r="HW316" s="28"/>
      <c r="HX316" s="28"/>
      <c r="HY316" s="28"/>
      <c r="HZ316" s="28"/>
      <c r="IA316" s="28"/>
      <c r="IB316" s="28"/>
      <c r="IC316" s="28"/>
      <c r="ID316" s="28"/>
      <c r="IE316" s="28"/>
      <c r="IF316" s="28"/>
      <c r="IG316" s="28"/>
      <c r="IH316" s="28"/>
      <c r="II316" s="28"/>
      <c r="IJ316" s="28"/>
      <c r="IK316" s="28"/>
      <c r="IL316" s="28"/>
      <c r="IM316" s="28"/>
      <c r="IN316" s="28"/>
      <c r="IO316" s="28"/>
      <c r="IP316" s="28"/>
      <c r="IQ316" s="28"/>
      <c r="IR316" s="28"/>
      <c r="IS316" s="28"/>
      <c r="IT316" s="28"/>
      <c r="IU316" s="28"/>
      <c r="IV316" s="28"/>
      <c r="IW316" s="28"/>
      <c r="IX316" s="28"/>
      <c r="IY316" s="28"/>
      <c r="IZ316" s="28"/>
      <c r="JA316" s="28"/>
      <c r="JB316" s="28"/>
      <c r="JC316" s="28"/>
      <c r="JD316" s="28"/>
      <c r="JE316" s="28"/>
      <c r="JF316" s="28"/>
      <c r="JG316" s="28"/>
      <c r="JH316" s="28"/>
      <c r="JI316" s="28"/>
      <c r="JJ316" s="28"/>
      <c r="JK316" s="28"/>
      <c r="JL316" s="28"/>
      <c r="JM316" s="28"/>
      <c r="JN316" s="28"/>
      <c r="JO316" s="28"/>
      <c r="JP316" s="28"/>
      <c r="JQ316" s="28"/>
      <c r="JR316" s="28"/>
      <c r="JS316" s="28"/>
    </row>
    <row r="317" spans="1:279" s="27" customFormat="1" ht="12.75" outlineLevel="1" x14ac:dyDescent="0.2">
      <c r="A317" s="33"/>
      <c r="B317" s="58"/>
      <c r="C317" s="193" t="s">
        <v>155</v>
      </c>
      <c r="D317" s="33"/>
      <c r="E317" s="244">
        <v>0</v>
      </c>
      <c r="F317" s="194"/>
      <c r="G317" s="204">
        <f t="shared" si="566"/>
        <v>0</v>
      </c>
      <c r="H317" s="246">
        <f t="shared" si="567"/>
        <v>0</v>
      </c>
      <c r="I317" s="201" t="s">
        <v>164</v>
      </c>
      <c r="J317" s="197">
        <f t="shared" si="577"/>
        <v>0</v>
      </c>
      <c r="K317" s="197">
        <f t="shared" si="577"/>
        <v>0</v>
      </c>
      <c r="L317" s="197">
        <f t="shared" si="577"/>
        <v>0</v>
      </c>
      <c r="M317" s="197">
        <f t="shared" si="577"/>
        <v>0</v>
      </c>
      <c r="N317" s="197">
        <f t="shared" si="577"/>
        <v>0</v>
      </c>
      <c r="O317" s="197">
        <f t="shared" si="577"/>
        <v>0</v>
      </c>
      <c r="P317" s="197">
        <f t="shared" si="577"/>
        <v>0</v>
      </c>
      <c r="Q317" s="197">
        <f t="shared" si="577"/>
        <v>0</v>
      </c>
      <c r="R317" s="197">
        <f t="shared" si="577"/>
        <v>0</v>
      </c>
      <c r="S317" s="197">
        <f t="shared" si="577"/>
        <v>0</v>
      </c>
      <c r="T317" s="197">
        <f t="shared" si="578"/>
        <v>0</v>
      </c>
      <c r="U317" s="197">
        <f t="shared" si="578"/>
        <v>0</v>
      </c>
      <c r="V317" s="197">
        <f t="shared" si="578"/>
        <v>0</v>
      </c>
      <c r="W317" s="197">
        <f t="shared" si="578"/>
        <v>0</v>
      </c>
      <c r="X317" s="197">
        <f t="shared" si="578"/>
        <v>0</v>
      </c>
      <c r="Y317" s="197">
        <f t="shared" si="578"/>
        <v>0</v>
      </c>
      <c r="Z317" s="197">
        <f t="shared" si="578"/>
        <v>0</v>
      </c>
      <c r="AA317" s="197">
        <f t="shared" si="578"/>
        <v>0</v>
      </c>
      <c r="AB317" s="197">
        <f t="shared" si="578"/>
        <v>0</v>
      </c>
      <c r="AC317" s="197">
        <f t="shared" si="578"/>
        <v>0</v>
      </c>
      <c r="AD317" s="197">
        <f t="shared" si="579"/>
        <v>0</v>
      </c>
      <c r="AE317" s="197">
        <f t="shared" si="579"/>
        <v>0</v>
      </c>
      <c r="AF317" s="197">
        <f t="shared" si="579"/>
        <v>0</v>
      </c>
      <c r="AG317" s="197">
        <f t="shared" si="579"/>
        <v>0</v>
      </c>
      <c r="AH317" s="197">
        <f t="shared" si="579"/>
        <v>0</v>
      </c>
      <c r="AI317" s="197">
        <f t="shared" si="579"/>
        <v>0</v>
      </c>
      <c r="AJ317" s="197">
        <f t="shared" si="579"/>
        <v>0</v>
      </c>
      <c r="AK317" s="197">
        <f t="shared" si="579"/>
        <v>0</v>
      </c>
      <c r="AL317" s="197">
        <f t="shared" si="579"/>
        <v>0</v>
      </c>
      <c r="AM317" s="197">
        <f t="shared" si="579"/>
        <v>0</v>
      </c>
      <c r="AN317" s="197">
        <f t="shared" si="579"/>
        <v>0</v>
      </c>
      <c r="AO317" s="197">
        <f t="shared" si="579"/>
        <v>0</v>
      </c>
      <c r="AP317" s="197"/>
      <c r="AQ317" s="197"/>
      <c r="AR317" s="197"/>
      <c r="AS317" s="197"/>
      <c r="AT317" s="197"/>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14"/>
      <c r="DC317" s="28"/>
      <c r="DD317" s="28"/>
      <c r="DE317" s="28"/>
      <c r="DF317" s="28"/>
      <c r="DG317" s="28"/>
      <c r="DH317" s="28"/>
      <c r="DI317" s="28"/>
      <c r="DJ317" s="28"/>
      <c r="DK317" s="28"/>
      <c r="DL317" s="28"/>
      <c r="DM317" s="28"/>
      <c r="DN317" s="28"/>
      <c r="DO317" s="28"/>
      <c r="DP317" s="28"/>
      <c r="DQ317" s="28"/>
      <c r="DR317" s="28"/>
      <c r="DS317" s="28"/>
      <c r="DT317" s="28"/>
      <c r="DU317" s="28"/>
      <c r="DV317" s="28"/>
      <c r="DW317" s="28"/>
      <c r="DX317" s="28"/>
      <c r="DY317" s="28"/>
      <c r="DZ317" s="28"/>
      <c r="EA317" s="28"/>
      <c r="EB317" s="28"/>
      <c r="EC317" s="28"/>
      <c r="ED317" s="28"/>
      <c r="EE317" s="28"/>
      <c r="EF317" s="28"/>
      <c r="EG317" s="28"/>
      <c r="EH317" s="28"/>
      <c r="EI317" s="28"/>
      <c r="EJ317" s="28"/>
      <c r="EK317" s="28"/>
      <c r="EL317" s="28"/>
      <c r="EM317" s="28"/>
      <c r="EN317" s="28"/>
      <c r="EO317" s="28"/>
      <c r="EP317" s="28"/>
      <c r="EQ317" s="28"/>
      <c r="ER317" s="28"/>
      <c r="ES317" s="28"/>
      <c r="ET317" s="28"/>
      <c r="EU317" s="28"/>
      <c r="EV317" s="28"/>
      <c r="EW317" s="28"/>
      <c r="EX317" s="28"/>
      <c r="EY317" s="28"/>
      <c r="EZ317" s="28"/>
      <c r="FA317" s="28"/>
      <c r="FB317" s="28"/>
      <c r="FC317" s="28"/>
      <c r="FD317" s="28"/>
      <c r="FE317" s="28"/>
      <c r="FF317" s="28"/>
      <c r="FG317" s="28"/>
      <c r="FH317" s="28"/>
      <c r="FI317" s="28"/>
      <c r="FJ317" s="28"/>
      <c r="FK317" s="28"/>
      <c r="FL317" s="28"/>
      <c r="FM317" s="28"/>
      <c r="FN317" s="28"/>
      <c r="FO317" s="28"/>
      <c r="FP317" s="28"/>
      <c r="FQ317" s="28"/>
      <c r="FR317" s="28"/>
      <c r="FS317" s="28"/>
      <c r="FT317" s="28"/>
      <c r="FU317" s="28"/>
      <c r="FV317" s="28"/>
      <c r="FW317" s="28"/>
      <c r="FX317" s="28"/>
      <c r="FY317" s="28"/>
      <c r="FZ317" s="28"/>
      <c r="GA317" s="28"/>
      <c r="GB317" s="28"/>
      <c r="GC317" s="28"/>
      <c r="GD317" s="28"/>
      <c r="GE317" s="28"/>
      <c r="GF317" s="28"/>
      <c r="GG317" s="28"/>
      <c r="GH317" s="28"/>
      <c r="GI317" s="28"/>
      <c r="GJ317" s="28"/>
      <c r="GK317" s="28"/>
      <c r="GL317" s="28"/>
      <c r="GM317" s="28"/>
      <c r="GN317" s="28"/>
      <c r="GO317" s="28"/>
      <c r="GP317" s="28"/>
      <c r="GQ317" s="28"/>
      <c r="GR317" s="28"/>
      <c r="GS317" s="28"/>
      <c r="GT317" s="28"/>
      <c r="GU317" s="28"/>
      <c r="GV317" s="28"/>
      <c r="GW317" s="28"/>
      <c r="GX317" s="28"/>
      <c r="GY317" s="28"/>
      <c r="GZ317" s="28"/>
      <c r="HA317" s="28"/>
      <c r="HB317" s="28"/>
      <c r="HC317" s="28"/>
      <c r="HD317" s="28"/>
      <c r="HE317" s="28"/>
      <c r="HF317" s="28"/>
      <c r="HG317" s="28"/>
      <c r="HH317" s="28"/>
      <c r="HI317" s="28"/>
      <c r="HJ317" s="28"/>
      <c r="HK317" s="28"/>
      <c r="HL317" s="28"/>
      <c r="HM317" s="28"/>
      <c r="HN317" s="28"/>
      <c r="HO317" s="28"/>
      <c r="HP317" s="28"/>
      <c r="HQ317" s="28"/>
      <c r="HR317" s="28"/>
      <c r="HS317" s="28"/>
      <c r="HT317" s="28"/>
      <c r="HU317" s="28"/>
      <c r="HV317" s="28"/>
      <c r="HW317" s="28"/>
      <c r="HX317" s="28"/>
      <c r="HY317" s="28"/>
      <c r="HZ317" s="28"/>
      <c r="IA317" s="28"/>
      <c r="IB317" s="28"/>
      <c r="IC317" s="28"/>
      <c r="ID317" s="28"/>
      <c r="IE317" s="28"/>
      <c r="IF317" s="28"/>
      <c r="IG317" s="28"/>
      <c r="IH317" s="28"/>
      <c r="II317" s="28"/>
      <c r="IJ317" s="28"/>
      <c r="IK317" s="28"/>
      <c r="IL317" s="28"/>
      <c r="IM317" s="28"/>
      <c r="IN317" s="28"/>
      <c r="IO317" s="28"/>
      <c r="IP317" s="28"/>
      <c r="IQ317" s="28"/>
      <c r="IR317" s="28"/>
      <c r="IS317" s="28"/>
      <c r="IT317" s="28"/>
      <c r="IU317" s="28"/>
      <c r="IV317" s="28"/>
      <c r="IW317" s="28"/>
      <c r="IX317" s="28"/>
      <c r="IY317" s="28"/>
      <c r="IZ317" s="28"/>
      <c r="JA317" s="28"/>
      <c r="JB317" s="28"/>
      <c r="JC317" s="28"/>
      <c r="JD317" s="28"/>
      <c r="JE317" s="28"/>
      <c r="JF317" s="28"/>
      <c r="JG317" s="28"/>
      <c r="JH317" s="28"/>
      <c r="JI317" s="28"/>
      <c r="JJ317" s="28"/>
      <c r="JK317" s="28"/>
      <c r="JL317" s="28"/>
      <c r="JM317" s="28"/>
      <c r="JN317" s="28"/>
      <c r="JO317" s="28"/>
      <c r="JP317" s="28"/>
      <c r="JQ317" s="28"/>
      <c r="JR317" s="28"/>
      <c r="JS317" s="28"/>
    </row>
    <row r="318" spans="1:279" s="27" customFormat="1" ht="12.75" outlineLevel="1" x14ac:dyDescent="0.2">
      <c r="A318" s="33"/>
      <c r="B318" s="58"/>
      <c r="C318" s="193" t="s">
        <v>156</v>
      </c>
      <c r="D318" s="33"/>
      <c r="E318" s="244">
        <v>0</v>
      </c>
      <c r="F318" s="194"/>
      <c r="G318" s="204">
        <f t="shared" si="566"/>
        <v>0</v>
      </c>
      <c r="H318" s="246">
        <f t="shared" si="567"/>
        <v>0</v>
      </c>
      <c r="I318" s="201" t="s">
        <v>164</v>
      </c>
      <c r="J318" s="197">
        <f t="shared" si="577"/>
        <v>0</v>
      </c>
      <c r="K318" s="197">
        <f t="shared" si="577"/>
        <v>0</v>
      </c>
      <c r="L318" s="197">
        <f t="shared" si="577"/>
        <v>0</v>
      </c>
      <c r="M318" s="197">
        <f t="shared" si="577"/>
        <v>0</v>
      </c>
      <c r="N318" s="197">
        <f t="shared" si="577"/>
        <v>0</v>
      </c>
      <c r="O318" s="197">
        <f t="shared" si="577"/>
        <v>0</v>
      </c>
      <c r="P318" s="197">
        <f t="shared" si="577"/>
        <v>0</v>
      </c>
      <c r="Q318" s="197">
        <f t="shared" si="577"/>
        <v>0</v>
      </c>
      <c r="R318" s="197">
        <f t="shared" si="577"/>
        <v>0</v>
      </c>
      <c r="S318" s="197">
        <f t="shared" si="577"/>
        <v>0</v>
      </c>
      <c r="T318" s="197">
        <f t="shared" si="578"/>
        <v>0</v>
      </c>
      <c r="U318" s="197">
        <f t="shared" si="578"/>
        <v>0</v>
      </c>
      <c r="V318" s="197">
        <f t="shared" si="578"/>
        <v>0</v>
      </c>
      <c r="W318" s="197">
        <f t="shared" si="578"/>
        <v>0</v>
      </c>
      <c r="X318" s="197">
        <f t="shared" si="578"/>
        <v>0</v>
      </c>
      <c r="Y318" s="197">
        <f t="shared" si="578"/>
        <v>0</v>
      </c>
      <c r="Z318" s="197">
        <f t="shared" si="578"/>
        <v>0</v>
      </c>
      <c r="AA318" s="197">
        <f t="shared" si="578"/>
        <v>0</v>
      </c>
      <c r="AB318" s="197">
        <f t="shared" si="578"/>
        <v>0</v>
      </c>
      <c r="AC318" s="197">
        <f t="shared" si="578"/>
        <v>0</v>
      </c>
      <c r="AD318" s="197">
        <f t="shared" si="579"/>
        <v>0</v>
      </c>
      <c r="AE318" s="197">
        <f t="shared" si="579"/>
        <v>0</v>
      </c>
      <c r="AF318" s="197">
        <f t="shared" si="579"/>
        <v>0</v>
      </c>
      <c r="AG318" s="197">
        <f t="shared" si="579"/>
        <v>0</v>
      </c>
      <c r="AH318" s="197">
        <f t="shared" si="579"/>
        <v>0</v>
      </c>
      <c r="AI318" s="197">
        <f t="shared" si="579"/>
        <v>0</v>
      </c>
      <c r="AJ318" s="197">
        <f t="shared" si="579"/>
        <v>0</v>
      </c>
      <c r="AK318" s="197">
        <f t="shared" si="579"/>
        <v>0</v>
      </c>
      <c r="AL318" s="197">
        <f t="shared" si="579"/>
        <v>0</v>
      </c>
      <c r="AM318" s="197">
        <f t="shared" si="579"/>
        <v>0</v>
      </c>
      <c r="AN318" s="197">
        <f t="shared" si="579"/>
        <v>0</v>
      </c>
      <c r="AO318" s="197">
        <f t="shared" si="579"/>
        <v>0</v>
      </c>
      <c r="AP318" s="197"/>
      <c r="AQ318" s="197"/>
      <c r="AR318" s="197"/>
      <c r="AS318" s="197"/>
      <c r="AT318" s="197"/>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14"/>
      <c r="DC318" s="28"/>
      <c r="DD318" s="28"/>
      <c r="DE318" s="28"/>
      <c r="DF318" s="28"/>
      <c r="DG318" s="28"/>
      <c r="DH318" s="28"/>
      <c r="DI318" s="28"/>
      <c r="DJ318" s="28"/>
      <c r="DK318" s="28"/>
      <c r="DL318" s="28"/>
      <c r="DM318" s="28"/>
      <c r="DN318" s="28"/>
      <c r="DO318" s="28"/>
      <c r="DP318" s="28"/>
      <c r="DQ318" s="28"/>
      <c r="DR318" s="28"/>
      <c r="DS318" s="28"/>
      <c r="DT318" s="28"/>
      <c r="DU318" s="28"/>
      <c r="DV318" s="28"/>
      <c r="DW318" s="28"/>
      <c r="DX318" s="28"/>
      <c r="DY318" s="28"/>
      <c r="DZ318" s="28"/>
      <c r="EA318" s="28"/>
      <c r="EB318" s="28"/>
      <c r="EC318" s="28"/>
      <c r="ED318" s="28"/>
      <c r="EE318" s="28"/>
      <c r="EF318" s="28"/>
      <c r="EG318" s="28"/>
      <c r="EH318" s="28"/>
      <c r="EI318" s="28"/>
      <c r="EJ318" s="28"/>
      <c r="EK318" s="28"/>
      <c r="EL318" s="28"/>
      <c r="EM318" s="28"/>
      <c r="EN318" s="28"/>
      <c r="EO318" s="28"/>
      <c r="EP318" s="28"/>
      <c r="EQ318" s="28"/>
      <c r="ER318" s="28"/>
      <c r="ES318" s="28"/>
      <c r="ET318" s="28"/>
      <c r="EU318" s="28"/>
      <c r="EV318" s="28"/>
      <c r="EW318" s="28"/>
      <c r="EX318" s="28"/>
      <c r="EY318" s="28"/>
      <c r="EZ318" s="28"/>
      <c r="FA318" s="28"/>
      <c r="FB318" s="28"/>
      <c r="FC318" s="28"/>
      <c r="FD318" s="28"/>
      <c r="FE318" s="28"/>
      <c r="FF318" s="28"/>
      <c r="FG318" s="28"/>
      <c r="FH318" s="28"/>
      <c r="FI318" s="28"/>
      <c r="FJ318" s="28"/>
      <c r="FK318" s="28"/>
      <c r="FL318" s="28"/>
      <c r="FM318" s="28"/>
      <c r="FN318" s="28"/>
      <c r="FO318" s="28"/>
      <c r="FP318" s="28"/>
      <c r="FQ318" s="28"/>
      <c r="FR318" s="28"/>
      <c r="FS318" s="28"/>
      <c r="FT318" s="28"/>
      <c r="FU318" s="28"/>
      <c r="FV318" s="28"/>
      <c r="FW318" s="28"/>
      <c r="FX318" s="28"/>
      <c r="FY318" s="28"/>
      <c r="FZ318" s="28"/>
      <c r="GA318" s="28"/>
      <c r="GB318" s="28"/>
      <c r="GC318" s="28"/>
      <c r="GD318" s="28"/>
      <c r="GE318" s="28"/>
      <c r="GF318" s="28"/>
      <c r="GG318" s="28"/>
      <c r="GH318" s="28"/>
      <c r="GI318" s="28"/>
      <c r="GJ318" s="28"/>
      <c r="GK318" s="28"/>
      <c r="GL318" s="28"/>
      <c r="GM318" s="28"/>
      <c r="GN318" s="28"/>
      <c r="GO318" s="28"/>
      <c r="GP318" s="28"/>
      <c r="GQ318" s="28"/>
      <c r="GR318" s="28"/>
      <c r="GS318" s="28"/>
      <c r="GT318" s="28"/>
      <c r="GU318" s="28"/>
      <c r="GV318" s="28"/>
      <c r="GW318" s="28"/>
      <c r="GX318" s="28"/>
      <c r="GY318" s="28"/>
      <c r="GZ318" s="28"/>
      <c r="HA318" s="28"/>
      <c r="HB318" s="28"/>
      <c r="HC318" s="28"/>
      <c r="HD318" s="28"/>
      <c r="HE318" s="28"/>
      <c r="HF318" s="28"/>
      <c r="HG318" s="28"/>
      <c r="HH318" s="28"/>
      <c r="HI318" s="28"/>
      <c r="HJ318" s="28"/>
      <c r="HK318" s="28"/>
      <c r="HL318" s="28"/>
      <c r="HM318" s="28"/>
      <c r="HN318" s="28"/>
      <c r="HO318" s="28"/>
      <c r="HP318" s="28"/>
      <c r="HQ318" s="28"/>
      <c r="HR318" s="28"/>
      <c r="HS318" s="28"/>
      <c r="HT318" s="28"/>
      <c r="HU318" s="28"/>
      <c r="HV318" s="28"/>
      <c r="HW318" s="28"/>
      <c r="HX318" s="28"/>
      <c r="HY318" s="28"/>
      <c r="HZ318" s="28"/>
      <c r="IA318" s="28"/>
      <c r="IB318" s="28"/>
      <c r="IC318" s="28"/>
      <c r="ID318" s="28"/>
      <c r="IE318" s="28"/>
      <c r="IF318" s="28"/>
      <c r="IG318" s="28"/>
      <c r="IH318" s="28"/>
      <c r="II318" s="28"/>
      <c r="IJ318" s="28"/>
      <c r="IK318" s="28"/>
      <c r="IL318" s="28"/>
      <c r="IM318" s="28"/>
      <c r="IN318" s="28"/>
      <c r="IO318" s="28"/>
      <c r="IP318" s="28"/>
      <c r="IQ318" s="28"/>
      <c r="IR318" s="28"/>
      <c r="IS318" s="28"/>
      <c r="IT318" s="28"/>
      <c r="IU318" s="28"/>
      <c r="IV318" s="28"/>
      <c r="IW318" s="28"/>
      <c r="IX318" s="28"/>
      <c r="IY318" s="28"/>
      <c r="IZ318" s="28"/>
      <c r="JA318" s="28"/>
      <c r="JB318" s="28"/>
      <c r="JC318" s="28"/>
      <c r="JD318" s="28"/>
      <c r="JE318" s="28"/>
      <c r="JF318" s="28"/>
      <c r="JG318" s="28"/>
      <c r="JH318" s="28"/>
      <c r="JI318" s="28"/>
      <c r="JJ318" s="28"/>
      <c r="JK318" s="28"/>
      <c r="JL318" s="28"/>
      <c r="JM318" s="28"/>
      <c r="JN318" s="28"/>
      <c r="JO318" s="28"/>
      <c r="JP318" s="28"/>
      <c r="JQ318" s="28"/>
      <c r="JR318" s="28"/>
      <c r="JS318" s="28"/>
    </row>
    <row r="319" spans="1:279" s="27" customFormat="1" ht="12.75" outlineLevel="1" x14ac:dyDescent="0.2">
      <c r="A319" s="33"/>
      <c r="B319" s="58"/>
      <c r="C319" s="193" t="s">
        <v>157</v>
      </c>
      <c r="D319" s="33"/>
      <c r="E319" s="244">
        <v>0</v>
      </c>
      <c r="F319" s="194"/>
      <c r="G319" s="204">
        <f t="shared" si="566"/>
        <v>0</v>
      </c>
      <c r="H319" s="246">
        <f t="shared" si="567"/>
        <v>0</v>
      </c>
      <c r="I319" s="201" t="s">
        <v>164</v>
      </c>
      <c r="J319" s="197">
        <f t="shared" si="577"/>
        <v>0</v>
      </c>
      <c r="K319" s="197">
        <f t="shared" si="577"/>
        <v>0</v>
      </c>
      <c r="L319" s="197">
        <f t="shared" si="577"/>
        <v>0</v>
      </c>
      <c r="M319" s="197">
        <f t="shared" si="577"/>
        <v>0</v>
      </c>
      <c r="N319" s="197">
        <f t="shared" si="577"/>
        <v>0</v>
      </c>
      <c r="O319" s="197">
        <f t="shared" si="577"/>
        <v>0</v>
      </c>
      <c r="P319" s="197">
        <f t="shared" si="577"/>
        <v>0</v>
      </c>
      <c r="Q319" s="197">
        <f t="shared" si="577"/>
        <v>0</v>
      </c>
      <c r="R319" s="197">
        <f t="shared" si="577"/>
        <v>0</v>
      </c>
      <c r="S319" s="197">
        <f t="shared" si="577"/>
        <v>0</v>
      </c>
      <c r="T319" s="197">
        <f t="shared" si="578"/>
        <v>0</v>
      </c>
      <c r="U319" s="197">
        <f t="shared" si="578"/>
        <v>0</v>
      </c>
      <c r="V319" s="197">
        <f t="shared" si="578"/>
        <v>0</v>
      </c>
      <c r="W319" s="197">
        <f t="shared" si="578"/>
        <v>0</v>
      </c>
      <c r="X319" s="197">
        <f t="shared" si="578"/>
        <v>0</v>
      </c>
      <c r="Y319" s="197">
        <f t="shared" si="578"/>
        <v>0</v>
      </c>
      <c r="Z319" s="197">
        <f t="shared" si="578"/>
        <v>0</v>
      </c>
      <c r="AA319" s="197">
        <f t="shared" si="578"/>
        <v>0</v>
      </c>
      <c r="AB319" s="197">
        <f t="shared" si="578"/>
        <v>0</v>
      </c>
      <c r="AC319" s="197">
        <f t="shared" si="578"/>
        <v>0</v>
      </c>
      <c r="AD319" s="197">
        <f t="shared" si="579"/>
        <v>0</v>
      </c>
      <c r="AE319" s="197">
        <f t="shared" si="579"/>
        <v>0</v>
      </c>
      <c r="AF319" s="197">
        <f t="shared" si="579"/>
        <v>0</v>
      </c>
      <c r="AG319" s="197">
        <f t="shared" si="579"/>
        <v>0</v>
      </c>
      <c r="AH319" s="197">
        <f t="shared" si="579"/>
        <v>0</v>
      </c>
      <c r="AI319" s="197">
        <f t="shared" si="579"/>
        <v>0</v>
      </c>
      <c r="AJ319" s="197">
        <f t="shared" si="579"/>
        <v>0</v>
      </c>
      <c r="AK319" s="197">
        <f t="shared" si="579"/>
        <v>0</v>
      </c>
      <c r="AL319" s="197">
        <f t="shared" si="579"/>
        <v>0</v>
      </c>
      <c r="AM319" s="197">
        <f t="shared" si="579"/>
        <v>0</v>
      </c>
      <c r="AN319" s="197">
        <f t="shared" si="579"/>
        <v>0</v>
      </c>
      <c r="AO319" s="197">
        <f t="shared" si="579"/>
        <v>0</v>
      </c>
      <c r="AP319" s="197"/>
      <c r="AQ319" s="197"/>
      <c r="AR319" s="197"/>
      <c r="AS319" s="197"/>
      <c r="AT319" s="197"/>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14"/>
      <c r="DC319" s="28"/>
      <c r="DD319" s="28"/>
      <c r="DE319" s="28"/>
      <c r="DF319" s="28"/>
      <c r="DG319" s="28"/>
      <c r="DH319" s="28"/>
      <c r="DI319" s="28"/>
      <c r="DJ319" s="28"/>
      <c r="DK319" s="28"/>
      <c r="DL319" s="28"/>
      <c r="DM319" s="28"/>
      <c r="DN319" s="28"/>
      <c r="DO319" s="28"/>
      <c r="DP319" s="28"/>
      <c r="DQ319" s="28"/>
      <c r="DR319" s="28"/>
      <c r="DS319" s="28"/>
      <c r="DT319" s="28"/>
      <c r="DU319" s="28"/>
      <c r="DV319" s="28"/>
      <c r="DW319" s="28"/>
      <c r="DX319" s="28"/>
      <c r="DY319" s="28"/>
      <c r="DZ319" s="28"/>
      <c r="EA319" s="28"/>
      <c r="EB319" s="28"/>
      <c r="EC319" s="28"/>
      <c r="ED319" s="28"/>
      <c r="EE319" s="28"/>
      <c r="EF319" s="28"/>
      <c r="EG319" s="28"/>
      <c r="EH319" s="28"/>
      <c r="EI319" s="28"/>
      <c r="EJ319" s="28"/>
      <c r="EK319" s="28"/>
      <c r="EL319" s="28"/>
      <c r="EM319" s="28"/>
      <c r="EN319" s="28"/>
      <c r="EO319" s="28"/>
      <c r="EP319" s="28"/>
      <c r="EQ319" s="28"/>
      <c r="ER319" s="28"/>
      <c r="ES319" s="28"/>
      <c r="ET319" s="28"/>
      <c r="EU319" s="28"/>
      <c r="EV319" s="28"/>
      <c r="EW319" s="28"/>
      <c r="EX319" s="28"/>
      <c r="EY319" s="28"/>
      <c r="EZ319" s="28"/>
      <c r="FA319" s="28"/>
      <c r="FB319" s="28"/>
      <c r="FC319" s="28"/>
      <c r="FD319" s="28"/>
      <c r="FE319" s="28"/>
      <c r="FF319" s="28"/>
      <c r="FG319" s="28"/>
      <c r="FH319" s="28"/>
      <c r="FI319" s="28"/>
      <c r="FJ319" s="28"/>
      <c r="FK319" s="28"/>
      <c r="FL319" s="28"/>
      <c r="FM319" s="28"/>
      <c r="FN319" s="28"/>
      <c r="FO319" s="28"/>
      <c r="FP319" s="28"/>
      <c r="FQ319" s="28"/>
      <c r="FR319" s="28"/>
      <c r="FS319" s="28"/>
      <c r="FT319" s="28"/>
      <c r="FU319" s="28"/>
      <c r="FV319" s="28"/>
      <c r="FW319" s="28"/>
      <c r="FX319" s="28"/>
      <c r="FY319" s="28"/>
      <c r="FZ319" s="28"/>
      <c r="GA319" s="28"/>
      <c r="GB319" s="28"/>
      <c r="GC319" s="28"/>
      <c r="GD319" s="28"/>
      <c r="GE319" s="28"/>
      <c r="GF319" s="28"/>
      <c r="GG319" s="28"/>
      <c r="GH319" s="28"/>
      <c r="GI319" s="28"/>
      <c r="GJ319" s="28"/>
      <c r="GK319" s="28"/>
      <c r="GL319" s="28"/>
      <c r="GM319" s="28"/>
      <c r="GN319" s="28"/>
      <c r="GO319" s="28"/>
      <c r="GP319" s="28"/>
      <c r="GQ319" s="28"/>
      <c r="GR319" s="28"/>
      <c r="GS319" s="28"/>
      <c r="GT319" s="28"/>
      <c r="GU319" s="28"/>
      <c r="GV319" s="28"/>
      <c r="GW319" s="28"/>
      <c r="GX319" s="28"/>
      <c r="GY319" s="28"/>
      <c r="GZ319" s="28"/>
      <c r="HA319" s="28"/>
      <c r="HB319" s="28"/>
      <c r="HC319" s="28"/>
      <c r="HD319" s="28"/>
      <c r="HE319" s="28"/>
      <c r="HF319" s="28"/>
      <c r="HG319" s="28"/>
      <c r="HH319" s="28"/>
      <c r="HI319" s="28"/>
      <c r="HJ319" s="28"/>
      <c r="HK319" s="28"/>
      <c r="HL319" s="28"/>
      <c r="HM319" s="28"/>
      <c r="HN319" s="28"/>
      <c r="HO319" s="28"/>
      <c r="HP319" s="28"/>
      <c r="HQ319" s="28"/>
      <c r="HR319" s="28"/>
      <c r="HS319" s="28"/>
      <c r="HT319" s="28"/>
      <c r="HU319" s="28"/>
      <c r="HV319" s="28"/>
      <c r="HW319" s="28"/>
      <c r="HX319" s="28"/>
      <c r="HY319" s="28"/>
      <c r="HZ319" s="28"/>
      <c r="IA319" s="28"/>
      <c r="IB319" s="28"/>
      <c r="IC319" s="28"/>
      <c r="ID319" s="28"/>
      <c r="IE319" s="28"/>
      <c r="IF319" s="28"/>
      <c r="IG319" s="28"/>
      <c r="IH319" s="28"/>
      <c r="II319" s="28"/>
      <c r="IJ319" s="28"/>
      <c r="IK319" s="28"/>
      <c r="IL319" s="28"/>
      <c r="IM319" s="28"/>
      <c r="IN319" s="28"/>
      <c r="IO319" s="28"/>
      <c r="IP319" s="28"/>
      <c r="IQ319" s="28"/>
      <c r="IR319" s="28"/>
      <c r="IS319" s="28"/>
      <c r="IT319" s="28"/>
      <c r="IU319" s="28"/>
      <c r="IV319" s="28"/>
      <c r="IW319" s="28"/>
      <c r="IX319" s="28"/>
      <c r="IY319" s="28"/>
      <c r="IZ319" s="28"/>
      <c r="JA319" s="28"/>
      <c r="JB319" s="28"/>
      <c r="JC319" s="28"/>
      <c r="JD319" s="28"/>
      <c r="JE319" s="28"/>
      <c r="JF319" s="28"/>
      <c r="JG319" s="28"/>
      <c r="JH319" s="28"/>
      <c r="JI319" s="28"/>
      <c r="JJ319" s="28"/>
      <c r="JK319" s="28"/>
      <c r="JL319" s="28"/>
      <c r="JM319" s="28"/>
      <c r="JN319" s="28"/>
      <c r="JO319" s="28"/>
      <c r="JP319" s="28"/>
      <c r="JQ319" s="28"/>
      <c r="JR319" s="28"/>
      <c r="JS319" s="28"/>
    </row>
    <row r="320" spans="1:279" s="27" customFormat="1" ht="12.75" outlineLevel="1" x14ac:dyDescent="0.2">
      <c r="A320" s="33"/>
      <c r="B320" s="58"/>
      <c r="C320" s="193" t="s">
        <v>158</v>
      </c>
      <c r="D320" s="33"/>
      <c r="E320" s="244">
        <v>0</v>
      </c>
      <c r="F320" s="194"/>
      <c r="G320" s="204">
        <f t="shared" si="566"/>
        <v>0</v>
      </c>
      <c r="H320" s="246">
        <f t="shared" si="567"/>
        <v>0</v>
      </c>
      <c r="I320" s="201" t="s">
        <v>164</v>
      </c>
      <c r="J320" s="197">
        <f t="shared" si="577"/>
        <v>0</v>
      </c>
      <c r="K320" s="197">
        <f t="shared" si="577"/>
        <v>0</v>
      </c>
      <c r="L320" s="197">
        <f t="shared" si="577"/>
        <v>0</v>
      </c>
      <c r="M320" s="197">
        <f t="shared" si="577"/>
        <v>0</v>
      </c>
      <c r="N320" s="197">
        <f t="shared" si="577"/>
        <v>0</v>
      </c>
      <c r="O320" s="197">
        <f t="shared" si="577"/>
        <v>0</v>
      </c>
      <c r="P320" s="197">
        <f t="shared" si="577"/>
        <v>0</v>
      </c>
      <c r="Q320" s="197">
        <f t="shared" si="577"/>
        <v>0</v>
      </c>
      <c r="R320" s="197">
        <f t="shared" si="577"/>
        <v>0</v>
      </c>
      <c r="S320" s="197">
        <f t="shared" si="577"/>
        <v>0</v>
      </c>
      <c r="T320" s="197">
        <f t="shared" si="578"/>
        <v>0</v>
      </c>
      <c r="U320" s="197">
        <f t="shared" si="578"/>
        <v>0</v>
      </c>
      <c r="V320" s="197">
        <f t="shared" si="578"/>
        <v>0</v>
      </c>
      <c r="W320" s="197">
        <f t="shared" si="578"/>
        <v>0</v>
      </c>
      <c r="X320" s="197">
        <f t="shared" si="578"/>
        <v>0</v>
      </c>
      <c r="Y320" s="197">
        <f t="shared" si="578"/>
        <v>0</v>
      </c>
      <c r="Z320" s="197">
        <f t="shared" si="578"/>
        <v>0</v>
      </c>
      <c r="AA320" s="197">
        <f t="shared" si="578"/>
        <v>0</v>
      </c>
      <c r="AB320" s="197">
        <f t="shared" si="578"/>
        <v>0</v>
      </c>
      <c r="AC320" s="197">
        <f t="shared" si="578"/>
        <v>0</v>
      </c>
      <c r="AD320" s="197">
        <f t="shared" si="579"/>
        <v>0</v>
      </c>
      <c r="AE320" s="197">
        <f t="shared" si="579"/>
        <v>0</v>
      </c>
      <c r="AF320" s="197">
        <f t="shared" si="579"/>
        <v>0</v>
      </c>
      <c r="AG320" s="197">
        <f t="shared" si="579"/>
        <v>0</v>
      </c>
      <c r="AH320" s="197">
        <f t="shared" si="579"/>
        <v>0</v>
      </c>
      <c r="AI320" s="197">
        <f t="shared" si="579"/>
        <v>0</v>
      </c>
      <c r="AJ320" s="197">
        <f t="shared" si="579"/>
        <v>0</v>
      </c>
      <c r="AK320" s="197">
        <f t="shared" si="579"/>
        <v>0</v>
      </c>
      <c r="AL320" s="197">
        <f t="shared" si="579"/>
        <v>0</v>
      </c>
      <c r="AM320" s="197">
        <f t="shared" si="579"/>
        <v>0</v>
      </c>
      <c r="AN320" s="197">
        <f t="shared" si="579"/>
        <v>0</v>
      </c>
      <c r="AO320" s="197">
        <f t="shared" si="579"/>
        <v>0</v>
      </c>
      <c r="AP320" s="197"/>
      <c r="AQ320" s="197"/>
      <c r="AR320" s="197"/>
      <c r="AS320" s="197"/>
      <c r="AT320" s="197"/>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14"/>
      <c r="DC320" s="28"/>
      <c r="DD320" s="28"/>
      <c r="DE320" s="28"/>
      <c r="DF320" s="28"/>
      <c r="DG320" s="28"/>
      <c r="DH320" s="28"/>
      <c r="DI320" s="28"/>
      <c r="DJ320" s="28"/>
      <c r="DK320" s="28"/>
      <c r="DL320" s="28"/>
      <c r="DM320" s="28"/>
      <c r="DN320" s="28"/>
      <c r="DO320" s="28"/>
      <c r="DP320" s="28"/>
      <c r="DQ320" s="28"/>
      <c r="DR320" s="28"/>
      <c r="DS320" s="28"/>
      <c r="DT320" s="28"/>
      <c r="DU320" s="28"/>
      <c r="DV320" s="28"/>
      <c r="DW320" s="28"/>
      <c r="DX320" s="28"/>
      <c r="DY320" s="28"/>
      <c r="DZ320" s="28"/>
      <c r="EA320" s="28"/>
      <c r="EB320" s="28"/>
      <c r="EC320" s="28"/>
      <c r="ED320" s="28"/>
      <c r="EE320" s="28"/>
      <c r="EF320" s="28"/>
      <c r="EG320" s="28"/>
      <c r="EH320" s="28"/>
      <c r="EI320" s="28"/>
      <c r="EJ320" s="28"/>
      <c r="EK320" s="28"/>
      <c r="EL320" s="28"/>
      <c r="EM320" s="28"/>
      <c r="EN320" s="28"/>
      <c r="EO320" s="28"/>
      <c r="EP320" s="28"/>
      <c r="EQ320" s="28"/>
      <c r="ER320" s="28"/>
      <c r="ES320" s="28"/>
      <c r="ET320" s="28"/>
      <c r="EU320" s="28"/>
      <c r="EV320" s="28"/>
      <c r="EW320" s="28"/>
      <c r="EX320" s="28"/>
      <c r="EY320" s="28"/>
      <c r="EZ320" s="28"/>
      <c r="FA320" s="28"/>
      <c r="FB320" s="28"/>
      <c r="FC320" s="28"/>
      <c r="FD320" s="28"/>
      <c r="FE320" s="28"/>
      <c r="FF320" s="28"/>
      <c r="FG320" s="28"/>
      <c r="FH320" s="28"/>
      <c r="FI320" s="28"/>
      <c r="FJ320" s="28"/>
      <c r="FK320" s="28"/>
      <c r="FL320" s="28"/>
      <c r="FM320" s="28"/>
      <c r="FN320" s="28"/>
      <c r="FO320" s="28"/>
      <c r="FP320" s="28"/>
      <c r="FQ320" s="28"/>
      <c r="FR320" s="28"/>
      <c r="FS320" s="28"/>
      <c r="FT320" s="28"/>
      <c r="FU320" s="28"/>
      <c r="FV320" s="28"/>
      <c r="FW320" s="28"/>
      <c r="FX320" s="28"/>
      <c r="FY320" s="28"/>
      <c r="FZ320" s="28"/>
      <c r="GA320" s="28"/>
      <c r="GB320" s="28"/>
      <c r="GC320" s="28"/>
      <c r="GD320" s="28"/>
      <c r="GE320" s="28"/>
      <c r="GF320" s="28"/>
      <c r="GG320" s="28"/>
      <c r="GH320" s="28"/>
      <c r="GI320" s="28"/>
      <c r="GJ320" s="28"/>
      <c r="GK320" s="28"/>
      <c r="GL320" s="28"/>
      <c r="GM320" s="28"/>
      <c r="GN320" s="28"/>
      <c r="GO320" s="28"/>
      <c r="GP320" s="28"/>
      <c r="GQ320" s="28"/>
      <c r="GR320" s="28"/>
      <c r="GS320" s="28"/>
      <c r="GT320" s="28"/>
      <c r="GU320" s="28"/>
      <c r="GV320" s="28"/>
      <c r="GW320" s="28"/>
      <c r="GX320" s="28"/>
      <c r="GY320" s="28"/>
      <c r="GZ320" s="28"/>
      <c r="HA320" s="28"/>
      <c r="HB320" s="28"/>
      <c r="HC320" s="28"/>
      <c r="HD320" s="28"/>
      <c r="HE320" s="28"/>
      <c r="HF320" s="28"/>
      <c r="HG320" s="28"/>
      <c r="HH320" s="28"/>
      <c r="HI320" s="28"/>
      <c r="HJ320" s="28"/>
      <c r="HK320" s="28"/>
      <c r="HL320" s="28"/>
      <c r="HM320" s="28"/>
      <c r="HN320" s="28"/>
      <c r="HO320" s="28"/>
      <c r="HP320" s="28"/>
      <c r="HQ320" s="28"/>
      <c r="HR320" s="28"/>
      <c r="HS320" s="28"/>
      <c r="HT320" s="28"/>
      <c r="HU320" s="28"/>
      <c r="HV320" s="28"/>
      <c r="HW320" s="28"/>
      <c r="HX320" s="28"/>
      <c r="HY320" s="28"/>
      <c r="HZ320" s="28"/>
      <c r="IA320" s="28"/>
      <c r="IB320" s="28"/>
      <c r="IC320" s="28"/>
      <c r="ID320" s="28"/>
      <c r="IE320" s="28"/>
      <c r="IF320" s="28"/>
      <c r="IG320" s="28"/>
      <c r="IH320" s="28"/>
      <c r="II320" s="28"/>
      <c r="IJ320" s="28"/>
      <c r="IK320" s="28"/>
      <c r="IL320" s="28"/>
      <c r="IM320" s="28"/>
      <c r="IN320" s="28"/>
      <c r="IO320" s="28"/>
      <c r="IP320" s="28"/>
      <c r="IQ320" s="28"/>
      <c r="IR320" s="28"/>
      <c r="IS320" s="28"/>
      <c r="IT320" s="28"/>
      <c r="IU320" s="28"/>
      <c r="IV320" s="28"/>
      <c r="IW320" s="28"/>
      <c r="IX320" s="28"/>
      <c r="IY320" s="28"/>
      <c r="IZ320" s="28"/>
      <c r="JA320" s="28"/>
      <c r="JB320" s="28"/>
      <c r="JC320" s="28"/>
      <c r="JD320" s="28"/>
      <c r="JE320" s="28"/>
      <c r="JF320" s="28"/>
      <c r="JG320" s="28"/>
      <c r="JH320" s="28"/>
      <c r="JI320" s="28"/>
      <c r="JJ320" s="28"/>
      <c r="JK320" s="28"/>
      <c r="JL320" s="28"/>
      <c r="JM320" s="28"/>
      <c r="JN320" s="28"/>
      <c r="JO320" s="28"/>
      <c r="JP320" s="28"/>
      <c r="JQ320" s="28"/>
      <c r="JR320" s="28"/>
      <c r="JS320" s="28"/>
    </row>
    <row r="321" spans="1:279" s="27" customFormat="1" ht="12.75" outlineLevel="1" x14ac:dyDescent="0.2">
      <c r="A321" s="33"/>
      <c r="B321" s="58"/>
      <c r="C321" s="193" t="s">
        <v>159</v>
      </c>
      <c r="D321" s="33"/>
      <c r="E321" s="244">
        <v>0</v>
      </c>
      <c r="F321" s="194"/>
      <c r="G321" s="204">
        <f t="shared" si="566"/>
        <v>0</v>
      </c>
      <c r="H321" s="246">
        <f t="shared" si="567"/>
        <v>0</v>
      </c>
      <c r="I321" s="201" t="s">
        <v>164</v>
      </c>
      <c r="J321" s="197">
        <f t="shared" si="577"/>
        <v>0</v>
      </c>
      <c r="K321" s="197">
        <f t="shared" si="577"/>
        <v>0</v>
      </c>
      <c r="L321" s="197">
        <f t="shared" si="577"/>
        <v>0</v>
      </c>
      <c r="M321" s="197">
        <f t="shared" si="577"/>
        <v>0</v>
      </c>
      <c r="N321" s="197">
        <f t="shared" si="577"/>
        <v>0</v>
      </c>
      <c r="O321" s="197">
        <f t="shared" si="577"/>
        <v>0</v>
      </c>
      <c r="P321" s="197">
        <f t="shared" si="577"/>
        <v>0</v>
      </c>
      <c r="Q321" s="197">
        <f t="shared" si="577"/>
        <v>0</v>
      </c>
      <c r="R321" s="197">
        <f t="shared" si="577"/>
        <v>0</v>
      </c>
      <c r="S321" s="197">
        <f t="shared" si="577"/>
        <v>0</v>
      </c>
      <c r="T321" s="197">
        <f t="shared" si="578"/>
        <v>0</v>
      </c>
      <c r="U321" s="197">
        <f t="shared" si="578"/>
        <v>0</v>
      </c>
      <c r="V321" s="197">
        <f t="shared" si="578"/>
        <v>0</v>
      </c>
      <c r="W321" s="197">
        <f t="shared" si="578"/>
        <v>0</v>
      </c>
      <c r="X321" s="197">
        <f t="shared" si="578"/>
        <v>0</v>
      </c>
      <c r="Y321" s="197">
        <f t="shared" si="578"/>
        <v>0</v>
      </c>
      <c r="Z321" s="197">
        <f t="shared" si="578"/>
        <v>0</v>
      </c>
      <c r="AA321" s="197">
        <f t="shared" si="578"/>
        <v>0</v>
      </c>
      <c r="AB321" s="197">
        <f t="shared" si="578"/>
        <v>0</v>
      </c>
      <c r="AC321" s="197">
        <f t="shared" si="578"/>
        <v>0</v>
      </c>
      <c r="AD321" s="197">
        <f t="shared" si="579"/>
        <v>0</v>
      </c>
      <c r="AE321" s="197">
        <f t="shared" si="579"/>
        <v>0</v>
      </c>
      <c r="AF321" s="197">
        <f t="shared" si="579"/>
        <v>0</v>
      </c>
      <c r="AG321" s="197">
        <f t="shared" si="579"/>
        <v>0</v>
      </c>
      <c r="AH321" s="197">
        <f t="shared" si="579"/>
        <v>0</v>
      </c>
      <c r="AI321" s="197">
        <f t="shared" si="579"/>
        <v>0</v>
      </c>
      <c r="AJ321" s="197">
        <f t="shared" si="579"/>
        <v>0</v>
      </c>
      <c r="AK321" s="197">
        <f t="shared" si="579"/>
        <v>0</v>
      </c>
      <c r="AL321" s="197">
        <f t="shared" si="579"/>
        <v>0</v>
      </c>
      <c r="AM321" s="197">
        <f t="shared" si="579"/>
        <v>0</v>
      </c>
      <c r="AN321" s="197">
        <f t="shared" si="579"/>
        <v>0</v>
      </c>
      <c r="AO321" s="197">
        <f t="shared" si="579"/>
        <v>0</v>
      </c>
      <c r="AP321" s="197"/>
      <c r="AQ321" s="197"/>
      <c r="AR321" s="197"/>
      <c r="AS321" s="197"/>
      <c r="AT321" s="197"/>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14"/>
      <c r="DC321" s="28"/>
      <c r="DD321" s="28"/>
      <c r="DE321" s="28"/>
      <c r="DF321" s="28"/>
      <c r="DG321" s="28"/>
      <c r="DH321" s="28"/>
      <c r="DI321" s="28"/>
      <c r="DJ321" s="28"/>
      <c r="DK321" s="28"/>
      <c r="DL321" s="28"/>
      <c r="DM321" s="28"/>
      <c r="DN321" s="28"/>
      <c r="DO321" s="28"/>
      <c r="DP321" s="28"/>
      <c r="DQ321" s="28"/>
      <c r="DR321" s="28"/>
      <c r="DS321" s="28"/>
      <c r="DT321" s="28"/>
      <c r="DU321" s="28"/>
      <c r="DV321" s="28"/>
      <c r="DW321" s="28"/>
      <c r="DX321" s="28"/>
      <c r="DY321" s="28"/>
      <c r="DZ321" s="28"/>
      <c r="EA321" s="28"/>
      <c r="EB321" s="28"/>
      <c r="EC321" s="28"/>
      <c r="ED321" s="28"/>
      <c r="EE321" s="28"/>
      <c r="EF321" s="28"/>
      <c r="EG321" s="28"/>
      <c r="EH321" s="28"/>
      <c r="EI321" s="28"/>
      <c r="EJ321" s="28"/>
      <c r="EK321" s="28"/>
      <c r="EL321" s="28"/>
      <c r="EM321" s="28"/>
      <c r="EN321" s="28"/>
      <c r="EO321" s="28"/>
      <c r="EP321" s="28"/>
      <c r="EQ321" s="28"/>
      <c r="ER321" s="28"/>
      <c r="ES321" s="28"/>
      <c r="ET321" s="28"/>
      <c r="EU321" s="28"/>
      <c r="EV321" s="28"/>
      <c r="EW321" s="28"/>
      <c r="EX321" s="28"/>
      <c r="EY321" s="28"/>
      <c r="EZ321" s="28"/>
      <c r="FA321" s="28"/>
      <c r="FB321" s="28"/>
      <c r="FC321" s="28"/>
      <c r="FD321" s="28"/>
      <c r="FE321" s="28"/>
      <c r="FF321" s="28"/>
      <c r="FG321" s="28"/>
      <c r="FH321" s="28"/>
      <c r="FI321" s="28"/>
      <c r="FJ321" s="28"/>
      <c r="FK321" s="28"/>
      <c r="FL321" s="28"/>
      <c r="FM321" s="28"/>
      <c r="FN321" s="28"/>
      <c r="FO321" s="28"/>
      <c r="FP321" s="28"/>
      <c r="FQ321" s="28"/>
      <c r="FR321" s="28"/>
      <c r="FS321" s="28"/>
      <c r="FT321" s="28"/>
      <c r="FU321" s="28"/>
      <c r="FV321" s="28"/>
      <c r="FW321" s="28"/>
      <c r="FX321" s="28"/>
      <c r="FY321" s="28"/>
      <c r="FZ321" s="28"/>
      <c r="GA321" s="28"/>
      <c r="GB321" s="28"/>
      <c r="GC321" s="28"/>
      <c r="GD321" s="28"/>
      <c r="GE321" s="28"/>
      <c r="GF321" s="28"/>
      <c r="GG321" s="28"/>
      <c r="GH321" s="28"/>
      <c r="GI321" s="28"/>
      <c r="GJ321" s="28"/>
      <c r="GK321" s="28"/>
      <c r="GL321" s="28"/>
      <c r="GM321" s="28"/>
      <c r="GN321" s="28"/>
      <c r="GO321" s="28"/>
      <c r="GP321" s="28"/>
      <c r="GQ321" s="28"/>
      <c r="GR321" s="28"/>
      <c r="GS321" s="28"/>
      <c r="GT321" s="28"/>
      <c r="GU321" s="28"/>
      <c r="GV321" s="28"/>
      <c r="GW321" s="28"/>
      <c r="GX321" s="28"/>
      <c r="GY321" s="28"/>
      <c r="GZ321" s="28"/>
      <c r="HA321" s="28"/>
      <c r="HB321" s="28"/>
      <c r="HC321" s="28"/>
      <c r="HD321" s="28"/>
      <c r="HE321" s="28"/>
      <c r="HF321" s="28"/>
      <c r="HG321" s="28"/>
      <c r="HH321" s="28"/>
      <c r="HI321" s="28"/>
      <c r="HJ321" s="28"/>
      <c r="HK321" s="28"/>
      <c r="HL321" s="28"/>
      <c r="HM321" s="28"/>
      <c r="HN321" s="28"/>
      <c r="HO321" s="28"/>
      <c r="HP321" s="28"/>
      <c r="HQ321" s="28"/>
      <c r="HR321" s="28"/>
      <c r="HS321" s="28"/>
      <c r="HT321" s="28"/>
      <c r="HU321" s="28"/>
      <c r="HV321" s="28"/>
      <c r="HW321" s="28"/>
      <c r="HX321" s="28"/>
      <c r="HY321" s="28"/>
      <c r="HZ321" s="28"/>
      <c r="IA321" s="28"/>
      <c r="IB321" s="28"/>
      <c r="IC321" s="28"/>
      <c r="ID321" s="28"/>
      <c r="IE321" s="28"/>
      <c r="IF321" s="28"/>
      <c r="IG321" s="28"/>
      <c r="IH321" s="28"/>
      <c r="II321" s="28"/>
      <c r="IJ321" s="28"/>
      <c r="IK321" s="28"/>
      <c r="IL321" s="28"/>
      <c r="IM321" s="28"/>
      <c r="IN321" s="28"/>
      <c r="IO321" s="28"/>
      <c r="IP321" s="28"/>
      <c r="IQ321" s="28"/>
      <c r="IR321" s="28"/>
      <c r="IS321" s="28"/>
      <c r="IT321" s="28"/>
      <c r="IU321" s="28"/>
      <c r="IV321" s="28"/>
      <c r="IW321" s="28"/>
      <c r="IX321" s="28"/>
      <c r="IY321" s="28"/>
      <c r="IZ321" s="28"/>
      <c r="JA321" s="28"/>
      <c r="JB321" s="28"/>
      <c r="JC321" s="28"/>
      <c r="JD321" s="28"/>
      <c r="JE321" s="28"/>
      <c r="JF321" s="28"/>
      <c r="JG321" s="28"/>
      <c r="JH321" s="28"/>
      <c r="JI321" s="28"/>
      <c r="JJ321" s="28"/>
      <c r="JK321" s="28"/>
      <c r="JL321" s="28"/>
      <c r="JM321" s="28"/>
      <c r="JN321" s="28"/>
      <c r="JO321" s="28"/>
      <c r="JP321" s="28"/>
      <c r="JQ321" s="28"/>
      <c r="JR321" s="28"/>
      <c r="JS321" s="28"/>
    </row>
    <row r="322" spans="1:279" s="27" customFormat="1" ht="13.5" outlineLevel="1" thickBot="1" x14ac:dyDescent="0.25">
      <c r="A322" s="33"/>
      <c r="B322" s="58"/>
      <c r="C322" s="51" t="s">
        <v>161</v>
      </c>
      <c r="D322" s="33"/>
      <c r="E322" s="248">
        <f>SUM(E280:E321)</f>
        <v>1</v>
      </c>
      <c r="F322" s="51"/>
      <c r="G322" s="218">
        <f t="shared" si="566"/>
        <v>2662628831.1595364</v>
      </c>
      <c r="H322" s="246">
        <f t="shared" si="567"/>
        <v>1</v>
      </c>
      <c r="I322" s="201" t="s">
        <v>164</v>
      </c>
      <c r="J322" s="212">
        <f t="shared" ref="J322:U322" si="580">+J17</f>
        <v>30394934.543636534</v>
      </c>
      <c r="K322" s="212">
        <f t="shared" si="580"/>
        <v>19249469.642482039</v>
      </c>
      <c r="L322" s="212">
        <f t="shared" si="580"/>
        <v>14315809.68079447</v>
      </c>
      <c r="M322" s="212">
        <f t="shared" si="580"/>
        <v>12755002.836666623</v>
      </c>
      <c r="N322" s="212">
        <f t="shared" si="580"/>
        <v>11614809.268834872</v>
      </c>
      <c r="O322" s="212">
        <f t="shared" si="580"/>
        <v>11414491.93666441</v>
      </c>
      <c r="P322" s="212">
        <f t="shared" si="580"/>
        <v>18124702.041362524</v>
      </c>
      <c r="Q322" s="212">
        <f t="shared" si="580"/>
        <v>15396306.024159672</v>
      </c>
      <c r="R322" s="212">
        <f t="shared" si="580"/>
        <v>21226326.21011927</v>
      </c>
      <c r="S322" s="212">
        <f t="shared" si="580"/>
        <v>27009622.283977237</v>
      </c>
      <c r="T322" s="212">
        <f t="shared" si="580"/>
        <v>39017414.356667928</v>
      </c>
      <c r="U322" s="212">
        <f t="shared" si="580"/>
        <v>66360955.034171626</v>
      </c>
      <c r="V322" s="212">
        <v>54349482.749999993</v>
      </c>
      <c r="W322" s="212">
        <v>44146828.450000003</v>
      </c>
      <c r="X322" s="212">
        <v>41638298.189999998</v>
      </c>
      <c r="Y322" s="212">
        <v>23415887.900000002</v>
      </c>
      <c r="Z322" s="212">
        <v>26737565.780000001</v>
      </c>
      <c r="AA322" s="212">
        <v>37916151.590000004</v>
      </c>
      <c r="AB322" s="212">
        <v>52642706.909999996</v>
      </c>
      <c r="AC322" s="212">
        <v>35840534.68</v>
      </c>
      <c r="AD322" s="212">
        <v>50733843.989999972</v>
      </c>
      <c r="AE322" s="212">
        <v>68042942.420000002</v>
      </c>
      <c r="AF322" s="212">
        <v>113299653.06999999</v>
      </c>
      <c r="AG322" s="212">
        <v>202467079.27000001</v>
      </c>
      <c r="AH322" s="212">
        <f>+AH17</f>
        <v>255479751.40000001</v>
      </c>
      <c r="AI322" s="212">
        <f>+AI17</f>
        <v>182777545.81999999</v>
      </c>
      <c r="AJ322" s="212">
        <f>+AJ17</f>
        <v>117818519.43000001</v>
      </c>
      <c r="AK322" s="212">
        <f t="shared" ref="AK322:AS322" si="581">+AK17</f>
        <v>106309737.7</v>
      </c>
      <c r="AL322" s="212">
        <f t="shared" si="581"/>
        <v>70247179.329999998</v>
      </c>
      <c r="AM322" s="212">
        <f t="shared" si="581"/>
        <v>104401997.55999999</v>
      </c>
      <c r="AN322" s="212">
        <f t="shared" si="581"/>
        <v>142828221.56999999</v>
      </c>
      <c r="AO322" s="212">
        <f t="shared" si="581"/>
        <v>115520430.2</v>
      </c>
      <c r="AP322" s="212">
        <f t="shared" si="581"/>
        <v>100606332.67</v>
      </c>
      <c r="AQ322" s="212">
        <f t="shared" si="581"/>
        <v>98731152.739999995</v>
      </c>
      <c r="AR322" s="212">
        <f t="shared" si="581"/>
        <v>135961493.00999999</v>
      </c>
      <c r="AS322" s="212">
        <f t="shared" si="581"/>
        <v>193835650.87</v>
      </c>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14"/>
      <c r="DC322" s="28"/>
      <c r="DD322" s="28"/>
      <c r="DE322" s="28"/>
      <c r="DF322" s="28"/>
      <c r="DG322" s="28"/>
      <c r="DH322" s="28"/>
      <c r="DI322" s="28"/>
      <c r="DJ322" s="28"/>
      <c r="DK322" s="28"/>
      <c r="DL322" s="28"/>
      <c r="DM322" s="28"/>
      <c r="DN322" s="28"/>
      <c r="DO322" s="28"/>
      <c r="DP322" s="28"/>
      <c r="DQ322" s="28"/>
      <c r="DR322" s="28"/>
      <c r="DS322" s="28"/>
      <c r="DT322" s="28"/>
      <c r="DU322" s="28"/>
      <c r="DV322" s="28"/>
      <c r="DW322" s="28"/>
      <c r="DX322" s="28"/>
      <c r="DY322" s="28"/>
      <c r="DZ322" s="28"/>
      <c r="EA322" s="28"/>
      <c r="EB322" s="28"/>
      <c r="EC322" s="28"/>
      <c r="ED322" s="28"/>
      <c r="EE322" s="28"/>
      <c r="EF322" s="28"/>
      <c r="EG322" s="28"/>
      <c r="EH322" s="28"/>
      <c r="EI322" s="28"/>
      <c r="EJ322" s="28"/>
      <c r="EK322" s="28"/>
      <c r="EL322" s="28"/>
      <c r="EM322" s="28"/>
      <c r="EN322" s="28"/>
      <c r="EO322" s="28"/>
      <c r="EP322" s="28"/>
      <c r="EQ322" s="28"/>
      <c r="ER322" s="28"/>
      <c r="ES322" s="28"/>
      <c r="ET322" s="28"/>
      <c r="EU322" s="28"/>
      <c r="EV322" s="28"/>
      <c r="EW322" s="28"/>
      <c r="EX322" s="28"/>
      <c r="EY322" s="28"/>
      <c r="EZ322" s="28"/>
      <c r="FA322" s="28"/>
      <c r="FB322" s="28"/>
      <c r="FC322" s="28"/>
      <c r="FD322" s="28"/>
      <c r="FE322" s="28"/>
      <c r="FF322" s="28"/>
      <c r="FG322" s="28"/>
      <c r="FH322" s="28"/>
      <c r="FI322" s="28"/>
      <c r="FJ322" s="28"/>
      <c r="FK322" s="28"/>
      <c r="FL322" s="28"/>
      <c r="FM322" s="28"/>
      <c r="FN322" s="28"/>
      <c r="FO322" s="28"/>
      <c r="FP322" s="28"/>
      <c r="FQ322" s="28"/>
      <c r="FR322" s="28"/>
      <c r="FS322" s="28"/>
      <c r="FT322" s="28"/>
      <c r="FU322" s="28"/>
      <c r="FV322" s="28"/>
      <c r="FW322" s="28"/>
      <c r="FX322" s="28"/>
      <c r="FY322" s="28"/>
      <c r="FZ322" s="28"/>
      <c r="GA322" s="28"/>
      <c r="GB322" s="28"/>
      <c r="GC322" s="28"/>
      <c r="GD322" s="28"/>
      <c r="GE322" s="28"/>
      <c r="GF322" s="28"/>
      <c r="GG322" s="28"/>
      <c r="GH322" s="28"/>
      <c r="GI322" s="28"/>
      <c r="GJ322" s="28"/>
      <c r="GK322" s="28"/>
      <c r="GL322" s="28"/>
      <c r="GM322" s="28"/>
      <c r="GN322" s="28"/>
      <c r="GO322" s="28"/>
      <c r="GP322" s="28"/>
      <c r="GQ322" s="28"/>
      <c r="GR322" s="28"/>
      <c r="GS322" s="28"/>
      <c r="GT322" s="28"/>
      <c r="GU322" s="28"/>
      <c r="GV322" s="28"/>
      <c r="GW322" s="28"/>
      <c r="GX322" s="28"/>
      <c r="GY322" s="28"/>
      <c r="GZ322" s="28"/>
      <c r="HA322" s="28"/>
      <c r="HB322" s="28"/>
      <c r="HC322" s="28"/>
      <c r="HD322" s="28"/>
      <c r="HE322" s="28"/>
      <c r="HF322" s="28"/>
      <c r="HG322" s="28"/>
      <c r="HH322" s="28"/>
      <c r="HI322" s="28"/>
      <c r="HJ322" s="28"/>
      <c r="HK322" s="28"/>
      <c r="HL322" s="28"/>
      <c r="HM322" s="28"/>
      <c r="HN322" s="28"/>
      <c r="HO322" s="28"/>
      <c r="HP322" s="28"/>
      <c r="HQ322" s="28"/>
      <c r="HR322" s="28"/>
      <c r="HS322" s="28"/>
      <c r="HT322" s="28"/>
      <c r="HU322" s="28"/>
      <c r="HV322" s="28"/>
      <c r="HW322" s="28"/>
      <c r="HX322" s="28"/>
      <c r="HY322" s="28"/>
      <c r="HZ322" s="28"/>
      <c r="IA322" s="28"/>
      <c r="IB322" s="28"/>
      <c r="IC322" s="28"/>
      <c r="ID322" s="28"/>
      <c r="IE322" s="28"/>
      <c r="IF322" s="28"/>
      <c r="IG322" s="28"/>
      <c r="IH322" s="28"/>
      <c r="II322" s="28"/>
      <c r="IJ322" s="28"/>
      <c r="IK322" s="28"/>
      <c r="IL322" s="28"/>
      <c r="IM322" s="28"/>
      <c r="IN322" s="28"/>
      <c r="IO322" s="28"/>
      <c r="IP322" s="28"/>
      <c r="IQ322" s="28"/>
      <c r="IR322" s="28"/>
      <c r="IS322" s="28"/>
      <c r="IT322" s="28"/>
      <c r="IU322" s="28"/>
      <c r="IV322" s="28"/>
      <c r="IW322" s="28"/>
      <c r="IX322" s="28"/>
      <c r="IY322" s="28"/>
      <c r="IZ322" s="28"/>
      <c r="JA322" s="28"/>
      <c r="JB322" s="28"/>
      <c r="JC322" s="28"/>
      <c r="JD322" s="28"/>
      <c r="JE322" s="28"/>
      <c r="JF322" s="28"/>
      <c r="JG322" s="28"/>
      <c r="JH322" s="28"/>
      <c r="JI322" s="28"/>
      <c r="JJ322" s="28"/>
      <c r="JK322" s="28"/>
      <c r="JL322" s="28"/>
      <c r="JM322" s="28"/>
      <c r="JN322" s="28"/>
      <c r="JO322" s="28"/>
      <c r="JP322" s="28"/>
      <c r="JQ322" s="28"/>
      <c r="JR322" s="28"/>
      <c r="JS322" s="28"/>
    </row>
    <row r="323" spans="1:279" s="27" customFormat="1" ht="13.5" outlineLevel="1" thickTop="1" x14ac:dyDescent="0.2">
      <c r="A323" s="33"/>
      <c r="B323" s="58"/>
      <c r="C323" s="33"/>
      <c r="D323" s="33"/>
      <c r="E323" s="45"/>
      <c r="F323" s="45"/>
      <c r="G323" s="46"/>
      <c r="H323" s="33"/>
      <c r="I323" s="12"/>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14"/>
      <c r="DC323" s="28"/>
      <c r="DD323" s="28"/>
      <c r="DE323" s="28"/>
      <c r="DF323" s="28"/>
      <c r="DG323" s="28"/>
      <c r="DH323" s="28"/>
      <c r="DI323" s="28"/>
      <c r="DJ323" s="28"/>
      <c r="DK323" s="28"/>
      <c r="DL323" s="28"/>
      <c r="DM323" s="28"/>
      <c r="DN323" s="28"/>
      <c r="DO323" s="28"/>
      <c r="DP323" s="28"/>
      <c r="DQ323" s="28"/>
      <c r="DR323" s="28"/>
      <c r="DS323" s="28"/>
      <c r="DT323" s="28"/>
      <c r="DU323" s="28"/>
      <c r="DV323" s="28"/>
      <c r="DW323" s="28"/>
      <c r="DX323" s="28"/>
      <c r="DY323" s="28"/>
      <c r="DZ323" s="28"/>
      <c r="EA323" s="28"/>
      <c r="EB323" s="28"/>
      <c r="EC323" s="28"/>
      <c r="ED323" s="28"/>
      <c r="EE323" s="28"/>
      <c r="EF323" s="28"/>
      <c r="EG323" s="28"/>
      <c r="EH323" s="28"/>
      <c r="EI323" s="28"/>
      <c r="EJ323" s="28"/>
      <c r="EK323" s="28"/>
      <c r="EL323" s="28"/>
      <c r="EM323" s="28"/>
      <c r="EN323" s="28"/>
      <c r="EO323" s="28"/>
      <c r="EP323" s="28"/>
      <c r="EQ323" s="28"/>
      <c r="ER323" s="28"/>
      <c r="ES323" s="28"/>
      <c r="ET323" s="28"/>
      <c r="EU323" s="28"/>
      <c r="EV323" s="28"/>
      <c r="EW323" s="28"/>
      <c r="EX323" s="28"/>
      <c r="EY323" s="28"/>
      <c r="EZ323" s="28"/>
      <c r="FA323" s="28"/>
      <c r="FB323" s="28"/>
      <c r="FC323" s="28"/>
      <c r="FD323" s="28"/>
      <c r="FE323" s="28"/>
      <c r="FF323" s="28"/>
      <c r="FG323" s="28"/>
      <c r="FH323" s="28"/>
      <c r="FI323" s="28"/>
      <c r="FJ323" s="28"/>
      <c r="FK323" s="28"/>
      <c r="FL323" s="28"/>
      <c r="FM323" s="28"/>
      <c r="FN323" s="28"/>
      <c r="FO323" s="28"/>
      <c r="FP323" s="28"/>
      <c r="FQ323" s="28"/>
      <c r="FR323" s="28"/>
      <c r="FS323" s="28"/>
      <c r="FT323" s="28"/>
      <c r="FU323" s="28"/>
      <c r="FV323" s="28"/>
      <c r="FW323" s="28"/>
      <c r="FX323" s="28"/>
      <c r="FY323" s="28"/>
      <c r="FZ323" s="28"/>
      <c r="GA323" s="28"/>
      <c r="GB323" s="28"/>
      <c r="GC323" s="28"/>
      <c r="GD323" s="28"/>
      <c r="GE323" s="28"/>
      <c r="GF323" s="28"/>
      <c r="GG323" s="28"/>
      <c r="GH323" s="28"/>
      <c r="GI323" s="28"/>
      <c r="GJ323" s="28"/>
      <c r="GK323" s="28"/>
      <c r="GL323" s="28"/>
      <c r="GM323" s="28"/>
      <c r="GN323" s="28"/>
      <c r="GO323" s="28"/>
      <c r="GP323" s="28"/>
      <c r="GQ323" s="28"/>
      <c r="GR323" s="28"/>
      <c r="GS323" s="28"/>
      <c r="GT323" s="28"/>
      <c r="GU323" s="28"/>
      <c r="GV323" s="28"/>
      <c r="GW323" s="28"/>
      <c r="GX323" s="28"/>
      <c r="GY323" s="28"/>
      <c r="GZ323" s="28"/>
      <c r="HA323" s="28"/>
      <c r="HB323" s="28"/>
      <c r="HC323" s="28"/>
      <c r="HD323" s="28"/>
      <c r="HE323" s="28"/>
      <c r="HF323" s="28"/>
      <c r="HG323" s="28"/>
      <c r="HH323" s="28"/>
      <c r="HI323" s="28"/>
      <c r="HJ323" s="28"/>
      <c r="HK323" s="28"/>
      <c r="HL323" s="28"/>
      <c r="HM323" s="28"/>
      <c r="HN323" s="28"/>
      <c r="HO323" s="28"/>
      <c r="HP323" s="28"/>
      <c r="HQ323" s="28"/>
      <c r="HR323" s="28"/>
      <c r="HS323" s="28"/>
      <c r="HT323" s="28"/>
      <c r="HU323" s="28"/>
      <c r="HV323" s="28"/>
      <c r="HW323" s="28"/>
      <c r="HX323" s="28"/>
      <c r="HY323" s="28"/>
      <c r="HZ323" s="28"/>
      <c r="IA323" s="28"/>
      <c r="IB323" s="28"/>
      <c r="IC323" s="28"/>
      <c r="ID323" s="28"/>
      <c r="IE323" s="28"/>
      <c r="IF323" s="28"/>
      <c r="IG323" s="28"/>
      <c r="IH323" s="28"/>
      <c r="II323" s="28"/>
      <c r="IJ323" s="28"/>
      <c r="IK323" s="28"/>
      <c r="IL323" s="28"/>
      <c r="IM323" s="28"/>
      <c r="IN323" s="28"/>
      <c r="IO323" s="28"/>
      <c r="IP323" s="28"/>
      <c r="IQ323" s="28"/>
      <c r="IR323" s="28"/>
      <c r="IS323" s="28"/>
      <c r="IT323" s="28"/>
      <c r="IU323" s="28"/>
      <c r="IV323" s="28"/>
      <c r="IW323" s="28"/>
      <c r="IX323" s="28"/>
      <c r="IY323" s="28"/>
      <c r="IZ323" s="28"/>
      <c r="JA323" s="28"/>
      <c r="JB323" s="28"/>
      <c r="JC323" s="28"/>
      <c r="JD323" s="28"/>
      <c r="JE323" s="28"/>
      <c r="JF323" s="28"/>
      <c r="JG323" s="28"/>
      <c r="JH323" s="28"/>
      <c r="JI323" s="28"/>
      <c r="JJ323" s="28"/>
      <c r="JK323" s="28"/>
      <c r="JL323" s="28"/>
      <c r="JM323" s="28"/>
      <c r="JN323" s="28"/>
      <c r="JO323" s="28"/>
      <c r="JP323" s="28"/>
      <c r="JQ323" s="28"/>
      <c r="JR323" s="28"/>
      <c r="JS323" s="28"/>
    </row>
    <row r="324" spans="1:279" s="27" customFormat="1" ht="12.75" outlineLevel="1" x14ac:dyDescent="0.2">
      <c r="A324" s="33"/>
      <c r="B324" s="58"/>
      <c r="C324" s="33"/>
      <c r="D324" s="33"/>
      <c r="E324" s="45"/>
      <c r="F324" s="45"/>
      <c r="G324" s="46"/>
      <c r="H324" s="33"/>
      <c r="I324" s="12"/>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14"/>
      <c r="DC324" s="28"/>
      <c r="DD324" s="28"/>
      <c r="DE324" s="28"/>
      <c r="DF324" s="28"/>
      <c r="DG324" s="28"/>
      <c r="DH324" s="28"/>
      <c r="DI324" s="28"/>
      <c r="DJ324" s="28"/>
      <c r="DK324" s="28"/>
      <c r="DL324" s="28"/>
      <c r="DM324" s="28"/>
      <c r="DN324" s="28"/>
      <c r="DO324" s="28"/>
      <c r="DP324" s="28"/>
      <c r="DQ324" s="28"/>
      <c r="DR324" s="28"/>
      <c r="DS324" s="28"/>
      <c r="DT324" s="28"/>
      <c r="DU324" s="28"/>
      <c r="DV324" s="28"/>
      <c r="DW324" s="28"/>
      <c r="DX324" s="28"/>
      <c r="DY324" s="28"/>
      <c r="DZ324" s="28"/>
      <c r="EA324" s="28"/>
      <c r="EB324" s="28"/>
      <c r="EC324" s="28"/>
      <c r="ED324" s="28"/>
      <c r="EE324" s="28"/>
      <c r="EF324" s="28"/>
      <c r="EG324" s="28"/>
      <c r="EH324" s="28"/>
      <c r="EI324" s="28"/>
      <c r="EJ324" s="28"/>
      <c r="EK324" s="28"/>
      <c r="EL324" s="28"/>
      <c r="EM324" s="28"/>
      <c r="EN324" s="28"/>
      <c r="EO324" s="28"/>
      <c r="EP324" s="28"/>
      <c r="EQ324" s="28"/>
      <c r="ER324" s="28"/>
      <c r="ES324" s="28"/>
      <c r="ET324" s="28"/>
      <c r="EU324" s="28"/>
      <c r="EV324" s="28"/>
      <c r="EW324" s="28"/>
      <c r="EX324" s="28"/>
      <c r="EY324" s="28"/>
      <c r="EZ324" s="28"/>
      <c r="FA324" s="28"/>
      <c r="FB324" s="28"/>
      <c r="FC324" s="28"/>
      <c r="FD324" s="28"/>
      <c r="FE324" s="28"/>
      <c r="FF324" s="28"/>
      <c r="FG324" s="28"/>
      <c r="FH324" s="28"/>
      <c r="FI324" s="28"/>
      <c r="FJ324" s="28"/>
      <c r="FK324" s="28"/>
      <c r="FL324" s="28"/>
      <c r="FM324" s="28"/>
      <c r="FN324" s="28"/>
      <c r="FO324" s="28"/>
      <c r="FP324" s="28"/>
      <c r="FQ324" s="28"/>
      <c r="FR324" s="28"/>
      <c r="FS324" s="28"/>
      <c r="FT324" s="28"/>
      <c r="FU324" s="28"/>
      <c r="FV324" s="28"/>
      <c r="FW324" s="28"/>
      <c r="FX324" s="28"/>
      <c r="FY324" s="28"/>
      <c r="FZ324" s="28"/>
      <c r="GA324" s="28"/>
      <c r="GB324" s="28"/>
      <c r="GC324" s="28"/>
      <c r="GD324" s="28"/>
      <c r="GE324" s="28"/>
      <c r="GF324" s="28"/>
      <c r="GG324" s="28"/>
      <c r="GH324" s="28"/>
      <c r="GI324" s="28"/>
      <c r="GJ324" s="28"/>
      <c r="GK324" s="28"/>
      <c r="GL324" s="28"/>
      <c r="GM324" s="28"/>
      <c r="GN324" s="28"/>
      <c r="GO324" s="28"/>
      <c r="GP324" s="28"/>
      <c r="GQ324" s="28"/>
      <c r="GR324" s="28"/>
      <c r="GS324" s="28"/>
      <c r="GT324" s="28"/>
      <c r="GU324" s="28"/>
      <c r="GV324" s="28"/>
      <c r="GW324" s="28"/>
      <c r="GX324" s="28"/>
      <c r="GY324" s="28"/>
      <c r="GZ324" s="28"/>
      <c r="HA324" s="28"/>
      <c r="HB324" s="28"/>
      <c r="HC324" s="28"/>
      <c r="HD324" s="28"/>
      <c r="HE324" s="28"/>
      <c r="HF324" s="28"/>
      <c r="HG324" s="28"/>
      <c r="HH324" s="28"/>
      <c r="HI324" s="28"/>
      <c r="HJ324" s="28"/>
      <c r="HK324" s="28"/>
      <c r="HL324" s="28"/>
      <c r="HM324" s="28"/>
      <c r="HN324" s="28"/>
      <c r="HO324" s="28"/>
      <c r="HP324" s="28"/>
      <c r="HQ324" s="28"/>
      <c r="HR324" s="28"/>
      <c r="HS324" s="28"/>
      <c r="HT324" s="28"/>
      <c r="HU324" s="28"/>
      <c r="HV324" s="28"/>
      <c r="HW324" s="28"/>
      <c r="HX324" s="28"/>
      <c r="HY324" s="28"/>
      <c r="HZ324" s="28"/>
      <c r="IA324" s="28"/>
      <c r="IB324" s="28"/>
      <c r="IC324" s="28"/>
      <c r="ID324" s="28"/>
      <c r="IE324" s="28"/>
      <c r="IF324" s="28"/>
      <c r="IG324" s="28"/>
      <c r="IH324" s="28"/>
      <c r="II324" s="28"/>
      <c r="IJ324" s="28"/>
      <c r="IK324" s="28"/>
      <c r="IL324" s="28"/>
      <c r="IM324" s="28"/>
      <c r="IN324" s="28"/>
      <c r="IO324" s="28"/>
      <c r="IP324" s="28"/>
      <c r="IQ324" s="28"/>
      <c r="IR324" s="28"/>
      <c r="IS324" s="28"/>
      <c r="IT324" s="28"/>
      <c r="IU324" s="28"/>
      <c r="IV324" s="28"/>
      <c r="IW324" s="28"/>
      <c r="IX324" s="28"/>
      <c r="IY324" s="28"/>
      <c r="IZ324" s="28"/>
      <c r="JA324" s="28"/>
      <c r="JB324" s="28"/>
      <c r="JC324" s="28"/>
      <c r="JD324" s="28"/>
      <c r="JE324" s="28"/>
      <c r="JF324" s="28"/>
      <c r="JG324" s="28"/>
      <c r="JH324" s="28"/>
      <c r="JI324" s="28"/>
      <c r="JJ324" s="28"/>
      <c r="JK324" s="28"/>
      <c r="JL324" s="28"/>
      <c r="JM324" s="28"/>
      <c r="JN324" s="28"/>
      <c r="JO324" s="28"/>
      <c r="JP324" s="28"/>
      <c r="JQ324" s="28"/>
      <c r="JR324" s="28"/>
      <c r="JS324" s="28"/>
    </row>
    <row r="325" spans="1:279" s="27" customFormat="1" ht="12.75" x14ac:dyDescent="0.2">
      <c r="A325" s="222"/>
      <c r="B325" s="223"/>
      <c r="C325" s="224"/>
      <c r="D325" s="224"/>
      <c r="E325" s="224"/>
      <c r="F325" s="224"/>
      <c r="G325" s="224"/>
      <c r="H325" s="224"/>
      <c r="I325" s="225"/>
      <c r="J325" s="226"/>
      <c r="K325" s="227"/>
      <c r="L325" s="227"/>
      <c r="M325" s="227"/>
      <c r="N325" s="227"/>
      <c r="O325" s="227"/>
      <c r="P325" s="227"/>
      <c r="Q325" s="227"/>
      <c r="R325" s="227"/>
      <c r="S325" s="227"/>
      <c r="T325" s="227"/>
      <c r="U325" s="227"/>
      <c r="V325" s="227"/>
      <c r="W325" s="227"/>
      <c r="X325" s="227"/>
      <c r="Y325" s="227"/>
      <c r="Z325" s="227"/>
      <c r="AA325" s="227"/>
      <c r="AB325" s="227"/>
      <c r="AC325" s="227"/>
      <c r="AD325" s="227"/>
      <c r="AE325" s="227"/>
      <c r="AF325" s="227"/>
      <c r="AG325" s="227"/>
      <c r="AH325" s="227"/>
      <c r="AI325" s="227"/>
      <c r="AJ325" s="227"/>
      <c r="AK325" s="227"/>
      <c r="AL325" s="227"/>
      <c r="AM325" s="227"/>
      <c r="AN325" s="227"/>
      <c r="AO325" s="227"/>
      <c r="AP325" s="227"/>
      <c r="AQ325" s="227"/>
      <c r="AR325" s="227"/>
      <c r="AS325" s="227"/>
      <c r="AT325" s="227"/>
      <c r="AU325" s="227"/>
      <c r="AV325" s="227"/>
      <c r="AW325" s="227"/>
      <c r="AX325" s="227"/>
      <c r="AY325" s="227"/>
      <c r="AZ325" s="227"/>
      <c r="BA325" s="227"/>
      <c r="BB325" s="227"/>
      <c r="BC325" s="227"/>
      <c r="BD325" s="227"/>
      <c r="BE325" s="227"/>
      <c r="BF325" s="227"/>
      <c r="BG325" s="227"/>
      <c r="BH325" s="227"/>
      <c r="BI325" s="227"/>
      <c r="BJ325" s="227"/>
      <c r="BK325" s="227"/>
      <c r="BL325" s="227"/>
      <c r="BM325" s="227"/>
      <c r="BN325" s="227"/>
      <c r="BO325" s="227"/>
      <c r="BP325" s="227"/>
      <c r="BQ325" s="227"/>
      <c r="BR325" s="227"/>
      <c r="BS325" s="227"/>
      <c r="BT325" s="227"/>
      <c r="BU325" s="227"/>
      <c r="BV325" s="227"/>
      <c r="BW325" s="227"/>
      <c r="BX325" s="227"/>
      <c r="BY325" s="227"/>
      <c r="BZ325" s="227"/>
      <c r="CA325" s="227"/>
      <c r="CB325" s="227"/>
      <c r="CC325" s="227"/>
      <c r="CD325" s="227"/>
      <c r="CE325" s="227"/>
      <c r="CF325" s="227"/>
      <c r="CG325" s="227"/>
      <c r="CH325" s="227"/>
      <c r="CI325" s="227"/>
      <c r="CJ325" s="227"/>
      <c r="CK325" s="227"/>
      <c r="CL325" s="227"/>
      <c r="CM325" s="227"/>
      <c r="CN325" s="227"/>
      <c r="CO325" s="227"/>
      <c r="CP325" s="227"/>
      <c r="CQ325" s="227"/>
      <c r="CR325" s="227"/>
      <c r="CS325" s="227"/>
      <c r="CT325" s="227"/>
      <c r="CU325" s="227"/>
      <c r="CV325" s="227"/>
      <c r="CW325" s="227"/>
      <c r="CX325" s="227"/>
      <c r="CY325" s="227"/>
      <c r="CZ325" s="227"/>
      <c r="DA325" s="227"/>
      <c r="DB325" s="228"/>
      <c r="DC325" s="28"/>
      <c r="DD325" s="28"/>
      <c r="DE325" s="28"/>
      <c r="DF325" s="28"/>
      <c r="DG325" s="28"/>
      <c r="DH325" s="28"/>
      <c r="DI325" s="28"/>
      <c r="DJ325" s="28"/>
      <c r="DK325" s="28"/>
      <c r="DL325" s="28"/>
      <c r="DM325" s="28"/>
      <c r="DN325" s="28"/>
      <c r="DO325" s="28"/>
      <c r="DP325" s="28"/>
      <c r="DQ325" s="28"/>
      <c r="DR325" s="28"/>
      <c r="DS325" s="28"/>
      <c r="DT325" s="28"/>
      <c r="DU325" s="28"/>
      <c r="DV325" s="28"/>
      <c r="DW325" s="28"/>
      <c r="DX325" s="28"/>
      <c r="DY325" s="28"/>
      <c r="DZ325" s="28"/>
      <c r="EA325" s="28"/>
      <c r="EB325" s="28"/>
      <c r="EC325" s="28"/>
      <c r="ED325" s="28"/>
      <c r="EE325" s="28"/>
      <c r="EF325" s="28"/>
      <c r="EG325" s="28"/>
      <c r="EH325" s="28"/>
      <c r="EI325" s="28"/>
      <c r="EJ325" s="28"/>
      <c r="EK325" s="28"/>
      <c r="EL325" s="28"/>
      <c r="EM325" s="28"/>
      <c r="EN325" s="28"/>
      <c r="EO325" s="28"/>
      <c r="EP325" s="28"/>
      <c r="EQ325" s="28"/>
      <c r="ER325" s="28"/>
      <c r="ES325" s="28"/>
      <c r="ET325" s="28"/>
      <c r="EU325" s="28"/>
      <c r="EV325" s="28"/>
      <c r="EW325" s="28"/>
      <c r="EX325" s="28"/>
      <c r="EY325" s="28"/>
      <c r="EZ325" s="28"/>
      <c r="FA325" s="28"/>
      <c r="FB325" s="28"/>
      <c r="FC325" s="28"/>
      <c r="FD325" s="28"/>
      <c r="FE325" s="28"/>
      <c r="FF325" s="28"/>
      <c r="FG325" s="28"/>
      <c r="FH325" s="28"/>
      <c r="FI325" s="28"/>
      <c r="FJ325" s="28"/>
      <c r="FK325" s="28"/>
      <c r="FL325" s="28"/>
      <c r="FM325" s="28"/>
      <c r="FN325" s="28"/>
      <c r="FO325" s="28"/>
      <c r="FP325" s="28"/>
      <c r="FQ325" s="28"/>
      <c r="FR325" s="28"/>
      <c r="FS325" s="28"/>
      <c r="FT325" s="28"/>
      <c r="FU325" s="28"/>
      <c r="FV325" s="28"/>
      <c r="FW325" s="28"/>
      <c r="FX325" s="28"/>
      <c r="FY325" s="28"/>
      <c r="FZ325" s="28"/>
      <c r="GA325" s="28"/>
      <c r="GB325" s="28"/>
      <c r="GC325" s="28"/>
      <c r="GD325" s="28"/>
      <c r="GE325" s="28"/>
      <c r="GF325" s="28"/>
      <c r="GG325" s="28"/>
      <c r="GH325" s="28"/>
      <c r="GI325" s="28"/>
      <c r="GJ325" s="28"/>
      <c r="GK325" s="28"/>
      <c r="GL325" s="28"/>
      <c r="GM325" s="28"/>
      <c r="GN325" s="28"/>
      <c r="GO325" s="28"/>
      <c r="GP325" s="28"/>
      <c r="GQ325" s="28"/>
      <c r="GR325" s="28"/>
      <c r="GS325" s="28"/>
      <c r="GT325" s="28"/>
      <c r="GU325" s="28"/>
      <c r="GV325" s="28"/>
      <c r="GW325" s="28"/>
      <c r="GX325" s="28"/>
      <c r="GY325" s="28"/>
      <c r="GZ325" s="28"/>
      <c r="HA325" s="28"/>
      <c r="HB325" s="28"/>
      <c r="HC325" s="28"/>
      <c r="HD325" s="28"/>
      <c r="HE325" s="28"/>
      <c r="HF325" s="28"/>
      <c r="HG325" s="28"/>
      <c r="HH325" s="28"/>
      <c r="HI325" s="28"/>
      <c r="HJ325" s="28"/>
      <c r="HK325" s="28"/>
      <c r="HL325" s="28"/>
      <c r="HM325" s="28"/>
      <c r="HN325" s="28"/>
      <c r="HO325" s="28"/>
      <c r="HP325" s="28"/>
      <c r="HQ325" s="28"/>
      <c r="HR325" s="28"/>
      <c r="HS325" s="28"/>
      <c r="HT325" s="28"/>
      <c r="HU325" s="28"/>
      <c r="HV325" s="28"/>
      <c r="HW325" s="28"/>
      <c r="HX325" s="28"/>
      <c r="HY325" s="28"/>
      <c r="HZ325" s="28"/>
      <c r="IA325" s="28"/>
      <c r="IB325" s="28"/>
      <c r="IC325" s="28"/>
      <c r="ID325" s="28"/>
      <c r="IE325" s="28"/>
      <c r="IF325" s="28"/>
      <c r="IG325" s="28"/>
      <c r="IH325" s="28"/>
      <c r="II325" s="28"/>
      <c r="IJ325" s="28"/>
      <c r="IK325" s="28"/>
      <c r="IL325" s="28"/>
      <c r="IM325" s="28"/>
      <c r="IN325" s="28"/>
      <c r="IO325" s="28"/>
      <c r="IP325" s="28"/>
      <c r="IQ325" s="28"/>
      <c r="IR325" s="28"/>
      <c r="IS325" s="28"/>
      <c r="IT325" s="28"/>
      <c r="IU325" s="28"/>
      <c r="IV325" s="28"/>
      <c r="IW325" s="28"/>
      <c r="IX325" s="28"/>
      <c r="IY325" s="28"/>
      <c r="IZ325" s="28"/>
      <c r="JA325" s="28"/>
      <c r="JB325" s="28"/>
      <c r="JC325" s="28"/>
      <c r="JD325" s="28"/>
      <c r="JE325" s="28"/>
      <c r="JF325" s="28"/>
      <c r="JG325" s="28"/>
      <c r="JH325" s="28"/>
      <c r="JI325" s="28"/>
      <c r="JJ325" s="28"/>
      <c r="JK325" s="28"/>
      <c r="JL325" s="28"/>
      <c r="JM325" s="28"/>
      <c r="JN325" s="28"/>
      <c r="JO325" s="28"/>
      <c r="JP325" s="28"/>
      <c r="JQ325" s="28"/>
      <c r="JR325" s="28"/>
      <c r="JS325" s="28"/>
    </row>
    <row r="326" spans="1:279" s="27" customFormat="1" ht="12.75" x14ac:dyDescent="0.2">
      <c r="A326" s="33"/>
      <c r="B326" s="58"/>
      <c r="C326" s="33"/>
      <c r="D326" s="33"/>
      <c r="E326" s="196"/>
      <c r="F326" s="196"/>
      <c r="G326" s="46"/>
      <c r="H326" s="33"/>
      <c r="I326" s="12"/>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14"/>
      <c r="DC326" s="28"/>
      <c r="DD326" s="28"/>
      <c r="DE326" s="28"/>
      <c r="DF326" s="28"/>
      <c r="DG326" s="28"/>
      <c r="DH326" s="28"/>
      <c r="DI326" s="28"/>
      <c r="DJ326" s="28"/>
      <c r="DK326" s="28"/>
      <c r="DL326" s="28"/>
      <c r="DM326" s="28"/>
      <c r="DN326" s="28"/>
      <c r="DO326" s="28"/>
      <c r="DP326" s="28"/>
      <c r="DQ326" s="28"/>
      <c r="DR326" s="28"/>
      <c r="DS326" s="28"/>
      <c r="DT326" s="28"/>
      <c r="DU326" s="28"/>
      <c r="DV326" s="28"/>
      <c r="DW326" s="28"/>
      <c r="DX326" s="28"/>
      <c r="DY326" s="28"/>
      <c r="DZ326" s="28"/>
      <c r="EA326" s="28"/>
      <c r="EB326" s="28"/>
      <c r="EC326" s="28"/>
      <c r="ED326" s="28"/>
      <c r="EE326" s="28"/>
      <c r="EF326" s="28"/>
      <c r="EG326" s="28"/>
      <c r="EH326" s="28"/>
      <c r="EI326" s="28"/>
      <c r="EJ326" s="28"/>
      <c r="EK326" s="28"/>
      <c r="EL326" s="28"/>
      <c r="EM326" s="28"/>
      <c r="EN326" s="28"/>
      <c r="EO326" s="28"/>
      <c r="EP326" s="28"/>
      <c r="EQ326" s="28"/>
      <c r="ER326" s="28"/>
      <c r="ES326" s="28"/>
      <c r="ET326" s="28"/>
      <c r="EU326" s="28"/>
      <c r="EV326" s="28"/>
      <c r="EW326" s="28"/>
      <c r="EX326" s="28"/>
      <c r="EY326" s="28"/>
      <c r="EZ326" s="28"/>
      <c r="FA326" s="28"/>
      <c r="FB326" s="28"/>
      <c r="FC326" s="28"/>
      <c r="FD326" s="28"/>
      <c r="FE326" s="28"/>
      <c r="FF326" s="28"/>
      <c r="FG326" s="28"/>
      <c r="FH326" s="28"/>
      <c r="FI326" s="28"/>
      <c r="FJ326" s="28"/>
      <c r="FK326" s="28"/>
      <c r="FL326" s="28"/>
      <c r="FM326" s="28"/>
      <c r="FN326" s="28"/>
      <c r="FO326" s="28"/>
      <c r="FP326" s="28"/>
      <c r="FQ326" s="28"/>
      <c r="FR326" s="28"/>
      <c r="FS326" s="28"/>
      <c r="FT326" s="28"/>
      <c r="FU326" s="28"/>
      <c r="FV326" s="28"/>
      <c r="FW326" s="28"/>
      <c r="FX326" s="28"/>
      <c r="FY326" s="28"/>
      <c r="FZ326" s="28"/>
      <c r="GA326" s="28"/>
      <c r="GB326" s="28"/>
      <c r="GC326" s="28"/>
      <c r="GD326" s="28"/>
      <c r="GE326" s="28"/>
      <c r="GF326" s="28"/>
      <c r="GG326" s="28"/>
      <c r="GH326" s="28"/>
      <c r="GI326" s="28"/>
      <c r="GJ326" s="28"/>
      <c r="GK326" s="28"/>
      <c r="GL326" s="28"/>
      <c r="GM326" s="28"/>
      <c r="GN326" s="28"/>
      <c r="GO326" s="28"/>
      <c r="GP326" s="28"/>
      <c r="GQ326" s="28"/>
      <c r="GR326" s="28"/>
      <c r="GS326" s="28"/>
      <c r="GT326" s="28"/>
      <c r="GU326" s="28"/>
      <c r="GV326" s="28"/>
      <c r="GW326" s="28"/>
      <c r="GX326" s="28"/>
      <c r="GY326" s="28"/>
      <c r="GZ326" s="28"/>
      <c r="HA326" s="28"/>
      <c r="HB326" s="28"/>
      <c r="HC326" s="28"/>
      <c r="HD326" s="28"/>
      <c r="HE326" s="28"/>
      <c r="HF326" s="28"/>
      <c r="HG326" s="28"/>
      <c r="HH326" s="28"/>
      <c r="HI326" s="28"/>
      <c r="HJ326" s="28"/>
      <c r="HK326" s="28"/>
      <c r="HL326" s="28"/>
      <c r="HM326" s="28"/>
      <c r="HN326" s="28"/>
      <c r="HO326" s="28"/>
      <c r="HP326" s="28"/>
      <c r="HQ326" s="28"/>
      <c r="HR326" s="28"/>
      <c r="HS326" s="28"/>
      <c r="HT326" s="28"/>
      <c r="HU326" s="28"/>
      <c r="HV326" s="28"/>
      <c r="HW326" s="28"/>
      <c r="HX326" s="28"/>
      <c r="HY326" s="28"/>
      <c r="HZ326" s="28"/>
      <c r="IA326" s="28"/>
      <c r="IB326" s="28"/>
      <c r="IC326" s="28"/>
      <c r="ID326" s="28"/>
      <c r="IE326" s="28"/>
      <c r="IF326" s="28"/>
      <c r="IG326" s="28"/>
      <c r="IH326" s="28"/>
      <c r="II326" s="28"/>
      <c r="IJ326" s="28"/>
      <c r="IK326" s="28"/>
      <c r="IL326" s="28"/>
      <c r="IM326" s="28"/>
      <c r="IN326" s="28"/>
      <c r="IO326" s="28"/>
      <c r="IP326" s="28"/>
      <c r="IQ326" s="28"/>
      <c r="IR326" s="28"/>
      <c r="IS326" s="28"/>
      <c r="IT326" s="28"/>
      <c r="IU326" s="28"/>
      <c r="IV326" s="28"/>
      <c r="IW326" s="28"/>
      <c r="IX326" s="28"/>
      <c r="IY326" s="28"/>
      <c r="IZ326" s="28"/>
      <c r="JA326" s="28"/>
      <c r="JB326" s="28"/>
      <c r="JC326" s="28"/>
      <c r="JD326" s="28"/>
      <c r="JE326" s="28"/>
      <c r="JF326" s="28"/>
      <c r="JG326" s="28"/>
      <c r="JH326" s="28"/>
      <c r="JI326" s="28"/>
      <c r="JJ326" s="28"/>
      <c r="JK326" s="28"/>
      <c r="JL326" s="28"/>
      <c r="JM326" s="28"/>
      <c r="JN326" s="28"/>
      <c r="JO326" s="28"/>
      <c r="JP326" s="28"/>
      <c r="JQ326" s="28"/>
      <c r="JR326" s="28"/>
      <c r="JS326" s="28"/>
    </row>
    <row r="327" spans="1:279" s="43" customFormat="1" ht="26.45" customHeight="1" x14ac:dyDescent="0.2">
      <c r="A327" s="35">
        <v>6</v>
      </c>
      <c r="B327" s="208"/>
      <c r="C327" s="36" t="s">
        <v>160</v>
      </c>
      <c r="D327" s="37" t="s">
        <v>191</v>
      </c>
      <c r="E327" s="37" t="s">
        <v>202</v>
      </c>
      <c r="F327" s="239"/>
      <c r="G327" s="37"/>
      <c r="H327" s="38"/>
      <c r="I327" s="39"/>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c r="CM327" s="40"/>
      <c r="CN327" s="40"/>
      <c r="CO327" s="40"/>
      <c r="CP327" s="40"/>
      <c r="CQ327" s="40"/>
      <c r="CR327" s="40"/>
      <c r="CS327" s="40"/>
      <c r="CT327" s="40"/>
      <c r="CU327" s="40"/>
      <c r="CV327" s="40"/>
      <c r="CW327" s="40"/>
      <c r="CX327" s="40"/>
      <c r="CY327" s="40"/>
      <c r="CZ327" s="40"/>
      <c r="DA327" s="40"/>
      <c r="DB327" s="41"/>
      <c r="DC327" s="42"/>
      <c r="DD327" s="42"/>
      <c r="DE327" s="42"/>
      <c r="DF327" s="42"/>
      <c r="DG327" s="42"/>
      <c r="DH327" s="42"/>
      <c r="DI327" s="42"/>
      <c r="DJ327" s="42"/>
      <c r="DK327" s="42"/>
      <c r="DL327" s="42"/>
      <c r="DM327" s="42"/>
      <c r="DN327" s="42"/>
      <c r="DO327" s="42"/>
      <c r="DP327" s="42"/>
      <c r="DQ327" s="42"/>
      <c r="DR327" s="42"/>
      <c r="DS327" s="42"/>
      <c r="DT327" s="42"/>
      <c r="DU327" s="42"/>
      <c r="DV327" s="42"/>
      <c r="DW327" s="42"/>
      <c r="DX327" s="42"/>
      <c r="DY327" s="42"/>
      <c r="DZ327" s="42"/>
      <c r="EA327" s="42"/>
      <c r="EB327" s="42"/>
      <c r="EC327" s="42"/>
      <c r="ED327" s="42"/>
      <c r="EE327" s="42"/>
      <c r="EF327" s="42"/>
      <c r="EG327" s="42"/>
      <c r="EH327" s="42"/>
      <c r="EI327" s="42"/>
      <c r="EJ327" s="42"/>
      <c r="EK327" s="42"/>
      <c r="EL327" s="42"/>
      <c r="EM327" s="42"/>
      <c r="EN327" s="42"/>
      <c r="EO327" s="42"/>
      <c r="EP327" s="42"/>
      <c r="EQ327" s="42"/>
      <c r="ER327" s="42"/>
      <c r="ES327" s="42"/>
      <c r="ET327" s="42"/>
      <c r="EU327" s="42"/>
      <c r="EV327" s="42"/>
      <c r="EW327" s="42"/>
      <c r="EX327" s="42"/>
      <c r="EY327" s="42"/>
      <c r="EZ327" s="42"/>
      <c r="FA327" s="42"/>
      <c r="FB327" s="42"/>
      <c r="FC327" s="42"/>
      <c r="FD327" s="42"/>
      <c r="FE327" s="42"/>
      <c r="FF327" s="42"/>
      <c r="FG327" s="42"/>
      <c r="FH327" s="42"/>
      <c r="FI327" s="42"/>
      <c r="FJ327" s="42"/>
      <c r="FK327" s="42"/>
      <c r="FL327" s="42"/>
      <c r="FM327" s="42"/>
      <c r="FN327" s="42"/>
      <c r="FO327" s="42"/>
      <c r="FP327" s="42"/>
      <c r="FQ327" s="42"/>
      <c r="FR327" s="42"/>
      <c r="FS327" s="42"/>
      <c r="FT327" s="42"/>
      <c r="FU327" s="42"/>
      <c r="FV327" s="42"/>
      <c r="FW327" s="42"/>
      <c r="FX327" s="42"/>
      <c r="FY327" s="42"/>
      <c r="FZ327" s="42"/>
      <c r="GA327" s="42"/>
      <c r="GB327" s="42"/>
      <c r="GC327" s="42"/>
      <c r="GD327" s="42"/>
      <c r="GE327" s="42"/>
      <c r="GF327" s="42"/>
      <c r="GG327" s="42"/>
      <c r="GH327" s="42"/>
      <c r="GI327" s="42"/>
      <c r="GJ327" s="42"/>
      <c r="GK327" s="42"/>
      <c r="GL327" s="42"/>
      <c r="GM327" s="42"/>
      <c r="GN327" s="42"/>
      <c r="GO327" s="42"/>
      <c r="GP327" s="42"/>
      <c r="GQ327" s="42"/>
      <c r="GR327" s="42"/>
      <c r="GS327" s="42"/>
      <c r="GT327" s="42"/>
      <c r="GU327" s="42"/>
      <c r="GV327" s="42"/>
      <c r="GW327" s="42"/>
      <c r="GX327" s="42"/>
      <c r="GY327" s="42"/>
      <c r="GZ327" s="42"/>
      <c r="HA327" s="42"/>
      <c r="HB327" s="42"/>
      <c r="HC327" s="42"/>
      <c r="HD327" s="42"/>
      <c r="HE327" s="42"/>
      <c r="HF327" s="42"/>
      <c r="HG327" s="42"/>
      <c r="HH327" s="42"/>
      <c r="HI327" s="42"/>
      <c r="HJ327" s="42"/>
      <c r="HK327" s="42"/>
      <c r="HL327" s="42"/>
      <c r="HM327" s="42"/>
      <c r="HN327" s="42"/>
      <c r="HO327" s="42"/>
      <c r="HP327" s="42"/>
      <c r="HQ327" s="42"/>
      <c r="HR327" s="42"/>
      <c r="HS327" s="42"/>
      <c r="HT327" s="42"/>
      <c r="HU327" s="42"/>
      <c r="HV327" s="42"/>
      <c r="HW327" s="42"/>
      <c r="HX327" s="42"/>
      <c r="HY327" s="42"/>
      <c r="HZ327" s="42"/>
      <c r="IA327" s="42"/>
      <c r="IB327" s="42"/>
      <c r="IC327" s="42"/>
      <c r="ID327" s="42"/>
      <c r="IE327" s="42"/>
      <c r="IF327" s="42"/>
      <c r="IG327" s="42"/>
      <c r="IH327" s="42"/>
      <c r="II327" s="42"/>
      <c r="IJ327" s="42"/>
      <c r="IK327" s="42"/>
      <c r="IL327" s="42"/>
      <c r="IM327" s="42"/>
      <c r="IN327" s="42"/>
      <c r="IO327" s="42"/>
      <c r="IP327" s="42"/>
      <c r="IQ327" s="42"/>
      <c r="IR327" s="42"/>
      <c r="IS327" s="42"/>
      <c r="IT327" s="42"/>
      <c r="IU327" s="42"/>
      <c r="IV327" s="42"/>
      <c r="IW327" s="42"/>
      <c r="IX327" s="42"/>
      <c r="IY327" s="42"/>
      <c r="IZ327" s="42"/>
      <c r="JA327" s="42"/>
      <c r="JB327" s="42"/>
      <c r="JC327" s="42"/>
      <c r="JD327" s="42"/>
      <c r="JE327" s="42"/>
      <c r="JF327" s="42"/>
      <c r="JG327" s="42"/>
      <c r="JH327" s="42"/>
      <c r="JI327" s="42"/>
      <c r="JJ327" s="42"/>
      <c r="JK327" s="42"/>
      <c r="JL327" s="42"/>
      <c r="JM327" s="42"/>
      <c r="JN327" s="42"/>
      <c r="JO327" s="42"/>
      <c r="JP327" s="42"/>
      <c r="JQ327" s="42"/>
      <c r="JR327" s="42"/>
      <c r="JS327" s="42"/>
    </row>
    <row r="328" spans="1:279" s="27" customFormat="1" ht="12.75" outlineLevel="1" x14ac:dyDescent="0.2">
      <c r="A328" s="33"/>
      <c r="B328" s="58"/>
      <c r="C328" s="33"/>
      <c r="D328" s="33"/>
      <c r="E328" s="196"/>
      <c r="F328" s="196"/>
      <c r="G328" s="46"/>
      <c r="H328" s="33"/>
      <c r="I328" s="12"/>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14"/>
      <c r="DC328" s="28"/>
      <c r="DD328" s="28"/>
      <c r="DE328" s="28"/>
      <c r="DF328" s="28"/>
      <c r="DG328" s="28"/>
      <c r="DH328" s="28"/>
      <c r="DI328" s="28"/>
      <c r="DJ328" s="28"/>
      <c r="DK328" s="28"/>
      <c r="DL328" s="28"/>
      <c r="DM328" s="28"/>
      <c r="DN328" s="28"/>
      <c r="DO328" s="28"/>
      <c r="DP328" s="28"/>
      <c r="DQ328" s="28"/>
      <c r="DR328" s="28"/>
      <c r="DS328" s="28"/>
      <c r="DT328" s="28"/>
      <c r="DU328" s="28"/>
      <c r="DV328" s="28"/>
      <c r="DW328" s="28"/>
      <c r="DX328" s="28"/>
      <c r="DY328" s="28"/>
      <c r="DZ328" s="28"/>
      <c r="EA328" s="28"/>
      <c r="EB328" s="28"/>
      <c r="EC328" s="28"/>
      <c r="ED328" s="28"/>
      <c r="EE328" s="28"/>
      <c r="EF328" s="28"/>
      <c r="EG328" s="28"/>
      <c r="EH328" s="28"/>
      <c r="EI328" s="28"/>
      <c r="EJ328" s="28"/>
      <c r="EK328" s="28"/>
      <c r="EL328" s="28"/>
      <c r="EM328" s="28"/>
      <c r="EN328" s="28"/>
      <c r="EO328" s="28"/>
      <c r="EP328" s="28"/>
      <c r="EQ328" s="28"/>
      <c r="ER328" s="28"/>
      <c r="ES328" s="28"/>
      <c r="ET328" s="28"/>
      <c r="EU328" s="28"/>
      <c r="EV328" s="28"/>
      <c r="EW328" s="28"/>
      <c r="EX328" s="28"/>
      <c r="EY328" s="28"/>
      <c r="EZ328" s="28"/>
      <c r="FA328" s="28"/>
      <c r="FB328" s="28"/>
      <c r="FC328" s="28"/>
      <c r="FD328" s="28"/>
      <c r="FE328" s="28"/>
      <c r="FF328" s="28"/>
      <c r="FG328" s="28"/>
      <c r="FH328" s="28"/>
      <c r="FI328" s="28"/>
      <c r="FJ328" s="28"/>
      <c r="FK328" s="28"/>
      <c r="FL328" s="28"/>
      <c r="FM328" s="28"/>
      <c r="FN328" s="28"/>
      <c r="FO328" s="28"/>
      <c r="FP328" s="28"/>
      <c r="FQ328" s="28"/>
      <c r="FR328" s="28"/>
      <c r="FS328" s="28"/>
      <c r="FT328" s="28"/>
      <c r="FU328" s="28"/>
      <c r="FV328" s="28"/>
      <c r="FW328" s="28"/>
      <c r="FX328" s="28"/>
      <c r="FY328" s="28"/>
      <c r="FZ328" s="28"/>
      <c r="GA328" s="28"/>
      <c r="GB328" s="28"/>
      <c r="GC328" s="28"/>
      <c r="GD328" s="28"/>
      <c r="GE328" s="28"/>
      <c r="GF328" s="28"/>
      <c r="GG328" s="28"/>
      <c r="GH328" s="28"/>
      <c r="GI328" s="28"/>
      <c r="GJ328" s="28"/>
      <c r="GK328" s="28"/>
      <c r="GL328" s="28"/>
      <c r="GM328" s="28"/>
      <c r="GN328" s="28"/>
      <c r="GO328" s="28"/>
      <c r="GP328" s="28"/>
      <c r="GQ328" s="28"/>
      <c r="GR328" s="28"/>
      <c r="GS328" s="28"/>
      <c r="GT328" s="28"/>
      <c r="GU328" s="28"/>
      <c r="GV328" s="28"/>
      <c r="GW328" s="28"/>
      <c r="GX328" s="28"/>
      <c r="GY328" s="28"/>
      <c r="GZ328" s="28"/>
      <c r="HA328" s="28"/>
      <c r="HB328" s="28"/>
      <c r="HC328" s="28"/>
      <c r="HD328" s="28"/>
      <c r="HE328" s="28"/>
      <c r="HF328" s="28"/>
      <c r="HG328" s="28"/>
      <c r="HH328" s="28"/>
      <c r="HI328" s="28"/>
      <c r="HJ328" s="28"/>
      <c r="HK328" s="28"/>
      <c r="HL328" s="28"/>
      <c r="HM328" s="28"/>
      <c r="HN328" s="28"/>
      <c r="HO328" s="28"/>
      <c r="HP328" s="28"/>
      <c r="HQ328" s="28"/>
      <c r="HR328" s="28"/>
      <c r="HS328" s="28"/>
      <c r="HT328" s="28"/>
      <c r="HU328" s="28"/>
      <c r="HV328" s="28"/>
      <c r="HW328" s="28"/>
      <c r="HX328" s="28"/>
      <c r="HY328" s="28"/>
      <c r="HZ328" s="28"/>
      <c r="IA328" s="28"/>
      <c r="IB328" s="28"/>
      <c r="IC328" s="28"/>
      <c r="ID328" s="28"/>
      <c r="IE328" s="28"/>
      <c r="IF328" s="28"/>
      <c r="IG328" s="28"/>
      <c r="IH328" s="28"/>
      <c r="II328" s="28"/>
      <c r="IJ328" s="28"/>
      <c r="IK328" s="28"/>
      <c r="IL328" s="28"/>
      <c r="IM328" s="28"/>
      <c r="IN328" s="28"/>
      <c r="IO328" s="28"/>
      <c r="IP328" s="28"/>
      <c r="IQ328" s="28"/>
      <c r="IR328" s="28"/>
      <c r="IS328" s="28"/>
      <c r="IT328" s="28"/>
      <c r="IU328" s="28"/>
      <c r="IV328" s="28"/>
      <c r="IW328" s="28"/>
      <c r="IX328" s="28"/>
      <c r="IY328" s="28"/>
      <c r="IZ328" s="28"/>
      <c r="JA328" s="28"/>
      <c r="JB328" s="28"/>
      <c r="JC328" s="28"/>
      <c r="JD328" s="28"/>
      <c r="JE328" s="28"/>
      <c r="JF328" s="28"/>
      <c r="JG328" s="28"/>
      <c r="JH328" s="28"/>
      <c r="JI328" s="28"/>
      <c r="JJ328" s="28"/>
      <c r="JK328" s="28"/>
      <c r="JL328" s="28"/>
      <c r="JM328" s="28"/>
      <c r="JN328" s="28"/>
      <c r="JO328" s="28"/>
      <c r="JP328" s="28"/>
      <c r="JQ328" s="28"/>
      <c r="JR328" s="28"/>
      <c r="JS328" s="28"/>
    </row>
    <row r="329" spans="1:279" s="27" customFormat="1" ht="12.75" outlineLevel="1" x14ac:dyDescent="0.2">
      <c r="A329" s="33"/>
      <c r="B329" s="58"/>
      <c r="C329" s="33"/>
      <c r="D329" s="33"/>
      <c r="E329" s="196"/>
      <c r="F329" s="196"/>
      <c r="G329" s="46"/>
      <c r="H329" s="33"/>
      <c r="I329" s="12"/>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14"/>
      <c r="DC329" s="28"/>
      <c r="DD329" s="28"/>
      <c r="DE329" s="28"/>
      <c r="DF329" s="28"/>
      <c r="DG329" s="28"/>
      <c r="DH329" s="28"/>
      <c r="DI329" s="28"/>
      <c r="DJ329" s="28"/>
      <c r="DK329" s="28"/>
      <c r="DL329" s="28"/>
      <c r="DM329" s="28"/>
      <c r="DN329" s="28"/>
      <c r="DO329" s="28"/>
      <c r="DP329" s="28"/>
      <c r="DQ329" s="28"/>
      <c r="DR329" s="28"/>
      <c r="DS329" s="28"/>
      <c r="DT329" s="28"/>
      <c r="DU329" s="28"/>
      <c r="DV329" s="28"/>
      <c r="DW329" s="28"/>
      <c r="DX329" s="28"/>
      <c r="DY329" s="28"/>
      <c r="DZ329" s="28"/>
      <c r="EA329" s="28"/>
      <c r="EB329" s="28"/>
      <c r="EC329" s="28"/>
      <c r="ED329" s="28"/>
      <c r="EE329" s="28"/>
      <c r="EF329" s="28"/>
      <c r="EG329" s="28"/>
      <c r="EH329" s="28"/>
      <c r="EI329" s="28"/>
      <c r="EJ329" s="28"/>
      <c r="EK329" s="28"/>
      <c r="EL329" s="28"/>
      <c r="EM329" s="28"/>
      <c r="EN329" s="28"/>
      <c r="EO329" s="28"/>
      <c r="EP329" s="28"/>
      <c r="EQ329" s="28"/>
      <c r="ER329" s="28"/>
      <c r="ES329" s="28"/>
      <c r="ET329" s="28"/>
      <c r="EU329" s="28"/>
      <c r="EV329" s="28"/>
      <c r="EW329" s="28"/>
      <c r="EX329" s="28"/>
      <c r="EY329" s="28"/>
      <c r="EZ329" s="28"/>
      <c r="FA329" s="28"/>
      <c r="FB329" s="28"/>
      <c r="FC329" s="28"/>
      <c r="FD329" s="28"/>
      <c r="FE329" s="28"/>
      <c r="FF329" s="28"/>
      <c r="FG329" s="28"/>
      <c r="FH329" s="28"/>
      <c r="FI329" s="28"/>
      <c r="FJ329" s="28"/>
      <c r="FK329" s="28"/>
      <c r="FL329" s="28"/>
      <c r="FM329" s="28"/>
      <c r="FN329" s="28"/>
      <c r="FO329" s="28"/>
      <c r="FP329" s="28"/>
      <c r="FQ329" s="28"/>
      <c r="FR329" s="28"/>
      <c r="FS329" s="28"/>
      <c r="FT329" s="28"/>
      <c r="FU329" s="28"/>
      <c r="FV329" s="28"/>
      <c r="FW329" s="28"/>
      <c r="FX329" s="28"/>
      <c r="FY329" s="28"/>
      <c r="FZ329" s="28"/>
      <c r="GA329" s="28"/>
      <c r="GB329" s="28"/>
      <c r="GC329" s="28"/>
      <c r="GD329" s="28"/>
      <c r="GE329" s="28"/>
      <c r="GF329" s="28"/>
      <c r="GG329" s="28"/>
      <c r="GH329" s="28"/>
      <c r="GI329" s="28"/>
      <c r="GJ329" s="28"/>
      <c r="GK329" s="28"/>
      <c r="GL329" s="28"/>
      <c r="GM329" s="28"/>
      <c r="GN329" s="28"/>
      <c r="GO329" s="28"/>
      <c r="GP329" s="28"/>
      <c r="GQ329" s="28"/>
      <c r="GR329" s="28"/>
      <c r="GS329" s="28"/>
      <c r="GT329" s="28"/>
      <c r="GU329" s="28"/>
      <c r="GV329" s="28"/>
      <c r="GW329" s="28"/>
      <c r="GX329" s="28"/>
      <c r="GY329" s="28"/>
      <c r="GZ329" s="28"/>
      <c r="HA329" s="28"/>
      <c r="HB329" s="28"/>
      <c r="HC329" s="28"/>
      <c r="HD329" s="28"/>
      <c r="HE329" s="28"/>
      <c r="HF329" s="28"/>
      <c r="HG329" s="28"/>
      <c r="HH329" s="28"/>
      <c r="HI329" s="28"/>
      <c r="HJ329" s="28"/>
      <c r="HK329" s="28"/>
      <c r="HL329" s="28"/>
      <c r="HM329" s="28"/>
      <c r="HN329" s="28"/>
      <c r="HO329" s="28"/>
      <c r="HP329" s="28"/>
      <c r="HQ329" s="28"/>
      <c r="HR329" s="28"/>
      <c r="HS329" s="28"/>
      <c r="HT329" s="28"/>
      <c r="HU329" s="28"/>
      <c r="HV329" s="28"/>
      <c r="HW329" s="28"/>
      <c r="HX329" s="28"/>
      <c r="HY329" s="28"/>
      <c r="HZ329" s="28"/>
      <c r="IA329" s="28"/>
      <c r="IB329" s="28"/>
      <c r="IC329" s="28"/>
      <c r="ID329" s="28"/>
      <c r="IE329" s="28"/>
      <c r="IF329" s="28"/>
      <c r="IG329" s="28"/>
      <c r="IH329" s="28"/>
      <c r="II329" s="28"/>
      <c r="IJ329" s="28"/>
      <c r="IK329" s="28"/>
      <c r="IL329" s="28"/>
      <c r="IM329" s="28"/>
      <c r="IN329" s="28"/>
      <c r="IO329" s="28"/>
      <c r="IP329" s="28"/>
      <c r="IQ329" s="28"/>
      <c r="IR329" s="28"/>
      <c r="IS329" s="28"/>
      <c r="IT329" s="28"/>
      <c r="IU329" s="28"/>
      <c r="IV329" s="28"/>
      <c r="IW329" s="28"/>
      <c r="IX329" s="28"/>
      <c r="IY329" s="28"/>
      <c r="IZ329" s="28"/>
      <c r="JA329" s="28"/>
      <c r="JB329" s="28"/>
      <c r="JC329" s="28"/>
      <c r="JD329" s="28"/>
      <c r="JE329" s="28"/>
      <c r="JF329" s="28"/>
      <c r="JG329" s="28"/>
      <c r="JH329" s="28"/>
      <c r="JI329" s="28"/>
      <c r="JJ329" s="28"/>
      <c r="JK329" s="28"/>
      <c r="JL329" s="28"/>
      <c r="JM329" s="28"/>
      <c r="JN329" s="28"/>
      <c r="JO329" s="28"/>
      <c r="JP329" s="28"/>
      <c r="JQ329" s="28"/>
      <c r="JR329" s="28"/>
      <c r="JS329" s="28"/>
    </row>
    <row r="330" spans="1:279" s="27" customFormat="1" ht="12.75" outlineLevel="1" x14ac:dyDescent="0.2">
      <c r="A330" s="33"/>
      <c r="B330" s="58"/>
      <c r="C330" s="241" t="s">
        <v>186</v>
      </c>
      <c r="D330" s="33"/>
      <c r="E330" s="242">
        <v>0.55709000674112719</v>
      </c>
      <c r="F330" s="196"/>
      <c r="G330" s="46"/>
      <c r="H330" s="33"/>
      <c r="I330" s="12"/>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14"/>
      <c r="DC330" s="28"/>
      <c r="DD330" s="28"/>
      <c r="DE330" s="28"/>
      <c r="DF330" s="28"/>
      <c r="DG330" s="28"/>
      <c r="DH330" s="28"/>
      <c r="DI330" s="28"/>
      <c r="DJ330" s="28"/>
      <c r="DK330" s="28"/>
      <c r="DL330" s="28"/>
      <c r="DM330" s="28"/>
      <c r="DN330" s="28"/>
      <c r="DO330" s="28"/>
      <c r="DP330" s="28"/>
      <c r="DQ330" s="28"/>
      <c r="DR330" s="28"/>
      <c r="DS330" s="28"/>
      <c r="DT330" s="28"/>
      <c r="DU330" s="28"/>
      <c r="DV330" s="28"/>
      <c r="DW330" s="28"/>
      <c r="DX330" s="28"/>
      <c r="DY330" s="28"/>
      <c r="DZ330" s="28"/>
      <c r="EA330" s="28"/>
      <c r="EB330" s="28"/>
      <c r="EC330" s="28"/>
      <c r="ED330" s="28"/>
      <c r="EE330" s="28"/>
      <c r="EF330" s="28"/>
      <c r="EG330" s="28"/>
      <c r="EH330" s="28"/>
      <c r="EI330" s="28"/>
      <c r="EJ330" s="28"/>
      <c r="EK330" s="28"/>
      <c r="EL330" s="28"/>
      <c r="EM330" s="28"/>
      <c r="EN330" s="28"/>
      <c r="EO330" s="28"/>
      <c r="EP330" s="28"/>
      <c r="EQ330" s="28"/>
      <c r="ER330" s="28"/>
      <c r="ES330" s="28"/>
      <c r="ET330" s="28"/>
      <c r="EU330" s="28"/>
      <c r="EV330" s="28"/>
      <c r="EW330" s="28"/>
      <c r="EX330" s="28"/>
      <c r="EY330" s="28"/>
      <c r="EZ330" s="28"/>
      <c r="FA330" s="28"/>
      <c r="FB330" s="28"/>
      <c r="FC330" s="28"/>
      <c r="FD330" s="28"/>
      <c r="FE330" s="28"/>
      <c r="FF330" s="28"/>
      <c r="FG330" s="28"/>
      <c r="FH330" s="28"/>
      <c r="FI330" s="28"/>
      <c r="FJ330" s="28"/>
      <c r="FK330" s="28"/>
      <c r="FL330" s="28"/>
      <c r="FM330" s="28"/>
      <c r="FN330" s="28"/>
      <c r="FO330" s="28"/>
      <c r="FP330" s="28"/>
      <c r="FQ330" s="28"/>
      <c r="FR330" s="28"/>
      <c r="FS330" s="28"/>
      <c r="FT330" s="28"/>
      <c r="FU330" s="28"/>
      <c r="FV330" s="28"/>
      <c r="FW330" s="28"/>
      <c r="FX330" s="28"/>
      <c r="FY330" s="28"/>
      <c r="FZ330" s="28"/>
      <c r="GA330" s="28"/>
      <c r="GB330" s="28"/>
      <c r="GC330" s="28"/>
      <c r="GD330" s="28"/>
      <c r="GE330" s="28"/>
      <c r="GF330" s="28"/>
      <c r="GG330" s="28"/>
      <c r="GH330" s="28"/>
      <c r="GI330" s="28"/>
      <c r="GJ330" s="28"/>
      <c r="GK330" s="28"/>
      <c r="GL330" s="28"/>
      <c r="GM330" s="28"/>
      <c r="GN330" s="28"/>
      <c r="GO330" s="28"/>
      <c r="GP330" s="28"/>
      <c r="GQ330" s="28"/>
      <c r="GR330" s="28"/>
      <c r="GS330" s="28"/>
      <c r="GT330" s="28"/>
      <c r="GU330" s="28"/>
      <c r="GV330" s="28"/>
      <c r="GW330" s="28"/>
      <c r="GX330" s="28"/>
      <c r="GY330" s="28"/>
      <c r="GZ330" s="28"/>
      <c r="HA330" s="28"/>
      <c r="HB330" s="28"/>
      <c r="HC330" s="28"/>
      <c r="HD330" s="28"/>
      <c r="HE330" s="28"/>
      <c r="HF330" s="28"/>
      <c r="HG330" s="28"/>
      <c r="HH330" s="28"/>
      <c r="HI330" s="28"/>
      <c r="HJ330" s="28"/>
      <c r="HK330" s="28"/>
      <c r="HL330" s="28"/>
      <c r="HM330" s="28"/>
      <c r="HN330" s="28"/>
      <c r="HO330" s="28"/>
      <c r="HP330" s="28"/>
      <c r="HQ330" s="28"/>
      <c r="HR330" s="28"/>
      <c r="HS330" s="28"/>
      <c r="HT330" s="28"/>
      <c r="HU330" s="28"/>
      <c r="HV330" s="28"/>
      <c r="HW330" s="28"/>
      <c r="HX330" s="28"/>
      <c r="HY330" s="28"/>
      <c r="HZ330" s="28"/>
      <c r="IA330" s="28"/>
      <c r="IB330" s="28"/>
      <c r="IC330" s="28"/>
      <c r="ID330" s="28"/>
      <c r="IE330" s="28"/>
      <c r="IF330" s="28"/>
      <c r="IG330" s="28"/>
      <c r="IH330" s="28"/>
      <c r="II330" s="28"/>
      <c r="IJ330" s="28"/>
      <c r="IK330" s="28"/>
      <c r="IL330" s="28"/>
      <c r="IM330" s="28"/>
      <c r="IN330" s="28"/>
      <c r="IO330" s="28"/>
      <c r="IP330" s="28"/>
      <c r="IQ330" s="28"/>
      <c r="IR330" s="28"/>
      <c r="IS330" s="28"/>
      <c r="IT330" s="28"/>
      <c r="IU330" s="28"/>
      <c r="IV330" s="28"/>
      <c r="IW330" s="28"/>
      <c r="IX330" s="28"/>
      <c r="IY330" s="28"/>
      <c r="IZ330" s="28"/>
      <c r="JA330" s="28"/>
      <c r="JB330" s="28"/>
      <c r="JC330" s="28"/>
      <c r="JD330" s="28"/>
      <c r="JE330" s="28"/>
      <c r="JF330" s="28"/>
      <c r="JG330" s="28"/>
      <c r="JH330" s="28"/>
      <c r="JI330" s="28"/>
      <c r="JJ330" s="28"/>
      <c r="JK330" s="28"/>
      <c r="JL330" s="28"/>
      <c r="JM330" s="28"/>
      <c r="JN330" s="28"/>
      <c r="JO330" s="28"/>
      <c r="JP330" s="28"/>
      <c r="JQ330" s="28"/>
      <c r="JR330" s="28"/>
      <c r="JS330" s="28"/>
    </row>
    <row r="331" spans="1:279" s="27" customFormat="1" ht="12.75" outlineLevel="1" x14ac:dyDescent="0.2">
      <c r="A331" s="33"/>
      <c r="B331" s="58"/>
      <c r="C331" s="193"/>
      <c r="D331" s="33"/>
      <c r="E331" s="194"/>
      <c r="F331" s="196"/>
      <c r="G331" s="46"/>
      <c r="H331" s="33"/>
      <c r="I331" s="12"/>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14"/>
      <c r="DC331" s="28"/>
      <c r="DD331" s="28"/>
      <c r="DE331" s="28"/>
      <c r="DF331" s="28"/>
      <c r="DG331" s="28"/>
      <c r="DH331" s="28"/>
      <c r="DI331" s="28"/>
      <c r="DJ331" s="28"/>
      <c r="DK331" s="28"/>
      <c r="DL331" s="28"/>
      <c r="DM331" s="28"/>
      <c r="DN331" s="28"/>
      <c r="DO331" s="28"/>
      <c r="DP331" s="28"/>
      <c r="DQ331" s="28"/>
      <c r="DR331" s="28"/>
      <c r="DS331" s="28"/>
      <c r="DT331" s="28"/>
      <c r="DU331" s="28"/>
      <c r="DV331" s="28"/>
      <c r="DW331" s="28"/>
      <c r="DX331" s="28"/>
      <c r="DY331" s="28"/>
      <c r="DZ331" s="28"/>
      <c r="EA331" s="28"/>
      <c r="EB331" s="28"/>
      <c r="EC331" s="28"/>
      <c r="ED331" s="28"/>
      <c r="EE331" s="28"/>
      <c r="EF331" s="28"/>
      <c r="EG331" s="28"/>
      <c r="EH331" s="28"/>
      <c r="EI331" s="28"/>
      <c r="EJ331" s="28"/>
      <c r="EK331" s="28"/>
      <c r="EL331" s="28"/>
      <c r="EM331" s="28"/>
      <c r="EN331" s="28"/>
      <c r="EO331" s="28"/>
      <c r="EP331" s="28"/>
      <c r="EQ331" s="28"/>
      <c r="ER331" s="28"/>
      <c r="ES331" s="28"/>
      <c r="ET331" s="28"/>
      <c r="EU331" s="28"/>
      <c r="EV331" s="28"/>
      <c r="EW331" s="28"/>
      <c r="EX331" s="28"/>
      <c r="EY331" s="28"/>
      <c r="EZ331" s="28"/>
      <c r="FA331" s="28"/>
      <c r="FB331" s="28"/>
      <c r="FC331" s="28"/>
      <c r="FD331" s="28"/>
      <c r="FE331" s="28"/>
      <c r="FF331" s="28"/>
      <c r="FG331" s="28"/>
      <c r="FH331" s="28"/>
      <c r="FI331" s="28"/>
      <c r="FJ331" s="28"/>
      <c r="FK331" s="28"/>
      <c r="FL331" s="28"/>
      <c r="FM331" s="28"/>
      <c r="FN331" s="28"/>
      <c r="FO331" s="28"/>
      <c r="FP331" s="28"/>
      <c r="FQ331" s="28"/>
      <c r="FR331" s="28"/>
      <c r="FS331" s="28"/>
      <c r="FT331" s="28"/>
      <c r="FU331" s="28"/>
      <c r="FV331" s="28"/>
      <c r="FW331" s="28"/>
      <c r="FX331" s="28"/>
      <c r="FY331" s="28"/>
      <c r="FZ331" s="28"/>
      <c r="GA331" s="28"/>
      <c r="GB331" s="28"/>
      <c r="GC331" s="28"/>
      <c r="GD331" s="28"/>
      <c r="GE331" s="28"/>
      <c r="GF331" s="28"/>
      <c r="GG331" s="28"/>
      <c r="GH331" s="28"/>
      <c r="GI331" s="28"/>
      <c r="GJ331" s="28"/>
      <c r="GK331" s="28"/>
      <c r="GL331" s="28"/>
      <c r="GM331" s="28"/>
      <c r="GN331" s="28"/>
      <c r="GO331" s="28"/>
      <c r="GP331" s="28"/>
      <c r="GQ331" s="28"/>
      <c r="GR331" s="28"/>
      <c r="GS331" s="28"/>
      <c r="GT331" s="28"/>
      <c r="GU331" s="28"/>
      <c r="GV331" s="28"/>
      <c r="GW331" s="28"/>
      <c r="GX331" s="28"/>
      <c r="GY331" s="28"/>
      <c r="GZ331" s="28"/>
      <c r="HA331" s="28"/>
      <c r="HB331" s="28"/>
      <c r="HC331" s="28"/>
      <c r="HD331" s="28"/>
      <c r="HE331" s="28"/>
      <c r="HF331" s="28"/>
      <c r="HG331" s="28"/>
      <c r="HH331" s="28"/>
      <c r="HI331" s="28"/>
      <c r="HJ331" s="28"/>
      <c r="HK331" s="28"/>
      <c r="HL331" s="28"/>
      <c r="HM331" s="28"/>
      <c r="HN331" s="28"/>
      <c r="HO331" s="28"/>
      <c r="HP331" s="28"/>
      <c r="HQ331" s="28"/>
      <c r="HR331" s="28"/>
      <c r="HS331" s="28"/>
      <c r="HT331" s="28"/>
      <c r="HU331" s="28"/>
      <c r="HV331" s="28"/>
      <c r="HW331" s="28"/>
      <c r="HX331" s="28"/>
      <c r="HY331" s="28"/>
      <c r="HZ331" s="28"/>
      <c r="IA331" s="28"/>
      <c r="IB331" s="28"/>
      <c r="IC331" s="28"/>
      <c r="ID331" s="28"/>
      <c r="IE331" s="28"/>
      <c r="IF331" s="28"/>
      <c r="IG331" s="28"/>
      <c r="IH331" s="28"/>
      <c r="II331" s="28"/>
      <c r="IJ331" s="28"/>
      <c r="IK331" s="28"/>
      <c r="IL331" s="28"/>
      <c r="IM331" s="28"/>
      <c r="IN331" s="28"/>
      <c r="IO331" s="28"/>
      <c r="IP331" s="28"/>
      <c r="IQ331" s="28"/>
      <c r="IR331" s="28"/>
      <c r="IS331" s="28"/>
      <c r="IT331" s="28"/>
      <c r="IU331" s="28"/>
      <c r="IV331" s="28"/>
      <c r="IW331" s="28"/>
      <c r="IX331" s="28"/>
      <c r="IY331" s="28"/>
      <c r="IZ331" s="28"/>
      <c r="JA331" s="28"/>
      <c r="JB331" s="28"/>
      <c r="JC331" s="28"/>
      <c r="JD331" s="28"/>
      <c r="JE331" s="28"/>
      <c r="JF331" s="28"/>
      <c r="JG331" s="28"/>
      <c r="JH331" s="28"/>
      <c r="JI331" s="28"/>
      <c r="JJ331" s="28"/>
      <c r="JK331" s="28"/>
      <c r="JL331" s="28"/>
      <c r="JM331" s="28"/>
      <c r="JN331" s="28"/>
      <c r="JO331" s="28"/>
      <c r="JP331" s="28"/>
      <c r="JQ331" s="28"/>
      <c r="JR331" s="28"/>
      <c r="JS331" s="28"/>
    </row>
    <row r="332" spans="1:279" s="27" customFormat="1" ht="12.75" outlineLevel="1" x14ac:dyDescent="0.2">
      <c r="A332" s="33"/>
      <c r="B332" s="58"/>
      <c r="C332" s="240" t="s">
        <v>187</v>
      </c>
      <c r="D332" s="33"/>
      <c r="E332" s="194"/>
      <c r="F332" s="196"/>
      <c r="G332" s="46"/>
      <c r="H332" s="33"/>
      <c r="I332" s="12"/>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14"/>
      <c r="DC332" s="28"/>
      <c r="DD332" s="28"/>
      <c r="DE332" s="28"/>
      <c r="DF332" s="28"/>
      <c r="DG332" s="28"/>
      <c r="DH332" s="28"/>
      <c r="DI332" s="28"/>
      <c r="DJ332" s="28"/>
      <c r="DK332" s="28"/>
      <c r="DL332" s="28"/>
      <c r="DM332" s="28"/>
      <c r="DN332" s="28"/>
      <c r="DO332" s="28"/>
      <c r="DP332" s="28"/>
      <c r="DQ332" s="28"/>
      <c r="DR332" s="28"/>
      <c r="DS332" s="28"/>
      <c r="DT332" s="28"/>
      <c r="DU332" s="28"/>
      <c r="DV332" s="28"/>
      <c r="DW332" s="28"/>
      <c r="DX332" s="28"/>
      <c r="DY332" s="28"/>
      <c r="DZ332" s="28"/>
      <c r="EA332" s="28"/>
      <c r="EB332" s="28"/>
      <c r="EC332" s="28"/>
      <c r="ED332" s="28"/>
      <c r="EE332" s="28"/>
      <c r="EF332" s="28"/>
      <c r="EG332" s="28"/>
      <c r="EH332" s="28"/>
      <c r="EI332" s="28"/>
      <c r="EJ332" s="28"/>
      <c r="EK332" s="28"/>
      <c r="EL332" s="28"/>
      <c r="EM332" s="28"/>
      <c r="EN332" s="28"/>
      <c r="EO332" s="28"/>
      <c r="EP332" s="28"/>
      <c r="EQ332" s="28"/>
      <c r="ER332" s="28"/>
      <c r="ES332" s="28"/>
      <c r="ET332" s="28"/>
      <c r="EU332" s="28"/>
      <c r="EV332" s="28"/>
      <c r="EW332" s="28"/>
      <c r="EX332" s="28"/>
      <c r="EY332" s="28"/>
      <c r="EZ332" s="28"/>
      <c r="FA332" s="28"/>
      <c r="FB332" s="28"/>
      <c r="FC332" s="28"/>
      <c r="FD332" s="28"/>
      <c r="FE332" s="28"/>
      <c r="FF332" s="28"/>
      <c r="FG332" s="28"/>
      <c r="FH332" s="28"/>
      <c r="FI332" s="28"/>
      <c r="FJ332" s="28"/>
      <c r="FK332" s="28"/>
      <c r="FL332" s="28"/>
      <c r="FM332" s="28"/>
      <c r="FN332" s="28"/>
      <c r="FO332" s="28"/>
      <c r="FP332" s="28"/>
      <c r="FQ332" s="28"/>
      <c r="FR332" s="28"/>
      <c r="FS332" s="28"/>
      <c r="FT332" s="28"/>
      <c r="FU332" s="28"/>
      <c r="FV332" s="28"/>
      <c r="FW332" s="28"/>
      <c r="FX332" s="28"/>
      <c r="FY332" s="28"/>
      <c r="FZ332" s="28"/>
      <c r="GA332" s="28"/>
      <c r="GB332" s="28"/>
      <c r="GC332" s="28"/>
      <c r="GD332" s="28"/>
      <c r="GE332" s="28"/>
      <c r="GF332" s="28"/>
      <c r="GG332" s="28"/>
      <c r="GH332" s="28"/>
      <c r="GI332" s="28"/>
      <c r="GJ332" s="28"/>
      <c r="GK332" s="28"/>
      <c r="GL332" s="28"/>
      <c r="GM332" s="28"/>
      <c r="GN332" s="28"/>
      <c r="GO332" s="28"/>
      <c r="GP332" s="28"/>
      <c r="GQ332" s="28"/>
      <c r="GR332" s="28"/>
      <c r="GS332" s="28"/>
      <c r="GT332" s="28"/>
      <c r="GU332" s="28"/>
      <c r="GV332" s="28"/>
      <c r="GW332" s="28"/>
      <c r="GX332" s="28"/>
      <c r="GY332" s="28"/>
      <c r="GZ332" s="28"/>
      <c r="HA332" s="28"/>
      <c r="HB332" s="28"/>
      <c r="HC332" s="28"/>
      <c r="HD332" s="28"/>
      <c r="HE332" s="28"/>
      <c r="HF332" s="28"/>
      <c r="HG332" s="28"/>
      <c r="HH332" s="28"/>
      <c r="HI332" s="28"/>
      <c r="HJ332" s="28"/>
      <c r="HK332" s="28"/>
      <c r="HL332" s="28"/>
      <c r="HM332" s="28"/>
      <c r="HN332" s="28"/>
      <c r="HO332" s="28"/>
      <c r="HP332" s="28"/>
      <c r="HQ332" s="28"/>
      <c r="HR332" s="28"/>
      <c r="HS332" s="28"/>
      <c r="HT332" s="28"/>
      <c r="HU332" s="28"/>
      <c r="HV332" s="28"/>
      <c r="HW332" s="28"/>
      <c r="HX332" s="28"/>
      <c r="HY332" s="28"/>
      <c r="HZ332" s="28"/>
      <c r="IA332" s="28"/>
      <c r="IB332" s="28"/>
      <c r="IC332" s="28"/>
      <c r="ID332" s="28"/>
      <c r="IE332" s="28"/>
      <c r="IF332" s="28"/>
      <c r="IG332" s="28"/>
      <c r="IH332" s="28"/>
      <c r="II332" s="28"/>
      <c r="IJ332" s="28"/>
      <c r="IK332" s="28"/>
      <c r="IL332" s="28"/>
      <c r="IM332" s="28"/>
      <c r="IN332" s="28"/>
      <c r="IO332" s="28"/>
      <c r="IP332" s="28"/>
      <c r="IQ332" s="28"/>
      <c r="IR332" s="28"/>
      <c r="IS332" s="28"/>
      <c r="IT332" s="28"/>
      <c r="IU332" s="28"/>
      <c r="IV332" s="28"/>
      <c r="IW332" s="28"/>
      <c r="IX332" s="28"/>
      <c r="IY332" s="28"/>
      <c r="IZ332" s="28"/>
      <c r="JA332" s="28"/>
      <c r="JB332" s="28"/>
      <c r="JC332" s="28"/>
      <c r="JD332" s="28"/>
      <c r="JE332" s="28"/>
      <c r="JF332" s="28"/>
      <c r="JG332" s="28"/>
      <c r="JH332" s="28"/>
      <c r="JI332" s="28"/>
      <c r="JJ332" s="28"/>
      <c r="JK332" s="28"/>
      <c r="JL332" s="28"/>
      <c r="JM332" s="28"/>
      <c r="JN332" s="28"/>
      <c r="JO332" s="28"/>
      <c r="JP332" s="28"/>
      <c r="JQ332" s="28"/>
      <c r="JR332" s="28"/>
      <c r="JS332" s="28"/>
    </row>
    <row r="333" spans="1:279" s="27" customFormat="1" ht="12.75" outlineLevel="1" x14ac:dyDescent="0.2">
      <c r="A333" s="33"/>
      <c r="B333" s="58"/>
      <c r="C333" s="33"/>
      <c r="D333" s="33"/>
      <c r="E333" s="196"/>
      <c r="F333" s="196"/>
      <c r="G333" s="46"/>
      <c r="H333" s="33"/>
      <c r="I333" s="12"/>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14"/>
      <c r="DC333" s="28"/>
      <c r="DD333" s="28"/>
      <c r="DE333" s="28"/>
      <c r="DF333" s="28"/>
      <c r="DG333" s="28"/>
      <c r="DH333" s="28"/>
      <c r="DI333" s="28"/>
      <c r="DJ333" s="28"/>
      <c r="DK333" s="28"/>
      <c r="DL333" s="28"/>
      <c r="DM333" s="28"/>
      <c r="DN333" s="28"/>
      <c r="DO333" s="28"/>
      <c r="DP333" s="28"/>
      <c r="DQ333" s="28"/>
      <c r="DR333" s="28"/>
      <c r="DS333" s="28"/>
      <c r="DT333" s="28"/>
      <c r="DU333" s="28"/>
      <c r="DV333" s="28"/>
      <c r="DW333" s="28"/>
      <c r="DX333" s="28"/>
      <c r="DY333" s="28"/>
      <c r="DZ333" s="28"/>
      <c r="EA333" s="28"/>
      <c r="EB333" s="28"/>
      <c r="EC333" s="28"/>
      <c r="ED333" s="28"/>
      <c r="EE333" s="28"/>
      <c r="EF333" s="28"/>
      <c r="EG333" s="28"/>
      <c r="EH333" s="28"/>
      <c r="EI333" s="28"/>
      <c r="EJ333" s="28"/>
      <c r="EK333" s="28"/>
      <c r="EL333" s="28"/>
      <c r="EM333" s="28"/>
      <c r="EN333" s="28"/>
      <c r="EO333" s="28"/>
      <c r="EP333" s="28"/>
      <c r="EQ333" s="28"/>
      <c r="ER333" s="28"/>
      <c r="ES333" s="28"/>
      <c r="ET333" s="28"/>
      <c r="EU333" s="28"/>
      <c r="EV333" s="28"/>
      <c r="EW333" s="28"/>
      <c r="EX333" s="28"/>
      <c r="EY333" s="28"/>
      <c r="EZ333" s="28"/>
      <c r="FA333" s="28"/>
      <c r="FB333" s="28"/>
      <c r="FC333" s="28"/>
      <c r="FD333" s="28"/>
      <c r="FE333" s="28"/>
      <c r="FF333" s="28"/>
      <c r="FG333" s="28"/>
      <c r="FH333" s="28"/>
      <c r="FI333" s="28"/>
      <c r="FJ333" s="28"/>
      <c r="FK333" s="28"/>
      <c r="FL333" s="28"/>
      <c r="FM333" s="28"/>
      <c r="FN333" s="28"/>
      <c r="FO333" s="28"/>
      <c r="FP333" s="28"/>
      <c r="FQ333" s="28"/>
      <c r="FR333" s="28"/>
      <c r="FS333" s="28"/>
      <c r="FT333" s="28"/>
      <c r="FU333" s="28"/>
      <c r="FV333" s="28"/>
      <c r="FW333" s="28"/>
      <c r="FX333" s="28"/>
      <c r="FY333" s="28"/>
      <c r="FZ333" s="28"/>
      <c r="GA333" s="28"/>
      <c r="GB333" s="28"/>
      <c r="GC333" s="28"/>
      <c r="GD333" s="28"/>
      <c r="GE333" s="28"/>
      <c r="GF333" s="28"/>
      <c r="GG333" s="28"/>
      <c r="GH333" s="28"/>
      <c r="GI333" s="28"/>
      <c r="GJ333" s="28"/>
      <c r="GK333" s="28"/>
      <c r="GL333" s="28"/>
      <c r="GM333" s="28"/>
      <c r="GN333" s="28"/>
      <c r="GO333" s="28"/>
      <c r="GP333" s="28"/>
      <c r="GQ333" s="28"/>
      <c r="GR333" s="28"/>
      <c r="GS333" s="28"/>
      <c r="GT333" s="28"/>
      <c r="GU333" s="28"/>
      <c r="GV333" s="28"/>
      <c r="GW333" s="28"/>
      <c r="GX333" s="28"/>
      <c r="GY333" s="28"/>
      <c r="GZ333" s="28"/>
      <c r="HA333" s="28"/>
      <c r="HB333" s="28"/>
      <c r="HC333" s="28"/>
      <c r="HD333" s="28"/>
      <c r="HE333" s="28"/>
      <c r="HF333" s="28"/>
      <c r="HG333" s="28"/>
      <c r="HH333" s="28"/>
      <c r="HI333" s="28"/>
      <c r="HJ333" s="28"/>
      <c r="HK333" s="28"/>
      <c r="HL333" s="28"/>
      <c r="HM333" s="28"/>
      <c r="HN333" s="28"/>
      <c r="HO333" s="28"/>
      <c r="HP333" s="28"/>
      <c r="HQ333" s="28"/>
      <c r="HR333" s="28"/>
      <c r="HS333" s="28"/>
      <c r="HT333" s="28"/>
      <c r="HU333" s="28"/>
      <c r="HV333" s="28"/>
      <c r="HW333" s="28"/>
      <c r="HX333" s="28"/>
      <c r="HY333" s="28"/>
      <c r="HZ333" s="28"/>
      <c r="IA333" s="28"/>
      <c r="IB333" s="28"/>
      <c r="IC333" s="28"/>
      <c r="ID333" s="28"/>
      <c r="IE333" s="28"/>
      <c r="IF333" s="28"/>
      <c r="IG333" s="28"/>
      <c r="IH333" s="28"/>
      <c r="II333" s="28"/>
      <c r="IJ333" s="28"/>
      <c r="IK333" s="28"/>
      <c r="IL333" s="28"/>
      <c r="IM333" s="28"/>
      <c r="IN333" s="28"/>
      <c r="IO333" s="28"/>
      <c r="IP333" s="28"/>
      <c r="IQ333" s="28"/>
      <c r="IR333" s="28"/>
      <c r="IS333" s="28"/>
      <c r="IT333" s="28"/>
      <c r="IU333" s="28"/>
      <c r="IV333" s="28"/>
      <c r="IW333" s="28"/>
      <c r="IX333" s="28"/>
      <c r="IY333" s="28"/>
      <c r="IZ333" s="28"/>
      <c r="JA333" s="28"/>
      <c r="JB333" s="28"/>
      <c r="JC333" s="28"/>
      <c r="JD333" s="28"/>
      <c r="JE333" s="28"/>
      <c r="JF333" s="28"/>
      <c r="JG333" s="28"/>
      <c r="JH333" s="28"/>
      <c r="JI333" s="28"/>
      <c r="JJ333" s="28"/>
      <c r="JK333" s="28"/>
      <c r="JL333" s="28"/>
      <c r="JM333" s="28"/>
      <c r="JN333" s="28"/>
      <c r="JO333" s="28"/>
      <c r="JP333" s="28"/>
      <c r="JQ333" s="28"/>
      <c r="JR333" s="28"/>
      <c r="JS333" s="28"/>
    </row>
    <row r="334" spans="1:279" s="27" customFormat="1" ht="12.75" outlineLevel="1" x14ac:dyDescent="0.2">
      <c r="A334" s="33"/>
      <c r="B334" s="58"/>
      <c r="C334" s="193" t="str">
        <f>C342</f>
        <v>ANDESMAR</v>
      </c>
      <c r="D334" s="33"/>
      <c r="E334" s="244">
        <v>0.58316017797599551</v>
      </c>
      <c r="F334" s="243"/>
      <c r="G334" s="204">
        <f>SUM(J334:AS334)</f>
        <v>1176209.0086134861</v>
      </c>
      <c r="H334" s="216">
        <f>+G334/$G$275</f>
        <v>4.4214381779702653E-4</v>
      </c>
      <c r="I334" s="201" t="s">
        <v>193</v>
      </c>
      <c r="J334" s="247">
        <f t="shared" ref="J334:AJ334" si="582">+J272/J$10</f>
        <v>46400.825754020458</v>
      </c>
      <c r="K334" s="247">
        <f t="shared" si="582"/>
        <v>29934.731047075595</v>
      </c>
      <c r="L334" s="247">
        <f t="shared" si="582"/>
        <v>21242.773845604537</v>
      </c>
      <c r="M334" s="247">
        <f t="shared" si="582"/>
        <v>15893.610522040248</v>
      </c>
      <c r="N334" s="247">
        <f t="shared" si="582"/>
        <v>13823.04947014487</v>
      </c>
      <c r="O334" s="247">
        <f t="shared" si="582"/>
        <v>13501.982047242967</v>
      </c>
      <c r="P334" s="247">
        <f t="shared" si="582"/>
        <v>19217.462669459743</v>
      </c>
      <c r="Q334" s="247">
        <f t="shared" si="582"/>
        <v>12299.332275646364</v>
      </c>
      <c r="R334" s="247">
        <f t="shared" si="582"/>
        <v>15376.830025428189</v>
      </c>
      <c r="S334" s="247">
        <f t="shared" si="582"/>
        <v>17120.582758900629</v>
      </c>
      <c r="T334" s="247">
        <f t="shared" si="582"/>
        <v>25422.795866366068</v>
      </c>
      <c r="U334" s="247">
        <f t="shared" si="582"/>
        <v>38127.158963925671</v>
      </c>
      <c r="V334" s="247">
        <f t="shared" si="582"/>
        <v>26522.555676479744</v>
      </c>
      <c r="W334" s="247">
        <f t="shared" si="582"/>
        <v>24994.827510658004</v>
      </c>
      <c r="X334" s="247">
        <f t="shared" si="582"/>
        <v>24041.38354762175</v>
      </c>
      <c r="Y334" s="247">
        <f t="shared" si="582"/>
        <v>13130.01284156727</v>
      </c>
      <c r="Z334" s="247">
        <f t="shared" si="582"/>
        <v>12676.653348707065</v>
      </c>
      <c r="AA334" s="247">
        <f t="shared" si="582"/>
        <v>16198.673779772329</v>
      </c>
      <c r="AB334" s="247">
        <f t="shared" si="582"/>
        <v>22572.889949098357</v>
      </c>
      <c r="AC334" s="247">
        <f t="shared" si="582"/>
        <v>16015.917687926159</v>
      </c>
      <c r="AD334" s="247">
        <f t="shared" si="582"/>
        <v>23956.240883088885</v>
      </c>
      <c r="AE334" s="247">
        <f t="shared" si="582"/>
        <v>33344.482698871943</v>
      </c>
      <c r="AF334" s="247">
        <f t="shared" si="582"/>
        <v>58992.719507964059</v>
      </c>
      <c r="AG334" s="247">
        <f t="shared" si="582"/>
        <v>95992.469903555437</v>
      </c>
      <c r="AH334" s="247">
        <f t="shared" si="582"/>
        <v>122119.35843908777</v>
      </c>
      <c r="AI334" s="247">
        <f t="shared" si="582"/>
        <v>86657.387114151919</v>
      </c>
      <c r="AJ334" s="247">
        <f t="shared" si="582"/>
        <v>51854.391516729876</v>
      </c>
      <c r="AK334" s="247">
        <f t="shared" ref="AK334:AO334" si="583">+AK272/AK$10</f>
        <v>52316.966715369963</v>
      </c>
      <c r="AL334" s="247">
        <f t="shared" si="583"/>
        <v>34716.404746097011</v>
      </c>
      <c r="AM334" s="247">
        <f t="shared" si="583"/>
        <v>50109.537019044481</v>
      </c>
      <c r="AN334" s="247">
        <f t="shared" si="583"/>
        <v>62390.809820791095</v>
      </c>
      <c r="AO334" s="247">
        <f t="shared" si="583"/>
        <v>50086.92537940191</v>
      </c>
      <c r="AP334" s="247">
        <f t="shared" ref="AP334:AS334" si="584">+AP272/AP$10</f>
        <v>25273.841041095893</v>
      </c>
      <c r="AQ334" s="247">
        <f t="shared" si="584"/>
        <v>3883.424240549828</v>
      </c>
      <c r="AR334" s="247">
        <f t="shared" si="584"/>
        <v>0</v>
      </c>
      <c r="AS334" s="247">
        <f t="shared" si="584"/>
        <v>0</v>
      </c>
      <c r="AT334" s="197"/>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14"/>
      <c r="DC334" s="28"/>
      <c r="DD334" s="28"/>
      <c r="DE334" s="28"/>
      <c r="DF334" s="28"/>
      <c r="DG334" s="28"/>
      <c r="DH334" s="28"/>
      <c r="DI334" s="28"/>
      <c r="DJ334" s="28"/>
      <c r="DK334" s="28"/>
      <c r="DL334" s="28"/>
      <c r="DM334" s="28"/>
      <c r="DN334" s="28"/>
      <c r="DO334" s="28"/>
      <c r="DP334" s="28"/>
      <c r="DQ334" s="28"/>
      <c r="DR334" s="28"/>
      <c r="DS334" s="28"/>
      <c r="DT334" s="28"/>
      <c r="DU334" s="28"/>
      <c r="DV334" s="28"/>
      <c r="DW334" s="28"/>
      <c r="DX334" s="28"/>
      <c r="DY334" s="28"/>
      <c r="DZ334" s="28"/>
      <c r="EA334" s="28"/>
      <c r="EB334" s="28"/>
      <c r="EC334" s="28"/>
      <c r="ED334" s="28"/>
      <c r="EE334" s="28"/>
      <c r="EF334" s="28"/>
      <c r="EG334" s="28"/>
      <c r="EH334" s="28"/>
      <c r="EI334" s="28"/>
      <c r="EJ334" s="28"/>
      <c r="EK334" s="28"/>
      <c r="EL334" s="28"/>
      <c r="EM334" s="28"/>
      <c r="EN334" s="28"/>
      <c r="EO334" s="28"/>
      <c r="EP334" s="28"/>
      <c r="EQ334" s="28"/>
      <c r="ER334" s="28"/>
      <c r="ES334" s="28"/>
      <c r="ET334" s="28"/>
      <c r="EU334" s="28"/>
      <c r="EV334" s="28"/>
      <c r="EW334" s="28"/>
      <c r="EX334" s="28"/>
      <c r="EY334" s="28"/>
      <c r="EZ334" s="28"/>
      <c r="FA334" s="28"/>
      <c r="FB334" s="28"/>
      <c r="FC334" s="28"/>
      <c r="FD334" s="28"/>
      <c r="FE334" s="28"/>
      <c r="FF334" s="28"/>
      <c r="FG334" s="28"/>
      <c r="FH334" s="28"/>
      <c r="FI334" s="28"/>
      <c r="FJ334" s="28"/>
      <c r="FK334" s="28"/>
      <c r="FL334" s="28"/>
      <c r="FM334" s="28"/>
      <c r="FN334" s="28"/>
      <c r="FO334" s="28"/>
      <c r="FP334" s="28"/>
      <c r="FQ334" s="28"/>
      <c r="FR334" s="28"/>
      <c r="FS334" s="28"/>
      <c r="FT334" s="28"/>
      <c r="FU334" s="28"/>
      <c r="FV334" s="28"/>
      <c r="FW334" s="28"/>
      <c r="FX334" s="28"/>
      <c r="FY334" s="28"/>
      <c r="FZ334" s="28"/>
      <c r="GA334" s="28"/>
      <c r="GB334" s="28"/>
      <c r="GC334" s="28"/>
      <c r="GD334" s="28"/>
      <c r="GE334" s="28"/>
      <c r="GF334" s="28"/>
      <c r="GG334" s="28"/>
      <c r="GH334" s="28"/>
      <c r="GI334" s="28"/>
      <c r="GJ334" s="28"/>
      <c r="GK334" s="28"/>
      <c r="GL334" s="28"/>
      <c r="GM334" s="28"/>
      <c r="GN334" s="28"/>
      <c r="GO334" s="28"/>
      <c r="GP334" s="28"/>
      <c r="GQ334" s="28"/>
      <c r="GR334" s="28"/>
      <c r="GS334" s="28"/>
      <c r="GT334" s="28"/>
      <c r="GU334" s="28"/>
      <c r="GV334" s="28"/>
      <c r="GW334" s="28"/>
      <c r="GX334" s="28"/>
      <c r="GY334" s="28"/>
      <c r="GZ334" s="28"/>
      <c r="HA334" s="28"/>
      <c r="HB334" s="28"/>
      <c r="HC334" s="28"/>
      <c r="HD334" s="28"/>
      <c r="HE334" s="28"/>
      <c r="HF334" s="28"/>
      <c r="HG334" s="28"/>
      <c r="HH334" s="28"/>
      <c r="HI334" s="28"/>
      <c r="HJ334" s="28"/>
      <c r="HK334" s="28"/>
      <c r="HL334" s="28"/>
      <c r="HM334" s="28"/>
      <c r="HN334" s="28"/>
      <c r="HO334" s="28"/>
      <c r="HP334" s="28"/>
      <c r="HQ334" s="28"/>
      <c r="HR334" s="28"/>
      <c r="HS334" s="28"/>
      <c r="HT334" s="28"/>
      <c r="HU334" s="28"/>
      <c r="HV334" s="28"/>
      <c r="HW334" s="28"/>
      <c r="HX334" s="28"/>
      <c r="HY334" s="28"/>
      <c r="HZ334" s="28"/>
      <c r="IA334" s="28"/>
      <c r="IB334" s="28"/>
      <c r="IC334" s="28"/>
      <c r="ID334" s="28"/>
      <c r="IE334" s="28"/>
      <c r="IF334" s="28"/>
      <c r="IG334" s="28"/>
      <c r="IH334" s="28"/>
      <c r="II334" s="28"/>
      <c r="IJ334" s="28"/>
      <c r="IK334" s="28"/>
      <c r="IL334" s="28"/>
      <c r="IM334" s="28"/>
      <c r="IN334" s="28"/>
      <c r="IO334" s="28"/>
      <c r="IP334" s="28"/>
      <c r="IQ334" s="28"/>
      <c r="IR334" s="28"/>
      <c r="IS334" s="28"/>
      <c r="IT334" s="28"/>
      <c r="IU334" s="28"/>
      <c r="IV334" s="28"/>
      <c r="IW334" s="28"/>
      <c r="IX334" s="28"/>
      <c r="IY334" s="28"/>
      <c r="IZ334" s="28"/>
      <c r="JA334" s="28"/>
      <c r="JB334" s="28"/>
      <c r="JC334" s="28"/>
      <c r="JD334" s="28"/>
      <c r="JE334" s="28"/>
      <c r="JF334" s="28"/>
      <c r="JG334" s="28"/>
      <c r="JH334" s="28"/>
      <c r="JI334" s="28"/>
      <c r="JJ334" s="28"/>
      <c r="JK334" s="28"/>
      <c r="JL334" s="28"/>
      <c r="JM334" s="28"/>
      <c r="JN334" s="28"/>
      <c r="JO334" s="28"/>
      <c r="JP334" s="28"/>
      <c r="JQ334" s="28"/>
      <c r="JR334" s="28"/>
      <c r="JS334" s="28"/>
    </row>
    <row r="335" spans="1:279" s="27" customFormat="1" ht="12.75" outlineLevel="1" x14ac:dyDescent="0.2">
      <c r="A335" s="33"/>
      <c r="B335" s="58"/>
      <c r="C335" s="193" t="str">
        <f>C343</f>
        <v>PLUSMAR</v>
      </c>
      <c r="D335" s="33"/>
      <c r="E335" s="249">
        <f>+E343</f>
        <v>0.23096097344185407</v>
      </c>
      <c r="F335" s="243"/>
      <c r="G335" s="204">
        <f>SUM(J335:AS335)</f>
        <v>642723.65179745376</v>
      </c>
      <c r="H335" s="216">
        <f t="shared" ref="H335:H337" si="585">+G335/$G$275</f>
        <v>2.4160356459874391E-4</v>
      </c>
      <c r="I335" s="201" t="s">
        <v>193</v>
      </c>
      <c r="J335" s="247">
        <f t="shared" ref="J335:Y336" si="586">+J273/J$10</f>
        <v>18377.077669894581</v>
      </c>
      <c r="K335" s="247">
        <f t="shared" si="586"/>
        <v>11855.66999164552</v>
      </c>
      <c r="L335" s="247">
        <f t="shared" si="586"/>
        <v>8413.214604286537</v>
      </c>
      <c r="M335" s="247">
        <f t="shared" si="586"/>
        <v>6294.6749389105416</v>
      </c>
      <c r="N335" s="247">
        <f t="shared" si="586"/>
        <v>5474.6278674930027</v>
      </c>
      <c r="O335" s="247">
        <f t="shared" si="586"/>
        <v>5347.4689027103577</v>
      </c>
      <c r="P335" s="247">
        <f t="shared" si="586"/>
        <v>7611.0887760302694</v>
      </c>
      <c r="Q335" s="247">
        <f t="shared" si="586"/>
        <v>4871.1586667789034</v>
      </c>
      <c r="R335" s="247">
        <f t="shared" si="586"/>
        <v>6090.0036820912883</v>
      </c>
      <c r="S335" s="247">
        <f t="shared" si="586"/>
        <v>6780.6181032654094</v>
      </c>
      <c r="T335" s="247">
        <f t="shared" si="586"/>
        <v>10068.715084916423</v>
      </c>
      <c r="U335" s="247">
        <f t="shared" si="586"/>
        <v>15100.286476082152</v>
      </c>
      <c r="V335" s="247">
        <f t="shared" si="586"/>
        <v>10504.275683683058</v>
      </c>
      <c r="W335" s="247">
        <f t="shared" si="586"/>
        <v>9899.2179351286777</v>
      </c>
      <c r="X335" s="247">
        <f t="shared" si="586"/>
        <v>9521.6058241827614</v>
      </c>
      <c r="Y335" s="247">
        <f t="shared" si="586"/>
        <v>5200.150253258973</v>
      </c>
      <c r="Z335" s="247">
        <f t="shared" ref="Z335:AJ335" si="587">+Z273/Z$10</f>
        <v>5020.5969268409808</v>
      </c>
      <c r="AA335" s="247">
        <f t="shared" si="587"/>
        <v>6415.4954435130421</v>
      </c>
      <c r="AB335" s="247">
        <f t="shared" si="587"/>
        <v>8940.0079651086889</v>
      </c>
      <c r="AC335" s="247">
        <f t="shared" si="587"/>
        <v>6343.1147726968047</v>
      </c>
      <c r="AD335" s="247">
        <f t="shared" si="587"/>
        <v>9487.8850156903245</v>
      </c>
      <c r="AE335" s="247">
        <f t="shared" si="587"/>
        <v>13206.104384177501</v>
      </c>
      <c r="AF335" s="247">
        <f t="shared" si="587"/>
        <v>23364.10550327817</v>
      </c>
      <c r="AG335" s="247">
        <f t="shared" si="587"/>
        <v>38017.881071648968</v>
      </c>
      <c r="AH335" s="247">
        <f t="shared" si="587"/>
        <v>48365.452522972853</v>
      </c>
      <c r="AI335" s="247">
        <f t="shared" si="587"/>
        <v>34320.715370650636</v>
      </c>
      <c r="AJ335" s="247">
        <f t="shared" si="587"/>
        <v>20536.965990211924</v>
      </c>
      <c r="AK335" s="247">
        <f t="shared" ref="AK335:AO335" si="588">+AK273/AK$10</f>
        <v>20720.169202987487</v>
      </c>
      <c r="AL335" s="247">
        <f t="shared" si="588"/>
        <v>13749.455016611262</v>
      </c>
      <c r="AM335" s="247">
        <f t="shared" si="588"/>
        <v>19845.915214593966</v>
      </c>
      <c r="AN335" s="247">
        <f t="shared" si="588"/>
        <v>24709.921414813492</v>
      </c>
      <c r="AO335" s="247">
        <f t="shared" si="588"/>
        <v>19836.959859787181</v>
      </c>
      <c r="AP335" s="247">
        <f t="shared" ref="AP335:AS335" si="589">+AP273/AP$10</f>
        <v>22110.842500000002</v>
      </c>
      <c r="AQ335" s="247">
        <f t="shared" si="589"/>
        <v>34360.276336769763</v>
      </c>
      <c r="AR335" s="247">
        <f t="shared" si="589"/>
        <v>52205.9047491409</v>
      </c>
      <c r="AS335" s="247">
        <f t="shared" si="589"/>
        <v>79756.028075601367</v>
      </c>
      <c r="AT335" s="197"/>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14"/>
      <c r="DC335" s="28"/>
      <c r="DD335" s="28"/>
      <c r="DE335" s="28"/>
      <c r="DF335" s="28"/>
      <c r="DG335" s="28"/>
      <c r="DH335" s="28"/>
      <c r="DI335" s="28"/>
      <c r="DJ335" s="28"/>
      <c r="DK335" s="28"/>
      <c r="DL335" s="28"/>
      <c r="DM335" s="28"/>
      <c r="DN335" s="28"/>
      <c r="DO335" s="28"/>
      <c r="DP335" s="28"/>
      <c r="DQ335" s="28"/>
      <c r="DR335" s="28"/>
      <c r="DS335" s="28"/>
      <c r="DT335" s="28"/>
      <c r="DU335" s="28"/>
      <c r="DV335" s="28"/>
      <c r="DW335" s="28"/>
      <c r="DX335" s="28"/>
      <c r="DY335" s="28"/>
      <c r="DZ335" s="28"/>
      <c r="EA335" s="28"/>
      <c r="EB335" s="28"/>
      <c r="EC335" s="28"/>
      <c r="ED335" s="28"/>
      <c r="EE335" s="28"/>
      <c r="EF335" s="28"/>
      <c r="EG335" s="28"/>
      <c r="EH335" s="28"/>
      <c r="EI335" s="28"/>
      <c r="EJ335" s="28"/>
      <c r="EK335" s="28"/>
      <c r="EL335" s="28"/>
      <c r="EM335" s="28"/>
      <c r="EN335" s="28"/>
      <c r="EO335" s="28"/>
      <c r="EP335" s="28"/>
      <c r="EQ335" s="28"/>
      <c r="ER335" s="28"/>
      <c r="ES335" s="28"/>
      <c r="ET335" s="28"/>
      <c r="EU335" s="28"/>
      <c r="EV335" s="28"/>
      <c r="EW335" s="28"/>
      <c r="EX335" s="28"/>
      <c r="EY335" s="28"/>
      <c r="EZ335" s="28"/>
      <c r="FA335" s="28"/>
      <c r="FB335" s="28"/>
      <c r="FC335" s="28"/>
      <c r="FD335" s="28"/>
      <c r="FE335" s="28"/>
      <c r="FF335" s="28"/>
      <c r="FG335" s="28"/>
      <c r="FH335" s="28"/>
      <c r="FI335" s="28"/>
      <c r="FJ335" s="28"/>
      <c r="FK335" s="28"/>
      <c r="FL335" s="28"/>
      <c r="FM335" s="28"/>
      <c r="FN335" s="28"/>
      <c r="FO335" s="28"/>
      <c r="FP335" s="28"/>
      <c r="FQ335" s="28"/>
      <c r="FR335" s="28"/>
      <c r="FS335" s="28"/>
      <c r="FT335" s="28"/>
      <c r="FU335" s="28"/>
      <c r="FV335" s="28"/>
      <c r="FW335" s="28"/>
      <c r="FX335" s="28"/>
      <c r="FY335" s="28"/>
      <c r="FZ335" s="28"/>
      <c r="GA335" s="28"/>
      <c r="GB335" s="28"/>
      <c r="GC335" s="28"/>
      <c r="GD335" s="28"/>
      <c r="GE335" s="28"/>
      <c r="GF335" s="28"/>
      <c r="GG335" s="28"/>
      <c r="GH335" s="28"/>
      <c r="GI335" s="28"/>
      <c r="GJ335" s="28"/>
      <c r="GK335" s="28"/>
      <c r="GL335" s="28"/>
      <c r="GM335" s="28"/>
      <c r="GN335" s="28"/>
      <c r="GO335" s="28"/>
      <c r="GP335" s="28"/>
      <c r="GQ335" s="28"/>
      <c r="GR335" s="28"/>
      <c r="GS335" s="28"/>
      <c r="GT335" s="28"/>
      <c r="GU335" s="28"/>
      <c r="GV335" s="28"/>
      <c r="GW335" s="28"/>
      <c r="GX335" s="28"/>
      <c r="GY335" s="28"/>
      <c r="GZ335" s="28"/>
      <c r="HA335" s="28"/>
      <c r="HB335" s="28"/>
      <c r="HC335" s="28"/>
      <c r="HD335" s="28"/>
      <c r="HE335" s="28"/>
      <c r="HF335" s="28"/>
      <c r="HG335" s="28"/>
      <c r="HH335" s="28"/>
      <c r="HI335" s="28"/>
      <c r="HJ335" s="28"/>
      <c r="HK335" s="28"/>
      <c r="HL335" s="28"/>
      <c r="HM335" s="28"/>
      <c r="HN335" s="28"/>
      <c r="HO335" s="28"/>
      <c r="HP335" s="28"/>
      <c r="HQ335" s="28"/>
      <c r="HR335" s="28"/>
      <c r="HS335" s="28"/>
      <c r="HT335" s="28"/>
      <c r="HU335" s="28"/>
      <c r="HV335" s="28"/>
      <c r="HW335" s="28"/>
      <c r="HX335" s="28"/>
      <c r="HY335" s="28"/>
      <c r="HZ335" s="28"/>
      <c r="IA335" s="28"/>
      <c r="IB335" s="28"/>
      <c r="IC335" s="28"/>
      <c r="ID335" s="28"/>
      <c r="IE335" s="28"/>
      <c r="IF335" s="28"/>
      <c r="IG335" s="28"/>
      <c r="IH335" s="28"/>
      <c r="II335" s="28"/>
      <c r="IJ335" s="28"/>
      <c r="IK335" s="28"/>
      <c r="IL335" s="28"/>
      <c r="IM335" s="28"/>
      <c r="IN335" s="28"/>
      <c r="IO335" s="28"/>
      <c r="IP335" s="28"/>
      <c r="IQ335" s="28"/>
      <c r="IR335" s="28"/>
      <c r="IS335" s="28"/>
      <c r="IT335" s="28"/>
      <c r="IU335" s="28"/>
      <c r="IV335" s="28"/>
      <c r="IW335" s="28"/>
      <c r="IX335" s="28"/>
      <c r="IY335" s="28"/>
      <c r="IZ335" s="28"/>
      <c r="JA335" s="28"/>
      <c r="JB335" s="28"/>
      <c r="JC335" s="28"/>
      <c r="JD335" s="28"/>
      <c r="JE335" s="28"/>
      <c r="JF335" s="28"/>
      <c r="JG335" s="28"/>
      <c r="JH335" s="28"/>
      <c r="JI335" s="28"/>
      <c r="JJ335" s="28"/>
      <c r="JK335" s="28"/>
      <c r="JL335" s="28"/>
      <c r="JM335" s="28"/>
      <c r="JN335" s="28"/>
      <c r="JO335" s="28"/>
      <c r="JP335" s="28"/>
      <c r="JQ335" s="28"/>
      <c r="JR335" s="28"/>
      <c r="JS335" s="28"/>
    </row>
    <row r="336" spans="1:279" s="27" customFormat="1" ht="12.75" outlineLevel="1" x14ac:dyDescent="0.2">
      <c r="A336" s="33"/>
      <c r="B336" s="58"/>
      <c r="C336" s="193" t="s">
        <v>175</v>
      </c>
      <c r="D336" s="33"/>
      <c r="E336" s="249">
        <f>+G336/G337</f>
        <v>0.21892209046313041</v>
      </c>
      <c r="F336" s="243"/>
      <c r="G336" s="204">
        <f>SUM(J336:AS336)</f>
        <v>509814.11145648279</v>
      </c>
      <c r="H336" s="216">
        <f t="shared" si="585"/>
        <v>1.9164209418178369E-4</v>
      </c>
      <c r="I336" s="201" t="s">
        <v>193</v>
      </c>
      <c r="J336" s="247">
        <f t="shared" si="586"/>
        <v>14789.988051573264</v>
      </c>
      <c r="K336" s="247">
        <f t="shared" ref="K336:Y336" si="590">+K274/K$10</f>
        <v>9541.5180078976555</v>
      </c>
      <c r="L336" s="247">
        <f t="shared" si="590"/>
        <v>6771.0081933518541</v>
      </c>
      <c r="M336" s="247">
        <f t="shared" si="590"/>
        <v>5065.9941045761816</v>
      </c>
      <c r="N336" s="247">
        <f t="shared" si="590"/>
        <v>4406.01504773942</v>
      </c>
      <c r="O336" s="247">
        <f t="shared" si="590"/>
        <v>4303.6767106235711</v>
      </c>
      <c r="P336" s="247">
        <f t="shared" si="590"/>
        <v>6125.4522660782122</v>
      </c>
      <c r="Q336" s="247">
        <f t="shared" si="590"/>
        <v>3920.3392276564741</v>
      </c>
      <c r="R336" s="247">
        <f t="shared" si="590"/>
        <v>4901.2733857963858</v>
      </c>
      <c r="S336" s="247">
        <f t="shared" si="590"/>
        <v>5457.0842291135668</v>
      </c>
      <c r="T336" s="247">
        <f t="shared" si="590"/>
        <v>8103.3654248827916</v>
      </c>
      <c r="U336" s="247">
        <f t="shared" si="590"/>
        <v>12152.805825185893</v>
      </c>
      <c r="V336" s="247">
        <f t="shared" si="590"/>
        <v>8453.9073427660624</v>
      </c>
      <c r="W336" s="247">
        <f t="shared" si="590"/>
        <v>7966.95304935895</v>
      </c>
      <c r="X336" s="247">
        <f t="shared" si="590"/>
        <v>7663.0484400766763</v>
      </c>
      <c r="Y336" s="247">
        <f t="shared" si="590"/>
        <v>4185.1137320968355</v>
      </c>
      <c r="Z336" s="247">
        <f t="shared" ref="Z336:AJ336" si="591">+Z274/Z$10</f>
        <v>4040.6080821755336</v>
      </c>
      <c r="AA336" s="247">
        <f t="shared" si="591"/>
        <v>5163.2312089490642</v>
      </c>
      <c r="AB336" s="247">
        <f t="shared" si="591"/>
        <v>7194.9748137341267</v>
      </c>
      <c r="AC336" s="247">
        <f t="shared" si="591"/>
        <v>5104.9787884191819</v>
      </c>
      <c r="AD336" s="247">
        <f t="shared" si="591"/>
        <v>7635.9097206539655</v>
      </c>
      <c r="AE336" s="247">
        <f t="shared" si="591"/>
        <v>10628.356127034591</v>
      </c>
      <c r="AF336" s="247">
        <f t="shared" si="591"/>
        <v>18803.579515543486</v>
      </c>
      <c r="AG336" s="247">
        <f t="shared" si="591"/>
        <v>30597.030545120801</v>
      </c>
      <c r="AH336" s="247">
        <f t="shared" si="591"/>
        <v>38924.82133302134</v>
      </c>
      <c r="AI336" s="247">
        <f t="shared" si="591"/>
        <v>27621.528263164924</v>
      </c>
      <c r="AJ336" s="247">
        <f t="shared" si="591"/>
        <v>16528.279798718577</v>
      </c>
      <c r="AK336" s="247">
        <f t="shared" ref="AK336:AO336" si="592">+AK274/AK$10</f>
        <v>16675.722900207951</v>
      </c>
      <c r="AL336" s="247">
        <f t="shared" si="592"/>
        <v>11065.648144071385</v>
      </c>
      <c r="AM336" s="247">
        <f t="shared" si="592"/>
        <v>15972.117774592003</v>
      </c>
      <c r="AN336" s="247">
        <f t="shared" si="592"/>
        <v>19886.700652035859</v>
      </c>
      <c r="AO336" s="247">
        <f t="shared" si="592"/>
        <v>15964.910448543256</v>
      </c>
      <c r="AP336" s="247">
        <f t="shared" ref="AP336:AS336" si="593">+AP274/AP$10</f>
        <v>21478.388198630135</v>
      </c>
      <c r="AQ336" s="247">
        <f t="shared" si="593"/>
        <v>29612.76178694157</v>
      </c>
      <c r="AR336" s="247">
        <f t="shared" si="593"/>
        <v>40868.163436426119</v>
      </c>
      <c r="AS336" s="247">
        <f t="shared" si="593"/>
        <v>52238.856879725092</v>
      </c>
      <c r="AT336" s="197"/>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14"/>
      <c r="DC336" s="28"/>
      <c r="DD336" s="28"/>
      <c r="DE336" s="28"/>
      <c r="DF336" s="28"/>
      <c r="DG336" s="28"/>
      <c r="DH336" s="28"/>
      <c r="DI336" s="28"/>
      <c r="DJ336" s="28"/>
      <c r="DK336" s="28"/>
      <c r="DL336" s="28"/>
      <c r="DM336" s="28"/>
      <c r="DN336" s="28"/>
      <c r="DO336" s="28"/>
      <c r="DP336" s="28"/>
      <c r="DQ336" s="28"/>
      <c r="DR336" s="28"/>
      <c r="DS336" s="28"/>
      <c r="DT336" s="28"/>
      <c r="DU336" s="28"/>
      <c r="DV336" s="28"/>
      <c r="DW336" s="28"/>
      <c r="DX336" s="28"/>
      <c r="DY336" s="28"/>
      <c r="DZ336" s="28"/>
      <c r="EA336" s="28"/>
      <c r="EB336" s="28"/>
      <c r="EC336" s="28"/>
      <c r="ED336" s="28"/>
      <c r="EE336" s="28"/>
      <c r="EF336" s="28"/>
      <c r="EG336" s="28"/>
      <c r="EH336" s="28"/>
      <c r="EI336" s="28"/>
      <c r="EJ336" s="28"/>
      <c r="EK336" s="28"/>
      <c r="EL336" s="28"/>
      <c r="EM336" s="28"/>
      <c r="EN336" s="28"/>
      <c r="EO336" s="28"/>
      <c r="EP336" s="28"/>
      <c r="EQ336" s="28"/>
      <c r="ER336" s="28"/>
      <c r="ES336" s="28"/>
      <c r="ET336" s="28"/>
      <c r="EU336" s="28"/>
      <c r="EV336" s="28"/>
      <c r="EW336" s="28"/>
      <c r="EX336" s="28"/>
      <c r="EY336" s="28"/>
      <c r="EZ336" s="28"/>
      <c r="FA336" s="28"/>
      <c r="FB336" s="28"/>
      <c r="FC336" s="28"/>
      <c r="FD336" s="28"/>
      <c r="FE336" s="28"/>
      <c r="FF336" s="28"/>
      <c r="FG336" s="28"/>
      <c r="FH336" s="28"/>
      <c r="FI336" s="28"/>
      <c r="FJ336" s="28"/>
      <c r="FK336" s="28"/>
      <c r="FL336" s="28"/>
      <c r="FM336" s="28"/>
      <c r="FN336" s="28"/>
      <c r="FO336" s="28"/>
      <c r="FP336" s="28"/>
      <c r="FQ336" s="28"/>
      <c r="FR336" s="28"/>
      <c r="FS336" s="28"/>
      <c r="FT336" s="28"/>
      <c r="FU336" s="28"/>
      <c r="FV336" s="28"/>
      <c r="FW336" s="28"/>
      <c r="FX336" s="28"/>
      <c r="FY336" s="28"/>
      <c r="FZ336" s="28"/>
      <c r="GA336" s="28"/>
      <c r="GB336" s="28"/>
      <c r="GC336" s="28"/>
      <c r="GD336" s="28"/>
      <c r="GE336" s="28"/>
      <c r="GF336" s="28"/>
      <c r="GG336" s="28"/>
      <c r="GH336" s="28"/>
      <c r="GI336" s="28"/>
      <c r="GJ336" s="28"/>
      <c r="GK336" s="28"/>
      <c r="GL336" s="28"/>
      <c r="GM336" s="28"/>
      <c r="GN336" s="28"/>
      <c r="GO336" s="28"/>
      <c r="GP336" s="28"/>
      <c r="GQ336" s="28"/>
      <c r="GR336" s="28"/>
      <c r="GS336" s="28"/>
      <c r="GT336" s="28"/>
      <c r="GU336" s="28"/>
      <c r="GV336" s="28"/>
      <c r="GW336" s="28"/>
      <c r="GX336" s="28"/>
      <c r="GY336" s="28"/>
      <c r="GZ336" s="28"/>
      <c r="HA336" s="28"/>
      <c r="HB336" s="28"/>
      <c r="HC336" s="28"/>
      <c r="HD336" s="28"/>
      <c r="HE336" s="28"/>
      <c r="HF336" s="28"/>
      <c r="HG336" s="28"/>
      <c r="HH336" s="28"/>
      <c r="HI336" s="28"/>
      <c r="HJ336" s="28"/>
      <c r="HK336" s="28"/>
      <c r="HL336" s="28"/>
      <c r="HM336" s="28"/>
      <c r="HN336" s="28"/>
      <c r="HO336" s="28"/>
      <c r="HP336" s="28"/>
      <c r="HQ336" s="28"/>
      <c r="HR336" s="28"/>
      <c r="HS336" s="28"/>
      <c r="HT336" s="28"/>
      <c r="HU336" s="28"/>
      <c r="HV336" s="28"/>
      <c r="HW336" s="28"/>
      <c r="HX336" s="28"/>
      <c r="HY336" s="28"/>
      <c r="HZ336" s="28"/>
      <c r="IA336" s="28"/>
      <c r="IB336" s="28"/>
      <c r="IC336" s="28"/>
      <c r="ID336" s="28"/>
      <c r="IE336" s="28"/>
      <c r="IF336" s="28"/>
      <c r="IG336" s="28"/>
      <c r="IH336" s="28"/>
      <c r="II336" s="28"/>
      <c r="IJ336" s="28"/>
      <c r="IK336" s="28"/>
      <c r="IL336" s="28"/>
      <c r="IM336" s="28"/>
      <c r="IN336" s="28"/>
      <c r="IO336" s="28"/>
      <c r="IP336" s="28"/>
      <c r="IQ336" s="28"/>
      <c r="IR336" s="28"/>
      <c r="IS336" s="28"/>
      <c r="IT336" s="28"/>
      <c r="IU336" s="28"/>
      <c r="IV336" s="28"/>
      <c r="IW336" s="28"/>
      <c r="IX336" s="28"/>
      <c r="IY336" s="28"/>
      <c r="IZ336" s="28"/>
      <c r="JA336" s="28"/>
      <c r="JB336" s="28"/>
      <c r="JC336" s="28"/>
      <c r="JD336" s="28"/>
      <c r="JE336" s="28"/>
      <c r="JF336" s="28"/>
      <c r="JG336" s="28"/>
      <c r="JH336" s="28"/>
      <c r="JI336" s="28"/>
      <c r="JJ336" s="28"/>
      <c r="JK336" s="28"/>
      <c r="JL336" s="28"/>
      <c r="JM336" s="28"/>
      <c r="JN336" s="28"/>
      <c r="JO336" s="28"/>
      <c r="JP336" s="28"/>
      <c r="JQ336" s="28"/>
      <c r="JR336" s="28"/>
      <c r="JS336" s="28"/>
    </row>
    <row r="337" spans="1:279" s="27" customFormat="1" ht="13.5" outlineLevel="1" thickBot="1" x14ac:dyDescent="0.25">
      <c r="A337" s="33"/>
      <c r="B337" s="58"/>
      <c r="C337" s="51" t="s">
        <v>161</v>
      </c>
      <c r="D337" s="33"/>
      <c r="E337" s="52">
        <f>SUM(E334:E336)</f>
        <v>1.0330432418809801</v>
      </c>
      <c r="F337" s="33"/>
      <c r="G337" s="218">
        <f t="shared" ref="G337" si="594">SUM(J337:AS337)</f>
        <v>2328746.7718674224</v>
      </c>
      <c r="H337" s="216">
        <f t="shared" si="585"/>
        <v>8.7538947657755408E-4</v>
      </c>
      <c r="I337" s="201" t="s">
        <v>193</v>
      </c>
      <c r="J337" s="238">
        <f>SUM(J334:J336)</f>
        <v>79567.891475488301</v>
      </c>
      <c r="K337" s="238">
        <f t="shared" ref="K337:AJ337" si="595">SUM(K334:K336)</f>
        <v>51331.919046618772</v>
      </c>
      <c r="L337" s="238">
        <f t="shared" si="595"/>
        <v>36426.996643242928</v>
      </c>
      <c r="M337" s="238">
        <f t="shared" si="595"/>
        <v>27254.279565526969</v>
      </c>
      <c r="N337" s="238">
        <f t="shared" si="595"/>
        <v>23703.692385377293</v>
      </c>
      <c r="O337" s="238">
        <f t="shared" si="595"/>
        <v>23153.127660576894</v>
      </c>
      <c r="P337" s="238">
        <f t="shared" si="595"/>
        <v>32954.003711568221</v>
      </c>
      <c r="Q337" s="238">
        <f t="shared" si="595"/>
        <v>21090.830170081743</v>
      </c>
      <c r="R337" s="238">
        <f t="shared" si="595"/>
        <v>26368.107093315866</v>
      </c>
      <c r="S337" s="238">
        <f t="shared" si="595"/>
        <v>29358.285091279606</v>
      </c>
      <c r="T337" s="238">
        <f t="shared" si="595"/>
        <v>43594.876376165281</v>
      </c>
      <c r="U337" s="238">
        <f t="shared" si="595"/>
        <v>65380.251265193714</v>
      </c>
      <c r="V337" s="238">
        <f t="shared" si="595"/>
        <v>45480.738702928866</v>
      </c>
      <c r="W337" s="238">
        <f t="shared" si="595"/>
        <v>42860.998495145628</v>
      </c>
      <c r="X337" s="238">
        <f t="shared" si="595"/>
        <v>41226.037811881193</v>
      </c>
      <c r="Y337" s="238">
        <f t="shared" si="595"/>
        <v>22515.27682692308</v>
      </c>
      <c r="Z337" s="238">
        <f t="shared" si="595"/>
        <v>21737.85835772358</v>
      </c>
      <c r="AA337" s="238">
        <f t="shared" si="595"/>
        <v>27777.400432234434</v>
      </c>
      <c r="AB337" s="238">
        <f t="shared" si="595"/>
        <v>38707.872727941169</v>
      </c>
      <c r="AC337" s="238">
        <f t="shared" si="595"/>
        <v>27464.011249042145</v>
      </c>
      <c r="AD337" s="238">
        <f t="shared" si="595"/>
        <v>41080.035619433176</v>
      </c>
      <c r="AE337" s="238">
        <f t="shared" si="595"/>
        <v>57178.943210084035</v>
      </c>
      <c r="AF337" s="238">
        <f t="shared" si="595"/>
        <v>101160.40452678571</v>
      </c>
      <c r="AG337" s="238">
        <f t="shared" si="595"/>
        <v>164607.3815203252</v>
      </c>
      <c r="AH337" s="238">
        <f t="shared" si="595"/>
        <v>209409.63229508194</v>
      </c>
      <c r="AI337" s="238">
        <f t="shared" si="595"/>
        <v>148599.63074796749</v>
      </c>
      <c r="AJ337" s="238">
        <f t="shared" si="595"/>
        <v>88919.637305660377</v>
      </c>
      <c r="AK337" s="238">
        <f t="shared" ref="AK337:AO337" si="596">SUM(AK334:AK336)</f>
        <v>89712.858818565408</v>
      </c>
      <c r="AL337" s="238">
        <f t="shared" si="596"/>
        <v>59531.507906779654</v>
      </c>
      <c r="AM337" s="238">
        <f t="shared" si="596"/>
        <v>85927.570008230439</v>
      </c>
      <c r="AN337" s="238">
        <f t="shared" si="596"/>
        <v>106987.43188764044</v>
      </c>
      <c r="AO337" s="238">
        <f t="shared" si="596"/>
        <v>85888.795687732345</v>
      </c>
      <c r="AP337" s="238">
        <f t="shared" ref="AP337:AS337" si="597">SUM(AP334:AP336)</f>
        <v>68863.071739726031</v>
      </c>
      <c r="AQ337" s="238">
        <f t="shared" si="597"/>
        <v>67856.462364261155</v>
      </c>
      <c r="AR337" s="238">
        <f t="shared" si="597"/>
        <v>93074.068185567012</v>
      </c>
      <c r="AS337" s="238">
        <f t="shared" si="597"/>
        <v>131994.88495532644</v>
      </c>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14"/>
      <c r="DC337" s="28"/>
      <c r="DD337" s="28"/>
      <c r="DE337" s="28"/>
      <c r="DF337" s="28"/>
      <c r="DG337" s="28"/>
      <c r="DH337" s="28"/>
      <c r="DI337" s="28"/>
      <c r="DJ337" s="28"/>
      <c r="DK337" s="28"/>
      <c r="DL337" s="28"/>
      <c r="DM337" s="28"/>
      <c r="DN337" s="28"/>
      <c r="DO337" s="28"/>
      <c r="DP337" s="28"/>
      <c r="DQ337" s="28"/>
      <c r="DR337" s="28"/>
      <c r="DS337" s="28"/>
      <c r="DT337" s="28"/>
      <c r="DU337" s="28"/>
      <c r="DV337" s="28"/>
      <c r="DW337" s="28"/>
      <c r="DX337" s="28"/>
      <c r="DY337" s="28"/>
      <c r="DZ337" s="28"/>
      <c r="EA337" s="28"/>
      <c r="EB337" s="28"/>
      <c r="EC337" s="28"/>
      <c r="ED337" s="28"/>
      <c r="EE337" s="28"/>
      <c r="EF337" s="28"/>
      <c r="EG337" s="28"/>
      <c r="EH337" s="28"/>
      <c r="EI337" s="28"/>
      <c r="EJ337" s="28"/>
      <c r="EK337" s="28"/>
      <c r="EL337" s="28"/>
      <c r="EM337" s="28"/>
      <c r="EN337" s="28"/>
      <c r="EO337" s="28"/>
      <c r="EP337" s="28"/>
      <c r="EQ337" s="28"/>
      <c r="ER337" s="28"/>
      <c r="ES337" s="28"/>
      <c r="ET337" s="28"/>
      <c r="EU337" s="28"/>
      <c r="EV337" s="28"/>
      <c r="EW337" s="28"/>
      <c r="EX337" s="28"/>
      <c r="EY337" s="28"/>
      <c r="EZ337" s="28"/>
      <c r="FA337" s="28"/>
      <c r="FB337" s="28"/>
      <c r="FC337" s="28"/>
      <c r="FD337" s="28"/>
      <c r="FE337" s="28"/>
      <c r="FF337" s="28"/>
      <c r="FG337" s="28"/>
      <c r="FH337" s="28"/>
      <c r="FI337" s="28"/>
      <c r="FJ337" s="28"/>
      <c r="FK337" s="28"/>
      <c r="FL337" s="28"/>
      <c r="FM337" s="28"/>
      <c r="FN337" s="28"/>
      <c r="FO337" s="28"/>
      <c r="FP337" s="28"/>
      <c r="FQ337" s="28"/>
      <c r="FR337" s="28"/>
      <c r="FS337" s="28"/>
      <c r="FT337" s="28"/>
      <c r="FU337" s="28"/>
      <c r="FV337" s="28"/>
      <c r="FW337" s="28"/>
      <c r="FX337" s="28"/>
      <c r="FY337" s="28"/>
      <c r="FZ337" s="28"/>
      <c r="GA337" s="28"/>
      <c r="GB337" s="28"/>
      <c r="GC337" s="28"/>
      <c r="GD337" s="28"/>
      <c r="GE337" s="28"/>
      <c r="GF337" s="28"/>
      <c r="GG337" s="28"/>
      <c r="GH337" s="28"/>
      <c r="GI337" s="28"/>
      <c r="GJ337" s="28"/>
      <c r="GK337" s="28"/>
      <c r="GL337" s="28"/>
      <c r="GM337" s="28"/>
      <c r="GN337" s="28"/>
      <c r="GO337" s="28"/>
      <c r="GP337" s="28"/>
      <c r="GQ337" s="28"/>
      <c r="GR337" s="28"/>
      <c r="GS337" s="28"/>
      <c r="GT337" s="28"/>
      <c r="GU337" s="28"/>
      <c r="GV337" s="28"/>
      <c r="GW337" s="28"/>
      <c r="GX337" s="28"/>
      <c r="GY337" s="28"/>
      <c r="GZ337" s="28"/>
      <c r="HA337" s="28"/>
      <c r="HB337" s="28"/>
      <c r="HC337" s="28"/>
      <c r="HD337" s="28"/>
      <c r="HE337" s="28"/>
      <c r="HF337" s="28"/>
      <c r="HG337" s="28"/>
      <c r="HH337" s="28"/>
      <c r="HI337" s="28"/>
      <c r="HJ337" s="28"/>
      <c r="HK337" s="28"/>
      <c r="HL337" s="28"/>
      <c r="HM337" s="28"/>
      <c r="HN337" s="28"/>
      <c r="HO337" s="28"/>
      <c r="HP337" s="28"/>
      <c r="HQ337" s="28"/>
      <c r="HR337" s="28"/>
      <c r="HS337" s="28"/>
      <c r="HT337" s="28"/>
      <c r="HU337" s="28"/>
      <c r="HV337" s="28"/>
      <c r="HW337" s="28"/>
      <c r="HX337" s="28"/>
      <c r="HY337" s="28"/>
      <c r="HZ337" s="28"/>
      <c r="IA337" s="28"/>
      <c r="IB337" s="28"/>
      <c r="IC337" s="28"/>
      <c r="ID337" s="28"/>
      <c r="IE337" s="28"/>
      <c r="IF337" s="28"/>
      <c r="IG337" s="28"/>
      <c r="IH337" s="28"/>
      <c r="II337" s="28"/>
      <c r="IJ337" s="28"/>
      <c r="IK337" s="28"/>
      <c r="IL337" s="28"/>
      <c r="IM337" s="28"/>
      <c r="IN337" s="28"/>
      <c r="IO337" s="28"/>
      <c r="IP337" s="28"/>
      <c r="IQ337" s="28"/>
      <c r="IR337" s="28"/>
      <c r="IS337" s="28"/>
      <c r="IT337" s="28"/>
      <c r="IU337" s="28"/>
      <c r="IV337" s="28"/>
      <c r="IW337" s="28"/>
      <c r="IX337" s="28"/>
      <c r="IY337" s="28"/>
      <c r="IZ337" s="28"/>
      <c r="JA337" s="28"/>
      <c r="JB337" s="28"/>
      <c r="JC337" s="28"/>
      <c r="JD337" s="28"/>
      <c r="JE337" s="28"/>
      <c r="JF337" s="28"/>
      <c r="JG337" s="28"/>
      <c r="JH337" s="28"/>
      <c r="JI337" s="28"/>
      <c r="JJ337" s="28"/>
      <c r="JK337" s="28"/>
      <c r="JL337" s="28"/>
      <c r="JM337" s="28"/>
      <c r="JN337" s="28"/>
      <c r="JO337" s="28"/>
      <c r="JP337" s="28"/>
      <c r="JQ337" s="28"/>
      <c r="JR337" s="28"/>
      <c r="JS337" s="28"/>
    </row>
    <row r="338" spans="1:279" s="27" customFormat="1" ht="13.5" outlineLevel="1" thickTop="1" x14ac:dyDescent="0.2">
      <c r="A338" s="33"/>
      <c r="B338" s="58"/>
      <c r="C338" s="33"/>
      <c r="D338" s="33"/>
      <c r="E338" s="196"/>
      <c r="F338" s="196"/>
      <c r="G338" s="46"/>
      <c r="H338" s="33"/>
      <c r="I338" s="12"/>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14"/>
      <c r="DC338" s="28"/>
      <c r="DD338" s="28"/>
      <c r="DE338" s="28"/>
      <c r="DF338" s="28"/>
      <c r="DG338" s="28"/>
      <c r="DH338" s="28"/>
      <c r="DI338" s="28"/>
      <c r="DJ338" s="28"/>
      <c r="DK338" s="28"/>
      <c r="DL338" s="28"/>
      <c r="DM338" s="28"/>
      <c r="DN338" s="28"/>
      <c r="DO338" s="28"/>
      <c r="DP338" s="28"/>
      <c r="DQ338" s="28"/>
      <c r="DR338" s="28"/>
      <c r="DS338" s="28"/>
      <c r="DT338" s="28"/>
      <c r="DU338" s="28"/>
      <c r="DV338" s="28"/>
      <c r="DW338" s="28"/>
      <c r="DX338" s="28"/>
      <c r="DY338" s="28"/>
      <c r="DZ338" s="28"/>
      <c r="EA338" s="28"/>
      <c r="EB338" s="28"/>
      <c r="EC338" s="28"/>
      <c r="ED338" s="28"/>
      <c r="EE338" s="28"/>
      <c r="EF338" s="28"/>
      <c r="EG338" s="28"/>
      <c r="EH338" s="28"/>
      <c r="EI338" s="28"/>
      <c r="EJ338" s="28"/>
      <c r="EK338" s="28"/>
      <c r="EL338" s="28"/>
      <c r="EM338" s="28"/>
      <c r="EN338" s="28"/>
      <c r="EO338" s="28"/>
      <c r="EP338" s="28"/>
      <c r="EQ338" s="28"/>
      <c r="ER338" s="28"/>
      <c r="ES338" s="28"/>
      <c r="ET338" s="28"/>
      <c r="EU338" s="28"/>
      <c r="EV338" s="28"/>
      <c r="EW338" s="28"/>
      <c r="EX338" s="28"/>
      <c r="EY338" s="28"/>
      <c r="EZ338" s="28"/>
      <c r="FA338" s="28"/>
      <c r="FB338" s="28"/>
      <c r="FC338" s="28"/>
      <c r="FD338" s="28"/>
      <c r="FE338" s="28"/>
      <c r="FF338" s="28"/>
      <c r="FG338" s="28"/>
      <c r="FH338" s="28"/>
      <c r="FI338" s="28"/>
      <c r="FJ338" s="28"/>
      <c r="FK338" s="28"/>
      <c r="FL338" s="28"/>
      <c r="FM338" s="28"/>
      <c r="FN338" s="28"/>
      <c r="FO338" s="28"/>
      <c r="FP338" s="28"/>
      <c r="FQ338" s="28"/>
      <c r="FR338" s="28"/>
      <c r="FS338" s="28"/>
      <c r="FT338" s="28"/>
      <c r="FU338" s="28"/>
      <c r="FV338" s="28"/>
      <c r="FW338" s="28"/>
      <c r="FX338" s="28"/>
      <c r="FY338" s="28"/>
      <c r="FZ338" s="28"/>
      <c r="GA338" s="28"/>
      <c r="GB338" s="28"/>
      <c r="GC338" s="28"/>
      <c r="GD338" s="28"/>
      <c r="GE338" s="28"/>
      <c r="GF338" s="28"/>
      <c r="GG338" s="28"/>
      <c r="GH338" s="28"/>
      <c r="GI338" s="28"/>
      <c r="GJ338" s="28"/>
      <c r="GK338" s="28"/>
      <c r="GL338" s="28"/>
      <c r="GM338" s="28"/>
      <c r="GN338" s="28"/>
      <c r="GO338" s="28"/>
      <c r="GP338" s="28"/>
      <c r="GQ338" s="28"/>
      <c r="GR338" s="28"/>
      <c r="GS338" s="28"/>
      <c r="GT338" s="28"/>
      <c r="GU338" s="28"/>
      <c r="GV338" s="28"/>
      <c r="GW338" s="28"/>
      <c r="GX338" s="28"/>
      <c r="GY338" s="28"/>
      <c r="GZ338" s="28"/>
      <c r="HA338" s="28"/>
      <c r="HB338" s="28"/>
      <c r="HC338" s="28"/>
      <c r="HD338" s="28"/>
      <c r="HE338" s="28"/>
      <c r="HF338" s="28"/>
      <c r="HG338" s="28"/>
      <c r="HH338" s="28"/>
      <c r="HI338" s="28"/>
      <c r="HJ338" s="28"/>
      <c r="HK338" s="28"/>
      <c r="HL338" s="28"/>
      <c r="HM338" s="28"/>
      <c r="HN338" s="28"/>
      <c r="HO338" s="28"/>
      <c r="HP338" s="28"/>
      <c r="HQ338" s="28"/>
      <c r="HR338" s="28"/>
      <c r="HS338" s="28"/>
      <c r="HT338" s="28"/>
      <c r="HU338" s="28"/>
      <c r="HV338" s="28"/>
      <c r="HW338" s="28"/>
      <c r="HX338" s="28"/>
      <c r="HY338" s="28"/>
      <c r="HZ338" s="28"/>
      <c r="IA338" s="28"/>
      <c r="IB338" s="28"/>
      <c r="IC338" s="28"/>
      <c r="ID338" s="28"/>
      <c r="IE338" s="28"/>
      <c r="IF338" s="28"/>
      <c r="IG338" s="28"/>
      <c r="IH338" s="28"/>
      <c r="II338" s="28"/>
      <c r="IJ338" s="28"/>
      <c r="IK338" s="28"/>
      <c r="IL338" s="28"/>
      <c r="IM338" s="28"/>
      <c r="IN338" s="28"/>
      <c r="IO338" s="28"/>
      <c r="IP338" s="28"/>
      <c r="IQ338" s="28"/>
      <c r="IR338" s="28"/>
      <c r="IS338" s="28"/>
      <c r="IT338" s="28"/>
      <c r="IU338" s="28"/>
      <c r="IV338" s="28"/>
      <c r="IW338" s="28"/>
      <c r="IX338" s="28"/>
      <c r="IY338" s="28"/>
      <c r="IZ338" s="28"/>
      <c r="JA338" s="28"/>
      <c r="JB338" s="28"/>
      <c r="JC338" s="28"/>
      <c r="JD338" s="28"/>
      <c r="JE338" s="28"/>
      <c r="JF338" s="28"/>
      <c r="JG338" s="28"/>
      <c r="JH338" s="28"/>
      <c r="JI338" s="28"/>
      <c r="JJ338" s="28"/>
      <c r="JK338" s="28"/>
      <c r="JL338" s="28"/>
      <c r="JM338" s="28"/>
      <c r="JN338" s="28"/>
      <c r="JO338" s="28"/>
      <c r="JP338" s="28"/>
      <c r="JQ338" s="28"/>
      <c r="JR338" s="28"/>
      <c r="JS338" s="28"/>
    </row>
    <row r="339" spans="1:279" s="27" customFormat="1" ht="12.75" outlineLevel="1" x14ac:dyDescent="0.2">
      <c r="A339" s="33"/>
      <c r="B339" s="58"/>
      <c r="C339" s="33"/>
      <c r="D339" s="33"/>
      <c r="E339" s="196"/>
      <c r="F339" s="196"/>
      <c r="G339" s="46"/>
      <c r="H339" s="33"/>
      <c r="I339" s="12"/>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14"/>
      <c r="DC339" s="28"/>
      <c r="DD339" s="28"/>
      <c r="DE339" s="28"/>
      <c r="DF339" s="28"/>
      <c r="DG339" s="28"/>
      <c r="DH339" s="28"/>
      <c r="DI339" s="28"/>
      <c r="DJ339" s="28"/>
      <c r="DK339" s="28"/>
      <c r="DL339" s="28"/>
      <c r="DM339" s="28"/>
      <c r="DN339" s="28"/>
      <c r="DO339" s="28"/>
      <c r="DP339" s="28"/>
      <c r="DQ339" s="28"/>
      <c r="DR339" s="28"/>
      <c r="DS339" s="28"/>
      <c r="DT339" s="28"/>
      <c r="DU339" s="28"/>
      <c r="DV339" s="28"/>
      <c r="DW339" s="28"/>
      <c r="DX339" s="28"/>
      <c r="DY339" s="28"/>
      <c r="DZ339" s="28"/>
      <c r="EA339" s="28"/>
      <c r="EB339" s="28"/>
      <c r="EC339" s="28"/>
      <c r="ED339" s="28"/>
      <c r="EE339" s="28"/>
      <c r="EF339" s="28"/>
      <c r="EG339" s="28"/>
      <c r="EH339" s="28"/>
      <c r="EI339" s="28"/>
      <c r="EJ339" s="28"/>
      <c r="EK339" s="28"/>
      <c r="EL339" s="28"/>
      <c r="EM339" s="28"/>
      <c r="EN339" s="28"/>
      <c r="EO339" s="28"/>
      <c r="EP339" s="28"/>
      <c r="EQ339" s="28"/>
      <c r="ER339" s="28"/>
      <c r="ES339" s="28"/>
      <c r="ET339" s="28"/>
      <c r="EU339" s="28"/>
      <c r="EV339" s="28"/>
      <c r="EW339" s="28"/>
      <c r="EX339" s="28"/>
      <c r="EY339" s="28"/>
      <c r="EZ339" s="28"/>
      <c r="FA339" s="28"/>
      <c r="FB339" s="28"/>
      <c r="FC339" s="28"/>
      <c r="FD339" s="28"/>
      <c r="FE339" s="28"/>
      <c r="FF339" s="28"/>
      <c r="FG339" s="28"/>
      <c r="FH339" s="28"/>
      <c r="FI339" s="28"/>
      <c r="FJ339" s="28"/>
      <c r="FK339" s="28"/>
      <c r="FL339" s="28"/>
      <c r="FM339" s="28"/>
      <c r="FN339" s="28"/>
      <c r="FO339" s="28"/>
      <c r="FP339" s="28"/>
      <c r="FQ339" s="28"/>
      <c r="FR339" s="28"/>
      <c r="FS339" s="28"/>
      <c r="FT339" s="28"/>
      <c r="FU339" s="28"/>
      <c r="FV339" s="28"/>
      <c r="FW339" s="28"/>
      <c r="FX339" s="28"/>
      <c r="FY339" s="28"/>
      <c r="FZ339" s="28"/>
      <c r="GA339" s="28"/>
      <c r="GB339" s="28"/>
      <c r="GC339" s="28"/>
      <c r="GD339" s="28"/>
      <c r="GE339" s="28"/>
      <c r="GF339" s="28"/>
      <c r="GG339" s="28"/>
      <c r="GH339" s="28"/>
      <c r="GI339" s="28"/>
      <c r="GJ339" s="28"/>
      <c r="GK339" s="28"/>
      <c r="GL339" s="28"/>
      <c r="GM339" s="28"/>
      <c r="GN339" s="28"/>
      <c r="GO339" s="28"/>
      <c r="GP339" s="28"/>
      <c r="GQ339" s="28"/>
      <c r="GR339" s="28"/>
      <c r="GS339" s="28"/>
      <c r="GT339" s="28"/>
      <c r="GU339" s="28"/>
      <c r="GV339" s="28"/>
      <c r="GW339" s="28"/>
      <c r="GX339" s="28"/>
      <c r="GY339" s="28"/>
      <c r="GZ339" s="28"/>
      <c r="HA339" s="28"/>
      <c r="HB339" s="28"/>
      <c r="HC339" s="28"/>
      <c r="HD339" s="28"/>
      <c r="HE339" s="28"/>
      <c r="HF339" s="28"/>
      <c r="HG339" s="28"/>
      <c r="HH339" s="28"/>
      <c r="HI339" s="28"/>
      <c r="HJ339" s="28"/>
      <c r="HK339" s="28"/>
      <c r="HL339" s="28"/>
      <c r="HM339" s="28"/>
      <c r="HN339" s="28"/>
      <c r="HO339" s="28"/>
      <c r="HP339" s="28"/>
      <c r="HQ339" s="28"/>
      <c r="HR339" s="28"/>
      <c r="HS339" s="28"/>
      <c r="HT339" s="28"/>
      <c r="HU339" s="28"/>
      <c r="HV339" s="28"/>
      <c r="HW339" s="28"/>
      <c r="HX339" s="28"/>
      <c r="HY339" s="28"/>
      <c r="HZ339" s="28"/>
      <c r="IA339" s="28"/>
      <c r="IB339" s="28"/>
      <c r="IC339" s="28"/>
      <c r="ID339" s="28"/>
      <c r="IE339" s="28"/>
      <c r="IF339" s="28"/>
      <c r="IG339" s="28"/>
      <c r="IH339" s="28"/>
      <c r="II339" s="28"/>
      <c r="IJ339" s="28"/>
      <c r="IK339" s="28"/>
      <c r="IL339" s="28"/>
      <c r="IM339" s="28"/>
      <c r="IN339" s="28"/>
      <c r="IO339" s="28"/>
      <c r="IP339" s="28"/>
      <c r="IQ339" s="28"/>
      <c r="IR339" s="28"/>
      <c r="IS339" s="28"/>
      <c r="IT339" s="28"/>
      <c r="IU339" s="28"/>
      <c r="IV339" s="28"/>
      <c r="IW339" s="28"/>
      <c r="IX339" s="28"/>
      <c r="IY339" s="28"/>
      <c r="IZ339" s="28"/>
      <c r="JA339" s="28"/>
      <c r="JB339" s="28"/>
      <c r="JC339" s="28"/>
      <c r="JD339" s="28"/>
      <c r="JE339" s="28"/>
      <c r="JF339" s="28"/>
      <c r="JG339" s="28"/>
      <c r="JH339" s="28"/>
      <c r="JI339" s="28"/>
      <c r="JJ339" s="28"/>
      <c r="JK339" s="28"/>
      <c r="JL339" s="28"/>
      <c r="JM339" s="28"/>
      <c r="JN339" s="28"/>
      <c r="JO339" s="28"/>
      <c r="JP339" s="28"/>
      <c r="JQ339" s="28"/>
      <c r="JR339" s="28"/>
      <c r="JS339" s="28"/>
    </row>
    <row r="340" spans="1:279" s="27" customFormat="1" ht="12.75" outlineLevel="1" x14ac:dyDescent="0.2">
      <c r="A340" s="33"/>
      <c r="B340" s="58"/>
      <c r="C340" s="240" t="s">
        <v>188</v>
      </c>
      <c r="D340" s="33"/>
      <c r="E340" s="194"/>
      <c r="F340" s="194"/>
      <c r="G340" s="204"/>
      <c r="H340" s="33"/>
      <c r="I340" s="12"/>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14"/>
      <c r="DC340" s="28"/>
      <c r="DD340" s="28"/>
      <c r="DE340" s="28"/>
      <c r="DF340" s="28"/>
      <c r="DG340" s="28"/>
      <c r="DH340" s="28"/>
      <c r="DI340" s="28"/>
      <c r="DJ340" s="28"/>
      <c r="DK340" s="28"/>
      <c r="DL340" s="28"/>
      <c r="DM340" s="28"/>
      <c r="DN340" s="28"/>
      <c r="DO340" s="28"/>
      <c r="DP340" s="28"/>
      <c r="DQ340" s="28"/>
      <c r="DR340" s="28"/>
      <c r="DS340" s="28"/>
      <c r="DT340" s="28"/>
      <c r="DU340" s="28"/>
      <c r="DV340" s="28"/>
      <c r="DW340" s="28"/>
      <c r="DX340" s="28"/>
      <c r="DY340" s="28"/>
      <c r="DZ340" s="28"/>
      <c r="EA340" s="28"/>
      <c r="EB340" s="28"/>
      <c r="EC340" s="28"/>
      <c r="ED340" s="28"/>
      <c r="EE340" s="28"/>
      <c r="EF340" s="28"/>
      <c r="EG340" s="28"/>
      <c r="EH340" s="28"/>
      <c r="EI340" s="28"/>
      <c r="EJ340" s="28"/>
      <c r="EK340" s="28"/>
      <c r="EL340" s="28"/>
      <c r="EM340" s="28"/>
      <c r="EN340" s="28"/>
      <c r="EO340" s="28"/>
      <c r="EP340" s="28"/>
      <c r="EQ340" s="28"/>
      <c r="ER340" s="28"/>
      <c r="ES340" s="28"/>
      <c r="ET340" s="28"/>
      <c r="EU340" s="28"/>
      <c r="EV340" s="28"/>
      <c r="EW340" s="28"/>
      <c r="EX340" s="28"/>
      <c r="EY340" s="28"/>
      <c r="EZ340" s="28"/>
      <c r="FA340" s="28"/>
      <c r="FB340" s="28"/>
      <c r="FC340" s="28"/>
      <c r="FD340" s="28"/>
      <c r="FE340" s="28"/>
      <c r="FF340" s="28"/>
      <c r="FG340" s="28"/>
      <c r="FH340" s="28"/>
      <c r="FI340" s="28"/>
      <c r="FJ340" s="28"/>
      <c r="FK340" s="28"/>
      <c r="FL340" s="28"/>
      <c r="FM340" s="28"/>
      <c r="FN340" s="28"/>
      <c r="FO340" s="28"/>
      <c r="FP340" s="28"/>
      <c r="FQ340" s="28"/>
      <c r="FR340" s="28"/>
      <c r="FS340" s="28"/>
      <c r="FT340" s="28"/>
      <c r="FU340" s="28"/>
      <c r="FV340" s="28"/>
      <c r="FW340" s="28"/>
      <c r="FX340" s="28"/>
      <c r="FY340" s="28"/>
      <c r="FZ340" s="28"/>
      <c r="GA340" s="28"/>
      <c r="GB340" s="28"/>
      <c r="GC340" s="28"/>
      <c r="GD340" s="28"/>
      <c r="GE340" s="28"/>
      <c r="GF340" s="28"/>
      <c r="GG340" s="28"/>
      <c r="GH340" s="28"/>
      <c r="GI340" s="28"/>
      <c r="GJ340" s="28"/>
      <c r="GK340" s="28"/>
      <c r="GL340" s="28"/>
      <c r="GM340" s="28"/>
      <c r="GN340" s="28"/>
      <c r="GO340" s="28"/>
      <c r="GP340" s="28"/>
      <c r="GQ340" s="28"/>
      <c r="GR340" s="28"/>
      <c r="GS340" s="28"/>
      <c r="GT340" s="28"/>
      <c r="GU340" s="28"/>
      <c r="GV340" s="28"/>
      <c r="GW340" s="28"/>
      <c r="GX340" s="28"/>
      <c r="GY340" s="28"/>
      <c r="GZ340" s="28"/>
      <c r="HA340" s="28"/>
      <c r="HB340" s="28"/>
      <c r="HC340" s="28"/>
      <c r="HD340" s="28"/>
      <c r="HE340" s="28"/>
      <c r="HF340" s="28"/>
      <c r="HG340" s="28"/>
      <c r="HH340" s="28"/>
      <c r="HI340" s="28"/>
      <c r="HJ340" s="28"/>
      <c r="HK340" s="28"/>
      <c r="HL340" s="28"/>
      <c r="HM340" s="28"/>
      <c r="HN340" s="28"/>
      <c r="HO340" s="28"/>
      <c r="HP340" s="28"/>
      <c r="HQ340" s="28"/>
      <c r="HR340" s="28"/>
      <c r="HS340" s="28"/>
      <c r="HT340" s="28"/>
      <c r="HU340" s="28"/>
      <c r="HV340" s="28"/>
      <c r="HW340" s="28"/>
      <c r="HX340" s="28"/>
      <c r="HY340" s="28"/>
      <c r="HZ340" s="28"/>
      <c r="IA340" s="28"/>
      <c r="IB340" s="28"/>
      <c r="IC340" s="28"/>
      <c r="ID340" s="28"/>
      <c r="IE340" s="28"/>
      <c r="IF340" s="28"/>
      <c r="IG340" s="28"/>
      <c r="IH340" s="28"/>
      <c r="II340" s="28"/>
      <c r="IJ340" s="28"/>
      <c r="IK340" s="28"/>
      <c r="IL340" s="28"/>
      <c r="IM340" s="28"/>
      <c r="IN340" s="28"/>
      <c r="IO340" s="28"/>
      <c r="IP340" s="28"/>
      <c r="IQ340" s="28"/>
      <c r="IR340" s="28"/>
      <c r="IS340" s="28"/>
      <c r="IT340" s="28"/>
      <c r="IU340" s="28"/>
      <c r="IV340" s="28"/>
      <c r="IW340" s="28"/>
      <c r="IX340" s="28"/>
      <c r="IY340" s="28"/>
      <c r="IZ340" s="28"/>
      <c r="JA340" s="28"/>
      <c r="JB340" s="28"/>
      <c r="JC340" s="28"/>
      <c r="JD340" s="28"/>
      <c r="JE340" s="28"/>
      <c r="JF340" s="28"/>
      <c r="JG340" s="28"/>
      <c r="JH340" s="28"/>
      <c r="JI340" s="28"/>
      <c r="JJ340" s="28"/>
      <c r="JK340" s="28"/>
      <c r="JL340" s="28"/>
      <c r="JM340" s="28"/>
      <c r="JN340" s="28"/>
      <c r="JO340" s="28"/>
      <c r="JP340" s="28"/>
      <c r="JQ340" s="28"/>
      <c r="JR340" s="28"/>
      <c r="JS340" s="28"/>
    </row>
    <row r="341" spans="1:279" s="27" customFormat="1" ht="12.75" outlineLevel="1" x14ac:dyDescent="0.2">
      <c r="A341" s="33"/>
      <c r="B341" s="58"/>
      <c r="C341" s="193"/>
      <c r="D341" s="33"/>
      <c r="E341" s="244"/>
      <c r="F341" s="194"/>
      <c r="G341" s="46"/>
      <c r="H341" s="33"/>
      <c r="I341" s="12"/>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14"/>
      <c r="DC341" s="28"/>
      <c r="DD341" s="28"/>
      <c r="DE341" s="28"/>
      <c r="DF341" s="28"/>
      <c r="DG341" s="28"/>
      <c r="DH341" s="28"/>
      <c r="DI341" s="28"/>
      <c r="DJ341" s="28"/>
      <c r="DK341" s="28"/>
      <c r="DL341" s="28"/>
      <c r="DM341" s="28"/>
      <c r="DN341" s="28"/>
      <c r="DO341" s="28"/>
      <c r="DP341" s="28"/>
      <c r="DQ341" s="28"/>
      <c r="DR341" s="28"/>
      <c r="DS341" s="28"/>
      <c r="DT341" s="28"/>
      <c r="DU341" s="28"/>
      <c r="DV341" s="28"/>
      <c r="DW341" s="28"/>
      <c r="DX341" s="28"/>
      <c r="DY341" s="28"/>
      <c r="DZ341" s="28"/>
      <c r="EA341" s="28"/>
      <c r="EB341" s="28"/>
      <c r="EC341" s="28"/>
      <c r="ED341" s="28"/>
      <c r="EE341" s="28"/>
      <c r="EF341" s="28"/>
      <c r="EG341" s="28"/>
      <c r="EH341" s="28"/>
      <c r="EI341" s="28"/>
      <c r="EJ341" s="28"/>
      <c r="EK341" s="28"/>
      <c r="EL341" s="28"/>
      <c r="EM341" s="28"/>
      <c r="EN341" s="28"/>
      <c r="EO341" s="28"/>
      <c r="EP341" s="28"/>
      <c r="EQ341" s="28"/>
      <c r="ER341" s="28"/>
      <c r="ES341" s="28"/>
      <c r="ET341" s="28"/>
      <c r="EU341" s="28"/>
      <c r="EV341" s="28"/>
      <c r="EW341" s="28"/>
      <c r="EX341" s="28"/>
      <c r="EY341" s="28"/>
      <c r="EZ341" s="28"/>
      <c r="FA341" s="28"/>
      <c r="FB341" s="28"/>
      <c r="FC341" s="28"/>
      <c r="FD341" s="28"/>
      <c r="FE341" s="28"/>
      <c r="FF341" s="28"/>
      <c r="FG341" s="28"/>
      <c r="FH341" s="28"/>
      <c r="FI341" s="28"/>
      <c r="FJ341" s="28"/>
      <c r="FK341" s="28"/>
      <c r="FL341" s="28"/>
      <c r="FM341" s="28"/>
      <c r="FN341" s="28"/>
      <c r="FO341" s="28"/>
      <c r="FP341" s="28"/>
      <c r="FQ341" s="28"/>
      <c r="FR341" s="28"/>
      <c r="FS341" s="28"/>
      <c r="FT341" s="28"/>
      <c r="FU341" s="28"/>
      <c r="FV341" s="28"/>
      <c r="FW341" s="28"/>
      <c r="FX341" s="28"/>
      <c r="FY341" s="28"/>
      <c r="FZ341" s="28"/>
      <c r="GA341" s="28"/>
      <c r="GB341" s="28"/>
      <c r="GC341" s="28"/>
      <c r="GD341" s="28"/>
      <c r="GE341" s="28"/>
      <c r="GF341" s="28"/>
      <c r="GG341" s="28"/>
      <c r="GH341" s="28"/>
      <c r="GI341" s="28"/>
      <c r="GJ341" s="28"/>
      <c r="GK341" s="28"/>
      <c r="GL341" s="28"/>
      <c r="GM341" s="28"/>
      <c r="GN341" s="28"/>
      <c r="GO341" s="28"/>
      <c r="GP341" s="28"/>
      <c r="GQ341" s="28"/>
      <c r="GR341" s="28"/>
      <c r="GS341" s="28"/>
      <c r="GT341" s="28"/>
      <c r="GU341" s="28"/>
      <c r="GV341" s="28"/>
      <c r="GW341" s="28"/>
      <c r="GX341" s="28"/>
      <c r="GY341" s="28"/>
      <c r="GZ341" s="28"/>
      <c r="HA341" s="28"/>
      <c r="HB341" s="28"/>
      <c r="HC341" s="28"/>
      <c r="HD341" s="28"/>
      <c r="HE341" s="28"/>
      <c r="HF341" s="28"/>
      <c r="HG341" s="28"/>
      <c r="HH341" s="28"/>
      <c r="HI341" s="28"/>
      <c r="HJ341" s="28"/>
      <c r="HK341" s="28"/>
      <c r="HL341" s="28"/>
      <c r="HM341" s="28"/>
      <c r="HN341" s="28"/>
      <c r="HO341" s="28"/>
      <c r="HP341" s="28"/>
      <c r="HQ341" s="28"/>
      <c r="HR341" s="28"/>
      <c r="HS341" s="28"/>
      <c r="HT341" s="28"/>
      <c r="HU341" s="28"/>
      <c r="HV341" s="28"/>
      <c r="HW341" s="28"/>
      <c r="HX341" s="28"/>
      <c r="HY341" s="28"/>
      <c r="HZ341" s="28"/>
      <c r="IA341" s="28"/>
      <c r="IB341" s="28"/>
      <c r="IC341" s="28"/>
      <c r="ID341" s="28"/>
      <c r="IE341" s="28"/>
      <c r="IF341" s="28"/>
      <c r="IG341" s="28"/>
      <c r="IH341" s="28"/>
      <c r="II341" s="28"/>
      <c r="IJ341" s="28"/>
      <c r="IK341" s="28"/>
      <c r="IL341" s="28"/>
      <c r="IM341" s="28"/>
      <c r="IN341" s="28"/>
      <c r="IO341" s="28"/>
      <c r="IP341" s="28"/>
      <c r="IQ341" s="28"/>
      <c r="IR341" s="28"/>
      <c r="IS341" s="28"/>
      <c r="IT341" s="28"/>
      <c r="IU341" s="28"/>
      <c r="IV341" s="28"/>
      <c r="IW341" s="28"/>
      <c r="IX341" s="28"/>
      <c r="IY341" s="28"/>
      <c r="IZ341" s="28"/>
      <c r="JA341" s="28"/>
      <c r="JB341" s="28"/>
      <c r="JC341" s="28"/>
      <c r="JD341" s="28"/>
      <c r="JE341" s="28"/>
      <c r="JF341" s="28"/>
      <c r="JG341" s="28"/>
      <c r="JH341" s="28"/>
      <c r="JI341" s="28"/>
      <c r="JJ341" s="28"/>
      <c r="JK341" s="28"/>
      <c r="JL341" s="28"/>
      <c r="JM341" s="28"/>
      <c r="JN341" s="28"/>
      <c r="JO341" s="28"/>
      <c r="JP341" s="28"/>
      <c r="JQ341" s="28"/>
      <c r="JR341" s="28"/>
      <c r="JS341" s="28"/>
    </row>
    <row r="342" spans="1:279" s="27" customFormat="1" ht="12.75" outlineLevel="1" x14ac:dyDescent="0.2">
      <c r="A342" s="33"/>
      <c r="B342" s="58"/>
      <c r="C342" s="193" t="s">
        <v>119</v>
      </c>
      <c r="D342" s="33"/>
      <c r="E342" s="244">
        <v>0.58316017797599551</v>
      </c>
      <c r="F342" s="194"/>
      <c r="G342" s="204">
        <f>SUM(J342:AS342)</f>
        <v>1176209.0086134861</v>
      </c>
      <c r="H342" s="246">
        <f>+G342/$G$322</f>
        <v>4.4174726677967505E-4</v>
      </c>
      <c r="I342" s="201" t="s">
        <v>193</v>
      </c>
      <c r="J342" s="197">
        <f t="shared" ref="J342:Y383" si="598">+J280/J$10</f>
        <v>46400.825754020458</v>
      </c>
      <c r="K342" s="197">
        <f t="shared" si="598"/>
        <v>29934.731047075595</v>
      </c>
      <c r="L342" s="197">
        <f t="shared" si="598"/>
        <v>21242.773845604537</v>
      </c>
      <c r="M342" s="197">
        <f t="shared" si="598"/>
        <v>15893.610522040248</v>
      </c>
      <c r="N342" s="197">
        <f t="shared" si="598"/>
        <v>13823.04947014487</v>
      </c>
      <c r="O342" s="197">
        <f t="shared" si="598"/>
        <v>13501.982047242967</v>
      </c>
      <c r="P342" s="197">
        <f t="shared" si="598"/>
        <v>19217.462669459743</v>
      </c>
      <c r="Q342" s="197">
        <f t="shared" si="598"/>
        <v>12299.332275646364</v>
      </c>
      <c r="R342" s="197">
        <f t="shared" si="598"/>
        <v>15376.830025428189</v>
      </c>
      <c r="S342" s="197">
        <f t="shared" si="598"/>
        <v>17120.582758900629</v>
      </c>
      <c r="T342" s="197">
        <f t="shared" si="598"/>
        <v>25422.795866366068</v>
      </c>
      <c r="U342" s="197">
        <f t="shared" si="598"/>
        <v>38127.158963925671</v>
      </c>
      <c r="V342" s="197">
        <f t="shared" si="598"/>
        <v>26522.555676479744</v>
      </c>
      <c r="W342" s="197">
        <f t="shared" si="598"/>
        <v>24994.827510658004</v>
      </c>
      <c r="X342" s="197">
        <f t="shared" si="598"/>
        <v>24041.38354762175</v>
      </c>
      <c r="Y342" s="197">
        <f t="shared" si="598"/>
        <v>13130.01284156727</v>
      </c>
      <c r="Z342" s="197">
        <f t="shared" ref="K342:AS349" si="599">+Z280/Z$10</f>
        <v>12676.653348707065</v>
      </c>
      <c r="AA342" s="197">
        <f t="shared" si="599"/>
        <v>16198.673779772329</v>
      </c>
      <c r="AB342" s="197">
        <f t="shared" si="599"/>
        <v>22572.889949098357</v>
      </c>
      <c r="AC342" s="197">
        <f t="shared" si="599"/>
        <v>16015.917687926159</v>
      </c>
      <c r="AD342" s="197">
        <f t="shared" si="599"/>
        <v>23956.240883088885</v>
      </c>
      <c r="AE342" s="197">
        <f t="shared" si="599"/>
        <v>33344.482698871943</v>
      </c>
      <c r="AF342" s="197">
        <f t="shared" si="599"/>
        <v>58992.719507964059</v>
      </c>
      <c r="AG342" s="197">
        <f t="shared" si="599"/>
        <v>95992.469903555437</v>
      </c>
      <c r="AH342" s="197">
        <f t="shared" si="599"/>
        <v>122119.35843908777</v>
      </c>
      <c r="AI342" s="197">
        <f t="shared" si="599"/>
        <v>86657.387114151919</v>
      </c>
      <c r="AJ342" s="197">
        <f t="shared" si="599"/>
        <v>51854.391516729876</v>
      </c>
      <c r="AK342" s="197">
        <f t="shared" si="599"/>
        <v>52316.966715369963</v>
      </c>
      <c r="AL342" s="197">
        <f t="shared" si="599"/>
        <v>34716.404746097011</v>
      </c>
      <c r="AM342" s="197">
        <f t="shared" si="599"/>
        <v>50109.537019044481</v>
      </c>
      <c r="AN342" s="197">
        <f t="shared" si="599"/>
        <v>62390.809820791095</v>
      </c>
      <c r="AO342" s="197">
        <f t="shared" si="599"/>
        <v>50086.92537940191</v>
      </c>
      <c r="AP342" s="197">
        <f t="shared" si="599"/>
        <v>25273.841041095893</v>
      </c>
      <c r="AQ342" s="197">
        <f t="shared" si="599"/>
        <v>3883.424240549828</v>
      </c>
      <c r="AR342" s="197">
        <f t="shared" si="599"/>
        <v>0</v>
      </c>
      <c r="AS342" s="197">
        <f t="shared" si="599"/>
        <v>0</v>
      </c>
      <c r="AT342" s="197"/>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14"/>
      <c r="DC342" s="28"/>
      <c r="DD342" s="28"/>
      <c r="DE342" s="28"/>
      <c r="DF342" s="28"/>
      <c r="DG342" s="28"/>
      <c r="DH342" s="28"/>
      <c r="DI342" s="28"/>
      <c r="DJ342" s="28"/>
      <c r="DK342" s="28"/>
      <c r="DL342" s="28"/>
      <c r="DM342" s="28"/>
      <c r="DN342" s="28"/>
      <c r="DO342" s="28"/>
      <c r="DP342" s="28"/>
      <c r="DQ342" s="28"/>
      <c r="DR342" s="28"/>
      <c r="DS342" s="28"/>
      <c r="DT342" s="28"/>
      <c r="DU342" s="28"/>
      <c r="DV342" s="28"/>
      <c r="DW342" s="28"/>
      <c r="DX342" s="28"/>
      <c r="DY342" s="28"/>
      <c r="DZ342" s="28"/>
      <c r="EA342" s="28"/>
      <c r="EB342" s="28"/>
      <c r="EC342" s="28"/>
      <c r="ED342" s="28"/>
      <c r="EE342" s="28"/>
      <c r="EF342" s="28"/>
      <c r="EG342" s="28"/>
      <c r="EH342" s="28"/>
      <c r="EI342" s="28"/>
      <c r="EJ342" s="28"/>
      <c r="EK342" s="28"/>
      <c r="EL342" s="28"/>
      <c r="EM342" s="28"/>
      <c r="EN342" s="28"/>
      <c r="EO342" s="28"/>
      <c r="EP342" s="28"/>
      <c r="EQ342" s="28"/>
      <c r="ER342" s="28"/>
      <c r="ES342" s="28"/>
      <c r="ET342" s="28"/>
      <c r="EU342" s="28"/>
      <c r="EV342" s="28"/>
      <c r="EW342" s="28"/>
      <c r="EX342" s="28"/>
      <c r="EY342" s="28"/>
      <c r="EZ342" s="28"/>
      <c r="FA342" s="28"/>
      <c r="FB342" s="28"/>
      <c r="FC342" s="28"/>
      <c r="FD342" s="28"/>
      <c r="FE342" s="28"/>
      <c r="FF342" s="28"/>
      <c r="FG342" s="28"/>
      <c r="FH342" s="28"/>
      <c r="FI342" s="28"/>
      <c r="FJ342" s="28"/>
      <c r="FK342" s="28"/>
      <c r="FL342" s="28"/>
      <c r="FM342" s="28"/>
      <c r="FN342" s="28"/>
      <c r="FO342" s="28"/>
      <c r="FP342" s="28"/>
      <c r="FQ342" s="28"/>
      <c r="FR342" s="28"/>
      <c r="FS342" s="28"/>
      <c r="FT342" s="28"/>
      <c r="FU342" s="28"/>
      <c r="FV342" s="28"/>
      <c r="FW342" s="28"/>
      <c r="FX342" s="28"/>
      <c r="FY342" s="28"/>
      <c r="FZ342" s="28"/>
      <c r="GA342" s="28"/>
      <c r="GB342" s="28"/>
      <c r="GC342" s="28"/>
      <c r="GD342" s="28"/>
      <c r="GE342" s="28"/>
      <c r="GF342" s="28"/>
      <c r="GG342" s="28"/>
      <c r="GH342" s="28"/>
      <c r="GI342" s="28"/>
      <c r="GJ342" s="28"/>
      <c r="GK342" s="28"/>
      <c r="GL342" s="28"/>
      <c r="GM342" s="28"/>
      <c r="GN342" s="28"/>
      <c r="GO342" s="28"/>
      <c r="GP342" s="28"/>
      <c r="GQ342" s="28"/>
      <c r="GR342" s="28"/>
      <c r="GS342" s="28"/>
      <c r="GT342" s="28"/>
      <c r="GU342" s="28"/>
      <c r="GV342" s="28"/>
      <c r="GW342" s="28"/>
      <c r="GX342" s="28"/>
      <c r="GY342" s="28"/>
      <c r="GZ342" s="28"/>
      <c r="HA342" s="28"/>
      <c r="HB342" s="28"/>
      <c r="HC342" s="28"/>
      <c r="HD342" s="28"/>
      <c r="HE342" s="28"/>
      <c r="HF342" s="28"/>
      <c r="HG342" s="28"/>
      <c r="HH342" s="28"/>
      <c r="HI342" s="28"/>
      <c r="HJ342" s="28"/>
      <c r="HK342" s="28"/>
      <c r="HL342" s="28"/>
      <c r="HM342" s="28"/>
      <c r="HN342" s="28"/>
      <c r="HO342" s="28"/>
      <c r="HP342" s="28"/>
      <c r="HQ342" s="28"/>
      <c r="HR342" s="28"/>
      <c r="HS342" s="28"/>
      <c r="HT342" s="28"/>
      <c r="HU342" s="28"/>
      <c r="HV342" s="28"/>
      <c r="HW342" s="28"/>
      <c r="HX342" s="28"/>
      <c r="HY342" s="28"/>
      <c r="HZ342" s="28"/>
      <c r="IA342" s="28"/>
      <c r="IB342" s="28"/>
      <c r="IC342" s="28"/>
      <c r="ID342" s="28"/>
      <c r="IE342" s="28"/>
      <c r="IF342" s="28"/>
      <c r="IG342" s="28"/>
      <c r="IH342" s="28"/>
      <c r="II342" s="28"/>
      <c r="IJ342" s="28"/>
      <c r="IK342" s="28"/>
      <c r="IL342" s="28"/>
      <c r="IM342" s="28"/>
      <c r="IN342" s="28"/>
      <c r="IO342" s="28"/>
      <c r="IP342" s="28"/>
      <c r="IQ342" s="28"/>
      <c r="IR342" s="28"/>
      <c r="IS342" s="28"/>
      <c r="IT342" s="28"/>
      <c r="IU342" s="28"/>
      <c r="IV342" s="28"/>
      <c r="IW342" s="28"/>
      <c r="IX342" s="28"/>
      <c r="IY342" s="28"/>
      <c r="IZ342" s="28"/>
      <c r="JA342" s="28"/>
      <c r="JB342" s="28"/>
      <c r="JC342" s="28"/>
      <c r="JD342" s="28"/>
      <c r="JE342" s="28"/>
      <c r="JF342" s="28"/>
      <c r="JG342" s="28"/>
      <c r="JH342" s="28"/>
      <c r="JI342" s="28"/>
      <c r="JJ342" s="28"/>
      <c r="JK342" s="28"/>
      <c r="JL342" s="28"/>
      <c r="JM342" s="28"/>
      <c r="JN342" s="28"/>
      <c r="JO342" s="28"/>
      <c r="JP342" s="28"/>
      <c r="JQ342" s="28"/>
      <c r="JR342" s="28"/>
      <c r="JS342" s="28"/>
    </row>
    <row r="343" spans="1:279" s="27" customFormat="1" ht="12.75" outlineLevel="1" x14ac:dyDescent="0.2">
      <c r="A343" s="33"/>
      <c r="B343" s="58"/>
      <c r="C343" s="193" t="s">
        <v>118</v>
      </c>
      <c r="D343" s="33"/>
      <c r="E343" s="244">
        <v>0.23096097344185407</v>
      </c>
      <c r="F343" s="194"/>
      <c r="G343" s="204">
        <f t="shared" ref="G343:G384" si="600">SUM(J343:AS343)</f>
        <v>642723.65179745376</v>
      </c>
      <c r="H343" s="246">
        <f t="shared" ref="H343:H384" si="601">+G343/$G$322</f>
        <v>2.4138687460901448E-4</v>
      </c>
      <c r="I343" s="201" t="s">
        <v>193</v>
      </c>
      <c r="J343" s="197">
        <f t="shared" si="598"/>
        <v>18377.077669894581</v>
      </c>
      <c r="K343" s="197">
        <f t="shared" si="599"/>
        <v>11855.66999164552</v>
      </c>
      <c r="L343" s="197">
        <f t="shared" si="599"/>
        <v>8413.214604286537</v>
      </c>
      <c r="M343" s="197">
        <f t="shared" si="599"/>
        <v>6294.6749389105416</v>
      </c>
      <c r="N343" s="197">
        <f t="shared" si="599"/>
        <v>5474.6278674930027</v>
      </c>
      <c r="O343" s="197">
        <f t="shared" si="599"/>
        <v>5347.4689027103577</v>
      </c>
      <c r="P343" s="197">
        <f t="shared" si="599"/>
        <v>7611.0887760302694</v>
      </c>
      <c r="Q343" s="197">
        <f t="shared" si="599"/>
        <v>4871.1586667789034</v>
      </c>
      <c r="R343" s="197">
        <f t="shared" si="599"/>
        <v>6090.0036820912883</v>
      </c>
      <c r="S343" s="197">
        <f t="shared" si="599"/>
        <v>6780.6181032654094</v>
      </c>
      <c r="T343" s="197">
        <f t="shared" si="599"/>
        <v>10068.715084916423</v>
      </c>
      <c r="U343" s="197">
        <f t="shared" si="599"/>
        <v>15100.286476082152</v>
      </c>
      <c r="V343" s="197">
        <f t="shared" si="599"/>
        <v>10504.275683683058</v>
      </c>
      <c r="W343" s="197">
        <f t="shared" si="599"/>
        <v>9899.2179351286777</v>
      </c>
      <c r="X343" s="197">
        <f t="shared" si="599"/>
        <v>9521.6058241827614</v>
      </c>
      <c r="Y343" s="197">
        <f t="shared" si="599"/>
        <v>5200.150253258973</v>
      </c>
      <c r="Z343" s="197">
        <f t="shared" si="599"/>
        <v>5020.5969268409808</v>
      </c>
      <c r="AA343" s="197">
        <f t="shared" si="599"/>
        <v>6415.4954435130421</v>
      </c>
      <c r="AB343" s="197">
        <f t="shared" si="599"/>
        <v>8940.0079651086889</v>
      </c>
      <c r="AC343" s="197">
        <f t="shared" si="599"/>
        <v>6343.1147726968047</v>
      </c>
      <c r="AD343" s="197">
        <f t="shared" si="599"/>
        <v>9487.8850156903245</v>
      </c>
      <c r="AE343" s="197">
        <f t="shared" si="599"/>
        <v>13206.104384177501</v>
      </c>
      <c r="AF343" s="197">
        <f t="shared" si="599"/>
        <v>23364.10550327817</v>
      </c>
      <c r="AG343" s="197">
        <f t="shared" si="599"/>
        <v>38017.881071648968</v>
      </c>
      <c r="AH343" s="197">
        <f t="shared" si="599"/>
        <v>48365.452522972853</v>
      </c>
      <c r="AI343" s="197">
        <f t="shared" si="599"/>
        <v>34320.715370650636</v>
      </c>
      <c r="AJ343" s="197">
        <f t="shared" si="599"/>
        <v>20536.965990211924</v>
      </c>
      <c r="AK343" s="197">
        <f t="shared" si="599"/>
        <v>20720.169202987487</v>
      </c>
      <c r="AL343" s="197">
        <f t="shared" si="599"/>
        <v>13749.455016611262</v>
      </c>
      <c r="AM343" s="197">
        <f t="shared" si="599"/>
        <v>19845.915214593966</v>
      </c>
      <c r="AN343" s="197">
        <f t="shared" si="599"/>
        <v>24709.921414813492</v>
      </c>
      <c r="AO343" s="197">
        <f t="shared" si="599"/>
        <v>19836.959859787181</v>
      </c>
      <c r="AP343" s="197">
        <f t="shared" si="599"/>
        <v>22110.842500000002</v>
      </c>
      <c r="AQ343" s="197">
        <f t="shared" si="599"/>
        <v>34360.276336769763</v>
      </c>
      <c r="AR343" s="197">
        <f t="shared" si="599"/>
        <v>52205.9047491409</v>
      </c>
      <c r="AS343" s="197">
        <f t="shared" si="599"/>
        <v>79756.028075601367</v>
      </c>
      <c r="AT343" s="197"/>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14"/>
      <c r="DC343" s="28"/>
      <c r="DD343" s="28"/>
      <c r="DE343" s="28"/>
      <c r="DF343" s="28"/>
      <c r="DG343" s="28"/>
      <c r="DH343" s="28"/>
      <c r="DI343" s="28"/>
      <c r="DJ343" s="28"/>
      <c r="DK343" s="28"/>
      <c r="DL343" s="28"/>
      <c r="DM343" s="28"/>
      <c r="DN343" s="28"/>
      <c r="DO343" s="28"/>
      <c r="DP343" s="28"/>
      <c r="DQ343" s="28"/>
      <c r="DR343" s="28"/>
      <c r="DS343" s="28"/>
      <c r="DT343" s="28"/>
      <c r="DU343" s="28"/>
      <c r="DV343" s="28"/>
      <c r="DW343" s="28"/>
      <c r="DX343" s="28"/>
      <c r="DY343" s="28"/>
      <c r="DZ343" s="28"/>
      <c r="EA343" s="28"/>
      <c r="EB343" s="28"/>
      <c r="EC343" s="28"/>
      <c r="ED343" s="28"/>
      <c r="EE343" s="28"/>
      <c r="EF343" s="28"/>
      <c r="EG343" s="28"/>
      <c r="EH343" s="28"/>
      <c r="EI343" s="28"/>
      <c r="EJ343" s="28"/>
      <c r="EK343" s="28"/>
      <c r="EL343" s="28"/>
      <c r="EM343" s="28"/>
      <c r="EN343" s="28"/>
      <c r="EO343" s="28"/>
      <c r="EP343" s="28"/>
      <c r="EQ343" s="28"/>
      <c r="ER343" s="28"/>
      <c r="ES343" s="28"/>
      <c r="ET343" s="28"/>
      <c r="EU343" s="28"/>
      <c r="EV343" s="28"/>
      <c r="EW343" s="28"/>
      <c r="EX343" s="28"/>
      <c r="EY343" s="28"/>
      <c r="EZ343" s="28"/>
      <c r="FA343" s="28"/>
      <c r="FB343" s="28"/>
      <c r="FC343" s="28"/>
      <c r="FD343" s="28"/>
      <c r="FE343" s="28"/>
      <c r="FF343" s="28"/>
      <c r="FG343" s="28"/>
      <c r="FH343" s="28"/>
      <c r="FI343" s="28"/>
      <c r="FJ343" s="28"/>
      <c r="FK343" s="28"/>
      <c r="FL343" s="28"/>
      <c r="FM343" s="28"/>
      <c r="FN343" s="28"/>
      <c r="FO343" s="28"/>
      <c r="FP343" s="28"/>
      <c r="FQ343" s="28"/>
      <c r="FR343" s="28"/>
      <c r="FS343" s="28"/>
      <c r="FT343" s="28"/>
      <c r="FU343" s="28"/>
      <c r="FV343" s="28"/>
      <c r="FW343" s="28"/>
      <c r="FX343" s="28"/>
      <c r="FY343" s="28"/>
      <c r="FZ343" s="28"/>
      <c r="GA343" s="28"/>
      <c r="GB343" s="28"/>
      <c r="GC343" s="28"/>
      <c r="GD343" s="28"/>
      <c r="GE343" s="28"/>
      <c r="GF343" s="28"/>
      <c r="GG343" s="28"/>
      <c r="GH343" s="28"/>
      <c r="GI343" s="28"/>
      <c r="GJ343" s="28"/>
      <c r="GK343" s="28"/>
      <c r="GL343" s="28"/>
      <c r="GM343" s="28"/>
      <c r="GN343" s="28"/>
      <c r="GO343" s="28"/>
      <c r="GP343" s="28"/>
      <c r="GQ343" s="28"/>
      <c r="GR343" s="28"/>
      <c r="GS343" s="28"/>
      <c r="GT343" s="28"/>
      <c r="GU343" s="28"/>
      <c r="GV343" s="28"/>
      <c r="GW343" s="28"/>
      <c r="GX343" s="28"/>
      <c r="GY343" s="28"/>
      <c r="GZ343" s="28"/>
      <c r="HA343" s="28"/>
      <c r="HB343" s="28"/>
      <c r="HC343" s="28"/>
      <c r="HD343" s="28"/>
      <c r="HE343" s="28"/>
      <c r="HF343" s="28"/>
      <c r="HG343" s="28"/>
      <c r="HH343" s="28"/>
      <c r="HI343" s="28"/>
      <c r="HJ343" s="28"/>
      <c r="HK343" s="28"/>
      <c r="HL343" s="28"/>
      <c r="HM343" s="28"/>
      <c r="HN343" s="28"/>
      <c r="HO343" s="28"/>
      <c r="HP343" s="28"/>
      <c r="HQ343" s="28"/>
      <c r="HR343" s="28"/>
      <c r="HS343" s="28"/>
      <c r="HT343" s="28"/>
      <c r="HU343" s="28"/>
      <c r="HV343" s="28"/>
      <c r="HW343" s="28"/>
      <c r="HX343" s="28"/>
      <c r="HY343" s="28"/>
      <c r="HZ343" s="28"/>
      <c r="IA343" s="28"/>
      <c r="IB343" s="28"/>
      <c r="IC343" s="28"/>
      <c r="ID343" s="28"/>
      <c r="IE343" s="28"/>
      <c r="IF343" s="28"/>
      <c r="IG343" s="28"/>
      <c r="IH343" s="28"/>
      <c r="II343" s="28"/>
      <c r="IJ343" s="28"/>
      <c r="IK343" s="28"/>
      <c r="IL343" s="28"/>
      <c r="IM343" s="28"/>
      <c r="IN343" s="28"/>
      <c r="IO343" s="28"/>
      <c r="IP343" s="28"/>
      <c r="IQ343" s="28"/>
      <c r="IR343" s="28"/>
      <c r="IS343" s="28"/>
      <c r="IT343" s="28"/>
      <c r="IU343" s="28"/>
      <c r="IV343" s="28"/>
      <c r="IW343" s="28"/>
      <c r="IX343" s="28"/>
      <c r="IY343" s="28"/>
      <c r="IZ343" s="28"/>
      <c r="JA343" s="28"/>
      <c r="JB343" s="28"/>
      <c r="JC343" s="28"/>
      <c r="JD343" s="28"/>
      <c r="JE343" s="28"/>
      <c r="JF343" s="28"/>
      <c r="JG343" s="28"/>
      <c r="JH343" s="28"/>
      <c r="JI343" s="28"/>
      <c r="JJ343" s="28"/>
      <c r="JK343" s="28"/>
      <c r="JL343" s="28"/>
      <c r="JM343" s="28"/>
      <c r="JN343" s="28"/>
      <c r="JO343" s="28"/>
      <c r="JP343" s="28"/>
      <c r="JQ343" s="28"/>
      <c r="JR343" s="28"/>
      <c r="JS343" s="28"/>
    </row>
    <row r="344" spans="1:279" s="27" customFormat="1" ht="12.75" outlineLevel="1" x14ac:dyDescent="0.2">
      <c r="A344" s="33"/>
      <c r="B344" s="58"/>
      <c r="C344" s="193" t="s">
        <v>122</v>
      </c>
      <c r="D344" s="33"/>
      <c r="E344" s="244">
        <v>0.12067994036556064</v>
      </c>
      <c r="F344" s="194"/>
      <c r="G344" s="204">
        <f t="shared" si="600"/>
        <v>265109.70161760063</v>
      </c>
      <c r="H344" s="246">
        <f t="shared" si="601"/>
        <v>9.9566901144891904E-5</v>
      </c>
      <c r="I344" s="201" t="s">
        <v>193</v>
      </c>
      <c r="J344" s="197">
        <f t="shared" si="598"/>
        <v>9602.2483982753311</v>
      </c>
      <c r="K344" s="197">
        <f t="shared" si="599"/>
        <v>6194.7329293957391</v>
      </c>
      <c r="L344" s="197">
        <f t="shared" si="599"/>
        <v>4396.0077826030338</v>
      </c>
      <c r="M344" s="197">
        <f t="shared" si="599"/>
        <v>3289.044832674113</v>
      </c>
      <c r="N344" s="197">
        <f t="shared" si="599"/>
        <v>2860.5601835109251</v>
      </c>
      <c r="O344" s="197">
        <f t="shared" si="599"/>
        <v>2794.1180653546326</v>
      </c>
      <c r="P344" s="197">
        <f t="shared" si="599"/>
        <v>3976.8872027185171</v>
      </c>
      <c r="Q344" s="197">
        <f t="shared" si="599"/>
        <v>2545.2401271856315</v>
      </c>
      <c r="R344" s="197">
        <f t="shared" si="599"/>
        <v>3182.101591574075</v>
      </c>
      <c r="S344" s="197">
        <f t="shared" si="599"/>
        <v>3542.9560940507504</v>
      </c>
      <c r="T344" s="197">
        <f t="shared" si="599"/>
        <v>5261.0270813196148</v>
      </c>
      <c r="U344" s="197">
        <f t="shared" si="599"/>
        <v>7890.0848237689488</v>
      </c>
      <c r="V344" s="197">
        <f t="shared" si="599"/>
        <v>5488.6128344511017</v>
      </c>
      <c r="W344" s="197">
        <f t="shared" si="599"/>
        <v>5172.4627424025593</v>
      </c>
      <c r="X344" s="197">
        <f t="shared" si="599"/>
        <v>4975.1557846461692</v>
      </c>
      <c r="Y344" s="197">
        <f t="shared" si="599"/>
        <v>2717.1422647871664</v>
      </c>
      <c r="Z344" s="197">
        <f t="shared" si="599"/>
        <v>2623.3234502850855</v>
      </c>
      <c r="AA344" s="197">
        <f t="shared" si="599"/>
        <v>3352.1750276723501</v>
      </c>
      <c r="AB344" s="197">
        <f t="shared" si="599"/>
        <v>4671.2637724856513</v>
      </c>
      <c r="AC344" s="197">
        <f t="shared" si="599"/>
        <v>3314.3552397334925</v>
      </c>
      <c r="AD344" s="197">
        <f t="shared" si="599"/>
        <v>4957.5362487683024</v>
      </c>
      <c r="AE344" s="197">
        <f t="shared" si="599"/>
        <v>6900.3514567587199</v>
      </c>
      <c r="AF344" s="197">
        <f t="shared" si="599"/>
        <v>12208.03158564849</v>
      </c>
      <c r="AG344" s="197">
        <f t="shared" si="599"/>
        <v>19864.808985603933</v>
      </c>
      <c r="AH344" s="197">
        <f t="shared" si="599"/>
        <v>25271.541937344471</v>
      </c>
      <c r="AI344" s="197">
        <f t="shared" si="599"/>
        <v>17932.994577009045</v>
      </c>
      <c r="AJ344" s="197">
        <f t="shared" si="599"/>
        <v>10730.816527374376</v>
      </c>
      <c r="AK344" s="197">
        <f t="shared" si="599"/>
        <v>10826.542452248434</v>
      </c>
      <c r="AL344" s="197">
        <f t="shared" si="599"/>
        <v>7184.2588240620707</v>
      </c>
      <c r="AM344" s="197">
        <f t="shared" si="599"/>
        <v>10369.734024350786</v>
      </c>
      <c r="AN344" s="197">
        <f t="shared" si="599"/>
        <v>12911.236900064929</v>
      </c>
      <c r="AO344" s="197">
        <f t="shared" si="599"/>
        <v>10365.054741665361</v>
      </c>
      <c r="AP344" s="197">
        <f t="shared" si="599"/>
        <v>4890.5818082191781</v>
      </c>
      <c r="AQ344" s="197">
        <f t="shared" si="599"/>
        <v>5625.2031546391754</v>
      </c>
      <c r="AR344" s="197">
        <f t="shared" si="599"/>
        <v>7128.6038350515464</v>
      </c>
      <c r="AS344" s="197">
        <f t="shared" si="599"/>
        <v>10092.904329896908</v>
      </c>
      <c r="AT344" s="197"/>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14"/>
      <c r="DC344" s="28"/>
      <c r="DD344" s="28"/>
      <c r="DE344" s="28"/>
      <c r="DF344" s="28"/>
      <c r="DG344" s="28"/>
      <c r="DH344" s="28"/>
      <c r="DI344" s="28"/>
      <c r="DJ344" s="28"/>
      <c r="DK344" s="28"/>
      <c r="DL344" s="28"/>
      <c r="DM344" s="28"/>
      <c r="DN344" s="28"/>
      <c r="DO344" s="28"/>
      <c r="DP344" s="28"/>
      <c r="DQ344" s="28"/>
      <c r="DR344" s="28"/>
      <c r="DS344" s="28"/>
      <c r="DT344" s="28"/>
      <c r="DU344" s="28"/>
      <c r="DV344" s="28"/>
      <c r="DW344" s="28"/>
      <c r="DX344" s="28"/>
      <c r="DY344" s="28"/>
      <c r="DZ344" s="28"/>
      <c r="EA344" s="28"/>
      <c r="EB344" s="28"/>
      <c r="EC344" s="28"/>
      <c r="ED344" s="28"/>
      <c r="EE344" s="28"/>
      <c r="EF344" s="28"/>
      <c r="EG344" s="28"/>
      <c r="EH344" s="28"/>
      <c r="EI344" s="28"/>
      <c r="EJ344" s="28"/>
      <c r="EK344" s="28"/>
      <c r="EL344" s="28"/>
      <c r="EM344" s="28"/>
      <c r="EN344" s="28"/>
      <c r="EO344" s="28"/>
      <c r="EP344" s="28"/>
      <c r="EQ344" s="28"/>
      <c r="ER344" s="28"/>
      <c r="ES344" s="28"/>
      <c r="ET344" s="28"/>
      <c r="EU344" s="28"/>
      <c r="EV344" s="28"/>
      <c r="EW344" s="28"/>
      <c r="EX344" s="28"/>
      <c r="EY344" s="28"/>
      <c r="EZ344" s="28"/>
      <c r="FA344" s="28"/>
      <c r="FB344" s="28"/>
      <c r="FC344" s="28"/>
      <c r="FD344" s="28"/>
      <c r="FE344" s="28"/>
      <c r="FF344" s="28"/>
      <c r="FG344" s="28"/>
      <c r="FH344" s="28"/>
      <c r="FI344" s="28"/>
      <c r="FJ344" s="28"/>
      <c r="FK344" s="28"/>
      <c r="FL344" s="28"/>
      <c r="FM344" s="28"/>
      <c r="FN344" s="28"/>
      <c r="FO344" s="28"/>
      <c r="FP344" s="28"/>
      <c r="FQ344" s="28"/>
      <c r="FR344" s="28"/>
      <c r="FS344" s="28"/>
      <c r="FT344" s="28"/>
      <c r="FU344" s="28"/>
      <c r="FV344" s="28"/>
      <c r="FW344" s="28"/>
      <c r="FX344" s="28"/>
      <c r="FY344" s="28"/>
      <c r="FZ344" s="28"/>
      <c r="GA344" s="28"/>
      <c r="GB344" s="28"/>
      <c r="GC344" s="28"/>
      <c r="GD344" s="28"/>
      <c r="GE344" s="28"/>
      <c r="GF344" s="28"/>
      <c r="GG344" s="28"/>
      <c r="GH344" s="28"/>
      <c r="GI344" s="28"/>
      <c r="GJ344" s="28"/>
      <c r="GK344" s="28"/>
      <c r="GL344" s="28"/>
      <c r="GM344" s="28"/>
      <c r="GN344" s="28"/>
      <c r="GO344" s="28"/>
      <c r="GP344" s="28"/>
      <c r="GQ344" s="28"/>
      <c r="GR344" s="28"/>
      <c r="GS344" s="28"/>
      <c r="GT344" s="28"/>
      <c r="GU344" s="28"/>
      <c r="GV344" s="28"/>
      <c r="GW344" s="28"/>
      <c r="GX344" s="28"/>
      <c r="GY344" s="28"/>
      <c r="GZ344" s="28"/>
      <c r="HA344" s="28"/>
      <c r="HB344" s="28"/>
      <c r="HC344" s="28"/>
      <c r="HD344" s="28"/>
      <c r="HE344" s="28"/>
      <c r="HF344" s="28"/>
      <c r="HG344" s="28"/>
      <c r="HH344" s="28"/>
      <c r="HI344" s="28"/>
      <c r="HJ344" s="28"/>
      <c r="HK344" s="28"/>
      <c r="HL344" s="28"/>
      <c r="HM344" s="28"/>
      <c r="HN344" s="28"/>
      <c r="HO344" s="28"/>
      <c r="HP344" s="28"/>
      <c r="HQ344" s="28"/>
      <c r="HR344" s="28"/>
      <c r="HS344" s="28"/>
      <c r="HT344" s="28"/>
      <c r="HU344" s="28"/>
      <c r="HV344" s="28"/>
      <c r="HW344" s="28"/>
      <c r="HX344" s="28"/>
      <c r="HY344" s="28"/>
      <c r="HZ344" s="28"/>
      <c r="IA344" s="28"/>
      <c r="IB344" s="28"/>
      <c r="IC344" s="28"/>
      <c r="ID344" s="28"/>
      <c r="IE344" s="28"/>
      <c r="IF344" s="28"/>
      <c r="IG344" s="28"/>
      <c r="IH344" s="28"/>
      <c r="II344" s="28"/>
      <c r="IJ344" s="28"/>
      <c r="IK344" s="28"/>
      <c r="IL344" s="28"/>
      <c r="IM344" s="28"/>
      <c r="IN344" s="28"/>
      <c r="IO344" s="28"/>
      <c r="IP344" s="28"/>
      <c r="IQ344" s="28"/>
      <c r="IR344" s="28"/>
      <c r="IS344" s="28"/>
      <c r="IT344" s="28"/>
      <c r="IU344" s="28"/>
      <c r="IV344" s="28"/>
      <c r="IW344" s="28"/>
      <c r="IX344" s="28"/>
      <c r="IY344" s="28"/>
      <c r="IZ344" s="28"/>
      <c r="JA344" s="28"/>
      <c r="JB344" s="28"/>
      <c r="JC344" s="28"/>
      <c r="JD344" s="28"/>
      <c r="JE344" s="28"/>
      <c r="JF344" s="28"/>
      <c r="JG344" s="28"/>
      <c r="JH344" s="28"/>
      <c r="JI344" s="28"/>
      <c r="JJ344" s="28"/>
      <c r="JK344" s="28"/>
      <c r="JL344" s="28"/>
      <c r="JM344" s="28"/>
      <c r="JN344" s="28"/>
      <c r="JO344" s="28"/>
      <c r="JP344" s="28"/>
      <c r="JQ344" s="28"/>
      <c r="JR344" s="28"/>
      <c r="JS344" s="28"/>
    </row>
    <row r="345" spans="1:279" s="27" customFormat="1" ht="12.75" outlineLevel="1" x14ac:dyDescent="0.2">
      <c r="A345" s="33"/>
      <c r="B345" s="58"/>
      <c r="C345" s="193" t="s">
        <v>121</v>
      </c>
      <c r="D345" s="33"/>
      <c r="E345" s="244">
        <v>6.3279602057468964E-2</v>
      </c>
      <c r="F345" s="194"/>
      <c r="G345" s="204">
        <f t="shared" si="600"/>
        <v>165548.1642757011</v>
      </c>
      <c r="H345" s="246">
        <f t="shared" si="601"/>
        <v>6.2174705816434532E-5</v>
      </c>
      <c r="I345" s="201" t="s">
        <v>193</v>
      </c>
      <c r="J345" s="197">
        <f t="shared" si="598"/>
        <v>5035.0245091207771</v>
      </c>
      <c r="K345" s="197">
        <f t="shared" si="599"/>
        <v>3248.2634101162471</v>
      </c>
      <c r="L345" s="197">
        <f t="shared" si="599"/>
        <v>2305.0858517331703</v>
      </c>
      <c r="M345" s="197">
        <f t="shared" si="599"/>
        <v>1724.639965269555</v>
      </c>
      <c r="N345" s="197">
        <f t="shared" si="599"/>
        <v>1499.9602214393321</v>
      </c>
      <c r="O345" s="197">
        <f t="shared" si="599"/>
        <v>1465.1207047470832</v>
      </c>
      <c r="P345" s="197">
        <f t="shared" si="599"/>
        <v>2085.3162410683926</v>
      </c>
      <c r="Q345" s="197">
        <f t="shared" si="599"/>
        <v>1334.6193402244332</v>
      </c>
      <c r="R345" s="197">
        <f t="shared" si="599"/>
        <v>1668.5633238737523</v>
      </c>
      <c r="S345" s="197">
        <f t="shared" si="599"/>
        <v>1857.7805976658974</v>
      </c>
      <c r="T345" s="197">
        <f t="shared" si="599"/>
        <v>2758.6664288282936</v>
      </c>
      <c r="U345" s="197">
        <f t="shared" si="599"/>
        <v>4137.2362824787906</v>
      </c>
      <c r="V345" s="197">
        <f t="shared" si="599"/>
        <v>2878.0030464010656</v>
      </c>
      <c r="W345" s="197">
        <f t="shared" si="599"/>
        <v>2712.2269285585917</v>
      </c>
      <c r="X345" s="197">
        <f t="shared" si="599"/>
        <v>2608.76726714201</v>
      </c>
      <c r="Y345" s="197">
        <f t="shared" si="599"/>
        <v>1424.757757821445</v>
      </c>
      <c r="Z345" s="197">
        <f t="shared" si="599"/>
        <v>1375.5630264583738</v>
      </c>
      <c r="AA345" s="197">
        <f t="shared" si="599"/>
        <v>1757.7428455427614</v>
      </c>
      <c r="AB345" s="197">
        <f t="shared" si="599"/>
        <v>2449.4187827152732</v>
      </c>
      <c r="AC345" s="197">
        <f t="shared" si="599"/>
        <v>1737.9117027412383</v>
      </c>
      <c r="AD345" s="197">
        <f t="shared" si="599"/>
        <v>2599.5283065043818</v>
      </c>
      <c r="AE345" s="197">
        <f t="shared" si="599"/>
        <v>3618.2607724007344</v>
      </c>
      <c r="AF345" s="197">
        <f t="shared" si="599"/>
        <v>6401.3901424275818</v>
      </c>
      <c r="AG345" s="197">
        <f t="shared" si="599"/>
        <v>10416.289598328151</v>
      </c>
      <c r="AH345" s="197">
        <f t="shared" si="599"/>
        <v>13251.358198633689</v>
      </c>
      <c r="AI345" s="197">
        <f t="shared" si="599"/>
        <v>9403.3254996182113</v>
      </c>
      <c r="AJ345" s="197">
        <f t="shared" si="599"/>
        <v>5626.7992637966609</v>
      </c>
      <c r="AK345" s="197">
        <f t="shared" si="599"/>
        <v>5676.9940054767139</v>
      </c>
      <c r="AL345" s="197">
        <f t="shared" si="599"/>
        <v>3767.1301302220836</v>
      </c>
      <c r="AM345" s="197">
        <f t="shared" si="599"/>
        <v>5437.4624358861274</v>
      </c>
      <c r="AN345" s="197">
        <f t="shared" si="599"/>
        <v>6770.1221150004531</v>
      </c>
      <c r="AO345" s="197">
        <f t="shared" si="599"/>
        <v>5435.008812314959</v>
      </c>
      <c r="AP345" s="197">
        <f t="shared" si="599"/>
        <v>7345.600506849315</v>
      </c>
      <c r="AQ345" s="197">
        <f t="shared" si="599"/>
        <v>10075.59363573882</v>
      </c>
      <c r="AR345" s="197">
        <f t="shared" si="599"/>
        <v>11387.890467353951</v>
      </c>
      <c r="AS345" s="197">
        <f t="shared" si="599"/>
        <v>12270.742151202749</v>
      </c>
      <c r="AT345" s="197"/>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14"/>
      <c r="DC345" s="28"/>
      <c r="DD345" s="28"/>
      <c r="DE345" s="28"/>
      <c r="DF345" s="28"/>
      <c r="DG345" s="28"/>
      <c r="DH345" s="28"/>
      <c r="DI345" s="28"/>
      <c r="DJ345" s="28"/>
      <c r="DK345" s="28"/>
      <c r="DL345" s="28"/>
      <c r="DM345" s="28"/>
      <c r="DN345" s="28"/>
      <c r="DO345" s="28"/>
      <c r="DP345" s="28"/>
      <c r="DQ345" s="28"/>
      <c r="DR345" s="28"/>
      <c r="DS345" s="28"/>
      <c r="DT345" s="28"/>
      <c r="DU345" s="28"/>
      <c r="DV345" s="28"/>
      <c r="DW345" s="28"/>
      <c r="DX345" s="28"/>
      <c r="DY345" s="28"/>
      <c r="DZ345" s="28"/>
      <c r="EA345" s="28"/>
      <c r="EB345" s="28"/>
      <c r="EC345" s="28"/>
      <c r="ED345" s="28"/>
      <c r="EE345" s="28"/>
      <c r="EF345" s="28"/>
      <c r="EG345" s="28"/>
      <c r="EH345" s="28"/>
      <c r="EI345" s="28"/>
      <c r="EJ345" s="28"/>
      <c r="EK345" s="28"/>
      <c r="EL345" s="28"/>
      <c r="EM345" s="28"/>
      <c r="EN345" s="28"/>
      <c r="EO345" s="28"/>
      <c r="EP345" s="28"/>
      <c r="EQ345" s="28"/>
      <c r="ER345" s="28"/>
      <c r="ES345" s="28"/>
      <c r="ET345" s="28"/>
      <c r="EU345" s="28"/>
      <c r="EV345" s="28"/>
      <c r="EW345" s="28"/>
      <c r="EX345" s="28"/>
      <c r="EY345" s="28"/>
      <c r="EZ345" s="28"/>
      <c r="FA345" s="28"/>
      <c r="FB345" s="28"/>
      <c r="FC345" s="28"/>
      <c r="FD345" s="28"/>
      <c r="FE345" s="28"/>
      <c r="FF345" s="28"/>
      <c r="FG345" s="28"/>
      <c r="FH345" s="28"/>
      <c r="FI345" s="28"/>
      <c r="FJ345" s="28"/>
      <c r="FK345" s="28"/>
      <c r="FL345" s="28"/>
      <c r="FM345" s="28"/>
      <c r="FN345" s="28"/>
      <c r="FO345" s="28"/>
      <c r="FP345" s="28"/>
      <c r="FQ345" s="28"/>
      <c r="FR345" s="28"/>
      <c r="FS345" s="28"/>
      <c r="FT345" s="28"/>
      <c r="FU345" s="28"/>
      <c r="FV345" s="28"/>
      <c r="FW345" s="28"/>
      <c r="FX345" s="28"/>
      <c r="FY345" s="28"/>
      <c r="FZ345" s="28"/>
      <c r="GA345" s="28"/>
      <c r="GB345" s="28"/>
      <c r="GC345" s="28"/>
      <c r="GD345" s="28"/>
      <c r="GE345" s="28"/>
      <c r="GF345" s="28"/>
      <c r="GG345" s="28"/>
      <c r="GH345" s="28"/>
      <c r="GI345" s="28"/>
      <c r="GJ345" s="28"/>
      <c r="GK345" s="28"/>
      <c r="GL345" s="28"/>
      <c r="GM345" s="28"/>
      <c r="GN345" s="28"/>
      <c r="GO345" s="28"/>
      <c r="GP345" s="28"/>
      <c r="GQ345" s="28"/>
      <c r="GR345" s="28"/>
      <c r="GS345" s="28"/>
      <c r="GT345" s="28"/>
      <c r="GU345" s="28"/>
      <c r="GV345" s="28"/>
      <c r="GW345" s="28"/>
      <c r="GX345" s="28"/>
      <c r="GY345" s="28"/>
      <c r="GZ345" s="28"/>
      <c r="HA345" s="28"/>
      <c r="HB345" s="28"/>
      <c r="HC345" s="28"/>
      <c r="HD345" s="28"/>
      <c r="HE345" s="28"/>
      <c r="HF345" s="28"/>
      <c r="HG345" s="28"/>
      <c r="HH345" s="28"/>
      <c r="HI345" s="28"/>
      <c r="HJ345" s="28"/>
      <c r="HK345" s="28"/>
      <c r="HL345" s="28"/>
      <c r="HM345" s="28"/>
      <c r="HN345" s="28"/>
      <c r="HO345" s="28"/>
      <c r="HP345" s="28"/>
      <c r="HQ345" s="28"/>
      <c r="HR345" s="28"/>
      <c r="HS345" s="28"/>
      <c r="HT345" s="28"/>
      <c r="HU345" s="28"/>
      <c r="HV345" s="28"/>
      <c r="HW345" s="28"/>
      <c r="HX345" s="28"/>
      <c r="HY345" s="28"/>
      <c r="HZ345" s="28"/>
      <c r="IA345" s="28"/>
      <c r="IB345" s="28"/>
      <c r="IC345" s="28"/>
      <c r="ID345" s="28"/>
      <c r="IE345" s="28"/>
      <c r="IF345" s="28"/>
      <c r="IG345" s="28"/>
      <c r="IH345" s="28"/>
      <c r="II345" s="28"/>
      <c r="IJ345" s="28"/>
      <c r="IK345" s="28"/>
      <c r="IL345" s="28"/>
      <c r="IM345" s="28"/>
      <c r="IN345" s="28"/>
      <c r="IO345" s="28"/>
      <c r="IP345" s="28"/>
      <c r="IQ345" s="28"/>
      <c r="IR345" s="28"/>
      <c r="IS345" s="28"/>
      <c r="IT345" s="28"/>
      <c r="IU345" s="28"/>
      <c r="IV345" s="28"/>
      <c r="IW345" s="28"/>
      <c r="IX345" s="28"/>
      <c r="IY345" s="28"/>
      <c r="IZ345" s="28"/>
      <c r="JA345" s="28"/>
      <c r="JB345" s="28"/>
      <c r="JC345" s="28"/>
      <c r="JD345" s="28"/>
      <c r="JE345" s="28"/>
      <c r="JF345" s="28"/>
      <c r="JG345" s="28"/>
      <c r="JH345" s="28"/>
      <c r="JI345" s="28"/>
      <c r="JJ345" s="28"/>
      <c r="JK345" s="28"/>
      <c r="JL345" s="28"/>
      <c r="JM345" s="28"/>
      <c r="JN345" s="28"/>
      <c r="JO345" s="28"/>
      <c r="JP345" s="28"/>
      <c r="JQ345" s="28"/>
      <c r="JR345" s="28"/>
      <c r="JS345" s="28"/>
    </row>
    <row r="346" spans="1:279" s="27" customFormat="1" ht="12.75" outlineLevel="1" x14ac:dyDescent="0.2">
      <c r="A346" s="33"/>
      <c r="B346" s="58"/>
      <c r="C346" s="193" t="s">
        <v>132</v>
      </c>
      <c r="D346" s="33"/>
      <c r="E346" s="244">
        <v>1.9193061591208144E-3</v>
      </c>
      <c r="F346" s="194"/>
      <c r="G346" s="204">
        <f t="shared" si="600"/>
        <v>5126.9011712166111</v>
      </c>
      <c r="H346" s="246">
        <f t="shared" si="601"/>
        <v>1.9255035141281483E-6</v>
      </c>
      <c r="I346" s="201" t="s">
        <v>193</v>
      </c>
      <c r="J346" s="197">
        <f t="shared" si="598"/>
        <v>152.71514417716125</v>
      </c>
      <c r="K346" s="197">
        <f t="shared" si="599"/>
        <v>98.521668385666445</v>
      </c>
      <c r="L346" s="197">
        <f t="shared" si="599"/>
        <v>69.914559015649374</v>
      </c>
      <c r="M346" s="197">
        <f t="shared" si="599"/>
        <v>52.309306632516467</v>
      </c>
      <c r="N346" s="197">
        <f t="shared" si="599"/>
        <v>45.494642789159784</v>
      </c>
      <c r="O346" s="197">
        <f t="shared" si="599"/>
        <v>44.43794052185573</v>
      </c>
      <c r="P346" s="197">
        <f t="shared" si="599"/>
        <v>63.248822291303078</v>
      </c>
      <c r="Q346" s="197">
        <f t="shared" si="599"/>
        <v>40.479760246408979</v>
      </c>
      <c r="R346" s="197">
        <f t="shared" si="599"/>
        <v>50.608470348558363</v>
      </c>
      <c r="S346" s="197">
        <f t="shared" si="599"/>
        <v>56.34753739691773</v>
      </c>
      <c r="T346" s="197">
        <f t="shared" si="599"/>
        <v>83.671914734884524</v>
      </c>
      <c r="U346" s="197">
        <f t="shared" si="599"/>
        <v>125.48471893815272</v>
      </c>
      <c r="V346" s="197">
        <f t="shared" si="599"/>
        <v>87.291461913895759</v>
      </c>
      <c r="W346" s="197">
        <f t="shared" si="599"/>
        <v>82.263378397800963</v>
      </c>
      <c r="X346" s="197">
        <f t="shared" si="599"/>
        <v>79.125388288491138</v>
      </c>
      <c r="Y346" s="197">
        <f t="shared" si="599"/>
        <v>43.213709488223607</v>
      </c>
      <c r="Z346" s="197">
        <f t="shared" si="599"/>
        <v>41.721605432074732</v>
      </c>
      <c r="AA346" s="197">
        <f t="shared" si="599"/>
        <v>53.313335733952719</v>
      </c>
      <c r="AB346" s="197">
        <f t="shared" si="599"/>
        <v>74.292258533202087</v>
      </c>
      <c r="AC346" s="197">
        <f t="shared" si="599"/>
        <v>52.711845944449919</v>
      </c>
      <c r="AD346" s="197">
        <f t="shared" si="599"/>
        <v>78.845165381280523</v>
      </c>
      <c r="AE346" s="197">
        <f t="shared" si="599"/>
        <v>109.74389787513356</v>
      </c>
      <c r="AF346" s="197">
        <f t="shared" si="599"/>
        <v>194.15778746741293</v>
      </c>
      <c r="AG346" s="197">
        <f t="shared" si="599"/>
        <v>315.93196118870986</v>
      </c>
      <c r="AH346" s="197">
        <f t="shared" si="599"/>
        <v>401.92119704317582</v>
      </c>
      <c r="AI346" s="197">
        <f t="shared" si="599"/>
        <v>285.20818653765275</v>
      </c>
      <c r="AJ346" s="197">
        <f t="shared" si="599"/>
        <v>170.66400754754292</v>
      </c>
      <c r="AK346" s="197">
        <f t="shared" si="599"/>
        <v>172.18644248280864</v>
      </c>
      <c r="AL346" s="197">
        <f t="shared" si="599"/>
        <v>114.25918978723166</v>
      </c>
      <c r="AM346" s="197">
        <f t="shared" si="599"/>
        <v>164.92131435508165</v>
      </c>
      <c r="AN346" s="197">
        <f t="shared" si="599"/>
        <v>205.34163697046691</v>
      </c>
      <c r="AO346" s="197">
        <f t="shared" si="599"/>
        <v>164.84689456293393</v>
      </c>
      <c r="AP346" s="197">
        <f t="shared" si="599"/>
        <v>231.54794520547946</v>
      </c>
      <c r="AQ346" s="197">
        <f t="shared" si="599"/>
        <v>357.14089347079039</v>
      </c>
      <c r="AR346" s="197">
        <f t="shared" si="599"/>
        <v>315.78006872852234</v>
      </c>
      <c r="AS346" s="197">
        <f t="shared" si="599"/>
        <v>447.23711340206188</v>
      </c>
      <c r="AT346" s="197"/>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14"/>
      <c r="DC346" s="28"/>
      <c r="DD346" s="28"/>
      <c r="DE346" s="28"/>
      <c r="DF346" s="28"/>
      <c r="DG346" s="28"/>
      <c r="DH346" s="28"/>
      <c r="DI346" s="28"/>
      <c r="DJ346" s="28"/>
      <c r="DK346" s="28"/>
      <c r="DL346" s="28"/>
      <c r="DM346" s="28"/>
      <c r="DN346" s="28"/>
      <c r="DO346" s="28"/>
      <c r="DP346" s="28"/>
      <c r="DQ346" s="28"/>
      <c r="DR346" s="28"/>
      <c r="DS346" s="28"/>
      <c r="DT346" s="28"/>
      <c r="DU346" s="28"/>
      <c r="DV346" s="28"/>
      <c r="DW346" s="28"/>
      <c r="DX346" s="28"/>
      <c r="DY346" s="28"/>
      <c r="DZ346" s="28"/>
      <c r="EA346" s="28"/>
      <c r="EB346" s="28"/>
      <c r="EC346" s="28"/>
      <c r="ED346" s="28"/>
      <c r="EE346" s="28"/>
      <c r="EF346" s="28"/>
      <c r="EG346" s="28"/>
      <c r="EH346" s="28"/>
      <c r="EI346" s="28"/>
      <c r="EJ346" s="28"/>
      <c r="EK346" s="28"/>
      <c r="EL346" s="28"/>
      <c r="EM346" s="28"/>
      <c r="EN346" s="28"/>
      <c r="EO346" s="28"/>
      <c r="EP346" s="28"/>
      <c r="EQ346" s="28"/>
      <c r="ER346" s="28"/>
      <c r="ES346" s="28"/>
      <c r="ET346" s="28"/>
      <c r="EU346" s="28"/>
      <c r="EV346" s="28"/>
      <c r="EW346" s="28"/>
      <c r="EX346" s="28"/>
      <c r="EY346" s="28"/>
      <c r="EZ346" s="28"/>
      <c r="FA346" s="28"/>
      <c r="FB346" s="28"/>
      <c r="FC346" s="28"/>
      <c r="FD346" s="28"/>
      <c r="FE346" s="28"/>
      <c r="FF346" s="28"/>
      <c r="FG346" s="28"/>
      <c r="FH346" s="28"/>
      <c r="FI346" s="28"/>
      <c r="FJ346" s="28"/>
      <c r="FK346" s="28"/>
      <c r="FL346" s="28"/>
      <c r="FM346" s="28"/>
      <c r="FN346" s="28"/>
      <c r="FO346" s="28"/>
      <c r="FP346" s="28"/>
      <c r="FQ346" s="28"/>
      <c r="FR346" s="28"/>
      <c r="FS346" s="28"/>
      <c r="FT346" s="28"/>
      <c r="FU346" s="28"/>
      <c r="FV346" s="28"/>
      <c r="FW346" s="28"/>
      <c r="FX346" s="28"/>
      <c r="FY346" s="28"/>
      <c r="FZ346" s="28"/>
      <c r="GA346" s="28"/>
      <c r="GB346" s="28"/>
      <c r="GC346" s="28"/>
      <c r="GD346" s="28"/>
      <c r="GE346" s="28"/>
      <c r="GF346" s="28"/>
      <c r="GG346" s="28"/>
      <c r="GH346" s="28"/>
      <c r="GI346" s="28"/>
      <c r="GJ346" s="28"/>
      <c r="GK346" s="28"/>
      <c r="GL346" s="28"/>
      <c r="GM346" s="28"/>
      <c r="GN346" s="28"/>
      <c r="GO346" s="28"/>
      <c r="GP346" s="28"/>
      <c r="GQ346" s="28"/>
      <c r="GR346" s="28"/>
      <c r="GS346" s="28"/>
      <c r="GT346" s="28"/>
      <c r="GU346" s="28"/>
      <c r="GV346" s="28"/>
      <c r="GW346" s="28"/>
      <c r="GX346" s="28"/>
      <c r="GY346" s="28"/>
      <c r="GZ346" s="28"/>
      <c r="HA346" s="28"/>
      <c r="HB346" s="28"/>
      <c r="HC346" s="28"/>
      <c r="HD346" s="28"/>
      <c r="HE346" s="28"/>
      <c r="HF346" s="28"/>
      <c r="HG346" s="28"/>
      <c r="HH346" s="28"/>
      <c r="HI346" s="28"/>
      <c r="HJ346" s="28"/>
      <c r="HK346" s="28"/>
      <c r="HL346" s="28"/>
      <c r="HM346" s="28"/>
      <c r="HN346" s="28"/>
      <c r="HO346" s="28"/>
      <c r="HP346" s="28"/>
      <c r="HQ346" s="28"/>
      <c r="HR346" s="28"/>
      <c r="HS346" s="28"/>
      <c r="HT346" s="28"/>
      <c r="HU346" s="28"/>
      <c r="HV346" s="28"/>
      <c r="HW346" s="28"/>
      <c r="HX346" s="28"/>
      <c r="HY346" s="28"/>
      <c r="HZ346" s="28"/>
      <c r="IA346" s="28"/>
      <c r="IB346" s="28"/>
      <c r="IC346" s="28"/>
      <c r="ID346" s="28"/>
      <c r="IE346" s="28"/>
      <c r="IF346" s="28"/>
      <c r="IG346" s="28"/>
      <c r="IH346" s="28"/>
      <c r="II346" s="28"/>
      <c r="IJ346" s="28"/>
      <c r="IK346" s="28"/>
      <c r="IL346" s="28"/>
      <c r="IM346" s="28"/>
      <c r="IN346" s="28"/>
      <c r="IO346" s="28"/>
      <c r="IP346" s="28"/>
      <c r="IQ346" s="28"/>
      <c r="IR346" s="28"/>
      <c r="IS346" s="28"/>
      <c r="IT346" s="28"/>
      <c r="IU346" s="28"/>
      <c r="IV346" s="28"/>
      <c r="IW346" s="28"/>
      <c r="IX346" s="28"/>
      <c r="IY346" s="28"/>
      <c r="IZ346" s="28"/>
      <c r="JA346" s="28"/>
      <c r="JB346" s="28"/>
      <c r="JC346" s="28"/>
      <c r="JD346" s="28"/>
      <c r="JE346" s="28"/>
      <c r="JF346" s="28"/>
      <c r="JG346" s="28"/>
      <c r="JH346" s="28"/>
      <c r="JI346" s="28"/>
      <c r="JJ346" s="28"/>
      <c r="JK346" s="28"/>
      <c r="JL346" s="28"/>
      <c r="JM346" s="28"/>
      <c r="JN346" s="28"/>
      <c r="JO346" s="28"/>
      <c r="JP346" s="28"/>
      <c r="JQ346" s="28"/>
      <c r="JR346" s="28"/>
      <c r="JS346" s="28"/>
    </row>
    <row r="347" spans="1:279" s="27" customFormat="1" ht="12.75" outlineLevel="1" x14ac:dyDescent="0.2">
      <c r="A347" s="33"/>
      <c r="B347" s="58"/>
      <c r="C347" s="193" t="s">
        <v>120</v>
      </c>
      <c r="D347" s="33"/>
      <c r="E347" s="244">
        <v>0</v>
      </c>
      <c r="F347" s="194"/>
      <c r="G347" s="204">
        <f t="shared" si="600"/>
        <v>75381.050412771263</v>
      </c>
      <c r="H347" s="246">
        <f t="shared" si="601"/>
        <v>2.8310761729393542E-5</v>
      </c>
      <c r="I347" s="201" t="s">
        <v>193</v>
      </c>
      <c r="J347" s="197">
        <f t="shared" si="598"/>
        <v>0</v>
      </c>
      <c r="K347" s="197">
        <f t="shared" si="599"/>
        <v>0</v>
      </c>
      <c r="L347" s="197">
        <f t="shared" si="599"/>
        <v>0</v>
      </c>
      <c r="M347" s="197">
        <f t="shared" si="599"/>
        <v>0</v>
      </c>
      <c r="N347" s="197">
        <f t="shared" si="599"/>
        <v>0</v>
      </c>
      <c r="O347" s="197">
        <f t="shared" si="599"/>
        <v>0</v>
      </c>
      <c r="P347" s="197">
        <f t="shared" si="599"/>
        <v>0</v>
      </c>
      <c r="Q347" s="197">
        <f t="shared" si="599"/>
        <v>0</v>
      </c>
      <c r="R347" s="197">
        <f t="shared" si="599"/>
        <v>0</v>
      </c>
      <c r="S347" s="197">
        <f t="shared" si="599"/>
        <v>0</v>
      </c>
      <c r="T347" s="197">
        <f t="shared" si="599"/>
        <v>0</v>
      </c>
      <c r="U347" s="197">
        <f t="shared" si="599"/>
        <v>0</v>
      </c>
      <c r="V347" s="197">
        <f t="shared" si="599"/>
        <v>0</v>
      </c>
      <c r="W347" s="197">
        <f t="shared" si="599"/>
        <v>0</v>
      </c>
      <c r="X347" s="197">
        <f t="shared" si="599"/>
        <v>0</v>
      </c>
      <c r="Y347" s="197">
        <f t="shared" si="599"/>
        <v>0</v>
      </c>
      <c r="Z347" s="197">
        <f t="shared" si="599"/>
        <v>0</v>
      </c>
      <c r="AA347" s="197">
        <f t="shared" si="599"/>
        <v>0</v>
      </c>
      <c r="AB347" s="197">
        <f t="shared" si="599"/>
        <v>0</v>
      </c>
      <c r="AC347" s="197">
        <f t="shared" si="599"/>
        <v>0</v>
      </c>
      <c r="AD347" s="197">
        <f t="shared" si="599"/>
        <v>0</v>
      </c>
      <c r="AE347" s="197">
        <f t="shared" si="599"/>
        <v>0</v>
      </c>
      <c r="AF347" s="197">
        <f t="shared" si="599"/>
        <v>0</v>
      </c>
      <c r="AG347" s="197">
        <f t="shared" si="599"/>
        <v>0</v>
      </c>
      <c r="AH347" s="197">
        <f t="shared" si="599"/>
        <v>0</v>
      </c>
      <c r="AI347" s="197">
        <f t="shared" si="599"/>
        <v>0</v>
      </c>
      <c r="AJ347" s="197">
        <f t="shared" si="599"/>
        <v>0</v>
      </c>
      <c r="AK347" s="197">
        <f t="shared" si="599"/>
        <v>0</v>
      </c>
      <c r="AL347" s="197">
        <f t="shared" si="599"/>
        <v>0</v>
      </c>
      <c r="AM347" s="197">
        <f t="shared" si="599"/>
        <v>0</v>
      </c>
      <c r="AN347" s="197">
        <f t="shared" si="599"/>
        <v>0</v>
      </c>
      <c r="AO347" s="197">
        <f t="shared" si="599"/>
        <v>0</v>
      </c>
      <c r="AP347" s="197">
        <f t="shared" si="599"/>
        <v>9242.2058835616444</v>
      </c>
      <c r="AQ347" s="197">
        <f t="shared" si="599"/>
        <v>13911.964996563574</v>
      </c>
      <c r="AR347" s="197">
        <f t="shared" si="599"/>
        <v>22351.66913402062</v>
      </c>
      <c r="AS347" s="197">
        <f t="shared" si="599"/>
        <v>29875.21039862543</v>
      </c>
      <c r="AT347" s="197"/>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14"/>
      <c r="DC347" s="28"/>
      <c r="DD347" s="28"/>
      <c r="DE347" s="28"/>
      <c r="DF347" s="28"/>
      <c r="DG347" s="28"/>
      <c r="DH347" s="28"/>
      <c r="DI347" s="28"/>
      <c r="DJ347" s="28"/>
      <c r="DK347" s="28"/>
      <c r="DL347" s="28"/>
      <c r="DM347" s="28"/>
      <c r="DN347" s="28"/>
      <c r="DO347" s="28"/>
      <c r="DP347" s="28"/>
      <c r="DQ347" s="28"/>
      <c r="DR347" s="28"/>
      <c r="DS347" s="28"/>
      <c r="DT347" s="28"/>
      <c r="DU347" s="28"/>
      <c r="DV347" s="28"/>
      <c r="DW347" s="28"/>
      <c r="DX347" s="28"/>
      <c r="DY347" s="28"/>
      <c r="DZ347" s="28"/>
      <c r="EA347" s="28"/>
      <c r="EB347" s="28"/>
      <c r="EC347" s="28"/>
      <c r="ED347" s="28"/>
      <c r="EE347" s="28"/>
      <c r="EF347" s="28"/>
      <c r="EG347" s="28"/>
      <c r="EH347" s="28"/>
      <c r="EI347" s="28"/>
      <c r="EJ347" s="28"/>
      <c r="EK347" s="28"/>
      <c r="EL347" s="28"/>
      <c r="EM347" s="28"/>
      <c r="EN347" s="28"/>
      <c r="EO347" s="28"/>
      <c r="EP347" s="28"/>
      <c r="EQ347" s="28"/>
      <c r="ER347" s="28"/>
      <c r="ES347" s="28"/>
      <c r="ET347" s="28"/>
      <c r="EU347" s="28"/>
      <c r="EV347" s="28"/>
      <c r="EW347" s="28"/>
      <c r="EX347" s="28"/>
      <c r="EY347" s="28"/>
      <c r="EZ347" s="28"/>
      <c r="FA347" s="28"/>
      <c r="FB347" s="28"/>
      <c r="FC347" s="28"/>
      <c r="FD347" s="28"/>
      <c r="FE347" s="28"/>
      <c r="FF347" s="28"/>
      <c r="FG347" s="28"/>
      <c r="FH347" s="28"/>
      <c r="FI347" s="28"/>
      <c r="FJ347" s="28"/>
      <c r="FK347" s="28"/>
      <c r="FL347" s="28"/>
      <c r="FM347" s="28"/>
      <c r="FN347" s="28"/>
      <c r="FO347" s="28"/>
      <c r="FP347" s="28"/>
      <c r="FQ347" s="28"/>
      <c r="FR347" s="28"/>
      <c r="FS347" s="28"/>
      <c r="FT347" s="28"/>
      <c r="FU347" s="28"/>
      <c r="FV347" s="28"/>
      <c r="FW347" s="28"/>
      <c r="FX347" s="28"/>
      <c r="FY347" s="28"/>
      <c r="FZ347" s="28"/>
      <c r="GA347" s="28"/>
      <c r="GB347" s="28"/>
      <c r="GC347" s="28"/>
      <c r="GD347" s="28"/>
      <c r="GE347" s="28"/>
      <c r="GF347" s="28"/>
      <c r="GG347" s="28"/>
      <c r="GH347" s="28"/>
      <c r="GI347" s="28"/>
      <c r="GJ347" s="28"/>
      <c r="GK347" s="28"/>
      <c r="GL347" s="28"/>
      <c r="GM347" s="28"/>
      <c r="GN347" s="28"/>
      <c r="GO347" s="28"/>
      <c r="GP347" s="28"/>
      <c r="GQ347" s="28"/>
      <c r="GR347" s="28"/>
      <c r="GS347" s="28"/>
      <c r="GT347" s="28"/>
      <c r="GU347" s="28"/>
      <c r="GV347" s="28"/>
      <c r="GW347" s="28"/>
      <c r="GX347" s="28"/>
      <c r="GY347" s="28"/>
      <c r="GZ347" s="28"/>
      <c r="HA347" s="28"/>
      <c r="HB347" s="28"/>
      <c r="HC347" s="28"/>
      <c r="HD347" s="28"/>
      <c r="HE347" s="28"/>
      <c r="HF347" s="28"/>
      <c r="HG347" s="28"/>
      <c r="HH347" s="28"/>
      <c r="HI347" s="28"/>
      <c r="HJ347" s="28"/>
      <c r="HK347" s="28"/>
      <c r="HL347" s="28"/>
      <c r="HM347" s="28"/>
      <c r="HN347" s="28"/>
      <c r="HO347" s="28"/>
      <c r="HP347" s="28"/>
      <c r="HQ347" s="28"/>
      <c r="HR347" s="28"/>
      <c r="HS347" s="28"/>
      <c r="HT347" s="28"/>
      <c r="HU347" s="28"/>
      <c r="HV347" s="28"/>
      <c r="HW347" s="28"/>
      <c r="HX347" s="28"/>
      <c r="HY347" s="28"/>
      <c r="HZ347" s="28"/>
      <c r="IA347" s="28"/>
      <c r="IB347" s="28"/>
      <c r="IC347" s="28"/>
      <c r="ID347" s="28"/>
      <c r="IE347" s="28"/>
      <c r="IF347" s="28"/>
      <c r="IG347" s="28"/>
      <c r="IH347" s="28"/>
      <c r="II347" s="28"/>
      <c r="IJ347" s="28"/>
      <c r="IK347" s="28"/>
      <c r="IL347" s="28"/>
      <c r="IM347" s="28"/>
      <c r="IN347" s="28"/>
      <c r="IO347" s="28"/>
      <c r="IP347" s="28"/>
      <c r="IQ347" s="28"/>
      <c r="IR347" s="28"/>
      <c r="IS347" s="28"/>
      <c r="IT347" s="28"/>
      <c r="IU347" s="28"/>
      <c r="IV347" s="28"/>
      <c r="IW347" s="28"/>
      <c r="IX347" s="28"/>
      <c r="IY347" s="28"/>
      <c r="IZ347" s="28"/>
      <c r="JA347" s="28"/>
      <c r="JB347" s="28"/>
      <c r="JC347" s="28"/>
      <c r="JD347" s="28"/>
      <c r="JE347" s="28"/>
      <c r="JF347" s="28"/>
      <c r="JG347" s="28"/>
      <c r="JH347" s="28"/>
      <c r="JI347" s="28"/>
      <c r="JJ347" s="28"/>
      <c r="JK347" s="28"/>
      <c r="JL347" s="28"/>
      <c r="JM347" s="28"/>
      <c r="JN347" s="28"/>
      <c r="JO347" s="28"/>
      <c r="JP347" s="28"/>
      <c r="JQ347" s="28"/>
      <c r="JR347" s="28"/>
      <c r="JS347" s="28"/>
    </row>
    <row r="348" spans="1:279" s="27" customFormat="1" ht="12.75" outlineLevel="1" x14ac:dyDescent="0.2">
      <c r="A348" s="33"/>
      <c r="B348" s="58"/>
      <c r="C348" s="193" t="s">
        <v>123</v>
      </c>
      <c r="D348" s="33"/>
      <c r="E348" s="244">
        <v>0</v>
      </c>
      <c r="F348" s="194"/>
      <c r="G348" s="204">
        <f t="shared" si="600"/>
        <v>0</v>
      </c>
      <c r="H348" s="246">
        <f t="shared" si="601"/>
        <v>0</v>
      </c>
      <c r="I348" s="201" t="s">
        <v>193</v>
      </c>
      <c r="J348" s="197">
        <f t="shared" si="598"/>
        <v>0</v>
      </c>
      <c r="K348" s="197">
        <f t="shared" si="599"/>
        <v>0</v>
      </c>
      <c r="L348" s="197">
        <f t="shared" si="599"/>
        <v>0</v>
      </c>
      <c r="M348" s="197">
        <f t="shared" si="599"/>
        <v>0</v>
      </c>
      <c r="N348" s="197">
        <f t="shared" si="599"/>
        <v>0</v>
      </c>
      <c r="O348" s="197">
        <f t="shared" si="599"/>
        <v>0</v>
      </c>
      <c r="P348" s="197">
        <f t="shared" si="599"/>
        <v>0</v>
      </c>
      <c r="Q348" s="197">
        <f t="shared" si="599"/>
        <v>0</v>
      </c>
      <c r="R348" s="197">
        <f t="shared" si="599"/>
        <v>0</v>
      </c>
      <c r="S348" s="197">
        <f t="shared" si="599"/>
        <v>0</v>
      </c>
      <c r="T348" s="197">
        <f t="shared" si="599"/>
        <v>0</v>
      </c>
      <c r="U348" s="197">
        <f t="shared" si="599"/>
        <v>0</v>
      </c>
      <c r="V348" s="197">
        <f t="shared" si="599"/>
        <v>0</v>
      </c>
      <c r="W348" s="197">
        <f t="shared" si="599"/>
        <v>0</v>
      </c>
      <c r="X348" s="197">
        <f t="shared" si="599"/>
        <v>0</v>
      </c>
      <c r="Y348" s="197">
        <f t="shared" si="599"/>
        <v>0</v>
      </c>
      <c r="Z348" s="197">
        <f t="shared" si="599"/>
        <v>0</v>
      </c>
      <c r="AA348" s="197">
        <f t="shared" si="599"/>
        <v>0</v>
      </c>
      <c r="AB348" s="197">
        <f t="shared" si="599"/>
        <v>0</v>
      </c>
      <c r="AC348" s="197">
        <f t="shared" si="599"/>
        <v>0</v>
      </c>
      <c r="AD348" s="197">
        <f t="shared" si="599"/>
        <v>0</v>
      </c>
      <c r="AE348" s="197">
        <f t="shared" si="599"/>
        <v>0</v>
      </c>
      <c r="AF348" s="197">
        <f t="shared" si="599"/>
        <v>0</v>
      </c>
      <c r="AG348" s="197">
        <f t="shared" si="599"/>
        <v>0</v>
      </c>
      <c r="AH348" s="197">
        <f t="shared" si="599"/>
        <v>0</v>
      </c>
      <c r="AI348" s="197">
        <f t="shared" si="599"/>
        <v>0</v>
      </c>
      <c r="AJ348" s="197">
        <f t="shared" si="599"/>
        <v>0</v>
      </c>
      <c r="AK348" s="197">
        <f t="shared" si="599"/>
        <v>0</v>
      </c>
      <c r="AL348" s="197">
        <f t="shared" si="599"/>
        <v>0</v>
      </c>
      <c r="AM348" s="197">
        <f t="shared" si="599"/>
        <v>0</v>
      </c>
      <c r="AN348" s="197">
        <f t="shared" si="599"/>
        <v>0</v>
      </c>
      <c r="AO348" s="197">
        <f t="shared" si="599"/>
        <v>0</v>
      </c>
      <c r="AP348" s="197">
        <f t="shared" si="599"/>
        <v>0</v>
      </c>
      <c r="AQ348" s="197">
        <f t="shared" si="599"/>
        <v>0</v>
      </c>
      <c r="AR348" s="197">
        <f t="shared" si="599"/>
        <v>0</v>
      </c>
      <c r="AS348" s="197">
        <f t="shared" si="599"/>
        <v>0</v>
      </c>
      <c r="AT348" s="197"/>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14"/>
      <c r="DC348" s="28"/>
      <c r="DD348" s="28"/>
      <c r="DE348" s="28"/>
      <c r="DF348" s="28"/>
      <c r="DG348" s="28"/>
      <c r="DH348" s="28"/>
      <c r="DI348" s="28"/>
      <c r="DJ348" s="28"/>
      <c r="DK348" s="28"/>
      <c r="DL348" s="28"/>
      <c r="DM348" s="28"/>
      <c r="DN348" s="28"/>
      <c r="DO348" s="28"/>
      <c r="DP348" s="28"/>
      <c r="DQ348" s="28"/>
      <c r="DR348" s="28"/>
      <c r="DS348" s="28"/>
      <c r="DT348" s="28"/>
      <c r="DU348" s="28"/>
      <c r="DV348" s="28"/>
      <c r="DW348" s="28"/>
      <c r="DX348" s="28"/>
      <c r="DY348" s="28"/>
      <c r="DZ348" s="28"/>
      <c r="EA348" s="28"/>
      <c r="EB348" s="28"/>
      <c r="EC348" s="28"/>
      <c r="ED348" s="28"/>
      <c r="EE348" s="28"/>
      <c r="EF348" s="28"/>
      <c r="EG348" s="28"/>
      <c r="EH348" s="28"/>
      <c r="EI348" s="28"/>
      <c r="EJ348" s="28"/>
      <c r="EK348" s="28"/>
      <c r="EL348" s="28"/>
      <c r="EM348" s="28"/>
      <c r="EN348" s="28"/>
      <c r="EO348" s="28"/>
      <c r="EP348" s="28"/>
      <c r="EQ348" s="28"/>
      <c r="ER348" s="28"/>
      <c r="ES348" s="28"/>
      <c r="ET348" s="28"/>
      <c r="EU348" s="28"/>
      <c r="EV348" s="28"/>
      <c r="EW348" s="28"/>
      <c r="EX348" s="28"/>
      <c r="EY348" s="28"/>
      <c r="EZ348" s="28"/>
      <c r="FA348" s="28"/>
      <c r="FB348" s="28"/>
      <c r="FC348" s="28"/>
      <c r="FD348" s="28"/>
      <c r="FE348" s="28"/>
      <c r="FF348" s="28"/>
      <c r="FG348" s="28"/>
      <c r="FH348" s="28"/>
      <c r="FI348" s="28"/>
      <c r="FJ348" s="28"/>
      <c r="FK348" s="28"/>
      <c r="FL348" s="28"/>
      <c r="FM348" s="28"/>
      <c r="FN348" s="28"/>
      <c r="FO348" s="28"/>
      <c r="FP348" s="28"/>
      <c r="FQ348" s="28"/>
      <c r="FR348" s="28"/>
      <c r="FS348" s="28"/>
      <c r="FT348" s="28"/>
      <c r="FU348" s="28"/>
      <c r="FV348" s="28"/>
      <c r="FW348" s="28"/>
      <c r="FX348" s="28"/>
      <c r="FY348" s="28"/>
      <c r="FZ348" s="28"/>
      <c r="GA348" s="28"/>
      <c r="GB348" s="28"/>
      <c r="GC348" s="28"/>
      <c r="GD348" s="28"/>
      <c r="GE348" s="28"/>
      <c r="GF348" s="28"/>
      <c r="GG348" s="28"/>
      <c r="GH348" s="28"/>
      <c r="GI348" s="28"/>
      <c r="GJ348" s="28"/>
      <c r="GK348" s="28"/>
      <c r="GL348" s="28"/>
      <c r="GM348" s="28"/>
      <c r="GN348" s="28"/>
      <c r="GO348" s="28"/>
      <c r="GP348" s="28"/>
      <c r="GQ348" s="28"/>
      <c r="GR348" s="28"/>
      <c r="GS348" s="28"/>
      <c r="GT348" s="28"/>
      <c r="GU348" s="28"/>
      <c r="GV348" s="28"/>
      <c r="GW348" s="28"/>
      <c r="GX348" s="28"/>
      <c r="GY348" s="28"/>
      <c r="GZ348" s="28"/>
      <c r="HA348" s="28"/>
      <c r="HB348" s="28"/>
      <c r="HC348" s="28"/>
      <c r="HD348" s="28"/>
      <c r="HE348" s="28"/>
      <c r="HF348" s="28"/>
      <c r="HG348" s="28"/>
      <c r="HH348" s="28"/>
      <c r="HI348" s="28"/>
      <c r="HJ348" s="28"/>
      <c r="HK348" s="28"/>
      <c r="HL348" s="28"/>
      <c r="HM348" s="28"/>
      <c r="HN348" s="28"/>
      <c r="HO348" s="28"/>
      <c r="HP348" s="28"/>
      <c r="HQ348" s="28"/>
      <c r="HR348" s="28"/>
      <c r="HS348" s="28"/>
      <c r="HT348" s="28"/>
      <c r="HU348" s="28"/>
      <c r="HV348" s="28"/>
      <c r="HW348" s="28"/>
      <c r="HX348" s="28"/>
      <c r="HY348" s="28"/>
      <c r="HZ348" s="28"/>
      <c r="IA348" s="28"/>
      <c r="IB348" s="28"/>
      <c r="IC348" s="28"/>
      <c r="ID348" s="28"/>
      <c r="IE348" s="28"/>
      <c r="IF348" s="28"/>
      <c r="IG348" s="28"/>
      <c r="IH348" s="28"/>
      <c r="II348" s="28"/>
      <c r="IJ348" s="28"/>
      <c r="IK348" s="28"/>
      <c r="IL348" s="28"/>
      <c r="IM348" s="28"/>
      <c r="IN348" s="28"/>
      <c r="IO348" s="28"/>
      <c r="IP348" s="28"/>
      <c r="IQ348" s="28"/>
      <c r="IR348" s="28"/>
      <c r="IS348" s="28"/>
      <c r="IT348" s="28"/>
      <c r="IU348" s="28"/>
      <c r="IV348" s="28"/>
      <c r="IW348" s="28"/>
      <c r="IX348" s="28"/>
      <c r="IY348" s="28"/>
      <c r="IZ348" s="28"/>
      <c r="JA348" s="28"/>
      <c r="JB348" s="28"/>
      <c r="JC348" s="28"/>
      <c r="JD348" s="28"/>
      <c r="JE348" s="28"/>
      <c r="JF348" s="28"/>
      <c r="JG348" s="28"/>
      <c r="JH348" s="28"/>
      <c r="JI348" s="28"/>
      <c r="JJ348" s="28"/>
      <c r="JK348" s="28"/>
      <c r="JL348" s="28"/>
      <c r="JM348" s="28"/>
      <c r="JN348" s="28"/>
      <c r="JO348" s="28"/>
      <c r="JP348" s="28"/>
      <c r="JQ348" s="28"/>
      <c r="JR348" s="28"/>
      <c r="JS348" s="28"/>
    </row>
    <row r="349" spans="1:279" s="27" customFormat="1" ht="12.75" outlineLevel="1" x14ac:dyDescent="0.2">
      <c r="A349" s="33"/>
      <c r="B349" s="58"/>
      <c r="C349" s="193" t="s">
        <v>124</v>
      </c>
      <c r="D349" s="33"/>
      <c r="E349" s="244">
        <v>0</v>
      </c>
      <c r="F349" s="194"/>
      <c r="G349" s="204">
        <f t="shared" si="600"/>
        <v>0</v>
      </c>
      <c r="H349" s="246">
        <f t="shared" si="601"/>
        <v>0</v>
      </c>
      <c r="I349" s="201" t="s">
        <v>193</v>
      </c>
      <c r="J349" s="197">
        <f t="shared" si="598"/>
        <v>0</v>
      </c>
      <c r="K349" s="197">
        <f t="shared" si="599"/>
        <v>0</v>
      </c>
      <c r="L349" s="197">
        <f t="shared" si="599"/>
        <v>0</v>
      </c>
      <c r="M349" s="197">
        <f t="shared" si="599"/>
        <v>0</v>
      </c>
      <c r="N349" s="197">
        <f t="shared" si="599"/>
        <v>0</v>
      </c>
      <c r="O349" s="197">
        <f t="shared" si="599"/>
        <v>0</v>
      </c>
      <c r="P349" s="197">
        <f t="shared" si="599"/>
        <v>0</v>
      </c>
      <c r="Q349" s="197">
        <f t="shared" si="599"/>
        <v>0</v>
      </c>
      <c r="R349" s="197">
        <f t="shared" si="599"/>
        <v>0</v>
      </c>
      <c r="S349" s="197">
        <f t="shared" si="599"/>
        <v>0</v>
      </c>
      <c r="T349" s="197">
        <f t="shared" si="599"/>
        <v>0</v>
      </c>
      <c r="U349" s="197">
        <f t="shared" si="599"/>
        <v>0</v>
      </c>
      <c r="V349" s="197">
        <f t="shared" si="599"/>
        <v>0</v>
      </c>
      <c r="W349" s="197">
        <f t="shared" si="599"/>
        <v>0</v>
      </c>
      <c r="X349" s="197">
        <f t="shared" si="599"/>
        <v>0</v>
      </c>
      <c r="Y349" s="197">
        <f t="shared" si="599"/>
        <v>0</v>
      </c>
      <c r="Z349" s="197">
        <f t="shared" si="599"/>
        <v>0</v>
      </c>
      <c r="AA349" s="197">
        <f t="shared" si="599"/>
        <v>0</v>
      </c>
      <c r="AB349" s="197">
        <f t="shared" si="599"/>
        <v>0</v>
      </c>
      <c r="AC349" s="197">
        <f t="shared" si="599"/>
        <v>0</v>
      </c>
      <c r="AD349" s="197">
        <f t="shared" si="599"/>
        <v>0</v>
      </c>
      <c r="AE349" s="197">
        <f t="shared" si="599"/>
        <v>0</v>
      </c>
      <c r="AF349" s="197">
        <f t="shared" si="599"/>
        <v>0</v>
      </c>
      <c r="AG349" s="197">
        <f t="shared" si="599"/>
        <v>0</v>
      </c>
      <c r="AH349" s="197">
        <f t="shared" si="599"/>
        <v>0</v>
      </c>
      <c r="AI349" s="197">
        <f t="shared" si="599"/>
        <v>0</v>
      </c>
      <c r="AJ349" s="197">
        <f t="shared" ref="K349:AS356" si="602">+AJ287/AJ$10</f>
        <v>0</v>
      </c>
      <c r="AK349" s="197">
        <f t="shared" si="602"/>
        <v>0</v>
      </c>
      <c r="AL349" s="197">
        <f t="shared" si="602"/>
        <v>0</v>
      </c>
      <c r="AM349" s="197">
        <f t="shared" si="602"/>
        <v>0</v>
      </c>
      <c r="AN349" s="197">
        <f t="shared" si="602"/>
        <v>0</v>
      </c>
      <c r="AO349" s="197">
        <f t="shared" si="602"/>
        <v>0</v>
      </c>
      <c r="AP349" s="197">
        <f t="shared" si="602"/>
        <v>0</v>
      </c>
      <c r="AQ349" s="197">
        <f t="shared" si="602"/>
        <v>0</v>
      </c>
      <c r="AR349" s="197">
        <f t="shared" si="602"/>
        <v>0</v>
      </c>
      <c r="AS349" s="197">
        <f t="shared" si="602"/>
        <v>0</v>
      </c>
      <c r="AT349" s="197"/>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14"/>
      <c r="DC349" s="28"/>
      <c r="DD349" s="28"/>
      <c r="DE349" s="28"/>
      <c r="DF349" s="28"/>
      <c r="DG349" s="28"/>
      <c r="DH349" s="28"/>
      <c r="DI349" s="28"/>
      <c r="DJ349" s="28"/>
      <c r="DK349" s="28"/>
      <c r="DL349" s="28"/>
      <c r="DM349" s="28"/>
      <c r="DN349" s="28"/>
      <c r="DO349" s="28"/>
      <c r="DP349" s="28"/>
      <c r="DQ349" s="28"/>
      <c r="DR349" s="28"/>
      <c r="DS349" s="28"/>
      <c r="DT349" s="28"/>
      <c r="DU349" s="28"/>
      <c r="DV349" s="28"/>
      <c r="DW349" s="28"/>
      <c r="DX349" s="28"/>
      <c r="DY349" s="28"/>
      <c r="DZ349" s="28"/>
      <c r="EA349" s="28"/>
      <c r="EB349" s="28"/>
      <c r="EC349" s="28"/>
      <c r="ED349" s="28"/>
      <c r="EE349" s="28"/>
      <c r="EF349" s="28"/>
      <c r="EG349" s="28"/>
      <c r="EH349" s="28"/>
      <c r="EI349" s="28"/>
      <c r="EJ349" s="28"/>
      <c r="EK349" s="28"/>
      <c r="EL349" s="28"/>
      <c r="EM349" s="28"/>
      <c r="EN349" s="28"/>
      <c r="EO349" s="28"/>
      <c r="EP349" s="28"/>
      <c r="EQ349" s="28"/>
      <c r="ER349" s="28"/>
      <c r="ES349" s="28"/>
      <c r="ET349" s="28"/>
      <c r="EU349" s="28"/>
      <c r="EV349" s="28"/>
      <c r="EW349" s="28"/>
      <c r="EX349" s="28"/>
      <c r="EY349" s="28"/>
      <c r="EZ349" s="28"/>
      <c r="FA349" s="28"/>
      <c r="FB349" s="28"/>
      <c r="FC349" s="28"/>
      <c r="FD349" s="28"/>
      <c r="FE349" s="28"/>
      <c r="FF349" s="28"/>
      <c r="FG349" s="28"/>
      <c r="FH349" s="28"/>
      <c r="FI349" s="28"/>
      <c r="FJ349" s="28"/>
      <c r="FK349" s="28"/>
      <c r="FL349" s="28"/>
      <c r="FM349" s="28"/>
      <c r="FN349" s="28"/>
      <c r="FO349" s="28"/>
      <c r="FP349" s="28"/>
      <c r="FQ349" s="28"/>
      <c r="FR349" s="28"/>
      <c r="FS349" s="28"/>
      <c r="FT349" s="28"/>
      <c r="FU349" s="28"/>
      <c r="FV349" s="28"/>
      <c r="FW349" s="28"/>
      <c r="FX349" s="28"/>
      <c r="FY349" s="28"/>
      <c r="FZ349" s="28"/>
      <c r="GA349" s="28"/>
      <c r="GB349" s="28"/>
      <c r="GC349" s="28"/>
      <c r="GD349" s="28"/>
      <c r="GE349" s="28"/>
      <c r="GF349" s="28"/>
      <c r="GG349" s="28"/>
      <c r="GH349" s="28"/>
      <c r="GI349" s="28"/>
      <c r="GJ349" s="28"/>
      <c r="GK349" s="28"/>
      <c r="GL349" s="28"/>
      <c r="GM349" s="28"/>
      <c r="GN349" s="28"/>
      <c r="GO349" s="28"/>
      <c r="GP349" s="28"/>
      <c r="GQ349" s="28"/>
      <c r="GR349" s="28"/>
      <c r="GS349" s="28"/>
      <c r="GT349" s="28"/>
      <c r="GU349" s="28"/>
      <c r="GV349" s="28"/>
      <c r="GW349" s="28"/>
      <c r="GX349" s="28"/>
      <c r="GY349" s="28"/>
      <c r="GZ349" s="28"/>
      <c r="HA349" s="28"/>
      <c r="HB349" s="28"/>
      <c r="HC349" s="28"/>
      <c r="HD349" s="28"/>
      <c r="HE349" s="28"/>
      <c r="HF349" s="28"/>
      <c r="HG349" s="28"/>
      <c r="HH349" s="28"/>
      <c r="HI349" s="28"/>
      <c r="HJ349" s="28"/>
      <c r="HK349" s="28"/>
      <c r="HL349" s="28"/>
      <c r="HM349" s="28"/>
      <c r="HN349" s="28"/>
      <c r="HO349" s="28"/>
      <c r="HP349" s="28"/>
      <c r="HQ349" s="28"/>
      <c r="HR349" s="28"/>
      <c r="HS349" s="28"/>
      <c r="HT349" s="28"/>
      <c r="HU349" s="28"/>
      <c r="HV349" s="28"/>
      <c r="HW349" s="28"/>
      <c r="HX349" s="28"/>
      <c r="HY349" s="28"/>
      <c r="HZ349" s="28"/>
      <c r="IA349" s="28"/>
      <c r="IB349" s="28"/>
      <c r="IC349" s="28"/>
      <c r="ID349" s="28"/>
      <c r="IE349" s="28"/>
      <c r="IF349" s="28"/>
      <c r="IG349" s="28"/>
      <c r="IH349" s="28"/>
      <c r="II349" s="28"/>
      <c r="IJ349" s="28"/>
      <c r="IK349" s="28"/>
      <c r="IL349" s="28"/>
      <c r="IM349" s="28"/>
      <c r="IN349" s="28"/>
      <c r="IO349" s="28"/>
      <c r="IP349" s="28"/>
      <c r="IQ349" s="28"/>
      <c r="IR349" s="28"/>
      <c r="IS349" s="28"/>
      <c r="IT349" s="28"/>
      <c r="IU349" s="28"/>
      <c r="IV349" s="28"/>
      <c r="IW349" s="28"/>
      <c r="IX349" s="28"/>
      <c r="IY349" s="28"/>
      <c r="IZ349" s="28"/>
      <c r="JA349" s="28"/>
      <c r="JB349" s="28"/>
      <c r="JC349" s="28"/>
      <c r="JD349" s="28"/>
      <c r="JE349" s="28"/>
      <c r="JF349" s="28"/>
      <c r="JG349" s="28"/>
      <c r="JH349" s="28"/>
      <c r="JI349" s="28"/>
      <c r="JJ349" s="28"/>
      <c r="JK349" s="28"/>
      <c r="JL349" s="28"/>
      <c r="JM349" s="28"/>
      <c r="JN349" s="28"/>
      <c r="JO349" s="28"/>
      <c r="JP349" s="28"/>
      <c r="JQ349" s="28"/>
      <c r="JR349" s="28"/>
      <c r="JS349" s="28"/>
    </row>
    <row r="350" spans="1:279" s="27" customFormat="1" ht="12.75" outlineLevel="1" x14ac:dyDescent="0.2">
      <c r="A350" s="33"/>
      <c r="B350" s="58"/>
      <c r="C350" s="193" t="s">
        <v>125</v>
      </c>
      <c r="D350" s="33"/>
      <c r="E350" s="244">
        <v>0</v>
      </c>
      <c r="F350" s="194"/>
      <c r="G350" s="204">
        <f t="shared" si="600"/>
        <v>0</v>
      </c>
      <c r="H350" s="246">
        <f t="shared" si="601"/>
        <v>0</v>
      </c>
      <c r="I350" s="201" t="s">
        <v>193</v>
      </c>
      <c r="J350" s="197">
        <f t="shared" si="598"/>
        <v>0</v>
      </c>
      <c r="K350" s="197">
        <f t="shared" si="602"/>
        <v>0</v>
      </c>
      <c r="L350" s="197">
        <f t="shared" si="602"/>
        <v>0</v>
      </c>
      <c r="M350" s="197">
        <f t="shared" si="602"/>
        <v>0</v>
      </c>
      <c r="N350" s="197">
        <f t="shared" si="602"/>
        <v>0</v>
      </c>
      <c r="O350" s="197">
        <f t="shared" si="602"/>
        <v>0</v>
      </c>
      <c r="P350" s="197">
        <f t="shared" si="602"/>
        <v>0</v>
      </c>
      <c r="Q350" s="197">
        <f t="shared" si="602"/>
        <v>0</v>
      </c>
      <c r="R350" s="197">
        <f t="shared" si="602"/>
        <v>0</v>
      </c>
      <c r="S350" s="197">
        <f t="shared" si="602"/>
        <v>0</v>
      </c>
      <c r="T350" s="197">
        <f t="shared" si="602"/>
        <v>0</v>
      </c>
      <c r="U350" s="197">
        <f t="shared" si="602"/>
        <v>0</v>
      </c>
      <c r="V350" s="197">
        <f t="shared" si="602"/>
        <v>0</v>
      </c>
      <c r="W350" s="197">
        <f t="shared" si="602"/>
        <v>0</v>
      </c>
      <c r="X350" s="197">
        <f t="shared" si="602"/>
        <v>0</v>
      </c>
      <c r="Y350" s="197">
        <f t="shared" si="602"/>
        <v>0</v>
      </c>
      <c r="Z350" s="197">
        <f t="shared" si="602"/>
        <v>0</v>
      </c>
      <c r="AA350" s="197">
        <f t="shared" si="602"/>
        <v>0</v>
      </c>
      <c r="AB350" s="197">
        <f t="shared" si="602"/>
        <v>0</v>
      </c>
      <c r="AC350" s="197">
        <f t="shared" si="602"/>
        <v>0</v>
      </c>
      <c r="AD350" s="197">
        <f t="shared" si="602"/>
        <v>0</v>
      </c>
      <c r="AE350" s="197">
        <f t="shared" si="602"/>
        <v>0</v>
      </c>
      <c r="AF350" s="197">
        <f t="shared" si="602"/>
        <v>0</v>
      </c>
      <c r="AG350" s="197">
        <f t="shared" si="602"/>
        <v>0</v>
      </c>
      <c r="AH350" s="197">
        <f t="shared" si="602"/>
        <v>0</v>
      </c>
      <c r="AI350" s="197">
        <f t="shared" si="602"/>
        <v>0</v>
      </c>
      <c r="AJ350" s="197">
        <f t="shared" si="602"/>
        <v>0</v>
      </c>
      <c r="AK350" s="197">
        <f t="shared" si="602"/>
        <v>0</v>
      </c>
      <c r="AL350" s="197">
        <f t="shared" si="602"/>
        <v>0</v>
      </c>
      <c r="AM350" s="197">
        <f t="shared" si="602"/>
        <v>0</v>
      </c>
      <c r="AN350" s="197">
        <f t="shared" si="602"/>
        <v>0</v>
      </c>
      <c r="AO350" s="197">
        <f t="shared" si="602"/>
        <v>0</v>
      </c>
      <c r="AP350" s="197">
        <f t="shared" si="602"/>
        <v>0</v>
      </c>
      <c r="AQ350" s="197">
        <f t="shared" si="602"/>
        <v>0</v>
      </c>
      <c r="AR350" s="197">
        <f t="shared" si="602"/>
        <v>0</v>
      </c>
      <c r="AS350" s="197">
        <f t="shared" si="602"/>
        <v>0</v>
      </c>
      <c r="AT350" s="197"/>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14"/>
      <c r="DC350" s="28"/>
      <c r="DD350" s="28"/>
      <c r="DE350" s="28"/>
      <c r="DF350" s="28"/>
      <c r="DG350" s="28"/>
      <c r="DH350" s="28"/>
      <c r="DI350" s="28"/>
      <c r="DJ350" s="28"/>
      <c r="DK350" s="28"/>
      <c r="DL350" s="28"/>
      <c r="DM350" s="28"/>
      <c r="DN350" s="28"/>
      <c r="DO350" s="28"/>
      <c r="DP350" s="28"/>
      <c r="DQ350" s="28"/>
      <c r="DR350" s="28"/>
      <c r="DS350" s="28"/>
      <c r="DT350" s="28"/>
      <c r="DU350" s="28"/>
      <c r="DV350" s="28"/>
      <c r="DW350" s="28"/>
      <c r="DX350" s="28"/>
      <c r="DY350" s="28"/>
      <c r="DZ350" s="28"/>
      <c r="EA350" s="28"/>
      <c r="EB350" s="28"/>
      <c r="EC350" s="28"/>
      <c r="ED350" s="28"/>
      <c r="EE350" s="28"/>
      <c r="EF350" s="28"/>
      <c r="EG350" s="28"/>
      <c r="EH350" s="28"/>
      <c r="EI350" s="28"/>
      <c r="EJ350" s="28"/>
      <c r="EK350" s="28"/>
      <c r="EL350" s="28"/>
      <c r="EM350" s="28"/>
      <c r="EN350" s="28"/>
      <c r="EO350" s="28"/>
      <c r="EP350" s="28"/>
      <c r="EQ350" s="28"/>
      <c r="ER350" s="28"/>
      <c r="ES350" s="28"/>
      <c r="ET350" s="28"/>
      <c r="EU350" s="28"/>
      <c r="EV350" s="28"/>
      <c r="EW350" s="28"/>
      <c r="EX350" s="28"/>
      <c r="EY350" s="28"/>
      <c r="EZ350" s="28"/>
      <c r="FA350" s="28"/>
      <c r="FB350" s="28"/>
      <c r="FC350" s="28"/>
      <c r="FD350" s="28"/>
      <c r="FE350" s="28"/>
      <c r="FF350" s="28"/>
      <c r="FG350" s="28"/>
      <c r="FH350" s="28"/>
      <c r="FI350" s="28"/>
      <c r="FJ350" s="28"/>
      <c r="FK350" s="28"/>
      <c r="FL350" s="28"/>
      <c r="FM350" s="28"/>
      <c r="FN350" s="28"/>
      <c r="FO350" s="28"/>
      <c r="FP350" s="28"/>
      <c r="FQ350" s="28"/>
      <c r="FR350" s="28"/>
      <c r="FS350" s="28"/>
      <c r="FT350" s="28"/>
      <c r="FU350" s="28"/>
      <c r="FV350" s="28"/>
      <c r="FW350" s="28"/>
      <c r="FX350" s="28"/>
      <c r="FY350" s="28"/>
      <c r="FZ350" s="28"/>
      <c r="GA350" s="28"/>
      <c r="GB350" s="28"/>
      <c r="GC350" s="28"/>
      <c r="GD350" s="28"/>
      <c r="GE350" s="28"/>
      <c r="GF350" s="28"/>
      <c r="GG350" s="28"/>
      <c r="GH350" s="28"/>
      <c r="GI350" s="28"/>
      <c r="GJ350" s="28"/>
      <c r="GK350" s="28"/>
      <c r="GL350" s="28"/>
      <c r="GM350" s="28"/>
      <c r="GN350" s="28"/>
      <c r="GO350" s="28"/>
      <c r="GP350" s="28"/>
      <c r="GQ350" s="28"/>
      <c r="GR350" s="28"/>
      <c r="GS350" s="28"/>
      <c r="GT350" s="28"/>
      <c r="GU350" s="28"/>
      <c r="GV350" s="28"/>
      <c r="GW350" s="28"/>
      <c r="GX350" s="28"/>
      <c r="GY350" s="28"/>
      <c r="GZ350" s="28"/>
      <c r="HA350" s="28"/>
      <c r="HB350" s="28"/>
      <c r="HC350" s="28"/>
      <c r="HD350" s="28"/>
      <c r="HE350" s="28"/>
      <c r="HF350" s="28"/>
      <c r="HG350" s="28"/>
      <c r="HH350" s="28"/>
      <c r="HI350" s="28"/>
      <c r="HJ350" s="28"/>
      <c r="HK350" s="28"/>
      <c r="HL350" s="28"/>
      <c r="HM350" s="28"/>
      <c r="HN350" s="28"/>
      <c r="HO350" s="28"/>
      <c r="HP350" s="28"/>
      <c r="HQ350" s="28"/>
      <c r="HR350" s="28"/>
      <c r="HS350" s="28"/>
      <c r="HT350" s="28"/>
      <c r="HU350" s="28"/>
      <c r="HV350" s="28"/>
      <c r="HW350" s="28"/>
      <c r="HX350" s="28"/>
      <c r="HY350" s="28"/>
      <c r="HZ350" s="28"/>
      <c r="IA350" s="28"/>
      <c r="IB350" s="28"/>
      <c r="IC350" s="28"/>
      <c r="ID350" s="28"/>
      <c r="IE350" s="28"/>
      <c r="IF350" s="28"/>
      <c r="IG350" s="28"/>
      <c r="IH350" s="28"/>
      <c r="II350" s="28"/>
      <c r="IJ350" s="28"/>
      <c r="IK350" s="28"/>
      <c r="IL350" s="28"/>
      <c r="IM350" s="28"/>
      <c r="IN350" s="28"/>
      <c r="IO350" s="28"/>
      <c r="IP350" s="28"/>
      <c r="IQ350" s="28"/>
      <c r="IR350" s="28"/>
      <c r="IS350" s="28"/>
      <c r="IT350" s="28"/>
      <c r="IU350" s="28"/>
      <c r="IV350" s="28"/>
      <c r="IW350" s="28"/>
      <c r="IX350" s="28"/>
      <c r="IY350" s="28"/>
      <c r="IZ350" s="28"/>
      <c r="JA350" s="28"/>
      <c r="JB350" s="28"/>
      <c r="JC350" s="28"/>
      <c r="JD350" s="28"/>
      <c r="JE350" s="28"/>
      <c r="JF350" s="28"/>
      <c r="JG350" s="28"/>
      <c r="JH350" s="28"/>
      <c r="JI350" s="28"/>
      <c r="JJ350" s="28"/>
      <c r="JK350" s="28"/>
      <c r="JL350" s="28"/>
      <c r="JM350" s="28"/>
      <c r="JN350" s="28"/>
      <c r="JO350" s="28"/>
      <c r="JP350" s="28"/>
      <c r="JQ350" s="28"/>
      <c r="JR350" s="28"/>
      <c r="JS350" s="28"/>
    </row>
    <row r="351" spans="1:279" s="27" customFormat="1" ht="12.75" outlineLevel="1" x14ac:dyDescent="0.2">
      <c r="A351" s="33"/>
      <c r="B351" s="58"/>
      <c r="C351" s="193" t="s">
        <v>126</v>
      </c>
      <c r="D351" s="33"/>
      <c r="E351" s="244">
        <v>0</v>
      </c>
      <c r="F351" s="194"/>
      <c r="G351" s="204">
        <f t="shared" si="600"/>
        <v>0</v>
      </c>
      <c r="H351" s="246">
        <f t="shared" si="601"/>
        <v>0</v>
      </c>
      <c r="I351" s="201" t="s">
        <v>193</v>
      </c>
      <c r="J351" s="197">
        <f t="shared" si="598"/>
        <v>0</v>
      </c>
      <c r="K351" s="197">
        <f t="shared" si="602"/>
        <v>0</v>
      </c>
      <c r="L351" s="197">
        <f t="shared" si="602"/>
        <v>0</v>
      </c>
      <c r="M351" s="197">
        <f t="shared" si="602"/>
        <v>0</v>
      </c>
      <c r="N351" s="197">
        <f t="shared" si="602"/>
        <v>0</v>
      </c>
      <c r="O351" s="197">
        <f t="shared" si="602"/>
        <v>0</v>
      </c>
      <c r="P351" s="197">
        <f t="shared" si="602"/>
        <v>0</v>
      </c>
      <c r="Q351" s="197">
        <f t="shared" si="602"/>
        <v>0</v>
      </c>
      <c r="R351" s="197">
        <f t="shared" si="602"/>
        <v>0</v>
      </c>
      <c r="S351" s="197">
        <f t="shared" si="602"/>
        <v>0</v>
      </c>
      <c r="T351" s="197">
        <f t="shared" si="602"/>
        <v>0</v>
      </c>
      <c r="U351" s="197">
        <f t="shared" si="602"/>
        <v>0</v>
      </c>
      <c r="V351" s="197">
        <f t="shared" si="602"/>
        <v>0</v>
      </c>
      <c r="W351" s="197">
        <f t="shared" si="602"/>
        <v>0</v>
      </c>
      <c r="X351" s="197">
        <f t="shared" si="602"/>
        <v>0</v>
      </c>
      <c r="Y351" s="197">
        <f t="shared" si="602"/>
        <v>0</v>
      </c>
      <c r="Z351" s="197">
        <f t="shared" si="602"/>
        <v>0</v>
      </c>
      <c r="AA351" s="197">
        <f t="shared" si="602"/>
        <v>0</v>
      </c>
      <c r="AB351" s="197">
        <f t="shared" si="602"/>
        <v>0</v>
      </c>
      <c r="AC351" s="197">
        <f t="shared" si="602"/>
        <v>0</v>
      </c>
      <c r="AD351" s="197">
        <f t="shared" si="602"/>
        <v>0</v>
      </c>
      <c r="AE351" s="197">
        <f t="shared" si="602"/>
        <v>0</v>
      </c>
      <c r="AF351" s="197">
        <f t="shared" si="602"/>
        <v>0</v>
      </c>
      <c r="AG351" s="197">
        <f t="shared" si="602"/>
        <v>0</v>
      </c>
      <c r="AH351" s="197">
        <f t="shared" si="602"/>
        <v>0</v>
      </c>
      <c r="AI351" s="197">
        <f t="shared" si="602"/>
        <v>0</v>
      </c>
      <c r="AJ351" s="197">
        <f t="shared" si="602"/>
        <v>0</v>
      </c>
      <c r="AK351" s="197">
        <f t="shared" si="602"/>
        <v>0</v>
      </c>
      <c r="AL351" s="197">
        <f t="shared" si="602"/>
        <v>0</v>
      </c>
      <c r="AM351" s="197">
        <f t="shared" si="602"/>
        <v>0</v>
      </c>
      <c r="AN351" s="197">
        <f t="shared" si="602"/>
        <v>0</v>
      </c>
      <c r="AO351" s="197">
        <f t="shared" si="602"/>
        <v>0</v>
      </c>
      <c r="AP351" s="197">
        <f t="shared" si="602"/>
        <v>0</v>
      </c>
      <c r="AQ351" s="197">
        <f t="shared" si="602"/>
        <v>0</v>
      </c>
      <c r="AR351" s="197">
        <f t="shared" si="602"/>
        <v>0</v>
      </c>
      <c r="AS351" s="197">
        <f t="shared" si="602"/>
        <v>0</v>
      </c>
      <c r="AT351" s="197"/>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14"/>
      <c r="DC351" s="28"/>
      <c r="DD351" s="28"/>
      <c r="DE351" s="28"/>
      <c r="DF351" s="28"/>
      <c r="DG351" s="28"/>
      <c r="DH351" s="28"/>
      <c r="DI351" s="28"/>
      <c r="DJ351" s="28"/>
      <c r="DK351" s="28"/>
      <c r="DL351" s="28"/>
      <c r="DM351" s="28"/>
      <c r="DN351" s="28"/>
      <c r="DO351" s="28"/>
      <c r="DP351" s="28"/>
      <c r="DQ351" s="28"/>
      <c r="DR351" s="28"/>
      <c r="DS351" s="28"/>
      <c r="DT351" s="28"/>
      <c r="DU351" s="28"/>
      <c r="DV351" s="28"/>
      <c r="DW351" s="28"/>
      <c r="DX351" s="28"/>
      <c r="DY351" s="28"/>
      <c r="DZ351" s="28"/>
      <c r="EA351" s="28"/>
      <c r="EB351" s="28"/>
      <c r="EC351" s="28"/>
      <c r="ED351" s="28"/>
      <c r="EE351" s="28"/>
      <c r="EF351" s="28"/>
      <c r="EG351" s="28"/>
      <c r="EH351" s="28"/>
      <c r="EI351" s="28"/>
      <c r="EJ351" s="28"/>
      <c r="EK351" s="28"/>
      <c r="EL351" s="28"/>
      <c r="EM351" s="28"/>
      <c r="EN351" s="28"/>
      <c r="EO351" s="28"/>
      <c r="EP351" s="28"/>
      <c r="EQ351" s="28"/>
      <c r="ER351" s="28"/>
      <c r="ES351" s="28"/>
      <c r="ET351" s="28"/>
      <c r="EU351" s="28"/>
      <c r="EV351" s="28"/>
      <c r="EW351" s="28"/>
      <c r="EX351" s="28"/>
      <c r="EY351" s="28"/>
      <c r="EZ351" s="28"/>
      <c r="FA351" s="28"/>
      <c r="FB351" s="28"/>
      <c r="FC351" s="28"/>
      <c r="FD351" s="28"/>
      <c r="FE351" s="28"/>
      <c r="FF351" s="28"/>
      <c r="FG351" s="28"/>
      <c r="FH351" s="28"/>
      <c r="FI351" s="28"/>
      <c r="FJ351" s="28"/>
      <c r="FK351" s="28"/>
      <c r="FL351" s="28"/>
      <c r="FM351" s="28"/>
      <c r="FN351" s="28"/>
      <c r="FO351" s="28"/>
      <c r="FP351" s="28"/>
      <c r="FQ351" s="28"/>
      <c r="FR351" s="28"/>
      <c r="FS351" s="28"/>
      <c r="FT351" s="28"/>
      <c r="FU351" s="28"/>
      <c r="FV351" s="28"/>
      <c r="FW351" s="28"/>
      <c r="FX351" s="28"/>
      <c r="FY351" s="28"/>
      <c r="FZ351" s="28"/>
      <c r="GA351" s="28"/>
      <c r="GB351" s="28"/>
      <c r="GC351" s="28"/>
      <c r="GD351" s="28"/>
      <c r="GE351" s="28"/>
      <c r="GF351" s="28"/>
      <c r="GG351" s="28"/>
      <c r="GH351" s="28"/>
      <c r="GI351" s="28"/>
      <c r="GJ351" s="28"/>
      <c r="GK351" s="28"/>
      <c r="GL351" s="28"/>
      <c r="GM351" s="28"/>
      <c r="GN351" s="28"/>
      <c r="GO351" s="28"/>
      <c r="GP351" s="28"/>
      <c r="GQ351" s="28"/>
      <c r="GR351" s="28"/>
      <c r="GS351" s="28"/>
      <c r="GT351" s="28"/>
      <c r="GU351" s="28"/>
      <c r="GV351" s="28"/>
      <c r="GW351" s="28"/>
      <c r="GX351" s="28"/>
      <c r="GY351" s="28"/>
      <c r="GZ351" s="28"/>
      <c r="HA351" s="28"/>
      <c r="HB351" s="28"/>
      <c r="HC351" s="28"/>
      <c r="HD351" s="28"/>
      <c r="HE351" s="28"/>
      <c r="HF351" s="28"/>
      <c r="HG351" s="28"/>
      <c r="HH351" s="28"/>
      <c r="HI351" s="28"/>
      <c r="HJ351" s="28"/>
      <c r="HK351" s="28"/>
      <c r="HL351" s="28"/>
      <c r="HM351" s="28"/>
      <c r="HN351" s="28"/>
      <c r="HO351" s="28"/>
      <c r="HP351" s="28"/>
      <c r="HQ351" s="28"/>
      <c r="HR351" s="28"/>
      <c r="HS351" s="28"/>
      <c r="HT351" s="28"/>
      <c r="HU351" s="28"/>
      <c r="HV351" s="28"/>
      <c r="HW351" s="28"/>
      <c r="HX351" s="28"/>
      <c r="HY351" s="28"/>
      <c r="HZ351" s="28"/>
      <c r="IA351" s="28"/>
      <c r="IB351" s="28"/>
      <c r="IC351" s="28"/>
      <c r="ID351" s="28"/>
      <c r="IE351" s="28"/>
      <c r="IF351" s="28"/>
      <c r="IG351" s="28"/>
      <c r="IH351" s="28"/>
      <c r="II351" s="28"/>
      <c r="IJ351" s="28"/>
      <c r="IK351" s="28"/>
      <c r="IL351" s="28"/>
      <c r="IM351" s="28"/>
      <c r="IN351" s="28"/>
      <c r="IO351" s="28"/>
      <c r="IP351" s="28"/>
      <c r="IQ351" s="28"/>
      <c r="IR351" s="28"/>
      <c r="IS351" s="28"/>
      <c r="IT351" s="28"/>
      <c r="IU351" s="28"/>
      <c r="IV351" s="28"/>
      <c r="IW351" s="28"/>
      <c r="IX351" s="28"/>
      <c r="IY351" s="28"/>
      <c r="IZ351" s="28"/>
      <c r="JA351" s="28"/>
      <c r="JB351" s="28"/>
      <c r="JC351" s="28"/>
      <c r="JD351" s="28"/>
      <c r="JE351" s="28"/>
      <c r="JF351" s="28"/>
      <c r="JG351" s="28"/>
      <c r="JH351" s="28"/>
      <c r="JI351" s="28"/>
      <c r="JJ351" s="28"/>
      <c r="JK351" s="28"/>
      <c r="JL351" s="28"/>
      <c r="JM351" s="28"/>
      <c r="JN351" s="28"/>
      <c r="JO351" s="28"/>
      <c r="JP351" s="28"/>
      <c r="JQ351" s="28"/>
      <c r="JR351" s="28"/>
      <c r="JS351" s="28"/>
    </row>
    <row r="352" spans="1:279" s="27" customFormat="1" ht="12.75" outlineLevel="1" x14ac:dyDescent="0.2">
      <c r="A352" s="33"/>
      <c r="B352" s="58"/>
      <c r="C352" s="193" t="s">
        <v>127</v>
      </c>
      <c r="D352" s="33"/>
      <c r="E352" s="244">
        <v>0</v>
      </c>
      <c r="F352" s="194"/>
      <c r="G352" s="204">
        <f t="shared" si="600"/>
        <v>0</v>
      </c>
      <c r="H352" s="246">
        <f t="shared" si="601"/>
        <v>0</v>
      </c>
      <c r="I352" s="201" t="s">
        <v>193</v>
      </c>
      <c r="J352" s="197">
        <f t="shared" si="598"/>
        <v>0</v>
      </c>
      <c r="K352" s="197">
        <f t="shared" si="602"/>
        <v>0</v>
      </c>
      <c r="L352" s="197">
        <f t="shared" si="602"/>
        <v>0</v>
      </c>
      <c r="M352" s="197">
        <f t="shared" si="602"/>
        <v>0</v>
      </c>
      <c r="N352" s="197">
        <f t="shared" si="602"/>
        <v>0</v>
      </c>
      <c r="O352" s="197">
        <f t="shared" si="602"/>
        <v>0</v>
      </c>
      <c r="P352" s="197">
        <f t="shared" si="602"/>
        <v>0</v>
      </c>
      <c r="Q352" s="197">
        <f t="shared" si="602"/>
        <v>0</v>
      </c>
      <c r="R352" s="197">
        <f t="shared" si="602"/>
        <v>0</v>
      </c>
      <c r="S352" s="197">
        <f t="shared" si="602"/>
        <v>0</v>
      </c>
      <c r="T352" s="197">
        <f t="shared" si="602"/>
        <v>0</v>
      </c>
      <c r="U352" s="197">
        <f t="shared" si="602"/>
        <v>0</v>
      </c>
      <c r="V352" s="197">
        <f t="shared" si="602"/>
        <v>0</v>
      </c>
      <c r="W352" s="197">
        <f t="shared" si="602"/>
        <v>0</v>
      </c>
      <c r="X352" s="197">
        <f t="shared" si="602"/>
        <v>0</v>
      </c>
      <c r="Y352" s="197">
        <f t="shared" si="602"/>
        <v>0</v>
      </c>
      <c r="Z352" s="197">
        <f t="shared" si="602"/>
        <v>0</v>
      </c>
      <c r="AA352" s="197">
        <f t="shared" si="602"/>
        <v>0</v>
      </c>
      <c r="AB352" s="197">
        <f t="shared" si="602"/>
        <v>0</v>
      </c>
      <c r="AC352" s="197">
        <f t="shared" si="602"/>
        <v>0</v>
      </c>
      <c r="AD352" s="197">
        <f t="shared" si="602"/>
        <v>0</v>
      </c>
      <c r="AE352" s="197">
        <f t="shared" si="602"/>
        <v>0</v>
      </c>
      <c r="AF352" s="197">
        <f t="shared" si="602"/>
        <v>0</v>
      </c>
      <c r="AG352" s="197">
        <f t="shared" si="602"/>
        <v>0</v>
      </c>
      <c r="AH352" s="197">
        <f t="shared" si="602"/>
        <v>0</v>
      </c>
      <c r="AI352" s="197">
        <f t="shared" si="602"/>
        <v>0</v>
      </c>
      <c r="AJ352" s="197">
        <f t="shared" si="602"/>
        <v>0</v>
      </c>
      <c r="AK352" s="197">
        <f t="shared" si="602"/>
        <v>0</v>
      </c>
      <c r="AL352" s="197">
        <f t="shared" si="602"/>
        <v>0</v>
      </c>
      <c r="AM352" s="197">
        <f t="shared" si="602"/>
        <v>0</v>
      </c>
      <c r="AN352" s="197">
        <f t="shared" si="602"/>
        <v>0</v>
      </c>
      <c r="AO352" s="197">
        <f t="shared" si="602"/>
        <v>0</v>
      </c>
      <c r="AP352" s="197">
        <f t="shared" si="602"/>
        <v>0</v>
      </c>
      <c r="AQ352" s="197">
        <f t="shared" si="602"/>
        <v>0</v>
      </c>
      <c r="AR352" s="197">
        <f t="shared" si="602"/>
        <v>0</v>
      </c>
      <c r="AS352" s="197">
        <f t="shared" si="602"/>
        <v>0</v>
      </c>
      <c r="AT352" s="197"/>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14"/>
      <c r="DC352" s="28"/>
      <c r="DD352" s="28"/>
      <c r="DE352" s="28"/>
      <c r="DF352" s="28"/>
      <c r="DG352" s="28"/>
      <c r="DH352" s="28"/>
      <c r="DI352" s="28"/>
      <c r="DJ352" s="28"/>
      <c r="DK352" s="28"/>
      <c r="DL352" s="28"/>
      <c r="DM352" s="28"/>
      <c r="DN352" s="28"/>
      <c r="DO352" s="28"/>
      <c r="DP352" s="28"/>
      <c r="DQ352" s="28"/>
      <c r="DR352" s="28"/>
      <c r="DS352" s="28"/>
      <c r="DT352" s="28"/>
      <c r="DU352" s="28"/>
      <c r="DV352" s="28"/>
      <c r="DW352" s="28"/>
      <c r="DX352" s="28"/>
      <c r="DY352" s="28"/>
      <c r="DZ352" s="28"/>
      <c r="EA352" s="28"/>
      <c r="EB352" s="28"/>
      <c r="EC352" s="28"/>
      <c r="ED352" s="28"/>
      <c r="EE352" s="28"/>
      <c r="EF352" s="28"/>
      <c r="EG352" s="28"/>
      <c r="EH352" s="28"/>
      <c r="EI352" s="28"/>
      <c r="EJ352" s="28"/>
      <c r="EK352" s="28"/>
      <c r="EL352" s="28"/>
      <c r="EM352" s="28"/>
      <c r="EN352" s="28"/>
      <c r="EO352" s="28"/>
      <c r="EP352" s="28"/>
      <c r="EQ352" s="28"/>
      <c r="ER352" s="28"/>
      <c r="ES352" s="28"/>
      <c r="ET352" s="28"/>
      <c r="EU352" s="28"/>
      <c r="EV352" s="28"/>
      <c r="EW352" s="28"/>
      <c r="EX352" s="28"/>
      <c r="EY352" s="28"/>
      <c r="EZ352" s="28"/>
      <c r="FA352" s="28"/>
      <c r="FB352" s="28"/>
      <c r="FC352" s="28"/>
      <c r="FD352" s="28"/>
      <c r="FE352" s="28"/>
      <c r="FF352" s="28"/>
      <c r="FG352" s="28"/>
      <c r="FH352" s="28"/>
      <c r="FI352" s="28"/>
      <c r="FJ352" s="28"/>
      <c r="FK352" s="28"/>
      <c r="FL352" s="28"/>
      <c r="FM352" s="28"/>
      <c r="FN352" s="28"/>
      <c r="FO352" s="28"/>
      <c r="FP352" s="28"/>
      <c r="FQ352" s="28"/>
      <c r="FR352" s="28"/>
      <c r="FS352" s="28"/>
      <c r="FT352" s="28"/>
      <c r="FU352" s="28"/>
      <c r="FV352" s="28"/>
      <c r="FW352" s="28"/>
      <c r="FX352" s="28"/>
      <c r="FY352" s="28"/>
      <c r="FZ352" s="28"/>
      <c r="GA352" s="28"/>
      <c r="GB352" s="28"/>
      <c r="GC352" s="28"/>
      <c r="GD352" s="28"/>
      <c r="GE352" s="28"/>
      <c r="GF352" s="28"/>
      <c r="GG352" s="28"/>
      <c r="GH352" s="28"/>
      <c r="GI352" s="28"/>
      <c r="GJ352" s="28"/>
      <c r="GK352" s="28"/>
      <c r="GL352" s="28"/>
      <c r="GM352" s="28"/>
      <c r="GN352" s="28"/>
      <c r="GO352" s="28"/>
      <c r="GP352" s="28"/>
      <c r="GQ352" s="28"/>
      <c r="GR352" s="28"/>
      <c r="GS352" s="28"/>
      <c r="GT352" s="28"/>
      <c r="GU352" s="28"/>
      <c r="GV352" s="28"/>
      <c r="GW352" s="28"/>
      <c r="GX352" s="28"/>
      <c r="GY352" s="28"/>
      <c r="GZ352" s="28"/>
      <c r="HA352" s="28"/>
      <c r="HB352" s="28"/>
      <c r="HC352" s="28"/>
      <c r="HD352" s="28"/>
      <c r="HE352" s="28"/>
      <c r="HF352" s="28"/>
      <c r="HG352" s="28"/>
      <c r="HH352" s="28"/>
      <c r="HI352" s="28"/>
      <c r="HJ352" s="28"/>
      <c r="HK352" s="28"/>
      <c r="HL352" s="28"/>
      <c r="HM352" s="28"/>
      <c r="HN352" s="28"/>
      <c r="HO352" s="28"/>
      <c r="HP352" s="28"/>
      <c r="HQ352" s="28"/>
      <c r="HR352" s="28"/>
      <c r="HS352" s="28"/>
      <c r="HT352" s="28"/>
      <c r="HU352" s="28"/>
      <c r="HV352" s="28"/>
      <c r="HW352" s="28"/>
      <c r="HX352" s="28"/>
      <c r="HY352" s="28"/>
      <c r="HZ352" s="28"/>
      <c r="IA352" s="28"/>
      <c r="IB352" s="28"/>
      <c r="IC352" s="28"/>
      <c r="ID352" s="28"/>
      <c r="IE352" s="28"/>
      <c r="IF352" s="28"/>
      <c r="IG352" s="28"/>
      <c r="IH352" s="28"/>
      <c r="II352" s="28"/>
      <c r="IJ352" s="28"/>
      <c r="IK352" s="28"/>
      <c r="IL352" s="28"/>
      <c r="IM352" s="28"/>
      <c r="IN352" s="28"/>
      <c r="IO352" s="28"/>
      <c r="IP352" s="28"/>
      <c r="IQ352" s="28"/>
      <c r="IR352" s="28"/>
      <c r="IS352" s="28"/>
      <c r="IT352" s="28"/>
      <c r="IU352" s="28"/>
      <c r="IV352" s="28"/>
      <c r="IW352" s="28"/>
      <c r="IX352" s="28"/>
      <c r="IY352" s="28"/>
      <c r="IZ352" s="28"/>
      <c r="JA352" s="28"/>
      <c r="JB352" s="28"/>
      <c r="JC352" s="28"/>
      <c r="JD352" s="28"/>
      <c r="JE352" s="28"/>
      <c r="JF352" s="28"/>
      <c r="JG352" s="28"/>
      <c r="JH352" s="28"/>
      <c r="JI352" s="28"/>
      <c r="JJ352" s="28"/>
      <c r="JK352" s="28"/>
      <c r="JL352" s="28"/>
      <c r="JM352" s="28"/>
      <c r="JN352" s="28"/>
      <c r="JO352" s="28"/>
      <c r="JP352" s="28"/>
      <c r="JQ352" s="28"/>
      <c r="JR352" s="28"/>
      <c r="JS352" s="28"/>
    </row>
    <row r="353" spans="1:279" s="27" customFormat="1" ht="12.75" outlineLevel="1" x14ac:dyDescent="0.2">
      <c r="A353" s="33"/>
      <c r="B353" s="58"/>
      <c r="C353" s="193" t="s">
        <v>128</v>
      </c>
      <c r="D353" s="33"/>
      <c r="E353" s="244">
        <v>0</v>
      </c>
      <c r="F353" s="194"/>
      <c r="G353" s="204">
        <f t="shared" si="600"/>
        <v>0</v>
      </c>
      <c r="H353" s="246">
        <f t="shared" si="601"/>
        <v>0</v>
      </c>
      <c r="I353" s="201" t="s">
        <v>193</v>
      </c>
      <c r="J353" s="197">
        <f t="shared" si="598"/>
        <v>0</v>
      </c>
      <c r="K353" s="197">
        <f t="shared" si="602"/>
        <v>0</v>
      </c>
      <c r="L353" s="197">
        <f t="shared" si="602"/>
        <v>0</v>
      </c>
      <c r="M353" s="197">
        <f t="shared" si="602"/>
        <v>0</v>
      </c>
      <c r="N353" s="197">
        <f t="shared" si="602"/>
        <v>0</v>
      </c>
      <c r="O353" s="197">
        <f t="shared" si="602"/>
        <v>0</v>
      </c>
      <c r="P353" s="197">
        <f t="shared" si="602"/>
        <v>0</v>
      </c>
      <c r="Q353" s="197">
        <f t="shared" si="602"/>
        <v>0</v>
      </c>
      <c r="R353" s="197">
        <f t="shared" si="602"/>
        <v>0</v>
      </c>
      <c r="S353" s="197">
        <f t="shared" si="602"/>
        <v>0</v>
      </c>
      <c r="T353" s="197">
        <f t="shared" si="602"/>
        <v>0</v>
      </c>
      <c r="U353" s="197">
        <f t="shared" si="602"/>
        <v>0</v>
      </c>
      <c r="V353" s="197">
        <f t="shared" si="602"/>
        <v>0</v>
      </c>
      <c r="W353" s="197">
        <f t="shared" si="602"/>
        <v>0</v>
      </c>
      <c r="X353" s="197">
        <f t="shared" si="602"/>
        <v>0</v>
      </c>
      <c r="Y353" s="197">
        <f t="shared" si="602"/>
        <v>0</v>
      </c>
      <c r="Z353" s="197">
        <f t="shared" si="602"/>
        <v>0</v>
      </c>
      <c r="AA353" s="197">
        <f t="shared" si="602"/>
        <v>0</v>
      </c>
      <c r="AB353" s="197">
        <f t="shared" si="602"/>
        <v>0</v>
      </c>
      <c r="AC353" s="197">
        <f t="shared" si="602"/>
        <v>0</v>
      </c>
      <c r="AD353" s="197">
        <f t="shared" si="602"/>
        <v>0</v>
      </c>
      <c r="AE353" s="197">
        <f t="shared" si="602"/>
        <v>0</v>
      </c>
      <c r="AF353" s="197">
        <f t="shared" si="602"/>
        <v>0</v>
      </c>
      <c r="AG353" s="197">
        <f t="shared" si="602"/>
        <v>0</v>
      </c>
      <c r="AH353" s="197">
        <f t="shared" si="602"/>
        <v>0</v>
      </c>
      <c r="AI353" s="197">
        <f t="shared" si="602"/>
        <v>0</v>
      </c>
      <c r="AJ353" s="197">
        <f t="shared" si="602"/>
        <v>0</v>
      </c>
      <c r="AK353" s="197">
        <f t="shared" si="602"/>
        <v>0</v>
      </c>
      <c r="AL353" s="197">
        <f t="shared" si="602"/>
        <v>0</v>
      </c>
      <c r="AM353" s="197">
        <f t="shared" si="602"/>
        <v>0</v>
      </c>
      <c r="AN353" s="197">
        <f t="shared" si="602"/>
        <v>0</v>
      </c>
      <c r="AO353" s="197">
        <f t="shared" si="602"/>
        <v>0</v>
      </c>
      <c r="AP353" s="197">
        <f t="shared" si="602"/>
        <v>0</v>
      </c>
      <c r="AQ353" s="197">
        <f t="shared" si="602"/>
        <v>0</v>
      </c>
      <c r="AR353" s="197">
        <f t="shared" si="602"/>
        <v>0</v>
      </c>
      <c r="AS353" s="197">
        <f t="shared" si="602"/>
        <v>0</v>
      </c>
      <c r="AT353" s="197"/>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14"/>
      <c r="DC353" s="28"/>
      <c r="DD353" s="28"/>
      <c r="DE353" s="28"/>
      <c r="DF353" s="28"/>
      <c r="DG353" s="28"/>
      <c r="DH353" s="28"/>
      <c r="DI353" s="28"/>
      <c r="DJ353" s="28"/>
      <c r="DK353" s="28"/>
      <c r="DL353" s="28"/>
      <c r="DM353" s="28"/>
      <c r="DN353" s="28"/>
      <c r="DO353" s="28"/>
      <c r="DP353" s="28"/>
      <c r="DQ353" s="28"/>
      <c r="DR353" s="28"/>
      <c r="DS353" s="28"/>
      <c r="DT353" s="28"/>
      <c r="DU353" s="28"/>
      <c r="DV353" s="28"/>
      <c r="DW353" s="28"/>
      <c r="DX353" s="28"/>
      <c r="DY353" s="28"/>
      <c r="DZ353" s="28"/>
      <c r="EA353" s="28"/>
      <c r="EB353" s="28"/>
      <c r="EC353" s="28"/>
      <c r="ED353" s="28"/>
      <c r="EE353" s="28"/>
      <c r="EF353" s="28"/>
      <c r="EG353" s="28"/>
      <c r="EH353" s="28"/>
      <c r="EI353" s="28"/>
      <c r="EJ353" s="28"/>
      <c r="EK353" s="28"/>
      <c r="EL353" s="28"/>
      <c r="EM353" s="28"/>
      <c r="EN353" s="28"/>
      <c r="EO353" s="28"/>
      <c r="EP353" s="28"/>
      <c r="EQ353" s="28"/>
      <c r="ER353" s="28"/>
      <c r="ES353" s="28"/>
      <c r="ET353" s="28"/>
      <c r="EU353" s="28"/>
      <c r="EV353" s="28"/>
      <c r="EW353" s="28"/>
      <c r="EX353" s="28"/>
      <c r="EY353" s="28"/>
      <c r="EZ353" s="28"/>
      <c r="FA353" s="28"/>
      <c r="FB353" s="28"/>
      <c r="FC353" s="28"/>
      <c r="FD353" s="28"/>
      <c r="FE353" s="28"/>
      <c r="FF353" s="28"/>
      <c r="FG353" s="28"/>
      <c r="FH353" s="28"/>
      <c r="FI353" s="28"/>
      <c r="FJ353" s="28"/>
      <c r="FK353" s="28"/>
      <c r="FL353" s="28"/>
      <c r="FM353" s="28"/>
      <c r="FN353" s="28"/>
      <c r="FO353" s="28"/>
      <c r="FP353" s="28"/>
      <c r="FQ353" s="28"/>
      <c r="FR353" s="28"/>
      <c r="FS353" s="28"/>
      <c r="FT353" s="28"/>
      <c r="FU353" s="28"/>
      <c r="FV353" s="28"/>
      <c r="FW353" s="28"/>
      <c r="FX353" s="28"/>
      <c r="FY353" s="28"/>
      <c r="FZ353" s="28"/>
      <c r="GA353" s="28"/>
      <c r="GB353" s="28"/>
      <c r="GC353" s="28"/>
      <c r="GD353" s="28"/>
      <c r="GE353" s="28"/>
      <c r="GF353" s="28"/>
      <c r="GG353" s="28"/>
      <c r="GH353" s="28"/>
      <c r="GI353" s="28"/>
      <c r="GJ353" s="28"/>
      <c r="GK353" s="28"/>
      <c r="GL353" s="28"/>
      <c r="GM353" s="28"/>
      <c r="GN353" s="28"/>
      <c r="GO353" s="28"/>
      <c r="GP353" s="28"/>
      <c r="GQ353" s="28"/>
      <c r="GR353" s="28"/>
      <c r="GS353" s="28"/>
      <c r="GT353" s="28"/>
      <c r="GU353" s="28"/>
      <c r="GV353" s="28"/>
      <c r="GW353" s="28"/>
      <c r="GX353" s="28"/>
      <c r="GY353" s="28"/>
      <c r="GZ353" s="28"/>
      <c r="HA353" s="28"/>
      <c r="HB353" s="28"/>
      <c r="HC353" s="28"/>
      <c r="HD353" s="28"/>
      <c r="HE353" s="28"/>
      <c r="HF353" s="28"/>
      <c r="HG353" s="28"/>
      <c r="HH353" s="28"/>
      <c r="HI353" s="28"/>
      <c r="HJ353" s="28"/>
      <c r="HK353" s="28"/>
      <c r="HL353" s="28"/>
      <c r="HM353" s="28"/>
      <c r="HN353" s="28"/>
      <c r="HO353" s="28"/>
      <c r="HP353" s="28"/>
      <c r="HQ353" s="28"/>
      <c r="HR353" s="28"/>
      <c r="HS353" s="28"/>
      <c r="HT353" s="28"/>
      <c r="HU353" s="28"/>
      <c r="HV353" s="28"/>
      <c r="HW353" s="28"/>
      <c r="HX353" s="28"/>
      <c r="HY353" s="28"/>
      <c r="HZ353" s="28"/>
      <c r="IA353" s="28"/>
      <c r="IB353" s="28"/>
      <c r="IC353" s="28"/>
      <c r="ID353" s="28"/>
      <c r="IE353" s="28"/>
      <c r="IF353" s="28"/>
      <c r="IG353" s="28"/>
      <c r="IH353" s="28"/>
      <c r="II353" s="28"/>
      <c r="IJ353" s="28"/>
      <c r="IK353" s="28"/>
      <c r="IL353" s="28"/>
      <c r="IM353" s="28"/>
      <c r="IN353" s="28"/>
      <c r="IO353" s="28"/>
      <c r="IP353" s="28"/>
      <c r="IQ353" s="28"/>
      <c r="IR353" s="28"/>
      <c r="IS353" s="28"/>
      <c r="IT353" s="28"/>
      <c r="IU353" s="28"/>
      <c r="IV353" s="28"/>
      <c r="IW353" s="28"/>
      <c r="IX353" s="28"/>
      <c r="IY353" s="28"/>
      <c r="IZ353" s="28"/>
      <c r="JA353" s="28"/>
      <c r="JB353" s="28"/>
      <c r="JC353" s="28"/>
      <c r="JD353" s="28"/>
      <c r="JE353" s="28"/>
      <c r="JF353" s="28"/>
      <c r="JG353" s="28"/>
      <c r="JH353" s="28"/>
      <c r="JI353" s="28"/>
      <c r="JJ353" s="28"/>
      <c r="JK353" s="28"/>
      <c r="JL353" s="28"/>
      <c r="JM353" s="28"/>
      <c r="JN353" s="28"/>
      <c r="JO353" s="28"/>
      <c r="JP353" s="28"/>
      <c r="JQ353" s="28"/>
      <c r="JR353" s="28"/>
      <c r="JS353" s="28"/>
    </row>
    <row r="354" spans="1:279" s="27" customFormat="1" ht="12.75" outlineLevel="1" x14ac:dyDescent="0.2">
      <c r="A354" s="33"/>
      <c r="B354" s="58"/>
      <c r="C354" s="193" t="s">
        <v>129</v>
      </c>
      <c r="D354" s="33"/>
      <c r="E354" s="244">
        <v>0</v>
      </c>
      <c r="F354" s="194"/>
      <c r="G354" s="204">
        <f t="shared" si="600"/>
        <v>0</v>
      </c>
      <c r="H354" s="246">
        <f t="shared" si="601"/>
        <v>0</v>
      </c>
      <c r="I354" s="201" t="s">
        <v>193</v>
      </c>
      <c r="J354" s="197">
        <f t="shared" si="598"/>
        <v>0</v>
      </c>
      <c r="K354" s="197">
        <f t="shared" si="602"/>
        <v>0</v>
      </c>
      <c r="L354" s="197">
        <f t="shared" si="602"/>
        <v>0</v>
      </c>
      <c r="M354" s="197">
        <f t="shared" si="602"/>
        <v>0</v>
      </c>
      <c r="N354" s="197">
        <f t="shared" si="602"/>
        <v>0</v>
      </c>
      <c r="O354" s="197">
        <f t="shared" si="602"/>
        <v>0</v>
      </c>
      <c r="P354" s="197">
        <f t="shared" si="602"/>
        <v>0</v>
      </c>
      <c r="Q354" s="197">
        <f t="shared" si="602"/>
        <v>0</v>
      </c>
      <c r="R354" s="197">
        <f t="shared" si="602"/>
        <v>0</v>
      </c>
      <c r="S354" s="197">
        <f t="shared" si="602"/>
        <v>0</v>
      </c>
      <c r="T354" s="197">
        <f t="shared" si="602"/>
        <v>0</v>
      </c>
      <c r="U354" s="197">
        <f t="shared" si="602"/>
        <v>0</v>
      </c>
      <c r="V354" s="197">
        <f t="shared" si="602"/>
        <v>0</v>
      </c>
      <c r="W354" s="197">
        <f t="shared" si="602"/>
        <v>0</v>
      </c>
      <c r="X354" s="197">
        <f t="shared" si="602"/>
        <v>0</v>
      </c>
      <c r="Y354" s="197">
        <f t="shared" si="602"/>
        <v>0</v>
      </c>
      <c r="Z354" s="197">
        <f t="shared" si="602"/>
        <v>0</v>
      </c>
      <c r="AA354" s="197">
        <f t="shared" si="602"/>
        <v>0</v>
      </c>
      <c r="AB354" s="197">
        <f t="shared" si="602"/>
        <v>0</v>
      </c>
      <c r="AC354" s="197">
        <f t="shared" si="602"/>
        <v>0</v>
      </c>
      <c r="AD354" s="197">
        <f t="shared" si="602"/>
        <v>0</v>
      </c>
      <c r="AE354" s="197">
        <f t="shared" si="602"/>
        <v>0</v>
      </c>
      <c r="AF354" s="197">
        <f t="shared" si="602"/>
        <v>0</v>
      </c>
      <c r="AG354" s="197">
        <f t="shared" si="602"/>
        <v>0</v>
      </c>
      <c r="AH354" s="197">
        <f t="shared" si="602"/>
        <v>0</v>
      </c>
      <c r="AI354" s="197">
        <f t="shared" si="602"/>
        <v>0</v>
      </c>
      <c r="AJ354" s="197">
        <f t="shared" si="602"/>
        <v>0</v>
      </c>
      <c r="AK354" s="197">
        <f t="shared" si="602"/>
        <v>0</v>
      </c>
      <c r="AL354" s="197">
        <f t="shared" si="602"/>
        <v>0</v>
      </c>
      <c r="AM354" s="197">
        <f t="shared" si="602"/>
        <v>0</v>
      </c>
      <c r="AN354" s="197">
        <f t="shared" si="602"/>
        <v>0</v>
      </c>
      <c r="AO354" s="197">
        <f t="shared" si="602"/>
        <v>0</v>
      </c>
      <c r="AP354" s="197">
        <f t="shared" si="602"/>
        <v>0</v>
      </c>
      <c r="AQ354" s="197">
        <f t="shared" si="602"/>
        <v>0</v>
      </c>
      <c r="AR354" s="197">
        <f t="shared" si="602"/>
        <v>0</v>
      </c>
      <c r="AS354" s="197">
        <f t="shared" si="602"/>
        <v>0</v>
      </c>
      <c r="AT354" s="197"/>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14"/>
      <c r="DC354" s="28"/>
      <c r="DD354" s="28"/>
      <c r="DE354" s="28"/>
      <c r="DF354" s="28"/>
      <c r="DG354" s="28"/>
      <c r="DH354" s="28"/>
      <c r="DI354" s="28"/>
      <c r="DJ354" s="28"/>
      <c r="DK354" s="28"/>
      <c r="DL354" s="28"/>
      <c r="DM354" s="28"/>
      <c r="DN354" s="28"/>
      <c r="DO354" s="28"/>
      <c r="DP354" s="28"/>
      <c r="DQ354" s="28"/>
      <c r="DR354" s="28"/>
      <c r="DS354" s="28"/>
      <c r="DT354" s="28"/>
      <c r="DU354" s="28"/>
      <c r="DV354" s="28"/>
      <c r="DW354" s="28"/>
      <c r="DX354" s="28"/>
      <c r="DY354" s="28"/>
      <c r="DZ354" s="28"/>
      <c r="EA354" s="28"/>
      <c r="EB354" s="28"/>
      <c r="EC354" s="28"/>
      <c r="ED354" s="28"/>
      <c r="EE354" s="28"/>
      <c r="EF354" s="28"/>
      <c r="EG354" s="28"/>
      <c r="EH354" s="28"/>
      <c r="EI354" s="28"/>
      <c r="EJ354" s="28"/>
      <c r="EK354" s="28"/>
      <c r="EL354" s="28"/>
      <c r="EM354" s="28"/>
      <c r="EN354" s="28"/>
      <c r="EO354" s="28"/>
      <c r="EP354" s="28"/>
      <c r="EQ354" s="28"/>
      <c r="ER354" s="28"/>
      <c r="ES354" s="28"/>
      <c r="ET354" s="28"/>
      <c r="EU354" s="28"/>
      <c r="EV354" s="28"/>
      <c r="EW354" s="28"/>
      <c r="EX354" s="28"/>
      <c r="EY354" s="28"/>
      <c r="EZ354" s="28"/>
      <c r="FA354" s="28"/>
      <c r="FB354" s="28"/>
      <c r="FC354" s="28"/>
      <c r="FD354" s="28"/>
      <c r="FE354" s="28"/>
      <c r="FF354" s="28"/>
      <c r="FG354" s="28"/>
      <c r="FH354" s="28"/>
      <c r="FI354" s="28"/>
      <c r="FJ354" s="28"/>
      <c r="FK354" s="28"/>
      <c r="FL354" s="28"/>
      <c r="FM354" s="28"/>
      <c r="FN354" s="28"/>
      <c r="FO354" s="28"/>
      <c r="FP354" s="28"/>
      <c r="FQ354" s="28"/>
      <c r="FR354" s="28"/>
      <c r="FS354" s="28"/>
      <c r="FT354" s="28"/>
      <c r="FU354" s="28"/>
      <c r="FV354" s="28"/>
      <c r="FW354" s="28"/>
      <c r="FX354" s="28"/>
      <c r="FY354" s="28"/>
      <c r="FZ354" s="28"/>
      <c r="GA354" s="28"/>
      <c r="GB354" s="28"/>
      <c r="GC354" s="28"/>
      <c r="GD354" s="28"/>
      <c r="GE354" s="28"/>
      <c r="GF354" s="28"/>
      <c r="GG354" s="28"/>
      <c r="GH354" s="28"/>
      <c r="GI354" s="28"/>
      <c r="GJ354" s="28"/>
      <c r="GK354" s="28"/>
      <c r="GL354" s="28"/>
      <c r="GM354" s="28"/>
      <c r="GN354" s="28"/>
      <c r="GO354" s="28"/>
      <c r="GP354" s="28"/>
      <c r="GQ354" s="28"/>
      <c r="GR354" s="28"/>
      <c r="GS354" s="28"/>
      <c r="GT354" s="28"/>
      <c r="GU354" s="28"/>
      <c r="GV354" s="28"/>
      <c r="GW354" s="28"/>
      <c r="GX354" s="28"/>
      <c r="GY354" s="28"/>
      <c r="GZ354" s="28"/>
      <c r="HA354" s="28"/>
      <c r="HB354" s="28"/>
      <c r="HC354" s="28"/>
      <c r="HD354" s="28"/>
      <c r="HE354" s="28"/>
      <c r="HF354" s="28"/>
      <c r="HG354" s="28"/>
      <c r="HH354" s="28"/>
      <c r="HI354" s="28"/>
      <c r="HJ354" s="28"/>
      <c r="HK354" s="28"/>
      <c r="HL354" s="28"/>
      <c r="HM354" s="28"/>
      <c r="HN354" s="28"/>
      <c r="HO354" s="28"/>
      <c r="HP354" s="28"/>
      <c r="HQ354" s="28"/>
      <c r="HR354" s="28"/>
      <c r="HS354" s="28"/>
      <c r="HT354" s="28"/>
      <c r="HU354" s="28"/>
      <c r="HV354" s="28"/>
      <c r="HW354" s="28"/>
      <c r="HX354" s="28"/>
      <c r="HY354" s="28"/>
      <c r="HZ354" s="28"/>
      <c r="IA354" s="28"/>
      <c r="IB354" s="28"/>
      <c r="IC354" s="28"/>
      <c r="ID354" s="28"/>
      <c r="IE354" s="28"/>
      <c r="IF354" s="28"/>
      <c r="IG354" s="28"/>
      <c r="IH354" s="28"/>
      <c r="II354" s="28"/>
      <c r="IJ354" s="28"/>
      <c r="IK354" s="28"/>
      <c r="IL354" s="28"/>
      <c r="IM354" s="28"/>
      <c r="IN354" s="28"/>
      <c r="IO354" s="28"/>
      <c r="IP354" s="28"/>
      <c r="IQ354" s="28"/>
      <c r="IR354" s="28"/>
      <c r="IS354" s="28"/>
      <c r="IT354" s="28"/>
      <c r="IU354" s="28"/>
      <c r="IV354" s="28"/>
      <c r="IW354" s="28"/>
      <c r="IX354" s="28"/>
      <c r="IY354" s="28"/>
      <c r="IZ354" s="28"/>
      <c r="JA354" s="28"/>
      <c r="JB354" s="28"/>
      <c r="JC354" s="28"/>
      <c r="JD354" s="28"/>
      <c r="JE354" s="28"/>
      <c r="JF354" s="28"/>
      <c r="JG354" s="28"/>
      <c r="JH354" s="28"/>
      <c r="JI354" s="28"/>
      <c r="JJ354" s="28"/>
      <c r="JK354" s="28"/>
      <c r="JL354" s="28"/>
      <c r="JM354" s="28"/>
      <c r="JN354" s="28"/>
      <c r="JO354" s="28"/>
      <c r="JP354" s="28"/>
      <c r="JQ354" s="28"/>
      <c r="JR354" s="28"/>
      <c r="JS354" s="28"/>
    </row>
    <row r="355" spans="1:279" s="27" customFormat="1" ht="12.75" outlineLevel="1" x14ac:dyDescent="0.2">
      <c r="A355" s="33"/>
      <c r="B355" s="58"/>
      <c r="C355" s="193" t="s">
        <v>130</v>
      </c>
      <c r="D355" s="33"/>
      <c r="E355" s="244">
        <v>0</v>
      </c>
      <c r="F355" s="194"/>
      <c r="G355" s="204">
        <f t="shared" si="600"/>
        <v>0</v>
      </c>
      <c r="H355" s="246">
        <f t="shared" si="601"/>
        <v>0</v>
      </c>
      <c r="I355" s="201" t="s">
        <v>193</v>
      </c>
      <c r="J355" s="197">
        <f t="shared" si="598"/>
        <v>0</v>
      </c>
      <c r="K355" s="197">
        <f t="shared" si="602"/>
        <v>0</v>
      </c>
      <c r="L355" s="197">
        <f t="shared" si="602"/>
        <v>0</v>
      </c>
      <c r="M355" s="197">
        <f t="shared" si="602"/>
        <v>0</v>
      </c>
      <c r="N355" s="197">
        <f t="shared" si="602"/>
        <v>0</v>
      </c>
      <c r="O355" s="197">
        <f t="shared" si="602"/>
        <v>0</v>
      </c>
      <c r="P355" s="197">
        <f t="shared" si="602"/>
        <v>0</v>
      </c>
      <c r="Q355" s="197">
        <f t="shared" si="602"/>
        <v>0</v>
      </c>
      <c r="R355" s="197">
        <f t="shared" si="602"/>
        <v>0</v>
      </c>
      <c r="S355" s="197">
        <f t="shared" si="602"/>
        <v>0</v>
      </c>
      <c r="T355" s="197">
        <f t="shared" si="602"/>
        <v>0</v>
      </c>
      <c r="U355" s="197">
        <f t="shared" si="602"/>
        <v>0</v>
      </c>
      <c r="V355" s="197">
        <f t="shared" si="602"/>
        <v>0</v>
      </c>
      <c r="W355" s="197">
        <f t="shared" si="602"/>
        <v>0</v>
      </c>
      <c r="X355" s="197">
        <f t="shared" si="602"/>
        <v>0</v>
      </c>
      <c r="Y355" s="197">
        <f t="shared" si="602"/>
        <v>0</v>
      </c>
      <c r="Z355" s="197">
        <f t="shared" si="602"/>
        <v>0</v>
      </c>
      <c r="AA355" s="197">
        <f t="shared" si="602"/>
        <v>0</v>
      </c>
      <c r="AB355" s="197">
        <f t="shared" si="602"/>
        <v>0</v>
      </c>
      <c r="AC355" s="197">
        <f t="shared" si="602"/>
        <v>0</v>
      </c>
      <c r="AD355" s="197">
        <f t="shared" si="602"/>
        <v>0</v>
      </c>
      <c r="AE355" s="197">
        <f t="shared" si="602"/>
        <v>0</v>
      </c>
      <c r="AF355" s="197">
        <f t="shared" si="602"/>
        <v>0</v>
      </c>
      <c r="AG355" s="197">
        <f t="shared" si="602"/>
        <v>0</v>
      </c>
      <c r="AH355" s="197">
        <f t="shared" si="602"/>
        <v>0</v>
      </c>
      <c r="AI355" s="197">
        <f t="shared" si="602"/>
        <v>0</v>
      </c>
      <c r="AJ355" s="197">
        <f t="shared" si="602"/>
        <v>0</v>
      </c>
      <c r="AK355" s="197">
        <f t="shared" si="602"/>
        <v>0</v>
      </c>
      <c r="AL355" s="197">
        <f t="shared" si="602"/>
        <v>0</v>
      </c>
      <c r="AM355" s="197">
        <f t="shared" si="602"/>
        <v>0</v>
      </c>
      <c r="AN355" s="197">
        <f t="shared" si="602"/>
        <v>0</v>
      </c>
      <c r="AO355" s="197">
        <f t="shared" si="602"/>
        <v>0</v>
      </c>
      <c r="AP355" s="197">
        <f t="shared" si="602"/>
        <v>0</v>
      </c>
      <c r="AQ355" s="197">
        <f t="shared" si="602"/>
        <v>0</v>
      </c>
      <c r="AR355" s="197">
        <f t="shared" si="602"/>
        <v>0</v>
      </c>
      <c r="AS355" s="197">
        <f t="shared" si="602"/>
        <v>0</v>
      </c>
      <c r="AT355" s="197"/>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14"/>
      <c r="DC355" s="28"/>
      <c r="DD355" s="28"/>
      <c r="DE355" s="28"/>
      <c r="DF355" s="28"/>
      <c r="DG355" s="28"/>
      <c r="DH355" s="28"/>
      <c r="DI355" s="28"/>
      <c r="DJ355" s="28"/>
      <c r="DK355" s="28"/>
      <c r="DL355" s="28"/>
      <c r="DM355" s="28"/>
      <c r="DN355" s="28"/>
      <c r="DO355" s="28"/>
      <c r="DP355" s="28"/>
      <c r="DQ355" s="28"/>
      <c r="DR355" s="28"/>
      <c r="DS355" s="28"/>
      <c r="DT355" s="28"/>
      <c r="DU355" s="28"/>
      <c r="DV355" s="28"/>
      <c r="DW355" s="28"/>
      <c r="DX355" s="28"/>
      <c r="DY355" s="28"/>
      <c r="DZ355" s="28"/>
      <c r="EA355" s="28"/>
      <c r="EB355" s="28"/>
      <c r="EC355" s="28"/>
      <c r="ED355" s="28"/>
      <c r="EE355" s="28"/>
      <c r="EF355" s="28"/>
      <c r="EG355" s="28"/>
      <c r="EH355" s="28"/>
      <c r="EI355" s="28"/>
      <c r="EJ355" s="28"/>
      <c r="EK355" s="28"/>
      <c r="EL355" s="28"/>
      <c r="EM355" s="28"/>
      <c r="EN355" s="28"/>
      <c r="EO355" s="28"/>
      <c r="EP355" s="28"/>
      <c r="EQ355" s="28"/>
      <c r="ER355" s="28"/>
      <c r="ES355" s="28"/>
      <c r="ET355" s="28"/>
      <c r="EU355" s="28"/>
      <c r="EV355" s="28"/>
      <c r="EW355" s="28"/>
      <c r="EX355" s="28"/>
      <c r="EY355" s="28"/>
      <c r="EZ355" s="28"/>
      <c r="FA355" s="28"/>
      <c r="FB355" s="28"/>
      <c r="FC355" s="28"/>
      <c r="FD355" s="28"/>
      <c r="FE355" s="28"/>
      <c r="FF355" s="28"/>
      <c r="FG355" s="28"/>
      <c r="FH355" s="28"/>
      <c r="FI355" s="28"/>
      <c r="FJ355" s="28"/>
      <c r="FK355" s="28"/>
      <c r="FL355" s="28"/>
      <c r="FM355" s="28"/>
      <c r="FN355" s="28"/>
      <c r="FO355" s="28"/>
      <c r="FP355" s="28"/>
      <c r="FQ355" s="28"/>
      <c r="FR355" s="28"/>
      <c r="FS355" s="28"/>
      <c r="FT355" s="28"/>
      <c r="FU355" s="28"/>
      <c r="FV355" s="28"/>
      <c r="FW355" s="28"/>
      <c r="FX355" s="28"/>
      <c r="FY355" s="28"/>
      <c r="FZ355" s="28"/>
      <c r="GA355" s="28"/>
      <c r="GB355" s="28"/>
      <c r="GC355" s="28"/>
      <c r="GD355" s="28"/>
      <c r="GE355" s="28"/>
      <c r="GF355" s="28"/>
      <c r="GG355" s="28"/>
      <c r="GH355" s="28"/>
      <c r="GI355" s="28"/>
      <c r="GJ355" s="28"/>
      <c r="GK355" s="28"/>
      <c r="GL355" s="28"/>
      <c r="GM355" s="28"/>
      <c r="GN355" s="28"/>
      <c r="GO355" s="28"/>
      <c r="GP355" s="28"/>
      <c r="GQ355" s="28"/>
      <c r="GR355" s="28"/>
      <c r="GS355" s="28"/>
      <c r="GT355" s="28"/>
      <c r="GU355" s="28"/>
      <c r="GV355" s="28"/>
      <c r="GW355" s="28"/>
      <c r="GX355" s="28"/>
      <c r="GY355" s="28"/>
      <c r="GZ355" s="28"/>
      <c r="HA355" s="28"/>
      <c r="HB355" s="28"/>
      <c r="HC355" s="28"/>
      <c r="HD355" s="28"/>
      <c r="HE355" s="28"/>
      <c r="HF355" s="28"/>
      <c r="HG355" s="28"/>
      <c r="HH355" s="28"/>
      <c r="HI355" s="28"/>
      <c r="HJ355" s="28"/>
      <c r="HK355" s="28"/>
      <c r="HL355" s="28"/>
      <c r="HM355" s="28"/>
      <c r="HN355" s="28"/>
      <c r="HO355" s="28"/>
      <c r="HP355" s="28"/>
      <c r="HQ355" s="28"/>
      <c r="HR355" s="28"/>
      <c r="HS355" s="28"/>
      <c r="HT355" s="28"/>
      <c r="HU355" s="28"/>
      <c r="HV355" s="28"/>
      <c r="HW355" s="28"/>
      <c r="HX355" s="28"/>
      <c r="HY355" s="28"/>
      <c r="HZ355" s="28"/>
      <c r="IA355" s="28"/>
      <c r="IB355" s="28"/>
      <c r="IC355" s="28"/>
      <c r="ID355" s="28"/>
      <c r="IE355" s="28"/>
      <c r="IF355" s="28"/>
      <c r="IG355" s="28"/>
      <c r="IH355" s="28"/>
      <c r="II355" s="28"/>
      <c r="IJ355" s="28"/>
      <c r="IK355" s="28"/>
      <c r="IL355" s="28"/>
      <c r="IM355" s="28"/>
      <c r="IN355" s="28"/>
      <c r="IO355" s="28"/>
      <c r="IP355" s="28"/>
      <c r="IQ355" s="28"/>
      <c r="IR355" s="28"/>
      <c r="IS355" s="28"/>
      <c r="IT355" s="28"/>
      <c r="IU355" s="28"/>
      <c r="IV355" s="28"/>
      <c r="IW355" s="28"/>
      <c r="IX355" s="28"/>
      <c r="IY355" s="28"/>
      <c r="IZ355" s="28"/>
      <c r="JA355" s="28"/>
      <c r="JB355" s="28"/>
      <c r="JC355" s="28"/>
      <c r="JD355" s="28"/>
      <c r="JE355" s="28"/>
      <c r="JF355" s="28"/>
      <c r="JG355" s="28"/>
      <c r="JH355" s="28"/>
      <c r="JI355" s="28"/>
      <c r="JJ355" s="28"/>
      <c r="JK355" s="28"/>
      <c r="JL355" s="28"/>
      <c r="JM355" s="28"/>
      <c r="JN355" s="28"/>
      <c r="JO355" s="28"/>
      <c r="JP355" s="28"/>
      <c r="JQ355" s="28"/>
      <c r="JR355" s="28"/>
      <c r="JS355" s="28"/>
    </row>
    <row r="356" spans="1:279" s="27" customFormat="1" ht="12.75" outlineLevel="1" x14ac:dyDescent="0.2">
      <c r="A356" s="33"/>
      <c r="B356" s="58"/>
      <c r="C356" s="193" t="s">
        <v>131</v>
      </c>
      <c r="D356" s="33"/>
      <c r="E356" s="244">
        <v>0</v>
      </c>
      <c r="F356" s="194"/>
      <c r="G356" s="204">
        <f t="shared" si="600"/>
        <v>0</v>
      </c>
      <c r="H356" s="246">
        <f t="shared" si="601"/>
        <v>0</v>
      </c>
      <c r="I356" s="201" t="s">
        <v>193</v>
      </c>
      <c r="J356" s="197">
        <f t="shared" si="598"/>
        <v>0</v>
      </c>
      <c r="K356" s="197">
        <f t="shared" si="602"/>
        <v>0</v>
      </c>
      <c r="L356" s="197">
        <f t="shared" si="602"/>
        <v>0</v>
      </c>
      <c r="M356" s="197">
        <f t="shared" si="602"/>
        <v>0</v>
      </c>
      <c r="N356" s="197">
        <f t="shared" si="602"/>
        <v>0</v>
      </c>
      <c r="O356" s="197">
        <f t="shared" si="602"/>
        <v>0</v>
      </c>
      <c r="P356" s="197">
        <f t="shared" si="602"/>
        <v>0</v>
      </c>
      <c r="Q356" s="197">
        <f t="shared" si="602"/>
        <v>0</v>
      </c>
      <c r="R356" s="197">
        <f t="shared" si="602"/>
        <v>0</v>
      </c>
      <c r="S356" s="197">
        <f t="shared" si="602"/>
        <v>0</v>
      </c>
      <c r="T356" s="197">
        <f t="shared" si="602"/>
        <v>0</v>
      </c>
      <c r="U356" s="197">
        <f t="shared" si="602"/>
        <v>0</v>
      </c>
      <c r="V356" s="197">
        <f t="shared" si="602"/>
        <v>0</v>
      </c>
      <c r="W356" s="197">
        <f t="shared" si="602"/>
        <v>0</v>
      </c>
      <c r="X356" s="197">
        <f t="shared" si="602"/>
        <v>0</v>
      </c>
      <c r="Y356" s="197">
        <f t="shared" si="602"/>
        <v>0</v>
      </c>
      <c r="Z356" s="197">
        <f t="shared" si="602"/>
        <v>0</v>
      </c>
      <c r="AA356" s="197">
        <f t="shared" si="602"/>
        <v>0</v>
      </c>
      <c r="AB356" s="197">
        <f t="shared" si="602"/>
        <v>0</v>
      </c>
      <c r="AC356" s="197">
        <f t="shared" si="602"/>
        <v>0</v>
      </c>
      <c r="AD356" s="197">
        <f t="shared" si="602"/>
        <v>0</v>
      </c>
      <c r="AE356" s="197">
        <f t="shared" si="602"/>
        <v>0</v>
      </c>
      <c r="AF356" s="197">
        <f t="shared" si="602"/>
        <v>0</v>
      </c>
      <c r="AG356" s="197">
        <f t="shared" si="602"/>
        <v>0</v>
      </c>
      <c r="AH356" s="197">
        <f t="shared" si="602"/>
        <v>0</v>
      </c>
      <c r="AI356" s="197">
        <f t="shared" si="602"/>
        <v>0</v>
      </c>
      <c r="AJ356" s="197">
        <f t="shared" si="602"/>
        <v>0</v>
      </c>
      <c r="AK356" s="197">
        <f t="shared" si="602"/>
        <v>0</v>
      </c>
      <c r="AL356" s="197">
        <f t="shared" si="602"/>
        <v>0</v>
      </c>
      <c r="AM356" s="197">
        <f t="shared" si="602"/>
        <v>0</v>
      </c>
      <c r="AN356" s="197">
        <f t="shared" si="602"/>
        <v>0</v>
      </c>
      <c r="AO356" s="197">
        <f t="shared" si="602"/>
        <v>0</v>
      </c>
      <c r="AP356" s="197">
        <f t="shared" si="602"/>
        <v>0</v>
      </c>
      <c r="AQ356" s="197">
        <f t="shared" si="602"/>
        <v>0</v>
      </c>
      <c r="AR356" s="197">
        <f t="shared" si="602"/>
        <v>0</v>
      </c>
      <c r="AS356" s="197">
        <f t="shared" si="602"/>
        <v>0</v>
      </c>
      <c r="AT356" s="197"/>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14"/>
      <c r="DC356" s="28"/>
      <c r="DD356" s="28"/>
      <c r="DE356" s="28"/>
      <c r="DF356" s="28"/>
      <c r="DG356" s="28"/>
      <c r="DH356" s="28"/>
      <c r="DI356" s="28"/>
      <c r="DJ356" s="28"/>
      <c r="DK356" s="28"/>
      <c r="DL356" s="28"/>
      <c r="DM356" s="28"/>
      <c r="DN356" s="28"/>
      <c r="DO356" s="28"/>
      <c r="DP356" s="28"/>
      <c r="DQ356" s="28"/>
      <c r="DR356" s="28"/>
      <c r="DS356" s="28"/>
      <c r="DT356" s="28"/>
      <c r="DU356" s="28"/>
      <c r="DV356" s="28"/>
      <c r="DW356" s="28"/>
      <c r="DX356" s="28"/>
      <c r="DY356" s="28"/>
      <c r="DZ356" s="28"/>
      <c r="EA356" s="28"/>
      <c r="EB356" s="28"/>
      <c r="EC356" s="28"/>
      <c r="ED356" s="28"/>
      <c r="EE356" s="28"/>
      <c r="EF356" s="28"/>
      <c r="EG356" s="28"/>
      <c r="EH356" s="28"/>
      <c r="EI356" s="28"/>
      <c r="EJ356" s="28"/>
      <c r="EK356" s="28"/>
      <c r="EL356" s="28"/>
      <c r="EM356" s="28"/>
      <c r="EN356" s="28"/>
      <c r="EO356" s="28"/>
      <c r="EP356" s="28"/>
      <c r="EQ356" s="28"/>
      <c r="ER356" s="28"/>
      <c r="ES356" s="28"/>
      <c r="ET356" s="28"/>
      <c r="EU356" s="28"/>
      <c r="EV356" s="28"/>
      <c r="EW356" s="28"/>
      <c r="EX356" s="28"/>
      <c r="EY356" s="28"/>
      <c r="EZ356" s="28"/>
      <c r="FA356" s="28"/>
      <c r="FB356" s="28"/>
      <c r="FC356" s="28"/>
      <c r="FD356" s="28"/>
      <c r="FE356" s="28"/>
      <c r="FF356" s="28"/>
      <c r="FG356" s="28"/>
      <c r="FH356" s="28"/>
      <c r="FI356" s="28"/>
      <c r="FJ356" s="28"/>
      <c r="FK356" s="28"/>
      <c r="FL356" s="28"/>
      <c r="FM356" s="28"/>
      <c r="FN356" s="28"/>
      <c r="FO356" s="28"/>
      <c r="FP356" s="28"/>
      <c r="FQ356" s="28"/>
      <c r="FR356" s="28"/>
      <c r="FS356" s="28"/>
      <c r="FT356" s="28"/>
      <c r="FU356" s="28"/>
      <c r="FV356" s="28"/>
      <c r="FW356" s="28"/>
      <c r="FX356" s="28"/>
      <c r="FY356" s="28"/>
      <c r="FZ356" s="28"/>
      <c r="GA356" s="28"/>
      <c r="GB356" s="28"/>
      <c r="GC356" s="28"/>
      <c r="GD356" s="28"/>
      <c r="GE356" s="28"/>
      <c r="GF356" s="28"/>
      <c r="GG356" s="28"/>
      <c r="GH356" s="28"/>
      <c r="GI356" s="28"/>
      <c r="GJ356" s="28"/>
      <c r="GK356" s="28"/>
      <c r="GL356" s="28"/>
      <c r="GM356" s="28"/>
      <c r="GN356" s="28"/>
      <c r="GO356" s="28"/>
      <c r="GP356" s="28"/>
      <c r="GQ356" s="28"/>
      <c r="GR356" s="28"/>
      <c r="GS356" s="28"/>
      <c r="GT356" s="28"/>
      <c r="GU356" s="28"/>
      <c r="GV356" s="28"/>
      <c r="GW356" s="28"/>
      <c r="GX356" s="28"/>
      <c r="GY356" s="28"/>
      <c r="GZ356" s="28"/>
      <c r="HA356" s="28"/>
      <c r="HB356" s="28"/>
      <c r="HC356" s="28"/>
      <c r="HD356" s="28"/>
      <c r="HE356" s="28"/>
      <c r="HF356" s="28"/>
      <c r="HG356" s="28"/>
      <c r="HH356" s="28"/>
      <c r="HI356" s="28"/>
      <c r="HJ356" s="28"/>
      <c r="HK356" s="28"/>
      <c r="HL356" s="28"/>
      <c r="HM356" s="28"/>
      <c r="HN356" s="28"/>
      <c r="HO356" s="28"/>
      <c r="HP356" s="28"/>
      <c r="HQ356" s="28"/>
      <c r="HR356" s="28"/>
      <c r="HS356" s="28"/>
      <c r="HT356" s="28"/>
      <c r="HU356" s="28"/>
      <c r="HV356" s="28"/>
      <c r="HW356" s="28"/>
      <c r="HX356" s="28"/>
      <c r="HY356" s="28"/>
      <c r="HZ356" s="28"/>
      <c r="IA356" s="28"/>
      <c r="IB356" s="28"/>
      <c r="IC356" s="28"/>
      <c r="ID356" s="28"/>
      <c r="IE356" s="28"/>
      <c r="IF356" s="28"/>
      <c r="IG356" s="28"/>
      <c r="IH356" s="28"/>
      <c r="II356" s="28"/>
      <c r="IJ356" s="28"/>
      <c r="IK356" s="28"/>
      <c r="IL356" s="28"/>
      <c r="IM356" s="28"/>
      <c r="IN356" s="28"/>
      <c r="IO356" s="28"/>
      <c r="IP356" s="28"/>
      <c r="IQ356" s="28"/>
      <c r="IR356" s="28"/>
      <c r="IS356" s="28"/>
      <c r="IT356" s="28"/>
      <c r="IU356" s="28"/>
      <c r="IV356" s="28"/>
      <c r="IW356" s="28"/>
      <c r="IX356" s="28"/>
      <c r="IY356" s="28"/>
      <c r="IZ356" s="28"/>
      <c r="JA356" s="28"/>
      <c r="JB356" s="28"/>
      <c r="JC356" s="28"/>
      <c r="JD356" s="28"/>
      <c r="JE356" s="28"/>
      <c r="JF356" s="28"/>
      <c r="JG356" s="28"/>
      <c r="JH356" s="28"/>
      <c r="JI356" s="28"/>
      <c r="JJ356" s="28"/>
      <c r="JK356" s="28"/>
      <c r="JL356" s="28"/>
      <c r="JM356" s="28"/>
      <c r="JN356" s="28"/>
      <c r="JO356" s="28"/>
      <c r="JP356" s="28"/>
      <c r="JQ356" s="28"/>
      <c r="JR356" s="28"/>
      <c r="JS356" s="28"/>
    </row>
    <row r="357" spans="1:279" s="27" customFormat="1" ht="12.75" outlineLevel="1" x14ac:dyDescent="0.2">
      <c r="A357" s="33"/>
      <c r="B357" s="58"/>
      <c r="C357" s="193" t="s">
        <v>133</v>
      </c>
      <c r="D357" s="33"/>
      <c r="E357" s="244">
        <v>0</v>
      </c>
      <c r="F357" s="194"/>
      <c r="G357" s="204">
        <f t="shared" si="600"/>
        <v>0</v>
      </c>
      <c r="H357" s="246">
        <f t="shared" si="601"/>
        <v>0</v>
      </c>
      <c r="I357" s="201" t="s">
        <v>193</v>
      </c>
      <c r="J357" s="197">
        <f t="shared" si="598"/>
        <v>0</v>
      </c>
      <c r="K357" s="197">
        <f t="shared" ref="K357:AS364" si="603">+K295/K$10</f>
        <v>0</v>
      </c>
      <c r="L357" s="197">
        <f t="shared" si="603"/>
        <v>0</v>
      </c>
      <c r="M357" s="197">
        <f t="shared" si="603"/>
        <v>0</v>
      </c>
      <c r="N357" s="197">
        <f t="shared" si="603"/>
        <v>0</v>
      </c>
      <c r="O357" s="197">
        <f t="shared" si="603"/>
        <v>0</v>
      </c>
      <c r="P357" s="197">
        <f t="shared" si="603"/>
        <v>0</v>
      </c>
      <c r="Q357" s="197">
        <f t="shared" si="603"/>
        <v>0</v>
      </c>
      <c r="R357" s="197">
        <f t="shared" si="603"/>
        <v>0</v>
      </c>
      <c r="S357" s="197">
        <f t="shared" si="603"/>
        <v>0</v>
      </c>
      <c r="T357" s="197">
        <f t="shared" si="603"/>
        <v>0</v>
      </c>
      <c r="U357" s="197">
        <f t="shared" si="603"/>
        <v>0</v>
      </c>
      <c r="V357" s="197">
        <f t="shared" si="603"/>
        <v>0</v>
      </c>
      <c r="W357" s="197">
        <f t="shared" si="603"/>
        <v>0</v>
      </c>
      <c r="X357" s="197">
        <f t="shared" si="603"/>
        <v>0</v>
      </c>
      <c r="Y357" s="197">
        <f t="shared" si="603"/>
        <v>0</v>
      </c>
      <c r="Z357" s="197">
        <f t="shared" si="603"/>
        <v>0</v>
      </c>
      <c r="AA357" s="197">
        <f t="shared" si="603"/>
        <v>0</v>
      </c>
      <c r="AB357" s="197">
        <f t="shared" si="603"/>
        <v>0</v>
      </c>
      <c r="AC357" s="197">
        <f t="shared" si="603"/>
        <v>0</v>
      </c>
      <c r="AD357" s="197">
        <f t="shared" si="603"/>
        <v>0</v>
      </c>
      <c r="AE357" s="197">
        <f t="shared" si="603"/>
        <v>0</v>
      </c>
      <c r="AF357" s="197">
        <f t="shared" si="603"/>
        <v>0</v>
      </c>
      <c r="AG357" s="197">
        <f t="shared" si="603"/>
        <v>0</v>
      </c>
      <c r="AH357" s="197">
        <f t="shared" si="603"/>
        <v>0</v>
      </c>
      <c r="AI357" s="197">
        <f t="shared" si="603"/>
        <v>0</v>
      </c>
      <c r="AJ357" s="197">
        <f t="shared" si="603"/>
        <v>0</v>
      </c>
      <c r="AK357" s="197">
        <f t="shared" si="603"/>
        <v>0</v>
      </c>
      <c r="AL357" s="197">
        <f t="shared" si="603"/>
        <v>0</v>
      </c>
      <c r="AM357" s="197">
        <f t="shared" si="603"/>
        <v>0</v>
      </c>
      <c r="AN357" s="197">
        <f t="shared" si="603"/>
        <v>0</v>
      </c>
      <c r="AO357" s="197">
        <f t="shared" si="603"/>
        <v>0</v>
      </c>
      <c r="AP357" s="197">
        <f t="shared" si="603"/>
        <v>0</v>
      </c>
      <c r="AQ357" s="197">
        <f t="shared" si="603"/>
        <v>0</v>
      </c>
      <c r="AR357" s="197">
        <f t="shared" si="603"/>
        <v>0</v>
      </c>
      <c r="AS357" s="197">
        <f t="shared" si="603"/>
        <v>0</v>
      </c>
      <c r="AT357" s="197"/>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14"/>
      <c r="DC357" s="28"/>
      <c r="DD357" s="28"/>
      <c r="DE357" s="28"/>
      <c r="DF357" s="28"/>
      <c r="DG357" s="28"/>
      <c r="DH357" s="28"/>
      <c r="DI357" s="28"/>
      <c r="DJ357" s="28"/>
      <c r="DK357" s="28"/>
      <c r="DL357" s="28"/>
      <c r="DM357" s="28"/>
      <c r="DN357" s="28"/>
      <c r="DO357" s="28"/>
      <c r="DP357" s="28"/>
      <c r="DQ357" s="28"/>
      <c r="DR357" s="28"/>
      <c r="DS357" s="28"/>
      <c r="DT357" s="28"/>
      <c r="DU357" s="28"/>
      <c r="DV357" s="28"/>
      <c r="DW357" s="28"/>
      <c r="DX357" s="28"/>
      <c r="DY357" s="28"/>
      <c r="DZ357" s="28"/>
      <c r="EA357" s="28"/>
      <c r="EB357" s="28"/>
      <c r="EC357" s="28"/>
      <c r="ED357" s="28"/>
      <c r="EE357" s="28"/>
      <c r="EF357" s="28"/>
      <c r="EG357" s="28"/>
      <c r="EH357" s="28"/>
      <c r="EI357" s="28"/>
      <c r="EJ357" s="28"/>
      <c r="EK357" s="28"/>
      <c r="EL357" s="28"/>
      <c r="EM357" s="28"/>
      <c r="EN357" s="28"/>
      <c r="EO357" s="28"/>
      <c r="EP357" s="28"/>
      <c r="EQ357" s="28"/>
      <c r="ER357" s="28"/>
      <c r="ES357" s="28"/>
      <c r="ET357" s="28"/>
      <c r="EU357" s="28"/>
      <c r="EV357" s="28"/>
      <c r="EW357" s="28"/>
      <c r="EX357" s="28"/>
      <c r="EY357" s="28"/>
      <c r="EZ357" s="28"/>
      <c r="FA357" s="28"/>
      <c r="FB357" s="28"/>
      <c r="FC357" s="28"/>
      <c r="FD357" s="28"/>
      <c r="FE357" s="28"/>
      <c r="FF357" s="28"/>
      <c r="FG357" s="28"/>
      <c r="FH357" s="28"/>
      <c r="FI357" s="28"/>
      <c r="FJ357" s="28"/>
      <c r="FK357" s="28"/>
      <c r="FL357" s="28"/>
      <c r="FM357" s="28"/>
      <c r="FN357" s="28"/>
      <c r="FO357" s="28"/>
      <c r="FP357" s="28"/>
      <c r="FQ357" s="28"/>
      <c r="FR357" s="28"/>
      <c r="FS357" s="28"/>
      <c r="FT357" s="28"/>
      <c r="FU357" s="28"/>
      <c r="FV357" s="28"/>
      <c r="FW357" s="28"/>
      <c r="FX357" s="28"/>
      <c r="FY357" s="28"/>
      <c r="FZ357" s="28"/>
      <c r="GA357" s="28"/>
      <c r="GB357" s="28"/>
      <c r="GC357" s="28"/>
      <c r="GD357" s="28"/>
      <c r="GE357" s="28"/>
      <c r="GF357" s="28"/>
      <c r="GG357" s="28"/>
      <c r="GH357" s="28"/>
      <c r="GI357" s="28"/>
      <c r="GJ357" s="28"/>
      <c r="GK357" s="28"/>
      <c r="GL357" s="28"/>
      <c r="GM357" s="28"/>
      <c r="GN357" s="28"/>
      <c r="GO357" s="28"/>
      <c r="GP357" s="28"/>
      <c r="GQ357" s="28"/>
      <c r="GR357" s="28"/>
      <c r="GS357" s="28"/>
      <c r="GT357" s="28"/>
      <c r="GU357" s="28"/>
      <c r="GV357" s="28"/>
      <c r="GW357" s="28"/>
      <c r="GX357" s="28"/>
      <c r="GY357" s="28"/>
      <c r="GZ357" s="28"/>
      <c r="HA357" s="28"/>
      <c r="HB357" s="28"/>
      <c r="HC357" s="28"/>
      <c r="HD357" s="28"/>
      <c r="HE357" s="28"/>
      <c r="HF357" s="28"/>
      <c r="HG357" s="28"/>
      <c r="HH357" s="28"/>
      <c r="HI357" s="28"/>
      <c r="HJ357" s="28"/>
      <c r="HK357" s="28"/>
      <c r="HL357" s="28"/>
      <c r="HM357" s="28"/>
      <c r="HN357" s="28"/>
      <c r="HO357" s="28"/>
      <c r="HP357" s="28"/>
      <c r="HQ357" s="28"/>
      <c r="HR357" s="28"/>
      <c r="HS357" s="28"/>
      <c r="HT357" s="28"/>
      <c r="HU357" s="28"/>
      <c r="HV357" s="28"/>
      <c r="HW357" s="28"/>
      <c r="HX357" s="28"/>
      <c r="HY357" s="28"/>
      <c r="HZ357" s="28"/>
      <c r="IA357" s="28"/>
      <c r="IB357" s="28"/>
      <c r="IC357" s="28"/>
      <c r="ID357" s="28"/>
      <c r="IE357" s="28"/>
      <c r="IF357" s="28"/>
      <c r="IG357" s="28"/>
      <c r="IH357" s="28"/>
      <c r="II357" s="28"/>
      <c r="IJ357" s="28"/>
      <c r="IK357" s="28"/>
      <c r="IL357" s="28"/>
      <c r="IM357" s="28"/>
      <c r="IN357" s="28"/>
      <c r="IO357" s="28"/>
      <c r="IP357" s="28"/>
      <c r="IQ357" s="28"/>
      <c r="IR357" s="28"/>
      <c r="IS357" s="28"/>
      <c r="IT357" s="28"/>
      <c r="IU357" s="28"/>
      <c r="IV357" s="28"/>
      <c r="IW357" s="28"/>
      <c r="IX357" s="28"/>
      <c r="IY357" s="28"/>
      <c r="IZ357" s="28"/>
      <c r="JA357" s="28"/>
      <c r="JB357" s="28"/>
      <c r="JC357" s="28"/>
      <c r="JD357" s="28"/>
      <c r="JE357" s="28"/>
      <c r="JF357" s="28"/>
      <c r="JG357" s="28"/>
      <c r="JH357" s="28"/>
      <c r="JI357" s="28"/>
      <c r="JJ357" s="28"/>
      <c r="JK357" s="28"/>
      <c r="JL357" s="28"/>
      <c r="JM357" s="28"/>
      <c r="JN357" s="28"/>
      <c r="JO357" s="28"/>
      <c r="JP357" s="28"/>
      <c r="JQ357" s="28"/>
      <c r="JR357" s="28"/>
      <c r="JS357" s="28"/>
    </row>
    <row r="358" spans="1:279" s="27" customFormat="1" ht="12.75" outlineLevel="1" x14ac:dyDescent="0.2">
      <c r="A358" s="33"/>
      <c r="B358" s="58"/>
      <c r="C358" s="193" t="s">
        <v>134</v>
      </c>
      <c r="D358" s="33"/>
      <c r="E358" s="244">
        <v>0</v>
      </c>
      <c r="F358" s="194"/>
      <c r="G358" s="204">
        <f t="shared" si="600"/>
        <v>0</v>
      </c>
      <c r="H358" s="246">
        <f t="shared" si="601"/>
        <v>0</v>
      </c>
      <c r="I358" s="201" t="s">
        <v>193</v>
      </c>
      <c r="J358" s="197">
        <f t="shared" si="598"/>
        <v>0</v>
      </c>
      <c r="K358" s="197">
        <f t="shared" si="603"/>
        <v>0</v>
      </c>
      <c r="L358" s="197">
        <f t="shared" si="603"/>
        <v>0</v>
      </c>
      <c r="M358" s="197">
        <f t="shared" si="603"/>
        <v>0</v>
      </c>
      <c r="N358" s="197">
        <f t="shared" si="603"/>
        <v>0</v>
      </c>
      <c r="O358" s="197">
        <f t="shared" si="603"/>
        <v>0</v>
      </c>
      <c r="P358" s="197">
        <f t="shared" si="603"/>
        <v>0</v>
      </c>
      <c r="Q358" s="197">
        <f t="shared" si="603"/>
        <v>0</v>
      </c>
      <c r="R358" s="197">
        <f t="shared" si="603"/>
        <v>0</v>
      </c>
      <c r="S358" s="197">
        <f t="shared" si="603"/>
        <v>0</v>
      </c>
      <c r="T358" s="197">
        <f t="shared" si="603"/>
        <v>0</v>
      </c>
      <c r="U358" s="197">
        <f t="shared" si="603"/>
        <v>0</v>
      </c>
      <c r="V358" s="197">
        <f t="shared" si="603"/>
        <v>0</v>
      </c>
      <c r="W358" s="197">
        <f t="shared" si="603"/>
        <v>0</v>
      </c>
      <c r="X358" s="197">
        <f t="shared" si="603"/>
        <v>0</v>
      </c>
      <c r="Y358" s="197">
        <f t="shared" si="603"/>
        <v>0</v>
      </c>
      <c r="Z358" s="197">
        <f t="shared" si="603"/>
        <v>0</v>
      </c>
      <c r="AA358" s="197">
        <f t="shared" si="603"/>
        <v>0</v>
      </c>
      <c r="AB358" s="197">
        <f t="shared" si="603"/>
        <v>0</v>
      </c>
      <c r="AC358" s="197">
        <f t="shared" si="603"/>
        <v>0</v>
      </c>
      <c r="AD358" s="197">
        <f t="shared" si="603"/>
        <v>0</v>
      </c>
      <c r="AE358" s="197">
        <f t="shared" si="603"/>
        <v>0</v>
      </c>
      <c r="AF358" s="197">
        <f t="shared" si="603"/>
        <v>0</v>
      </c>
      <c r="AG358" s="197">
        <f t="shared" si="603"/>
        <v>0</v>
      </c>
      <c r="AH358" s="197">
        <f t="shared" si="603"/>
        <v>0</v>
      </c>
      <c r="AI358" s="197">
        <f t="shared" si="603"/>
        <v>0</v>
      </c>
      <c r="AJ358" s="197">
        <f t="shared" si="603"/>
        <v>0</v>
      </c>
      <c r="AK358" s="197">
        <f t="shared" si="603"/>
        <v>0</v>
      </c>
      <c r="AL358" s="197">
        <f t="shared" si="603"/>
        <v>0</v>
      </c>
      <c r="AM358" s="197">
        <f t="shared" si="603"/>
        <v>0</v>
      </c>
      <c r="AN358" s="197">
        <f t="shared" si="603"/>
        <v>0</v>
      </c>
      <c r="AO358" s="197">
        <f t="shared" si="603"/>
        <v>0</v>
      </c>
      <c r="AP358" s="197">
        <f t="shared" si="603"/>
        <v>0</v>
      </c>
      <c r="AQ358" s="197">
        <f t="shared" si="603"/>
        <v>0</v>
      </c>
      <c r="AR358" s="197">
        <f t="shared" si="603"/>
        <v>0</v>
      </c>
      <c r="AS358" s="197">
        <f t="shared" si="603"/>
        <v>0</v>
      </c>
      <c r="AT358" s="197"/>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14"/>
      <c r="DC358" s="28"/>
      <c r="DD358" s="28"/>
      <c r="DE358" s="28"/>
      <c r="DF358" s="28"/>
      <c r="DG358" s="28"/>
      <c r="DH358" s="28"/>
      <c r="DI358" s="28"/>
      <c r="DJ358" s="28"/>
      <c r="DK358" s="28"/>
      <c r="DL358" s="28"/>
      <c r="DM358" s="28"/>
      <c r="DN358" s="28"/>
      <c r="DO358" s="28"/>
      <c r="DP358" s="28"/>
      <c r="DQ358" s="28"/>
      <c r="DR358" s="28"/>
      <c r="DS358" s="28"/>
      <c r="DT358" s="28"/>
      <c r="DU358" s="28"/>
      <c r="DV358" s="28"/>
      <c r="DW358" s="28"/>
      <c r="DX358" s="28"/>
      <c r="DY358" s="28"/>
      <c r="DZ358" s="28"/>
      <c r="EA358" s="28"/>
      <c r="EB358" s="28"/>
      <c r="EC358" s="28"/>
      <c r="ED358" s="28"/>
      <c r="EE358" s="28"/>
      <c r="EF358" s="28"/>
      <c r="EG358" s="28"/>
      <c r="EH358" s="28"/>
      <c r="EI358" s="28"/>
      <c r="EJ358" s="28"/>
      <c r="EK358" s="28"/>
      <c r="EL358" s="28"/>
      <c r="EM358" s="28"/>
      <c r="EN358" s="28"/>
      <c r="EO358" s="28"/>
      <c r="EP358" s="28"/>
      <c r="EQ358" s="28"/>
      <c r="ER358" s="28"/>
      <c r="ES358" s="28"/>
      <c r="ET358" s="28"/>
      <c r="EU358" s="28"/>
      <c r="EV358" s="28"/>
      <c r="EW358" s="28"/>
      <c r="EX358" s="28"/>
      <c r="EY358" s="28"/>
      <c r="EZ358" s="28"/>
      <c r="FA358" s="28"/>
      <c r="FB358" s="28"/>
      <c r="FC358" s="28"/>
      <c r="FD358" s="28"/>
      <c r="FE358" s="28"/>
      <c r="FF358" s="28"/>
      <c r="FG358" s="28"/>
      <c r="FH358" s="28"/>
      <c r="FI358" s="28"/>
      <c r="FJ358" s="28"/>
      <c r="FK358" s="28"/>
      <c r="FL358" s="28"/>
      <c r="FM358" s="28"/>
      <c r="FN358" s="28"/>
      <c r="FO358" s="28"/>
      <c r="FP358" s="28"/>
      <c r="FQ358" s="28"/>
      <c r="FR358" s="28"/>
      <c r="FS358" s="28"/>
      <c r="FT358" s="28"/>
      <c r="FU358" s="28"/>
      <c r="FV358" s="28"/>
      <c r="FW358" s="28"/>
      <c r="FX358" s="28"/>
      <c r="FY358" s="28"/>
      <c r="FZ358" s="28"/>
      <c r="GA358" s="28"/>
      <c r="GB358" s="28"/>
      <c r="GC358" s="28"/>
      <c r="GD358" s="28"/>
      <c r="GE358" s="28"/>
      <c r="GF358" s="28"/>
      <c r="GG358" s="28"/>
      <c r="GH358" s="28"/>
      <c r="GI358" s="28"/>
      <c r="GJ358" s="28"/>
      <c r="GK358" s="28"/>
      <c r="GL358" s="28"/>
      <c r="GM358" s="28"/>
      <c r="GN358" s="28"/>
      <c r="GO358" s="28"/>
      <c r="GP358" s="28"/>
      <c r="GQ358" s="28"/>
      <c r="GR358" s="28"/>
      <c r="GS358" s="28"/>
      <c r="GT358" s="28"/>
      <c r="GU358" s="28"/>
      <c r="GV358" s="28"/>
      <c r="GW358" s="28"/>
      <c r="GX358" s="28"/>
      <c r="GY358" s="28"/>
      <c r="GZ358" s="28"/>
      <c r="HA358" s="28"/>
      <c r="HB358" s="28"/>
      <c r="HC358" s="28"/>
      <c r="HD358" s="28"/>
      <c r="HE358" s="28"/>
      <c r="HF358" s="28"/>
      <c r="HG358" s="28"/>
      <c r="HH358" s="28"/>
      <c r="HI358" s="28"/>
      <c r="HJ358" s="28"/>
      <c r="HK358" s="28"/>
      <c r="HL358" s="28"/>
      <c r="HM358" s="28"/>
      <c r="HN358" s="28"/>
      <c r="HO358" s="28"/>
      <c r="HP358" s="28"/>
      <c r="HQ358" s="28"/>
      <c r="HR358" s="28"/>
      <c r="HS358" s="28"/>
      <c r="HT358" s="28"/>
      <c r="HU358" s="28"/>
      <c r="HV358" s="28"/>
      <c r="HW358" s="28"/>
      <c r="HX358" s="28"/>
      <c r="HY358" s="28"/>
      <c r="HZ358" s="28"/>
      <c r="IA358" s="28"/>
      <c r="IB358" s="28"/>
      <c r="IC358" s="28"/>
      <c r="ID358" s="28"/>
      <c r="IE358" s="28"/>
      <c r="IF358" s="28"/>
      <c r="IG358" s="28"/>
      <c r="IH358" s="28"/>
      <c r="II358" s="28"/>
      <c r="IJ358" s="28"/>
      <c r="IK358" s="28"/>
      <c r="IL358" s="28"/>
      <c r="IM358" s="28"/>
      <c r="IN358" s="28"/>
      <c r="IO358" s="28"/>
      <c r="IP358" s="28"/>
      <c r="IQ358" s="28"/>
      <c r="IR358" s="28"/>
      <c r="IS358" s="28"/>
      <c r="IT358" s="28"/>
      <c r="IU358" s="28"/>
      <c r="IV358" s="28"/>
      <c r="IW358" s="28"/>
      <c r="IX358" s="28"/>
      <c r="IY358" s="28"/>
      <c r="IZ358" s="28"/>
      <c r="JA358" s="28"/>
      <c r="JB358" s="28"/>
      <c r="JC358" s="28"/>
      <c r="JD358" s="28"/>
      <c r="JE358" s="28"/>
      <c r="JF358" s="28"/>
      <c r="JG358" s="28"/>
      <c r="JH358" s="28"/>
      <c r="JI358" s="28"/>
      <c r="JJ358" s="28"/>
      <c r="JK358" s="28"/>
      <c r="JL358" s="28"/>
      <c r="JM358" s="28"/>
      <c r="JN358" s="28"/>
      <c r="JO358" s="28"/>
      <c r="JP358" s="28"/>
      <c r="JQ358" s="28"/>
      <c r="JR358" s="28"/>
      <c r="JS358" s="28"/>
    </row>
    <row r="359" spans="1:279" s="27" customFormat="1" ht="12.75" outlineLevel="1" x14ac:dyDescent="0.2">
      <c r="A359" s="33"/>
      <c r="B359" s="58"/>
      <c r="C359" s="193" t="s">
        <v>135</v>
      </c>
      <c r="D359" s="33"/>
      <c r="E359" s="244">
        <v>0</v>
      </c>
      <c r="F359" s="194"/>
      <c r="G359" s="204">
        <f t="shared" si="600"/>
        <v>0</v>
      </c>
      <c r="H359" s="246">
        <f t="shared" si="601"/>
        <v>0</v>
      </c>
      <c r="I359" s="201" t="s">
        <v>193</v>
      </c>
      <c r="J359" s="197">
        <f t="shared" si="598"/>
        <v>0</v>
      </c>
      <c r="K359" s="197">
        <f t="shared" si="603"/>
        <v>0</v>
      </c>
      <c r="L359" s="197">
        <f t="shared" si="603"/>
        <v>0</v>
      </c>
      <c r="M359" s="197">
        <f t="shared" si="603"/>
        <v>0</v>
      </c>
      <c r="N359" s="197">
        <f t="shared" si="603"/>
        <v>0</v>
      </c>
      <c r="O359" s="197">
        <f t="shared" si="603"/>
        <v>0</v>
      </c>
      <c r="P359" s="197">
        <f t="shared" si="603"/>
        <v>0</v>
      </c>
      <c r="Q359" s="197">
        <f t="shared" si="603"/>
        <v>0</v>
      </c>
      <c r="R359" s="197">
        <f t="shared" si="603"/>
        <v>0</v>
      </c>
      <c r="S359" s="197">
        <f t="shared" si="603"/>
        <v>0</v>
      </c>
      <c r="T359" s="197">
        <f t="shared" si="603"/>
        <v>0</v>
      </c>
      <c r="U359" s="197">
        <f t="shared" si="603"/>
        <v>0</v>
      </c>
      <c r="V359" s="197">
        <f t="shared" si="603"/>
        <v>0</v>
      </c>
      <c r="W359" s="197">
        <f t="shared" si="603"/>
        <v>0</v>
      </c>
      <c r="X359" s="197">
        <f t="shared" si="603"/>
        <v>0</v>
      </c>
      <c r="Y359" s="197">
        <f t="shared" si="603"/>
        <v>0</v>
      </c>
      <c r="Z359" s="197">
        <f t="shared" si="603"/>
        <v>0</v>
      </c>
      <c r="AA359" s="197">
        <f t="shared" si="603"/>
        <v>0</v>
      </c>
      <c r="AB359" s="197">
        <f t="shared" si="603"/>
        <v>0</v>
      </c>
      <c r="AC359" s="197">
        <f t="shared" si="603"/>
        <v>0</v>
      </c>
      <c r="AD359" s="197">
        <f t="shared" si="603"/>
        <v>0</v>
      </c>
      <c r="AE359" s="197">
        <f t="shared" si="603"/>
        <v>0</v>
      </c>
      <c r="AF359" s="197">
        <f t="shared" si="603"/>
        <v>0</v>
      </c>
      <c r="AG359" s="197">
        <f t="shared" si="603"/>
        <v>0</v>
      </c>
      <c r="AH359" s="197">
        <f t="shared" si="603"/>
        <v>0</v>
      </c>
      <c r="AI359" s="197">
        <f t="shared" si="603"/>
        <v>0</v>
      </c>
      <c r="AJ359" s="197">
        <f t="shared" si="603"/>
        <v>0</v>
      </c>
      <c r="AK359" s="197">
        <f t="shared" si="603"/>
        <v>0</v>
      </c>
      <c r="AL359" s="197">
        <f t="shared" si="603"/>
        <v>0</v>
      </c>
      <c r="AM359" s="197">
        <f t="shared" si="603"/>
        <v>0</v>
      </c>
      <c r="AN359" s="197">
        <f t="shared" si="603"/>
        <v>0</v>
      </c>
      <c r="AO359" s="197">
        <f t="shared" si="603"/>
        <v>0</v>
      </c>
      <c r="AP359" s="197">
        <f t="shared" si="603"/>
        <v>0</v>
      </c>
      <c r="AQ359" s="197">
        <f t="shared" si="603"/>
        <v>0</v>
      </c>
      <c r="AR359" s="197">
        <f t="shared" si="603"/>
        <v>0</v>
      </c>
      <c r="AS359" s="197">
        <f t="shared" si="603"/>
        <v>0</v>
      </c>
      <c r="AT359" s="197"/>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14"/>
      <c r="DC359" s="28"/>
      <c r="DD359" s="28"/>
      <c r="DE359" s="28"/>
      <c r="DF359" s="28"/>
      <c r="DG359" s="28"/>
      <c r="DH359" s="28"/>
      <c r="DI359" s="28"/>
      <c r="DJ359" s="28"/>
      <c r="DK359" s="28"/>
      <c r="DL359" s="28"/>
      <c r="DM359" s="28"/>
      <c r="DN359" s="28"/>
      <c r="DO359" s="28"/>
      <c r="DP359" s="28"/>
      <c r="DQ359" s="28"/>
      <c r="DR359" s="28"/>
      <c r="DS359" s="28"/>
      <c r="DT359" s="28"/>
      <c r="DU359" s="28"/>
      <c r="DV359" s="28"/>
      <c r="DW359" s="28"/>
      <c r="DX359" s="28"/>
      <c r="DY359" s="28"/>
      <c r="DZ359" s="28"/>
      <c r="EA359" s="28"/>
      <c r="EB359" s="28"/>
      <c r="EC359" s="28"/>
      <c r="ED359" s="28"/>
      <c r="EE359" s="28"/>
      <c r="EF359" s="28"/>
      <c r="EG359" s="28"/>
      <c r="EH359" s="28"/>
      <c r="EI359" s="28"/>
      <c r="EJ359" s="28"/>
      <c r="EK359" s="28"/>
      <c r="EL359" s="28"/>
      <c r="EM359" s="28"/>
      <c r="EN359" s="28"/>
      <c r="EO359" s="28"/>
      <c r="EP359" s="28"/>
      <c r="EQ359" s="28"/>
      <c r="ER359" s="28"/>
      <c r="ES359" s="28"/>
      <c r="ET359" s="28"/>
      <c r="EU359" s="28"/>
      <c r="EV359" s="28"/>
      <c r="EW359" s="28"/>
      <c r="EX359" s="28"/>
      <c r="EY359" s="28"/>
      <c r="EZ359" s="28"/>
      <c r="FA359" s="28"/>
      <c r="FB359" s="28"/>
      <c r="FC359" s="28"/>
      <c r="FD359" s="28"/>
      <c r="FE359" s="28"/>
      <c r="FF359" s="28"/>
      <c r="FG359" s="28"/>
      <c r="FH359" s="28"/>
      <c r="FI359" s="28"/>
      <c r="FJ359" s="28"/>
      <c r="FK359" s="28"/>
      <c r="FL359" s="28"/>
      <c r="FM359" s="28"/>
      <c r="FN359" s="28"/>
      <c r="FO359" s="28"/>
      <c r="FP359" s="28"/>
      <c r="FQ359" s="28"/>
      <c r="FR359" s="28"/>
      <c r="FS359" s="28"/>
      <c r="FT359" s="28"/>
      <c r="FU359" s="28"/>
      <c r="FV359" s="28"/>
      <c r="FW359" s="28"/>
      <c r="FX359" s="28"/>
      <c r="FY359" s="28"/>
      <c r="FZ359" s="28"/>
      <c r="GA359" s="28"/>
      <c r="GB359" s="28"/>
      <c r="GC359" s="28"/>
      <c r="GD359" s="28"/>
      <c r="GE359" s="28"/>
      <c r="GF359" s="28"/>
      <c r="GG359" s="28"/>
      <c r="GH359" s="28"/>
      <c r="GI359" s="28"/>
      <c r="GJ359" s="28"/>
      <c r="GK359" s="28"/>
      <c r="GL359" s="28"/>
      <c r="GM359" s="28"/>
      <c r="GN359" s="28"/>
      <c r="GO359" s="28"/>
      <c r="GP359" s="28"/>
      <c r="GQ359" s="28"/>
      <c r="GR359" s="28"/>
      <c r="GS359" s="28"/>
      <c r="GT359" s="28"/>
      <c r="GU359" s="28"/>
      <c r="GV359" s="28"/>
      <c r="GW359" s="28"/>
      <c r="GX359" s="28"/>
      <c r="GY359" s="28"/>
      <c r="GZ359" s="28"/>
      <c r="HA359" s="28"/>
      <c r="HB359" s="28"/>
      <c r="HC359" s="28"/>
      <c r="HD359" s="28"/>
      <c r="HE359" s="28"/>
      <c r="HF359" s="28"/>
      <c r="HG359" s="28"/>
      <c r="HH359" s="28"/>
      <c r="HI359" s="28"/>
      <c r="HJ359" s="28"/>
      <c r="HK359" s="28"/>
      <c r="HL359" s="28"/>
      <c r="HM359" s="28"/>
      <c r="HN359" s="28"/>
      <c r="HO359" s="28"/>
      <c r="HP359" s="28"/>
      <c r="HQ359" s="28"/>
      <c r="HR359" s="28"/>
      <c r="HS359" s="28"/>
      <c r="HT359" s="28"/>
      <c r="HU359" s="28"/>
      <c r="HV359" s="28"/>
      <c r="HW359" s="28"/>
      <c r="HX359" s="28"/>
      <c r="HY359" s="28"/>
      <c r="HZ359" s="28"/>
      <c r="IA359" s="28"/>
      <c r="IB359" s="28"/>
      <c r="IC359" s="28"/>
      <c r="ID359" s="28"/>
      <c r="IE359" s="28"/>
      <c r="IF359" s="28"/>
      <c r="IG359" s="28"/>
      <c r="IH359" s="28"/>
      <c r="II359" s="28"/>
      <c r="IJ359" s="28"/>
      <c r="IK359" s="28"/>
      <c r="IL359" s="28"/>
      <c r="IM359" s="28"/>
      <c r="IN359" s="28"/>
      <c r="IO359" s="28"/>
      <c r="IP359" s="28"/>
      <c r="IQ359" s="28"/>
      <c r="IR359" s="28"/>
      <c r="IS359" s="28"/>
      <c r="IT359" s="28"/>
      <c r="IU359" s="28"/>
      <c r="IV359" s="28"/>
      <c r="IW359" s="28"/>
      <c r="IX359" s="28"/>
      <c r="IY359" s="28"/>
      <c r="IZ359" s="28"/>
      <c r="JA359" s="28"/>
      <c r="JB359" s="28"/>
      <c r="JC359" s="28"/>
      <c r="JD359" s="28"/>
      <c r="JE359" s="28"/>
      <c r="JF359" s="28"/>
      <c r="JG359" s="28"/>
      <c r="JH359" s="28"/>
      <c r="JI359" s="28"/>
      <c r="JJ359" s="28"/>
      <c r="JK359" s="28"/>
      <c r="JL359" s="28"/>
      <c r="JM359" s="28"/>
      <c r="JN359" s="28"/>
      <c r="JO359" s="28"/>
      <c r="JP359" s="28"/>
      <c r="JQ359" s="28"/>
      <c r="JR359" s="28"/>
      <c r="JS359" s="28"/>
    </row>
    <row r="360" spans="1:279" s="27" customFormat="1" ht="12.75" outlineLevel="1" x14ac:dyDescent="0.2">
      <c r="A360" s="33"/>
      <c r="B360" s="58"/>
      <c r="C360" s="193" t="s">
        <v>136</v>
      </c>
      <c r="D360" s="33"/>
      <c r="E360" s="244">
        <v>0</v>
      </c>
      <c r="F360" s="194"/>
      <c r="G360" s="204">
        <f t="shared" si="600"/>
        <v>0</v>
      </c>
      <c r="H360" s="246">
        <f t="shared" si="601"/>
        <v>0</v>
      </c>
      <c r="I360" s="201" t="s">
        <v>193</v>
      </c>
      <c r="J360" s="197">
        <f t="shared" si="598"/>
        <v>0</v>
      </c>
      <c r="K360" s="197">
        <f t="shared" si="603"/>
        <v>0</v>
      </c>
      <c r="L360" s="197">
        <f t="shared" si="603"/>
        <v>0</v>
      </c>
      <c r="M360" s="197">
        <f t="shared" si="603"/>
        <v>0</v>
      </c>
      <c r="N360" s="197">
        <f t="shared" si="603"/>
        <v>0</v>
      </c>
      <c r="O360" s="197">
        <f t="shared" si="603"/>
        <v>0</v>
      </c>
      <c r="P360" s="197">
        <f t="shared" si="603"/>
        <v>0</v>
      </c>
      <c r="Q360" s="197">
        <f t="shared" si="603"/>
        <v>0</v>
      </c>
      <c r="R360" s="197">
        <f t="shared" si="603"/>
        <v>0</v>
      </c>
      <c r="S360" s="197">
        <f t="shared" si="603"/>
        <v>0</v>
      </c>
      <c r="T360" s="197">
        <f t="shared" si="603"/>
        <v>0</v>
      </c>
      <c r="U360" s="197">
        <f t="shared" si="603"/>
        <v>0</v>
      </c>
      <c r="V360" s="197">
        <f t="shared" si="603"/>
        <v>0</v>
      </c>
      <c r="W360" s="197">
        <f t="shared" si="603"/>
        <v>0</v>
      </c>
      <c r="X360" s="197">
        <f t="shared" si="603"/>
        <v>0</v>
      </c>
      <c r="Y360" s="197">
        <f t="shared" si="603"/>
        <v>0</v>
      </c>
      <c r="Z360" s="197">
        <f t="shared" si="603"/>
        <v>0</v>
      </c>
      <c r="AA360" s="197">
        <f t="shared" si="603"/>
        <v>0</v>
      </c>
      <c r="AB360" s="197">
        <f t="shared" si="603"/>
        <v>0</v>
      </c>
      <c r="AC360" s="197">
        <f t="shared" si="603"/>
        <v>0</v>
      </c>
      <c r="AD360" s="197">
        <f t="shared" si="603"/>
        <v>0</v>
      </c>
      <c r="AE360" s="197">
        <f t="shared" si="603"/>
        <v>0</v>
      </c>
      <c r="AF360" s="197">
        <f t="shared" si="603"/>
        <v>0</v>
      </c>
      <c r="AG360" s="197">
        <f t="shared" si="603"/>
        <v>0</v>
      </c>
      <c r="AH360" s="197">
        <f t="shared" si="603"/>
        <v>0</v>
      </c>
      <c r="AI360" s="197">
        <f t="shared" si="603"/>
        <v>0</v>
      </c>
      <c r="AJ360" s="197">
        <f t="shared" si="603"/>
        <v>0</v>
      </c>
      <c r="AK360" s="197">
        <f t="shared" si="603"/>
        <v>0</v>
      </c>
      <c r="AL360" s="197">
        <f t="shared" si="603"/>
        <v>0</v>
      </c>
      <c r="AM360" s="197">
        <f t="shared" si="603"/>
        <v>0</v>
      </c>
      <c r="AN360" s="197">
        <f t="shared" si="603"/>
        <v>0</v>
      </c>
      <c r="AO360" s="197">
        <f t="shared" si="603"/>
        <v>0</v>
      </c>
      <c r="AP360" s="197">
        <f t="shared" si="603"/>
        <v>0</v>
      </c>
      <c r="AQ360" s="197">
        <f t="shared" si="603"/>
        <v>0</v>
      </c>
      <c r="AR360" s="197">
        <f t="shared" si="603"/>
        <v>0</v>
      </c>
      <c r="AS360" s="197">
        <f t="shared" si="603"/>
        <v>0</v>
      </c>
      <c r="AT360" s="197"/>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14"/>
      <c r="DC360" s="28"/>
      <c r="DD360" s="28"/>
      <c r="DE360" s="28"/>
      <c r="DF360" s="28"/>
      <c r="DG360" s="28"/>
      <c r="DH360" s="28"/>
      <c r="DI360" s="28"/>
      <c r="DJ360" s="28"/>
      <c r="DK360" s="28"/>
      <c r="DL360" s="28"/>
      <c r="DM360" s="28"/>
      <c r="DN360" s="28"/>
      <c r="DO360" s="28"/>
      <c r="DP360" s="28"/>
      <c r="DQ360" s="28"/>
      <c r="DR360" s="28"/>
      <c r="DS360" s="28"/>
      <c r="DT360" s="28"/>
      <c r="DU360" s="28"/>
      <c r="DV360" s="28"/>
      <c r="DW360" s="28"/>
      <c r="DX360" s="28"/>
      <c r="DY360" s="28"/>
      <c r="DZ360" s="28"/>
      <c r="EA360" s="28"/>
      <c r="EB360" s="28"/>
      <c r="EC360" s="28"/>
      <c r="ED360" s="28"/>
      <c r="EE360" s="28"/>
      <c r="EF360" s="28"/>
      <c r="EG360" s="28"/>
      <c r="EH360" s="28"/>
      <c r="EI360" s="28"/>
      <c r="EJ360" s="28"/>
      <c r="EK360" s="28"/>
      <c r="EL360" s="28"/>
      <c r="EM360" s="28"/>
      <c r="EN360" s="28"/>
      <c r="EO360" s="28"/>
      <c r="EP360" s="28"/>
      <c r="EQ360" s="28"/>
      <c r="ER360" s="28"/>
      <c r="ES360" s="28"/>
      <c r="ET360" s="28"/>
      <c r="EU360" s="28"/>
      <c r="EV360" s="28"/>
      <c r="EW360" s="28"/>
      <c r="EX360" s="28"/>
      <c r="EY360" s="28"/>
      <c r="EZ360" s="28"/>
      <c r="FA360" s="28"/>
      <c r="FB360" s="28"/>
      <c r="FC360" s="28"/>
      <c r="FD360" s="28"/>
      <c r="FE360" s="28"/>
      <c r="FF360" s="28"/>
      <c r="FG360" s="28"/>
      <c r="FH360" s="28"/>
      <c r="FI360" s="28"/>
      <c r="FJ360" s="28"/>
      <c r="FK360" s="28"/>
      <c r="FL360" s="28"/>
      <c r="FM360" s="28"/>
      <c r="FN360" s="28"/>
      <c r="FO360" s="28"/>
      <c r="FP360" s="28"/>
      <c r="FQ360" s="28"/>
      <c r="FR360" s="28"/>
      <c r="FS360" s="28"/>
      <c r="FT360" s="28"/>
      <c r="FU360" s="28"/>
      <c r="FV360" s="28"/>
      <c r="FW360" s="28"/>
      <c r="FX360" s="28"/>
      <c r="FY360" s="28"/>
      <c r="FZ360" s="28"/>
      <c r="GA360" s="28"/>
      <c r="GB360" s="28"/>
      <c r="GC360" s="28"/>
      <c r="GD360" s="28"/>
      <c r="GE360" s="28"/>
      <c r="GF360" s="28"/>
      <c r="GG360" s="28"/>
      <c r="GH360" s="28"/>
      <c r="GI360" s="28"/>
      <c r="GJ360" s="28"/>
      <c r="GK360" s="28"/>
      <c r="GL360" s="28"/>
      <c r="GM360" s="28"/>
      <c r="GN360" s="28"/>
      <c r="GO360" s="28"/>
      <c r="GP360" s="28"/>
      <c r="GQ360" s="28"/>
      <c r="GR360" s="28"/>
      <c r="GS360" s="28"/>
      <c r="GT360" s="28"/>
      <c r="GU360" s="28"/>
      <c r="GV360" s="28"/>
      <c r="GW360" s="28"/>
      <c r="GX360" s="28"/>
      <c r="GY360" s="28"/>
      <c r="GZ360" s="28"/>
      <c r="HA360" s="28"/>
      <c r="HB360" s="28"/>
      <c r="HC360" s="28"/>
      <c r="HD360" s="28"/>
      <c r="HE360" s="28"/>
      <c r="HF360" s="28"/>
      <c r="HG360" s="28"/>
      <c r="HH360" s="28"/>
      <c r="HI360" s="28"/>
      <c r="HJ360" s="28"/>
      <c r="HK360" s="28"/>
      <c r="HL360" s="28"/>
      <c r="HM360" s="28"/>
      <c r="HN360" s="28"/>
      <c r="HO360" s="28"/>
      <c r="HP360" s="28"/>
      <c r="HQ360" s="28"/>
      <c r="HR360" s="28"/>
      <c r="HS360" s="28"/>
      <c r="HT360" s="28"/>
      <c r="HU360" s="28"/>
      <c r="HV360" s="28"/>
      <c r="HW360" s="28"/>
      <c r="HX360" s="28"/>
      <c r="HY360" s="28"/>
      <c r="HZ360" s="28"/>
      <c r="IA360" s="28"/>
      <c r="IB360" s="28"/>
      <c r="IC360" s="28"/>
      <c r="ID360" s="28"/>
      <c r="IE360" s="28"/>
      <c r="IF360" s="28"/>
      <c r="IG360" s="28"/>
      <c r="IH360" s="28"/>
      <c r="II360" s="28"/>
      <c r="IJ360" s="28"/>
      <c r="IK360" s="28"/>
      <c r="IL360" s="28"/>
      <c r="IM360" s="28"/>
      <c r="IN360" s="28"/>
      <c r="IO360" s="28"/>
      <c r="IP360" s="28"/>
      <c r="IQ360" s="28"/>
      <c r="IR360" s="28"/>
      <c r="IS360" s="28"/>
      <c r="IT360" s="28"/>
      <c r="IU360" s="28"/>
      <c r="IV360" s="28"/>
      <c r="IW360" s="28"/>
      <c r="IX360" s="28"/>
      <c r="IY360" s="28"/>
      <c r="IZ360" s="28"/>
      <c r="JA360" s="28"/>
      <c r="JB360" s="28"/>
      <c r="JC360" s="28"/>
      <c r="JD360" s="28"/>
      <c r="JE360" s="28"/>
      <c r="JF360" s="28"/>
      <c r="JG360" s="28"/>
      <c r="JH360" s="28"/>
      <c r="JI360" s="28"/>
      <c r="JJ360" s="28"/>
      <c r="JK360" s="28"/>
      <c r="JL360" s="28"/>
      <c r="JM360" s="28"/>
      <c r="JN360" s="28"/>
      <c r="JO360" s="28"/>
      <c r="JP360" s="28"/>
      <c r="JQ360" s="28"/>
      <c r="JR360" s="28"/>
      <c r="JS360" s="28"/>
    </row>
    <row r="361" spans="1:279" s="27" customFormat="1" ht="12.75" outlineLevel="1" x14ac:dyDescent="0.2">
      <c r="A361" s="33"/>
      <c r="B361" s="58"/>
      <c r="C361" s="193" t="s">
        <v>137</v>
      </c>
      <c r="D361" s="33"/>
      <c r="E361" s="244">
        <v>0</v>
      </c>
      <c r="F361" s="194"/>
      <c r="G361" s="204">
        <f t="shared" si="600"/>
        <v>0</v>
      </c>
      <c r="H361" s="246">
        <f t="shared" si="601"/>
        <v>0</v>
      </c>
      <c r="I361" s="201" t="s">
        <v>193</v>
      </c>
      <c r="J361" s="197">
        <f t="shared" si="598"/>
        <v>0</v>
      </c>
      <c r="K361" s="197">
        <f t="shared" si="603"/>
        <v>0</v>
      </c>
      <c r="L361" s="197">
        <f t="shared" si="603"/>
        <v>0</v>
      </c>
      <c r="M361" s="197">
        <f t="shared" si="603"/>
        <v>0</v>
      </c>
      <c r="N361" s="197">
        <f t="shared" si="603"/>
        <v>0</v>
      </c>
      <c r="O361" s="197">
        <f t="shared" si="603"/>
        <v>0</v>
      </c>
      <c r="P361" s="197">
        <f t="shared" si="603"/>
        <v>0</v>
      </c>
      <c r="Q361" s="197">
        <f t="shared" si="603"/>
        <v>0</v>
      </c>
      <c r="R361" s="197">
        <f t="shared" si="603"/>
        <v>0</v>
      </c>
      <c r="S361" s="197">
        <f t="shared" si="603"/>
        <v>0</v>
      </c>
      <c r="T361" s="197">
        <f t="shared" si="603"/>
        <v>0</v>
      </c>
      <c r="U361" s="197">
        <f t="shared" si="603"/>
        <v>0</v>
      </c>
      <c r="V361" s="197">
        <f t="shared" si="603"/>
        <v>0</v>
      </c>
      <c r="W361" s="197">
        <f t="shared" si="603"/>
        <v>0</v>
      </c>
      <c r="X361" s="197">
        <f t="shared" si="603"/>
        <v>0</v>
      </c>
      <c r="Y361" s="197">
        <f t="shared" si="603"/>
        <v>0</v>
      </c>
      <c r="Z361" s="197">
        <f t="shared" si="603"/>
        <v>0</v>
      </c>
      <c r="AA361" s="197">
        <f t="shared" si="603"/>
        <v>0</v>
      </c>
      <c r="AB361" s="197">
        <f t="shared" si="603"/>
        <v>0</v>
      </c>
      <c r="AC361" s="197">
        <f t="shared" si="603"/>
        <v>0</v>
      </c>
      <c r="AD361" s="197">
        <f t="shared" si="603"/>
        <v>0</v>
      </c>
      <c r="AE361" s="197">
        <f t="shared" si="603"/>
        <v>0</v>
      </c>
      <c r="AF361" s="197">
        <f t="shared" si="603"/>
        <v>0</v>
      </c>
      <c r="AG361" s="197">
        <f t="shared" si="603"/>
        <v>0</v>
      </c>
      <c r="AH361" s="197">
        <f t="shared" si="603"/>
        <v>0</v>
      </c>
      <c r="AI361" s="197">
        <f t="shared" si="603"/>
        <v>0</v>
      </c>
      <c r="AJ361" s="197">
        <f t="shared" si="603"/>
        <v>0</v>
      </c>
      <c r="AK361" s="197">
        <f t="shared" si="603"/>
        <v>0</v>
      </c>
      <c r="AL361" s="197">
        <f t="shared" si="603"/>
        <v>0</v>
      </c>
      <c r="AM361" s="197">
        <f t="shared" si="603"/>
        <v>0</v>
      </c>
      <c r="AN361" s="197">
        <f t="shared" si="603"/>
        <v>0</v>
      </c>
      <c r="AO361" s="197">
        <f t="shared" si="603"/>
        <v>0</v>
      </c>
      <c r="AP361" s="197">
        <f t="shared" si="603"/>
        <v>0</v>
      </c>
      <c r="AQ361" s="197">
        <f t="shared" si="603"/>
        <v>0</v>
      </c>
      <c r="AR361" s="197">
        <f t="shared" si="603"/>
        <v>0</v>
      </c>
      <c r="AS361" s="197">
        <f t="shared" si="603"/>
        <v>0</v>
      </c>
      <c r="AT361" s="197"/>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14"/>
      <c r="DC361" s="28"/>
      <c r="DD361" s="28"/>
      <c r="DE361" s="28"/>
      <c r="DF361" s="28"/>
      <c r="DG361" s="28"/>
      <c r="DH361" s="28"/>
      <c r="DI361" s="28"/>
      <c r="DJ361" s="28"/>
      <c r="DK361" s="28"/>
      <c r="DL361" s="28"/>
      <c r="DM361" s="28"/>
      <c r="DN361" s="28"/>
      <c r="DO361" s="28"/>
      <c r="DP361" s="28"/>
      <c r="DQ361" s="28"/>
      <c r="DR361" s="28"/>
      <c r="DS361" s="28"/>
      <c r="DT361" s="28"/>
      <c r="DU361" s="28"/>
      <c r="DV361" s="28"/>
      <c r="DW361" s="28"/>
      <c r="DX361" s="28"/>
      <c r="DY361" s="28"/>
      <c r="DZ361" s="28"/>
      <c r="EA361" s="28"/>
      <c r="EB361" s="28"/>
      <c r="EC361" s="28"/>
      <c r="ED361" s="28"/>
      <c r="EE361" s="28"/>
      <c r="EF361" s="28"/>
      <c r="EG361" s="28"/>
      <c r="EH361" s="28"/>
      <c r="EI361" s="28"/>
      <c r="EJ361" s="28"/>
      <c r="EK361" s="28"/>
      <c r="EL361" s="28"/>
      <c r="EM361" s="28"/>
      <c r="EN361" s="28"/>
      <c r="EO361" s="28"/>
      <c r="EP361" s="28"/>
      <c r="EQ361" s="28"/>
      <c r="ER361" s="28"/>
      <c r="ES361" s="28"/>
      <c r="ET361" s="28"/>
      <c r="EU361" s="28"/>
      <c r="EV361" s="28"/>
      <c r="EW361" s="28"/>
      <c r="EX361" s="28"/>
      <c r="EY361" s="28"/>
      <c r="EZ361" s="28"/>
      <c r="FA361" s="28"/>
      <c r="FB361" s="28"/>
      <c r="FC361" s="28"/>
      <c r="FD361" s="28"/>
      <c r="FE361" s="28"/>
      <c r="FF361" s="28"/>
      <c r="FG361" s="28"/>
      <c r="FH361" s="28"/>
      <c r="FI361" s="28"/>
      <c r="FJ361" s="28"/>
      <c r="FK361" s="28"/>
      <c r="FL361" s="28"/>
      <c r="FM361" s="28"/>
      <c r="FN361" s="28"/>
      <c r="FO361" s="28"/>
      <c r="FP361" s="28"/>
      <c r="FQ361" s="28"/>
      <c r="FR361" s="28"/>
      <c r="FS361" s="28"/>
      <c r="FT361" s="28"/>
      <c r="FU361" s="28"/>
      <c r="FV361" s="28"/>
      <c r="FW361" s="28"/>
      <c r="FX361" s="28"/>
      <c r="FY361" s="28"/>
      <c r="FZ361" s="28"/>
      <c r="GA361" s="28"/>
      <c r="GB361" s="28"/>
      <c r="GC361" s="28"/>
      <c r="GD361" s="28"/>
      <c r="GE361" s="28"/>
      <c r="GF361" s="28"/>
      <c r="GG361" s="28"/>
      <c r="GH361" s="28"/>
      <c r="GI361" s="28"/>
      <c r="GJ361" s="28"/>
      <c r="GK361" s="28"/>
      <c r="GL361" s="28"/>
      <c r="GM361" s="28"/>
      <c r="GN361" s="28"/>
      <c r="GO361" s="28"/>
      <c r="GP361" s="28"/>
      <c r="GQ361" s="28"/>
      <c r="GR361" s="28"/>
      <c r="GS361" s="28"/>
      <c r="GT361" s="28"/>
      <c r="GU361" s="28"/>
      <c r="GV361" s="28"/>
      <c r="GW361" s="28"/>
      <c r="GX361" s="28"/>
      <c r="GY361" s="28"/>
      <c r="GZ361" s="28"/>
      <c r="HA361" s="28"/>
      <c r="HB361" s="28"/>
      <c r="HC361" s="28"/>
      <c r="HD361" s="28"/>
      <c r="HE361" s="28"/>
      <c r="HF361" s="28"/>
      <c r="HG361" s="28"/>
      <c r="HH361" s="28"/>
      <c r="HI361" s="28"/>
      <c r="HJ361" s="28"/>
      <c r="HK361" s="28"/>
      <c r="HL361" s="28"/>
      <c r="HM361" s="28"/>
      <c r="HN361" s="28"/>
      <c r="HO361" s="28"/>
      <c r="HP361" s="28"/>
      <c r="HQ361" s="28"/>
      <c r="HR361" s="28"/>
      <c r="HS361" s="28"/>
      <c r="HT361" s="28"/>
      <c r="HU361" s="28"/>
      <c r="HV361" s="28"/>
      <c r="HW361" s="28"/>
      <c r="HX361" s="28"/>
      <c r="HY361" s="28"/>
      <c r="HZ361" s="28"/>
      <c r="IA361" s="28"/>
      <c r="IB361" s="28"/>
      <c r="IC361" s="28"/>
      <c r="ID361" s="28"/>
      <c r="IE361" s="28"/>
      <c r="IF361" s="28"/>
      <c r="IG361" s="28"/>
      <c r="IH361" s="28"/>
      <c r="II361" s="28"/>
      <c r="IJ361" s="28"/>
      <c r="IK361" s="28"/>
      <c r="IL361" s="28"/>
      <c r="IM361" s="28"/>
      <c r="IN361" s="28"/>
      <c r="IO361" s="28"/>
      <c r="IP361" s="28"/>
      <c r="IQ361" s="28"/>
      <c r="IR361" s="28"/>
      <c r="IS361" s="28"/>
      <c r="IT361" s="28"/>
      <c r="IU361" s="28"/>
      <c r="IV361" s="28"/>
      <c r="IW361" s="28"/>
      <c r="IX361" s="28"/>
      <c r="IY361" s="28"/>
      <c r="IZ361" s="28"/>
      <c r="JA361" s="28"/>
      <c r="JB361" s="28"/>
      <c r="JC361" s="28"/>
      <c r="JD361" s="28"/>
      <c r="JE361" s="28"/>
      <c r="JF361" s="28"/>
      <c r="JG361" s="28"/>
      <c r="JH361" s="28"/>
      <c r="JI361" s="28"/>
      <c r="JJ361" s="28"/>
      <c r="JK361" s="28"/>
      <c r="JL361" s="28"/>
      <c r="JM361" s="28"/>
      <c r="JN361" s="28"/>
      <c r="JO361" s="28"/>
      <c r="JP361" s="28"/>
      <c r="JQ361" s="28"/>
      <c r="JR361" s="28"/>
      <c r="JS361" s="28"/>
    </row>
    <row r="362" spans="1:279" s="27" customFormat="1" ht="12.75" outlineLevel="1" x14ac:dyDescent="0.2">
      <c r="A362" s="33"/>
      <c r="B362" s="58"/>
      <c r="C362" s="193" t="s">
        <v>138</v>
      </c>
      <c r="D362" s="33"/>
      <c r="E362" s="244">
        <v>0</v>
      </c>
      <c r="F362" s="194"/>
      <c r="G362" s="204">
        <f t="shared" si="600"/>
        <v>0</v>
      </c>
      <c r="H362" s="246">
        <f t="shared" si="601"/>
        <v>0</v>
      </c>
      <c r="I362" s="201" t="s">
        <v>193</v>
      </c>
      <c r="J362" s="197">
        <f t="shared" si="598"/>
        <v>0</v>
      </c>
      <c r="K362" s="197">
        <f t="shared" si="603"/>
        <v>0</v>
      </c>
      <c r="L362" s="197">
        <f t="shared" si="603"/>
        <v>0</v>
      </c>
      <c r="M362" s="197">
        <f t="shared" si="603"/>
        <v>0</v>
      </c>
      <c r="N362" s="197">
        <f t="shared" si="603"/>
        <v>0</v>
      </c>
      <c r="O362" s="197">
        <f t="shared" si="603"/>
        <v>0</v>
      </c>
      <c r="P362" s="197">
        <f t="shared" si="603"/>
        <v>0</v>
      </c>
      <c r="Q362" s="197">
        <f t="shared" si="603"/>
        <v>0</v>
      </c>
      <c r="R362" s="197">
        <f t="shared" si="603"/>
        <v>0</v>
      </c>
      <c r="S362" s="197">
        <f t="shared" si="603"/>
        <v>0</v>
      </c>
      <c r="T362" s="197">
        <f t="shared" si="603"/>
        <v>0</v>
      </c>
      <c r="U362" s="197">
        <f t="shared" si="603"/>
        <v>0</v>
      </c>
      <c r="V362" s="197">
        <f t="shared" si="603"/>
        <v>0</v>
      </c>
      <c r="W362" s="197">
        <f t="shared" si="603"/>
        <v>0</v>
      </c>
      <c r="X362" s="197">
        <f t="shared" si="603"/>
        <v>0</v>
      </c>
      <c r="Y362" s="197">
        <f t="shared" si="603"/>
        <v>0</v>
      </c>
      <c r="Z362" s="197">
        <f t="shared" si="603"/>
        <v>0</v>
      </c>
      <c r="AA362" s="197">
        <f t="shared" si="603"/>
        <v>0</v>
      </c>
      <c r="AB362" s="197">
        <f t="shared" si="603"/>
        <v>0</v>
      </c>
      <c r="AC362" s="197">
        <f t="shared" si="603"/>
        <v>0</v>
      </c>
      <c r="AD362" s="197">
        <f t="shared" si="603"/>
        <v>0</v>
      </c>
      <c r="AE362" s="197">
        <f t="shared" si="603"/>
        <v>0</v>
      </c>
      <c r="AF362" s="197">
        <f t="shared" si="603"/>
        <v>0</v>
      </c>
      <c r="AG362" s="197">
        <f t="shared" si="603"/>
        <v>0</v>
      </c>
      <c r="AH362" s="197">
        <f t="shared" si="603"/>
        <v>0</v>
      </c>
      <c r="AI362" s="197">
        <f t="shared" si="603"/>
        <v>0</v>
      </c>
      <c r="AJ362" s="197">
        <f t="shared" si="603"/>
        <v>0</v>
      </c>
      <c r="AK362" s="197">
        <f t="shared" si="603"/>
        <v>0</v>
      </c>
      <c r="AL362" s="197">
        <f t="shared" si="603"/>
        <v>0</v>
      </c>
      <c r="AM362" s="197">
        <f t="shared" si="603"/>
        <v>0</v>
      </c>
      <c r="AN362" s="197">
        <f t="shared" si="603"/>
        <v>0</v>
      </c>
      <c r="AO362" s="197">
        <f t="shared" si="603"/>
        <v>0</v>
      </c>
      <c r="AP362" s="197">
        <f t="shared" si="603"/>
        <v>0</v>
      </c>
      <c r="AQ362" s="197">
        <f t="shared" si="603"/>
        <v>0</v>
      </c>
      <c r="AR362" s="197">
        <f t="shared" si="603"/>
        <v>0</v>
      </c>
      <c r="AS362" s="197">
        <f t="shared" si="603"/>
        <v>0</v>
      </c>
      <c r="AT362" s="197"/>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14"/>
      <c r="DC362" s="28"/>
      <c r="DD362" s="28"/>
      <c r="DE362" s="28"/>
      <c r="DF362" s="28"/>
      <c r="DG362" s="28"/>
      <c r="DH362" s="28"/>
      <c r="DI362" s="28"/>
      <c r="DJ362" s="28"/>
      <c r="DK362" s="28"/>
      <c r="DL362" s="28"/>
      <c r="DM362" s="28"/>
      <c r="DN362" s="28"/>
      <c r="DO362" s="28"/>
      <c r="DP362" s="28"/>
      <c r="DQ362" s="28"/>
      <c r="DR362" s="28"/>
      <c r="DS362" s="28"/>
      <c r="DT362" s="28"/>
      <c r="DU362" s="28"/>
      <c r="DV362" s="28"/>
      <c r="DW362" s="28"/>
      <c r="DX362" s="28"/>
      <c r="DY362" s="28"/>
      <c r="DZ362" s="28"/>
      <c r="EA362" s="28"/>
      <c r="EB362" s="28"/>
      <c r="EC362" s="28"/>
      <c r="ED362" s="28"/>
      <c r="EE362" s="28"/>
      <c r="EF362" s="28"/>
      <c r="EG362" s="28"/>
      <c r="EH362" s="28"/>
      <c r="EI362" s="28"/>
      <c r="EJ362" s="28"/>
      <c r="EK362" s="28"/>
      <c r="EL362" s="28"/>
      <c r="EM362" s="28"/>
      <c r="EN362" s="28"/>
      <c r="EO362" s="28"/>
      <c r="EP362" s="28"/>
      <c r="EQ362" s="28"/>
      <c r="ER362" s="28"/>
      <c r="ES362" s="28"/>
      <c r="ET362" s="28"/>
      <c r="EU362" s="28"/>
      <c r="EV362" s="28"/>
      <c r="EW362" s="28"/>
      <c r="EX362" s="28"/>
      <c r="EY362" s="28"/>
      <c r="EZ362" s="28"/>
      <c r="FA362" s="28"/>
      <c r="FB362" s="28"/>
      <c r="FC362" s="28"/>
      <c r="FD362" s="28"/>
      <c r="FE362" s="28"/>
      <c r="FF362" s="28"/>
      <c r="FG362" s="28"/>
      <c r="FH362" s="28"/>
      <c r="FI362" s="28"/>
      <c r="FJ362" s="28"/>
      <c r="FK362" s="28"/>
      <c r="FL362" s="28"/>
      <c r="FM362" s="28"/>
      <c r="FN362" s="28"/>
      <c r="FO362" s="28"/>
      <c r="FP362" s="28"/>
      <c r="FQ362" s="28"/>
      <c r="FR362" s="28"/>
      <c r="FS362" s="28"/>
      <c r="FT362" s="28"/>
      <c r="FU362" s="28"/>
      <c r="FV362" s="28"/>
      <c r="FW362" s="28"/>
      <c r="FX362" s="28"/>
      <c r="FY362" s="28"/>
      <c r="FZ362" s="28"/>
      <c r="GA362" s="28"/>
      <c r="GB362" s="28"/>
      <c r="GC362" s="28"/>
      <c r="GD362" s="28"/>
      <c r="GE362" s="28"/>
      <c r="GF362" s="28"/>
      <c r="GG362" s="28"/>
      <c r="GH362" s="28"/>
      <c r="GI362" s="28"/>
      <c r="GJ362" s="28"/>
      <c r="GK362" s="28"/>
      <c r="GL362" s="28"/>
      <c r="GM362" s="28"/>
      <c r="GN362" s="28"/>
      <c r="GO362" s="28"/>
      <c r="GP362" s="28"/>
      <c r="GQ362" s="28"/>
      <c r="GR362" s="28"/>
      <c r="GS362" s="28"/>
      <c r="GT362" s="28"/>
      <c r="GU362" s="28"/>
      <c r="GV362" s="28"/>
      <c r="GW362" s="28"/>
      <c r="GX362" s="28"/>
      <c r="GY362" s="28"/>
      <c r="GZ362" s="28"/>
      <c r="HA362" s="28"/>
      <c r="HB362" s="28"/>
      <c r="HC362" s="28"/>
      <c r="HD362" s="28"/>
      <c r="HE362" s="28"/>
      <c r="HF362" s="28"/>
      <c r="HG362" s="28"/>
      <c r="HH362" s="28"/>
      <c r="HI362" s="28"/>
      <c r="HJ362" s="28"/>
      <c r="HK362" s="28"/>
      <c r="HL362" s="28"/>
      <c r="HM362" s="28"/>
      <c r="HN362" s="28"/>
      <c r="HO362" s="28"/>
      <c r="HP362" s="28"/>
      <c r="HQ362" s="28"/>
      <c r="HR362" s="28"/>
      <c r="HS362" s="28"/>
      <c r="HT362" s="28"/>
      <c r="HU362" s="28"/>
      <c r="HV362" s="28"/>
      <c r="HW362" s="28"/>
      <c r="HX362" s="28"/>
      <c r="HY362" s="28"/>
      <c r="HZ362" s="28"/>
      <c r="IA362" s="28"/>
      <c r="IB362" s="28"/>
      <c r="IC362" s="28"/>
      <c r="ID362" s="28"/>
      <c r="IE362" s="28"/>
      <c r="IF362" s="28"/>
      <c r="IG362" s="28"/>
      <c r="IH362" s="28"/>
      <c r="II362" s="28"/>
      <c r="IJ362" s="28"/>
      <c r="IK362" s="28"/>
      <c r="IL362" s="28"/>
      <c r="IM362" s="28"/>
      <c r="IN362" s="28"/>
      <c r="IO362" s="28"/>
      <c r="IP362" s="28"/>
      <c r="IQ362" s="28"/>
      <c r="IR362" s="28"/>
      <c r="IS362" s="28"/>
      <c r="IT362" s="28"/>
      <c r="IU362" s="28"/>
      <c r="IV362" s="28"/>
      <c r="IW362" s="28"/>
      <c r="IX362" s="28"/>
      <c r="IY362" s="28"/>
      <c r="IZ362" s="28"/>
      <c r="JA362" s="28"/>
      <c r="JB362" s="28"/>
      <c r="JC362" s="28"/>
      <c r="JD362" s="28"/>
      <c r="JE362" s="28"/>
      <c r="JF362" s="28"/>
      <c r="JG362" s="28"/>
      <c r="JH362" s="28"/>
      <c r="JI362" s="28"/>
      <c r="JJ362" s="28"/>
      <c r="JK362" s="28"/>
      <c r="JL362" s="28"/>
      <c r="JM362" s="28"/>
      <c r="JN362" s="28"/>
      <c r="JO362" s="28"/>
      <c r="JP362" s="28"/>
      <c r="JQ362" s="28"/>
      <c r="JR362" s="28"/>
      <c r="JS362" s="28"/>
    </row>
    <row r="363" spans="1:279" s="27" customFormat="1" ht="12.75" outlineLevel="1" x14ac:dyDescent="0.2">
      <c r="A363" s="33"/>
      <c r="B363" s="58"/>
      <c r="C363" s="193" t="s">
        <v>139</v>
      </c>
      <c r="D363" s="33"/>
      <c r="E363" s="244">
        <v>0</v>
      </c>
      <c r="F363" s="194"/>
      <c r="G363" s="204">
        <f t="shared" si="600"/>
        <v>0</v>
      </c>
      <c r="H363" s="246">
        <f t="shared" si="601"/>
        <v>0</v>
      </c>
      <c r="I363" s="201" t="s">
        <v>193</v>
      </c>
      <c r="J363" s="197">
        <f t="shared" si="598"/>
        <v>0</v>
      </c>
      <c r="K363" s="197">
        <f t="shared" si="603"/>
        <v>0</v>
      </c>
      <c r="L363" s="197">
        <f t="shared" si="603"/>
        <v>0</v>
      </c>
      <c r="M363" s="197">
        <f t="shared" si="603"/>
        <v>0</v>
      </c>
      <c r="N363" s="197">
        <f t="shared" si="603"/>
        <v>0</v>
      </c>
      <c r="O363" s="197">
        <f t="shared" si="603"/>
        <v>0</v>
      </c>
      <c r="P363" s="197">
        <f t="shared" si="603"/>
        <v>0</v>
      </c>
      <c r="Q363" s="197">
        <f t="shared" si="603"/>
        <v>0</v>
      </c>
      <c r="R363" s="197">
        <f t="shared" si="603"/>
        <v>0</v>
      </c>
      <c r="S363" s="197">
        <f t="shared" si="603"/>
        <v>0</v>
      </c>
      <c r="T363" s="197">
        <f t="shared" si="603"/>
        <v>0</v>
      </c>
      <c r="U363" s="197">
        <f t="shared" si="603"/>
        <v>0</v>
      </c>
      <c r="V363" s="197">
        <f t="shared" si="603"/>
        <v>0</v>
      </c>
      <c r="W363" s="197">
        <f t="shared" si="603"/>
        <v>0</v>
      </c>
      <c r="X363" s="197">
        <f t="shared" si="603"/>
        <v>0</v>
      </c>
      <c r="Y363" s="197">
        <f t="shared" si="603"/>
        <v>0</v>
      </c>
      <c r="Z363" s="197">
        <f t="shared" si="603"/>
        <v>0</v>
      </c>
      <c r="AA363" s="197">
        <f t="shared" si="603"/>
        <v>0</v>
      </c>
      <c r="AB363" s="197">
        <f t="shared" si="603"/>
        <v>0</v>
      </c>
      <c r="AC363" s="197">
        <f t="shared" si="603"/>
        <v>0</v>
      </c>
      <c r="AD363" s="197">
        <f t="shared" si="603"/>
        <v>0</v>
      </c>
      <c r="AE363" s="197">
        <f t="shared" si="603"/>
        <v>0</v>
      </c>
      <c r="AF363" s="197">
        <f t="shared" si="603"/>
        <v>0</v>
      </c>
      <c r="AG363" s="197">
        <f t="shared" si="603"/>
        <v>0</v>
      </c>
      <c r="AH363" s="197">
        <f t="shared" si="603"/>
        <v>0</v>
      </c>
      <c r="AI363" s="197">
        <f t="shared" si="603"/>
        <v>0</v>
      </c>
      <c r="AJ363" s="197">
        <f t="shared" si="603"/>
        <v>0</v>
      </c>
      <c r="AK363" s="197">
        <f t="shared" si="603"/>
        <v>0</v>
      </c>
      <c r="AL363" s="197">
        <f t="shared" si="603"/>
        <v>0</v>
      </c>
      <c r="AM363" s="197">
        <f t="shared" si="603"/>
        <v>0</v>
      </c>
      <c r="AN363" s="197">
        <f t="shared" si="603"/>
        <v>0</v>
      </c>
      <c r="AO363" s="197">
        <f t="shared" si="603"/>
        <v>0</v>
      </c>
      <c r="AP363" s="197">
        <f t="shared" si="603"/>
        <v>0</v>
      </c>
      <c r="AQ363" s="197">
        <f t="shared" si="603"/>
        <v>0</v>
      </c>
      <c r="AR363" s="197">
        <f t="shared" si="603"/>
        <v>0</v>
      </c>
      <c r="AS363" s="197">
        <f t="shared" si="603"/>
        <v>0</v>
      </c>
      <c r="AT363" s="197"/>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14"/>
      <c r="DC363" s="28"/>
      <c r="DD363" s="28"/>
      <c r="DE363" s="28"/>
      <c r="DF363" s="28"/>
      <c r="DG363" s="28"/>
      <c r="DH363" s="28"/>
      <c r="DI363" s="28"/>
      <c r="DJ363" s="28"/>
      <c r="DK363" s="28"/>
      <c r="DL363" s="28"/>
      <c r="DM363" s="28"/>
      <c r="DN363" s="28"/>
      <c r="DO363" s="28"/>
      <c r="DP363" s="28"/>
      <c r="DQ363" s="28"/>
      <c r="DR363" s="28"/>
      <c r="DS363" s="28"/>
      <c r="DT363" s="28"/>
      <c r="DU363" s="28"/>
      <c r="DV363" s="28"/>
      <c r="DW363" s="28"/>
      <c r="DX363" s="28"/>
      <c r="DY363" s="28"/>
      <c r="DZ363" s="28"/>
      <c r="EA363" s="28"/>
      <c r="EB363" s="28"/>
      <c r="EC363" s="28"/>
      <c r="ED363" s="28"/>
      <c r="EE363" s="28"/>
      <c r="EF363" s="28"/>
      <c r="EG363" s="28"/>
      <c r="EH363" s="28"/>
      <c r="EI363" s="28"/>
      <c r="EJ363" s="28"/>
      <c r="EK363" s="28"/>
      <c r="EL363" s="28"/>
      <c r="EM363" s="28"/>
      <c r="EN363" s="28"/>
      <c r="EO363" s="28"/>
      <c r="EP363" s="28"/>
      <c r="EQ363" s="28"/>
      <c r="ER363" s="28"/>
      <c r="ES363" s="28"/>
      <c r="ET363" s="28"/>
      <c r="EU363" s="28"/>
      <c r="EV363" s="28"/>
      <c r="EW363" s="28"/>
      <c r="EX363" s="28"/>
      <c r="EY363" s="28"/>
      <c r="EZ363" s="28"/>
      <c r="FA363" s="28"/>
      <c r="FB363" s="28"/>
      <c r="FC363" s="28"/>
      <c r="FD363" s="28"/>
      <c r="FE363" s="28"/>
      <c r="FF363" s="28"/>
      <c r="FG363" s="28"/>
      <c r="FH363" s="28"/>
      <c r="FI363" s="28"/>
      <c r="FJ363" s="28"/>
      <c r="FK363" s="28"/>
      <c r="FL363" s="28"/>
      <c r="FM363" s="28"/>
      <c r="FN363" s="28"/>
      <c r="FO363" s="28"/>
      <c r="FP363" s="28"/>
      <c r="FQ363" s="28"/>
      <c r="FR363" s="28"/>
      <c r="FS363" s="28"/>
      <c r="FT363" s="28"/>
      <c r="FU363" s="28"/>
      <c r="FV363" s="28"/>
      <c r="FW363" s="28"/>
      <c r="FX363" s="28"/>
      <c r="FY363" s="28"/>
      <c r="FZ363" s="28"/>
      <c r="GA363" s="28"/>
      <c r="GB363" s="28"/>
      <c r="GC363" s="28"/>
      <c r="GD363" s="28"/>
      <c r="GE363" s="28"/>
      <c r="GF363" s="28"/>
      <c r="GG363" s="28"/>
      <c r="GH363" s="28"/>
      <c r="GI363" s="28"/>
      <c r="GJ363" s="28"/>
      <c r="GK363" s="28"/>
      <c r="GL363" s="28"/>
      <c r="GM363" s="28"/>
      <c r="GN363" s="28"/>
      <c r="GO363" s="28"/>
      <c r="GP363" s="28"/>
      <c r="GQ363" s="28"/>
      <c r="GR363" s="28"/>
      <c r="GS363" s="28"/>
      <c r="GT363" s="28"/>
      <c r="GU363" s="28"/>
      <c r="GV363" s="28"/>
      <c r="GW363" s="28"/>
      <c r="GX363" s="28"/>
      <c r="GY363" s="28"/>
      <c r="GZ363" s="28"/>
      <c r="HA363" s="28"/>
      <c r="HB363" s="28"/>
      <c r="HC363" s="28"/>
      <c r="HD363" s="28"/>
      <c r="HE363" s="28"/>
      <c r="HF363" s="28"/>
      <c r="HG363" s="28"/>
      <c r="HH363" s="28"/>
      <c r="HI363" s="28"/>
      <c r="HJ363" s="28"/>
      <c r="HK363" s="28"/>
      <c r="HL363" s="28"/>
      <c r="HM363" s="28"/>
      <c r="HN363" s="28"/>
      <c r="HO363" s="28"/>
      <c r="HP363" s="28"/>
      <c r="HQ363" s="28"/>
      <c r="HR363" s="28"/>
      <c r="HS363" s="28"/>
      <c r="HT363" s="28"/>
      <c r="HU363" s="28"/>
      <c r="HV363" s="28"/>
      <c r="HW363" s="28"/>
      <c r="HX363" s="28"/>
      <c r="HY363" s="28"/>
      <c r="HZ363" s="28"/>
      <c r="IA363" s="28"/>
      <c r="IB363" s="28"/>
      <c r="IC363" s="28"/>
      <c r="ID363" s="28"/>
      <c r="IE363" s="28"/>
      <c r="IF363" s="28"/>
      <c r="IG363" s="28"/>
      <c r="IH363" s="28"/>
      <c r="II363" s="28"/>
      <c r="IJ363" s="28"/>
      <c r="IK363" s="28"/>
      <c r="IL363" s="28"/>
      <c r="IM363" s="28"/>
      <c r="IN363" s="28"/>
      <c r="IO363" s="28"/>
      <c r="IP363" s="28"/>
      <c r="IQ363" s="28"/>
      <c r="IR363" s="28"/>
      <c r="IS363" s="28"/>
      <c r="IT363" s="28"/>
      <c r="IU363" s="28"/>
      <c r="IV363" s="28"/>
      <c r="IW363" s="28"/>
      <c r="IX363" s="28"/>
      <c r="IY363" s="28"/>
      <c r="IZ363" s="28"/>
      <c r="JA363" s="28"/>
      <c r="JB363" s="28"/>
      <c r="JC363" s="28"/>
      <c r="JD363" s="28"/>
      <c r="JE363" s="28"/>
      <c r="JF363" s="28"/>
      <c r="JG363" s="28"/>
      <c r="JH363" s="28"/>
      <c r="JI363" s="28"/>
      <c r="JJ363" s="28"/>
      <c r="JK363" s="28"/>
      <c r="JL363" s="28"/>
      <c r="JM363" s="28"/>
      <c r="JN363" s="28"/>
      <c r="JO363" s="28"/>
      <c r="JP363" s="28"/>
      <c r="JQ363" s="28"/>
      <c r="JR363" s="28"/>
      <c r="JS363" s="28"/>
    </row>
    <row r="364" spans="1:279" s="27" customFormat="1" ht="12.75" outlineLevel="1" x14ac:dyDescent="0.2">
      <c r="A364" s="33"/>
      <c r="B364" s="58"/>
      <c r="C364" s="193" t="s">
        <v>140</v>
      </c>
      <c r="D364" s="33"/>
      <c r="E364" s="244">
        <v>0</v>
      </c>
      <c r="F364" s="194"/>
      <c r="G364" s="204">
        <f t="shared" si="600"/>
        <v>0</v>
      </c>
      <c r="H364" s="246">
        <f t="shared" si="601"/>
        <v>0</v>
      </c>
      <c r="I364" s="201" t="s">
        <v>193</v>
      </c>
      <c r="J364" s="197">
        <f t="shared" si="598"/>
        <v>0</v>
      </c>
      <c r="K364" s="197">
        <f t="shared" si="603"/>
        <v>0</v>
      </c>
      <c r="L364" s="197">
        <f t="shared" si="603"/>
        <v>0</v>
      </c>
      <c r="M364" s="197">
        <f t="shared" si="603"/>
        <v>0</v>
      </c>
      <c r="N364" s="197">
        <f t="shared" si="603"/>
        <v>0</v>
      </c>
      <c r="O364" s="197">
        <f t="shared" si="603"/>
        <v>0</v>
      </c>
      <c r="P364" s="197">
        <f t="shared" si="603"/>
        <v>0</v>
      </c>
      <c r="Q364" s="197">
        <f t="shared" si="603"/>
        <v>0</v>
      </c>
      <c r="R364" s="197">
        <f t="shared" si="603"/>
        <v>0</v>
      </c>
      <c r="S364" s="197">
        <f t="shared" si="603"/>
        <v>0</v>
      </c>
      <c r="T364" s="197">
        <f t="shared" si="603"/>
        <v>0</v>
      </c>
      <c r="U364" s="197">
        <f t="shared" ref="K364:AS371" si="604">+U302/U$10</f>
        <v>0</v>
      </c>
      <c r="V364" s="197">
        <f t="shared" si="604"/>
        <v>0</v>
      </c>
      <c r="W364" s="197">
        <f t="shared" si="604"/>
        <v>0</v>
      </c>
      <c r="X364" s="197">
        <f t="shared" si="604"/>
        <v>0</v>
      </c>
      <c r="Y364" s="197">
        <f t="shared" si="604"/>
        <v>0</v>
      </c>
      <c r="Z364" s="197">
        <f t="shared" si="604"/>
        <v>0</v>
      </c>
      <c r="AA364" s="197">
        <f t="shared" si="604"/>
        <v>0</v>
      </c>
      <c r="AB364" s="197">
        <f t="shared" si="604"/>
        <v>0</v>
      </c>
      <c r="AC364" s="197">
        <f t="shared" si="604"/>
        <v>0</v>
      </c>
      <c r="AD364" s="197">
        <f t="shared" si="604"/>
        <v>0</v>
      </c>
      <c r="AE364" s="197">
        <f t="shared" si="604"/>
        <v>0</v>
      </c>
      <c r="AF364" s="197">
        <f t="shared" si="604"/>
        <v>0</v>
      </c>
      <c r="AG364" s="197">
        <f t="shared" si="604"/>
        <v>0</v>
      </c>
      <c r="AH364" s="197">
        <f t="shared" si="604"/>
        <v>0</v>
      </c>
      <c r="AI364" s="197">
        <f t="shared" si="604"/>
        <v>0</v>
      </c>
      <c r="AJ364" s="197">
        <f t="shared" si="604"/>
        <v>0</v>
      </c>
      <c r="AK364" s="197">
        <f t="shared" si="604"/>
        <v>0</v>
      </c>
      <c r="AL364" s="197">
        <f t="shared" si="604"/>
        <v>0</v>
      </c>
      <c r="AM364" s="197">
        <f t="shared" si="604"/>
        <v>0</v>
      </c>
      <c r="AN364" s="197">
        <f t="shared" si="604"/>
        <v>0</v>
      </c>
      <c r="AO364" s="197">
        <f t="shared" si="604"/>
        <v>0</v>
      </c>
      <c r="AP364" s="197">
        <f t="shared" si="604"/>
        <v>0</v>
      </c>
      <c r="AQ364" s="197">
        <f t="shared" si="604"/>
        <v>0</v>
      </c>
      <c r="AR364" s="197">
        <f t="shared" si="604"/>
        <v>0</v>
      </c>
      <c r="AS364" s="197">
        <f t="shared" si="604"/>
        <v>0</v>
      </c>
      <c r="AT364" s="197"/>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14"/>
      <c r="DC364" s="28"/>
      <c r="DD364" s="28"/>
      <c r="DE364" s="28"/>
      <c r="DF364" s="28"/>
      <c r="DG364" s="28"/>
      <c r="DH364" s="28"/>
      <c r="DI364" s="28"/>
      <c r="DJ364" s="28"/>
      <c r="DK364" s="28"/>
      <c r="DL364" s="28"/>
      <c r="DM364" s="28"/>
      <c r="DN364" s="28"/>
      <c r="DO364" s="28"/>
      <c r="DP364" s="28"/>
      <c r="DQ364" s="28"/>
      <c r="DR364" s="28"/>
      <c r="DS364" s="28"/>
      <c r="DT364" s="28"/>
      <c r="DU364" s="28"/>
      <c r="DV364" s="28"/>
      <c r="DW364" s="28"/>
      <c r="DX364" s="28"/>
      <c r="DY364" s="28"/>
      <c r="DZ364" s="28"/>
      <c r="EA364" s="28"/>
      <c r="EB364" s="28"/>
      <c r="EC364" s="28"/>
      <c r="ED364" s="28"/>
      <c r="EE364" s="28"/>
      <c r="EF364" s="28"/>
      <c r="EG364" s="28"/>
      <c r="EH364" s="28"/>
      <c r="EI364" s="28"/>
      <c r="EJ364" s="28"/>
      <c r="EK364" s="28"/>
      <c r="EL364" s="28"/>
      <c r="EM364" s="28"/>
      <c r="EN364" s="28"/>
      <c r="EO364" s="28"/>
      <c r="EP364" s="28"/>
      <c r="EQ364" s="28"/>
      <c r="ER364" s="28"/>
      <c r="ES364" s="28"/>
      <c r="ET364" s="28"/>
      <c r="EU364" s="28"/>
      <c r="EV364" s="28"/>
      <c r="EW364" s="28"/>
      <c r="EX364" s="28"/>
      <c r="EY364" s="28"/>
      <c r="EZ364" s="28"/>
      <c r="FA364" s="28"/>
      <c r="FB364" s="28"/>
      <c r="FC364" s="28"/>
      <c r="FD364" s="28"/>
      <c r="FE364" s="28"/>
      <c r="FF364" s="28"/>
      <c r="FG364" s="28"/>
      <c r="FH364" s="28"/>
      <c r="FI364" s="28"/>
      <c r="FJ364" s="28"/>
      <c r="FK364" s="28"/>
      <c r="FL364" s="28"/>
      <c r="FM364" s="28"/>
      <c r="FN364" s="28"/>
      <c r="FO364" s="28"/>
      <c r="FP364" s="28"/>
      <c r="FQ364" s="28"/>
      <c r="FR364" s="28"/>
      <c r="FS364" s="28"/>
      <c r="FT364" s="28"/>
      <c r="FU364" s="28"/>
      <c r="FV364" s="28"/>
      <c r="FW364" s="28"/>
      <c r="FX364" s="28"/>
      <c r="FY364" s="28"/>
      <c r="FZ364" s="28"/>
      <c r="GA364" s="28"/>
      <c r="GB364" s="28"/>
      <c r="GC364" s="28"/>
      <c r="GD364" s="28"/>
      <c r="GE364" s="28"/>
      <c r="GF364" s="28"/>
      <c r="GG364" s="28"/>
      <c r="GH364" s="28"/>
      <c r="GI364" s="28"/>
      <c r="GJ364" s="28"/>
      <c r="GK364" s="28"/>
      <c r="GL364" s="28"/>
      <c r="GM364" s="28"/>
      <c r="GN364" s="28"/>
      <c r="GO364" s="28"/>
      <c r="GP364" s="28"/>
      <c r="GQ364" s="28"/>
      <c r="GR364" s="28"/>
      <c r="GS364" s="28"/>
      <c r="GT364" s="28"/>
      <c r="GU364" s="28"/>
      <c r="GV364" s="28"/>
      <c r="GW364" s="28"/>
      <c r="GX364" s="28"/>
      <c r="GY364" s="28"/>
      <c r="GZ364" s="28"/>
      <c r="HA364" s="28"/>
      <c r="HB364" s="28"/>
      <c r="HC364" s="28"/>
      <c r="HD364" s="28"/>
      <c r="HE364" s="28"/>
      <c r="HF364" s="28"/>
      <c r="HG364" s="28"/>
      <c r="HH364" s="28"/>
      <c r="HI364" s="28"/>
      <c r="HJ364" s="28"/>
      <c r="HK364" s="28"/>
      <c r="HL364" s="28"/>
      <c r="HM364" s="28"/>
      <c r="HN364" s="28"/>
      <c r="HO364" s="28"/>
      <c r="HP364" s="28"/>
      <c r="HQ364" s="28"/>
      <c r="HR364" s="28"/>
      <c r="HS364" s="28"/>
      <c r="HT364" s="28"/>
      <c r="HU364" s="28"/>
      <c r="HV364" s="28"/>
      <c r="HW364" s="28"/>
      <c r="HX364" s="28"/>
      <c r="HY364" s="28"/>
      <c r="HZ364" s="28"/>
      <c r="IA364" s="28"/>
      <c r="IB364" s="28"/>
      <c r="IC364" s="28"/>
      <c r="ID364" s="28"/>
      <c r="IE364" s="28"/>
      <c r="IF364" s="28"/>
      <c r="IG364" s="28"/>
      <c r="IH364" s="28"/>
      <c r="II364" s="28"/>
      <c r="IJ364" s="28"/>
      <c r="IK364" s="28"/>
      <c r="IL364" s="28"/>
      <c r="IM364" s="28"/>
      <c r="IN364" s="28"/>
      <c r="IO364" s="28"/>
      <c r="IP364" s="28"/>
      <c r="IQ364" s="28"/>
      <c r="IR364" s="28"/>
      <c r="IS364" s="28"/>
      <c r="IT364" s="28"/>
      <c r="IU364" s="28"/>
      <c r="IV364" s="28"/>
      <c r="IW364" s="28"/>
      <c r="IX364" s="28"/>
      <c r="IY364" s="28"/>
      <c r="IZ364" s="28"/>
      <c r="JA364" s="28"/>
      <c r="JB364" s="28"/>
      <c r="JC364" s="28"/>
      <c r="JD364" s="28"/>
      <c r="JE364" s="28"/>
      <c r="JF364" s="28"/>
      <c r="JG364" s="28"/>
      <c r="JH364" s="28"/>
      <c r="JI364" s="28"/>
      <c r="JJ364" s="28"/>
      <c r="JK364" s="28"/>
      <c r="JL364" s="28"/>
      <c r="JM364" s="28"/>
      <c r="JN364" s="28"/>
      <c r="JO364" s="28"/>
      <c r="JP364" s="28"/>
      <c r="JQ364" s="28"/>
      <c r="JR364" s="28"/>
      <c r="JS364" s="28"/>
    </row>
    <row r="365" spans="1:279" s="27" customFormat="1" ht="12.75" outlineLevel="1" x14ac:dyDescent="0.2">
      <c r="A365" s="33"/>
      <c r="B365" s="58"/>
      <c r="C365" s="193" t="s">
        <v>141</v>
      </c>
      <c r="D365" s="33"/>
      <c r="E365" s="244">
        <v>0</v>
      </c>
      <c r="F365" s="194"/>
      <c r="G365" s="204">
        <f t="shared" si="600"/>
        <v>0</v>
      </c>
      <c r="H365" s="246">
        <f t="shared" si="601"/>
        <v>0</v>
      </c>
      <c r="I365" s="201" t="s">
        <v>193</v>
      </c>
      <c r="J365" s="197">
        <f t="shared" si="598"/>
        <v>0</v>
      </c>
      <c r="K365" s="197">
        <f t="shared" si="604"/>
        <v>0</v>
      </c>
      <c r="L365" s="197">
        <f t="shared" si="604"/>
        <v>0</v>
      </c>
      <c r="M365" s="197">
        <f t="shared" si="604"/>
        <v>0</v>
      </c>
      <c r="N365" s="197">
        <f t="shared" si="604"/>
        <v>0</v>
      </c>
      <c r="O365" s="197">
        <f t="shared" si="604"/>
        <v>0</v>
      </c>
      <c r="P365" s="197">
        <f t="shared" si="604"/>
        <v>0</v>
      </c>
      <c r="Q365" s="197">
        <f t="shared" si="604"/>
        <v>0</v>
      </c>
      <c r="R365" s="197">
        <f t="shared" si="604"/>
        <v>0</v>
      </c>
      <c r="S365" s="197">
        <f t="shared" si="604"/>
        <v>0</v>
      </c>
      <c r="T365" s="197">
        <f t="shared" si="604"/>
        <v>0</v>
      </c>
      <c r="U365" s="197">
        <f t="shared" si="604"/>
        <v>0</v>
      </c>
      <c r="V365" s="197">
        <f t="shared" si="604"/>
        <v>0</v>
      </c>
      <c r="W365" s="197">
        <f t="shared" si="604"/>
        <v>0</v>
      </c>
      <c r="X365" s="197">
        <f t="shared" si="604"/>
        <v>0</v>
      </c>
      <c r="Y365" s="197">
        <f t="shared" si="604"/>
        <v>0</v>
      </c>
      <c r="Z365" s="197">
        <f t="shared" si="604"/>
        <v>0</v>
      </c>
      <c r="AA365" s="197">
        <f t="shared" si="604"/>
        <v>0</v>
      </c>
      <c r="AB365" s="197">
        <f t="shared" si="604"/>
        <v>0</v>
      </c>
      <c r="AC365" s="197">
        <f t="shared" si="604"/>
        <v>0</v>
      </c>
      <c r="AD365" s="197">
        <f t="shared" si="604"/>
        <v>0</v>
      </c>
      <c r="AE365" s="197">
        <f t="shared" si="604"/>
        <v>0</v>
      </c>
      <c r="AF365" s="197">
        <f t="shared" si="604"/>
        <v>0</v>
      </c>
      <c r="AG365" s="197">
        <f t="shared" si="604"/>
        <v>0</v>
      </c>
      <c r="AH365" s="197">
        <f t="shared" si="604"/>
        <v>0</v>
      </c>
      <c r="AI365" s="197">
        <f t="shared" si="604"/>
        <v>0</v>
      </c>
      <c r="AJ365" s="197">
        <f t="shared" si="604"/>
        <v>0</v>
      </c>
      <c r="AK365" s="197">
        <f t="shared" si="604"/>
        <v>0</v>
      </c>
      <c r="AL365" s="197">
        <f t="shared" si="604"/>
        <v>0</v>
      </c>
      <c r="AM365" s="197">
        <f t="shared" si="604"/>
        <v>0</v>
      </c>
      <c r="AN365" s="197">
        <f t="shared" si="604"/>
        <v>0</v>
      </c>
      <c r="AO365" s="197">
        <f t="shared" si="604"/>
        <v>0</v>
      </c>
      <c r="AP365" s="197">
        <f t="shared" si="604"/>
        <v>0</v>
      </c>
      <c r="AQ365" s="197">
        <f t="shared" si="604"/>
        <v>0</v>
      </c>
      <c r="AR365" s="197">
        <f t="shared" si="604"/>
        <v>0</v>
      </c>
      <c r="AS365" s="197">
        <f t="shared" si="604"/>
        <v>0</v>
      </c>
      <c r="AT365" s="197"/>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14"/>
      <c r="DC365" s="28"/>
      <c r="DD365" s="28"/>
      <c r="DE365" s="28"/>
      <c r="DF365" s="28"/>
      <c r="DG365" s="28"/>
      <c r="DH365" s="28"/>
      <c r="DI365" s="28"/>
      <c r="DJ365" s="28"/>
      <c r="DK365" s="28"/>
      <c r="DL365" s="28"/>
      <c r="DM365" s="28"/>
      <c r="DN365" s="28"/>
      <c r="DO365" s="28"/>
      <c r="DP365" s="28"/>
      <c r="DQ365" s="28"/>
      <c r="DR365" s="28"/>
      <c r="DS365" s="28"/>
      <c r="DT365" s="28"/>
      <c r="DU365" s="28"/>
      <c r="DV365" s="28"/>
      <c r="DW365" s="28"/>
      <c r="DX365" s="28"/>
      <c r="DY365" s="28"/>
      <c r="DZ365" s="28"/>
      <c r="EA365" s="28"/>
      <c r="EB365" s="28"/>
      <c r="EC365" s="28"/>
      <c r="ED365" s="28"/>
      <c r="EE365" s="28"/>
      <c r="EF365" s="28"/>
      <c r="EG365" s="28"/>
      <c r="EH365" s="28"/>
      <c r="EI365" s="28"/>
      <c r="EJ365" s="28"/>
      <c r="EK365" s="28"/>
      <c r="EL365" s="28"/>
      <c r="EM365" s="28"/>
      <c r="EN365" s="28"/>
      <c r="EO365" s="28"/>
      <c r="EP365" s="28"/>
      <c r="EQ365" s="28"/>
      <c r="ER365" s="28"/>
      <c r="ES365" s="28"/>
      <c r="ET365" s="28"/>
      <c r="EU365" s="28"/>
      <c r="EV365" s="28"/>
      <c r="EW365" s="28"/>
      <c r="EX365" s="28"/>
      <c r="EY365" s="28"/>
      <c r="EZ365" s="28"/>
      <c r="FA365" s="28"/>
      <c r="FB365" s="28"/>
      <c r="FC365" s="28"/>
      <c r="FD365" s="28"/>
      <c r="FE365" s="28"/>
      <c r="FF365" s="28"/>
      <c r="FG365" s="28"/>
      <c r="FH365" s="28"/>
      <c r="FI365" s="28"/>
      <c r="FJ365" s="28"/>
      <c r="FK365" s="28"/>
      <c r="FL365" s="28"/>
      <c r="FM365" s="28"/>
      <c r="FN365" s="28"/>
      <c r="FO365" s="28"/>
      <c r="FP365" s="28"/>
      <c r="FQ365" s="28"/>
      <c r="FR365" s="28"/>
      <c r="FS365" s="28"/>
      <c r="FT365" s="28"/>
      <c r="FU365" s="28"/>
      <c r="FV365" s="28"/>
      <c r="FW365" s="28"/>
      <c r="FX365" s="28"/>
      <c r="FY365" s="28"/>
      <c r="FZ365" s="28"/>
      <c r="GA365" s="28"/>
      <c r="GB365" s="28"/>
      <c r="GC365" s="28"/>
      <c r="GD365" s="28"/>
      <c r="GE365" s="28"/>
      <c r="GF365" s="28"/>
      <c r="GG365" s="28"/>
      <c r="GH365" s="28"/>
      <c r="GI365" s="28"/>
      <c r="GJ365" s="28"/>
      <c r="GK365" s="28"/>
      <c r="GL365" s="28"/>
      <c r="GM365" s="28"/>
      <c r="GN365" s="28"/>
      <c r="GO365" s="28"/>
      <c r="GP365" s="28"/>
      <c r="GQ365" s="28"/>
      <c r="GR365" s="28"/>
      <c r="GS365" s="28"/>
      <c r="GT365" s="28"/>
      <c r="GU365" s="28"/>
      <c r="GV365" s="28"/>
      <c r="GW365" s="28"/>
      <c r="GX365" s="28"/>
      <c r="GY365" s="28"/>
      <c r="GZ365" s="28"/>
      <c r="HA365" s="28"/>
      <c r="HB365" s="28"/>
      <c r="HC365" s="28"/>
      <c r="HD365" s="28"/>
      <c r="HE365" s="28"/>
      <c r="HF365" s="28"/>
      <c r="HG365" s="28"/>
      <c r="HH365" s="28"/>
      <c r="HI365" s="28"/>
      <c r="HJ365" s="28"/>
      <c r="HK365" s="28"/>
      <c r="HL365" s="28"/>
      <c r="HM365" s="28"/>
      <c r="HN365" s="28"/>
      <c r="HO365" s="28"/>
      <c r="HP365" s="28"/>
      <c r="HQ365" s="28"/>
      <c r="HR365" s="28"/>
      <c r="HS365" s="28"/>
      <c r="HT365" s="28"/>
      <c r="HU365" s="28"/>
      <c r="HV365" s="28"/>
      <c r="HW365" s="28"/>
      <c r="HX365" s="28"/>
      <c r="HY365" s="28"/>
      <c r="HZ365" s="28"/>
      <c r="IA365" s="28"/>
      <c r="IB365" s="28"/>
      <c r="IC365" s="28"/>
      <c r="ID365" s="28"/>
      <c r="IE365" s="28"/>
      <c r="IF365" s="28"/>
      <c r="IG365" s="28"/>
      <c r="IH365" s="28"/>
      <c r="II365" s="28"/>
      <c r="IJ365" s="28"/>
      <c r="IK365" s="28"/>
      <c r="IL365" s="28"/>
      <c r="IM365" s="28"/>
      <c r="IN365" s="28"/>
      <c r="IO365" s="28"/>
      <c r="IP365" s="28"/>
      <c r="IQ365" s="28"/>
      <c r="IR365" s="28"/>
      <c r="IS365" s="28"/>
      <c r="IT365" s="28"/>
      <c r="IU365" s="28"/>
      <c r="IV365" s="28"/>
      <c r="IW365" s="28"/>
      <c r="IX365" s="28"/>
      <c r="IY365" s="28"/>
      <c r="IZ365" s="28"/>
      <c r="JA365" s="28"/>
      <c r="JB365" s="28"/>
      <c r="JC365" s="28"/>
      <c r="JD365" s="28"/>
      <c r="JE365" s="28"/>
      <c r="JF365" s="28"/>
      <c r="JG365" s="28"/>
      <c r="JH365" s="28"/>
      <c r="JI365" s="28"/>
      <c r="JJ365" s="28"/>
      <c r="JK365" s="28"/>
      <c r="JL365" s="28"/>
      <c r="JM365" s="28"/>
      <c r="JN365" s="28"/>
      <c r="JO365" s="28"/>
      <c r="JP365" s="28"/>
      <c r="JQ365" s="28"/>
      <c r="JR365" s="28"/>
      <c r="JS365" s="28"/>
    </row>
    <row r="366" spans="1:279" s="27" customFormat="1" ht="12.75" outlineLevel="1" x14ac:dyDescent="0.2">
      <c r="A366" s="33"/>
      <c r="B366" s="58"/>
      <c r="C366" s="193" t="s">
        <v>142</v>
      </c>
      <c r="D366" s="33"/>
      <c r="E366" s="244">
        <v>0</v>
      </c>
      <c r="F366" s="194"/>
      <c r="G366" s="204">
        <f t="shared" si="600"/>
        <v>0</v>
      </c>
      <c r="H366" s="246">
        <f t="shared" si="601"/>
        <v>0</v>
      </c>
      <c r="I366" s="201" t="s">
        <v>193</v>
      </c>
      <c r="J366" s="197">
        <f t="shared" si="598"/>
        <v>0</v>
      </c>
      <c r="K366" s="197">
        <f t="shared" si="604"/>
        <v>0</v>
      </c>
      <c r="L366" s="197">
        <f t="shared" si="604"/>
        <v>0</v>
      </c>
      <c r="M366" s="197">
        <f t="shared" si="604"/>
        <v>0</v>
      </c>
      <c r="N366" s="197">
        <f t="shared" si="604"/>
        <v>0</v>
      </c>
      <c r="O366" s="197">
        <f t="shared" si="604"/>
        <v>0</v>
      </c>
      <c r="P366" s="197">
        <f t="shared" si="604"/>
        <v>0</v>
      </c>
      <c r="Q366" s="197">
        <f t="shared" si="604"/>
        <v>0</v>
      </c>
      <c r="R366" s="197">
        <f t="shared" si="604"/>
        <v>0</v>
      </c>
      <c r="S366" s="197">
        <f t="shared" si="604"/>
        <v>0</v>
      </c>
      <c r="T366" s="197">
        <f t="shared" si="604"/>
        <v>0</v>
      </c>
      <c r="U366" s="197">
        <f t="shared" si="604"/>
        <v>0</v>
      </c>
      <c r="V366" s="197">
        <f t="shared" si="604"/>
        <v>0</v>
      </c>
      <c r="W366" s="197">
        <f t="shared" si="604"/>
        <v>0</v>
      </c>
      <c r="X366" s="197">
        <f t="shared" si="604"/>
        <v>0</v>
      </c>
      <c r="Y366" s="197">
        <f t="shared" si="604"/>
        <v>0</v>
      </c>
      <c r="Z366" s="197">
        <f t="shared" si="604"/>
        <v>0</v>
      </c>
      <c r="AA366" s="197">
        <f t="shared" si="604"/>
        <v>0</v>
      </c>
      <c r="AB366" s="197">
        <f t="shared" si="604"/>
        <v>0</v>
      </c>
      <c r="AC366" s="197">
        <f t="shared" si="604"/>
        <v>0</v>
      </c>
      <c r="AD366" s="197">
        <f t="shared" si="604"/>
        <v>0</v>
      </c>
      <c r="AE366" s="197">
        <f t="shared" si="604"/>
        <v>0</v>
      </c>
      <c r="AF366" s="197">
        <f t="shared" si="604"/>
        <v>0</v>
      </c>
      <c r="AG366" s="197">
        <f t="shared" si="604"/>
        <v>0</v>
      </c>
      <c r="AH366" s="197">
        <f t="shared" si="604"/>
        <v>0</v>
      </c>
      <c r="AI366" s="197">
        <f t="shared" si="604"/>
        <v>0</v>
      </c>
      <c r="AJ366" s="197">
        <f t="shared" si="604"/>
        <v>0</v>
      </c>
      <c r="AK366" s="197">
        <f t="shared" si="604"/>
        <v>0</v>
      </c>
      <c r="AL366" s="197">
        <f t="shared" si="604"/>
        <v>0</v>
      </c>
      <c r="AM366" s="197">
        <f t="shared" si="604"/>
        <v>0</v>
      </c>
      <c r="AN366" s="197">
        <f t="shared" si="604"/>
        <v>0</v>
      </c>
      <c r="AO366" s="197">
        <f t="shared" si="604"/>
        <v>0</v>
      </c>
      <c r="AP366" s="197">
        <f t="shared" si="604"/>
        <v>0</v>
      </c>
      <c r="AQ366" s="197">
        <f t="shared" si="604"/>
        <v>0</v>
      </c>
      <c r="AR366" s="197">
        <f t="shared" si="604"/>
        <v>0</v>
      </c>
      <c r="AS366" s="197">
        <f t="shared" si="604"/>
        <v>0</v>
      </c>
      <c r="AT366" s="197"/>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14"/>
      <c r="DC366" s="28"/>
      <c r="DD366" s="28"/>
      <c r="DE366" s="28"/>
      <c r="DF366" s="28"/>
      <c r="DG366" s="28"/>
      <c r="DH366" s="28"/>
      <c r="DI366" s="28"/>
      <c r="DJ366" s="28"/>
      <c r="DK366" s="28"/>
      <c r="DL366" s="28"/>
      <c r="DM366" s="28"/>
      <c r="DN366" s="28"/>
      <c r="DO366" s="28"/>
      <c r="DP366" s="28"/>
      <c r="DQ366" s="28"/>
      <c r="DR366" s="28"/>
      <c r="DS366" s="28"/>
      <c r="DT366" s="28"/>
      <c r="DU366" s="28"/>
      <c r="DV366" s="28"/>
      <c r="DW366" s="28"/>
      <c r="DX366" s="28"/>
      <c r="DY366" s="28"/>
      <c r="DZ366" s="28"/>
      <c r="EA366" s="28"/>
      <c r="EB366" s="28"/>
      <c r="EC366" s="28"/>
      <c r="ED366" s="28"/>
      <c r="EE366" s="28"/>
      <c r="EF366" s="28"/>
      <c r="EG366" s="28"/>
      <c r="EH366" s="28"/>
      <c r="EI366" s="28"/>
      <c r="EJ366" s="28"/>
      <c r="EK366" s="28"/>
      <c r="EL366" s="28"/>
      <c r="EM366" s="28"/>
      <c r="EN366" s="28"/>
      <c r="EO366" s="28"/>
      <c r="EP366" s="28"/>
      <c r="EQ366" s="28"/>
      <c r="ER366" s="28"/>
      <c r="ES366" s="28"/>
      <c r="ET366" s="28"/>
      <c r="EU366" s="28"/>
      <c r="EV366" s="28"/>
      <c r="EW366" s="28"/>
      <c r="EX366" s="28"/>
      <c r="EY366" s="28"/>
      <c r="EZ366" s="28"/>
      <c r="FA366" s="28"/>
      <c r="FB366" s="28"/>
      <c r="FC366" s="28"/>
      <c r="FD366" s="28"/>
      <c r="FE366" s="28"/>
      <c r="FF366" s="28"/>
      <c r="FG366" s="28"/>
      <c r="FH366" s="28"/>
      <c r="FI366" s="28"/>
      <c r="FJ366" s="28"/>
      <c r="FK366" s="28"/>
      <c r="FL366" s="28"/>
      <c r="FM366" s="28"/>
      <c r="FN366" s="28"/>
      <c r="FO366" s="28"/>
      <c r="FP366" s="28"/>
      <c r="FQ366" s="28"/>
      <c r="FR366" s="28"/>
      <c r="FS366" s="28"/>
      <c r="FT366" s="28"/>
      <c r="FU366" s="28"/>
      <c r="FV366" s="28"/>
      <c r="FW366" s="28"/>
      <c r="FX366" s="28"/>
      <c r="FY366" s="28"/>
      <c r="FZ366" s="28"/>
      <c r="GA366" s="28"/>
      <c r="GB366" s="28"/>
      <c r="GC366" s="28"/>
      <c r="GD366" s="28"/>
      <c r="GE366" s="28"/>
      <c r="GF366" s="28"/>
      <c r="GG366" s="28"/>
      <c r="GH366" s="28"/>
      <c r="GI366" s="28"/>
      <c r="GJ366" s="28"/>
      <c r="GK366" s="28"/>
      <c r="GL366" s="28"/>
      <c r="GM366" s="28"/>
      <c r="GN366" s="28"/>
      <c r="GO366" s="28"/>
      <c r="GP366" s="28"/>
      <c r="GQ366" s="28"/>
      <c r="GR366" s="28"/>
      <c r="GS366" s="28"/>
      <c r="GT366" s="28"/>
      <c r="GU366" s="28"/>
      <c r="GV366" s="28"/>
      <c r="GW366" s="28"/>
      <c r="GX366" s="28"/>
      <c r="GY366" s="28"/>
      <c r="GZ366" s="28"/>
      <c r="HA366" s="28"/>
      <c r="HB366" s="28"/>
      <c r="HC366" s="28"/>
      <c r="HD366" s="28"/>
      <c r="HE366" s="28"/>
      <c r="HF366" s="28"/>
      <c r="HG366" s="28"/>
      <c r="HH366" s="28"/>
      <c r="HI366" s="28"/>
      <c r="HJ366" s="28"/>
      <c r="HK366" s="28"/>
      <c r="HL366" s="28"/>
      <c r="HM366" s="28"/>
      <c r="HN366" s="28"/>
      <c r="HO366" s="28"/>
      <c r="HP366" s="28"/>
      <c r="HQ366" s="28"/>
      <c r="HR366" s="28"/>
      <c r="HS366" s="28"/>
      <c r="HT366" s="28"/>
      <c r="HU366" s="28"/>
      <c r="HV366" s="28"/>
      <c r="HW366" s="28"/>
      <c r="HX366" s="28"/>
      <c r="HY366" s="28"/>
      <c r="HZ366" s="28"/>
      <c r="IA366" s="28"/>
      <c r="IB366" s="28"/>
      <c r="IC366" s="28"/>
      <c r="ID366" s="28"/>
      <c r="IE366" s="28"/>
      <c r="IF366" s="28"/>
      <c r="IG366" s="28"/>
      <c r="IH366" s="28"/>
      <c r="II366" s="28"/>
      <c r="IJ366" s="28"/>
      <c r="IK366" s="28"/>
      <c r="IL366" s="28"/>
      <c r="IM366" s="28"/>
      <c r="IN366" s="28"/>
      <c r="IO366" s="28"/>
      <c r="IP366" s="28"/>
      <c r="IQ366" s="28"/>
      <c r="IR366" s="28"/>
      <c r="IS366" s="28"/>
      <c r="IT366" s="28"/>
      <c r="IU366" s="28"/>
      <c r="IV366" s="28"/>
      <c r="IW366" s="28"/>
      <c r="IX366" s="28"/>
      <c r="IY366" s="28"/>
      <c r="IZ366" s="28"/>
      <c r="JA366" s="28"/>
      <c r="JB366" s="28"/>
      <c r="JC366" s="28"/>
      <c r="JD366" s="28"/>
      <c r="JE366" s="28"/>
      <c r="JF366" s="28"/>
      <c r="JG366" s="28"/>
      <c r="JH366" s="28"/>
      <c r="JI366" s="28"/>
      <c r="JJ366" s="28"/>
      <c r="JK366" s="28"/>
      <c r="JL366" s="28"/>
      <c r="JM366" s="28"/>
      <c r="JN366" s="28"/>
      <c r="JO366" s="28"/>
      <c r="JP366" s="28"/>
      <c r="JQ366" s="28"/>
      <c r="JR366" s="28"/>
      <c r="JS366" s="28"/>
    </row>
    <row r="367" spans="1:279" s="27" customFormat="1" ht="12.75" outlineLevel="1" x14ac:dyDescent="0.2">
      <c r="A367" s="33"/>
      <c r="B367" s="58"/>
      <c r="C367" s="193" t="s">
        <v>143</v>
      </c>
      <c r="D367" s="33"/>
      <c r="E367" s="244">
        <v>0</v>
      </c>
      <c r="F367" s="194"/>
      <c r="G367" s="204">
        <f t="shared" si="600"/>
        <v>0</v>
      </c>
      <c r="H367" s="246">
        <f t="shared" si="601"/>
        <v>0</v>
      </c>
      <c r="I367" s="201" t="s">
        <v>193</v>
      </c>
      <c r="J367" s="197">
        <f t="shared" si="598"/>
        <v>0</v>
      </c>
      <c r="K367" s="197">
        <f t="shared" si="604"/>
        <v>0</v>
      </c>
      <c r="L367" s="197">
        <f t="shared" si="604"/>
        <v>0</v>
      </c>
      <c r="M367" s="197">
        <f t="shared" si="604"/>
        <v>0</v>
      </c>
      <c r="N367" s="197">
        <f t="shared" si="604"/>
        <v>0</v>
      </c>
      <c r="O367" s="197">
        <f t="shared" si="604"/>
        <v>0</v>
      </c>
      <c r="P367" s="197">
        <f t="shared" si="604"/>
        <v>0</v>
      </c>
      <c r="Q367" s="197">
        <f t="shared" si="604"/>
        <v>0</v>
      </c>
      <c r="R367" s="197">
        <f t="shared" si="604"/>
        <v>0</v>
      </c>
      <c r="S367" s="197">
        <f t="shared" si="604"/>
        <v>0</v>
      </c>
      <c r="T367" s="197">
        <f t="shared" si="604"/>
        <v>0</v>
      </c>
      <c r="U367" s="197">
        <f t="shared" si="604"/>
        <v>0</v>
      </c>
      <c r="V367" s="197">
        <f t="shared" si="604"/>
        <v>0</v>
      </c>
      <c r="W367" s="197">
        <f t="shared" si="604"/>
        <v>0</v>
      </c>
      <c r="X367" s="197">
        <f t="shared" si="604"/>
        <v>0</v>
      </c>
      <c r="Y367" s="197">
        <f t="shared" si="604"/>
        <v>0</v>
      </c>
      <c r="Z367" s="197">
        <f t="shared" si="604"/>
        <v>0</v>
      </c>
      <c r="AA367" s="197">
        <f t="shared" si="604"/>
        <v>0</v>
      </c>
      <c r="AB367" s="197">
        <f t="shared" si="604"/>
        <v>0</v>
      </c>
      <c r="AC367" s="197">
        <f t="shared" si="604"/>
        <v>0</v>
      </c>
      <c r="AD367" s="197">
        <f t="shared" si="604"/>
        <v>0</v>
      </c>
      <c r="AE367" s="197">
        <f t="shared" si="604"/>
        <v>0</v>
      </c>
      <c r="AF367" s="197">
        <f t="shared" si="604"/>
        <v>0</v>
      </c>
      <c r="AG367" s="197">
        <f t="shared" si="604"/>
        <v>0</v>
      </c>
      <c r="AH367" s="197">
        <f t="shared" si="604"/>
        <v>0</v>
      </c>
      <c r="AI367" s="197">
        <f t="shared" si="604"/>
        <v>0</v>
      </c>
      <c r="AJ367" s="197">
        <f t="shared" si="604"/>
        <v>0</v>
      </c>
      <c r="AK367" s="197">
        <f t="shared" si="604"/>
        <v>0</v>
      </c>
      <c r="AL367" s="197">
        <f t="shared" si="604"/>
        <v>0</v>
      </c>
      <c r="AM367" s="197">
        <f t="shared" si="604"/>
        <v>0</v>
      </c>
      <c r="AN367" s="197">
        <f t="shared" si="604"/>
        <v>0</v>
      </c>
      <c r="AO367" s="197">
        <f t="shared" si="604"/>
        <v>0</v>
      </c>
      <c r="AP367" s="197">
        <f t="shared" si="604"/>
        <v>0</v>
      </c>
      <c r="AQ367" s="197">
        <f t="shared" si="604"/>
        <v>0</v>
      </c>
      <c r="AR367" s="197">
        <f t="shared" si="604"/>
        <v>0</v>
      </c>
      <c r="AS367" s="197">
        <f t="shared" si="604"/>
        <v>0</v>
      </c>
      <c r="AT367" s="197"/>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14"/>
      <c r="DC367" s="28"/>
      <c r="DD367" s="28"/>
      <c r="DE367" s="28"/>
      <c r="DF367" s="28"/>
      <c r="DG367" s="28"/>
      <c r="DH367" s="28"/>
      <c r="DI367" s="28"/>
      <c r="DJ367" s="28"/>
      <c r="DK367" s="28"/>
      <c r="DL367" s="28"/>
      <c r="DM367" s="28"/>
      <c r="DN367" s="28"/>
      <c r="DO367" s="28"/>
      <c r="DP367" s="28"/>
      <c r="DQ367" s="28"/>
      <c r="DR367" s="28"/>
      <c r="DS367" s="28"/>
      <c r="DT367" s="28"/>
      <c r="DU367" s="28"/>
      <c r="DV367" s="28"/>
      <c r="DW367" s="28"/>
      <c r="DX367" s="28"/>
      <c r="DY367" s="28"/>
      <c r="DZ367" s="28"/>
      <c r="EA367" s="28"/>
      <c r="EB367" s="28"/>
      <c r="EC367" s="28"/>
      <c r="ED367" s="28"/>
      <c r="EE367" s="28"/>
      <c r="EF367" s="28"/>
      <c r="EG367" s="28"/>
      <c r="EH367" s="28"/>
      <c r="EI367" s="28"/>
      <c r="EJ367" s="28"/>
      <c r="EK367" s="28"/>
      <c r="EL367" s="28"/>
      <c r="EM367" s="28"/>
      <c r="EN367" s="28"/>
      <c r="EO367" s="28"/>
      <c r="EP367" s="28"/>
      <c r="EQ367" s="28"/>
      <c r="ER367" s="28"/>
      <c r="ES367" s="28"/>
      <c r="ET367" s="28"/>
      <c r="EU367" s="28"/>
      <c r="EV367" s="28"/>
      <c r="EW367" s="28"/>
      <c r="EX367" s="28"/>
      <c r="EY367" s="28"/>
      <c r="EZ367" s="28"/>
      <c r="FA367" s="28"/>
      <c r="FB367" s="28"/>
      <c r="FC367" s="28"/>
      <c r="FD367" s="28"/>
      <c r="FE367" s="28"/>
      <c r="FF367" s="28"/>
      <c r="FG367" s="28"/>
      <c r="FH367" s="28"/>
      <c r="FI367" s="28"/>
      <c r="FJ367" s="28"/>
      <c r="FK367" s="28"/>
      <c r="FL367" s="28"/>
      <c r="FM367" s="28"/>
      <c r="FN367" s="28"/>
      <c r="FO367" s="28"/>
      <c r="FP367" s="28"/>
      <c r="FQ367" s="28"/>
      <c r="FR367" s="28"/>
      <c r="FS367" s="28"/>
      <c r="FT367" s="28"/>
      <c r="FU367" s="28"/>
      <c r="FV367" s="28"/>
      <c r="FW367" s="28"/>
      <c r="FX367" s="28"/>
      <c r="FY367" s="28"/>
      <c r="FZ367" s="28"/>
      <c r="GA367" s="28"/>
      <c r="GB367" s="28"/>
      <c r="GC367" s="28"/>
      <c r="GD367" s="28"/>
      <c r="GE367" s="28"/>
      <c r="GF367" s="28"/>
      <c r="GG367" s="28"/>
      <c r="GH367" s="28"/>
      <c r="GI367" s="28"/>
      <c r="GJ367" s="28"/>
      <c r="GK367" s="28"/>
      <c r="GL367" s="28"/>
      <c r="GM367" s="28"/>
      <c r="GN367" s="28"/>
      <c r="GO367" s="28"/>
      <c r="GP367" s="28"/>
      <c r="GQ367" s="28"/>
      <c r="GR367" s="28"/>
      <c r="GS367" s="28"/>
      <c r="GT367" s="28"/>
      <c r="GU367" s="28"/>
      <c r="GV367" s="28"/>
      <c r="GW367" s="28"/>
      <c r="GX367" s="28"/>
      <c r="GY367" s="28"/>
      <c r="GZ367" s="28"/>
      <c r="HA367" s="28"/>
      <c r="HB367" s="28"/>
      <c r="HC367" s="28"/>
      <c r="HD367" s="28"/>
      <c r="HE367" s="28"/>
      <c r="HF367" s="28"/>
      <c r="HG367" s="28"/>
      <c r="HH367" s="28"/>
      <c r="HI367" s="28"/>
      <c r="HJ367" s="28"/>
      <c r="HK367" s="28"/>
      <c r="HL367" s="28"/>
      <c r="HM367" s="28"/>
      <c r="HN367" s="28"/>
      <c r="HO367" s="28"/>
      <c r="HP367" s="28"/>
      <c r="HQ367" s="28"/>
      <c r="HR367" s="28"/>
      <c r="HS367" s="28"/>
      <c r="HT367" s="28"/>
      <c r="HU367" s="28"/>
      <c r="HV367" s="28"/>
      <c r="HW367" s="28"/>
      <c r="HX367" s="28"/>
      <c r="HY367" s="28"/>
      <c r="HZ367" s="28"/>
      <c r="IA367" s="28"/>
      <c r="IB367" s="28"/>
      <c r="IC367" s="28"/>
      <c r="ID367" s="28"/>
      <c r="IE367" s="28"/>
      <c r="IF367" s="28"/>
      <c r="IG367" s="28"/>
      <c r="IH367" s="28"/>
      <c r="II367" s="28"/>
      <c r="IJ367" s="28"/>
      <c r="IK367" s="28"/>
      <c r="IL367" s="28"/>
      <c r="IM367" s="28"/>
      <c r="IN367" s="28"/>
      <c r="IO367" s="28"/>
      <c r="IP367" s="28"/>
      <c r="IQ367" s="28"/>
      <c r="IR367" s="28"/>
      <c r="IS367" s="28"/>
      <c r="IT367" s="28"/>
      <c r="IU367" s="28"/>
      <c r="IV367" s="28"/>
      <c r="IW367" s="28"/>
      <c r="IX367" s="28"/>
      <c r="IY367" s="28"/>
      <c r="IZ367" s="28"/>
      <c r="JA367" s="28"/>
      <c r="JB367" s="28"/>
      <c r="JC367" s="28"/>
      <c r="JD367" s="28"/>
      <c r="JE367" s="28"/>
      <c r="JF367" s="28"/>
      <c r="JG367" s="28"/>
      <c r="JH367" s="28"/>
      <c r="JI367" s="28"/>
      <c r="JJ367" s="28"/>
      <c r="JK367" s="28"/>
      <c r="JL367" s="28"/>
      <c r="JM367" s="28"/>
      <c r="JN367" s="28"/>
      <c r="JO367" s="28"/>
      <c r="JP367" s="28"/>
      <c r="JQ367" s="28"/>
      <c r="JR367" s="28"/>
      <c r="JS367" s="28"/>
    </row>
    <row r="368" spans="1:279" s="27" customFormat="1" ht="12.75" outlineLevel="1" x14ac:dyDescent="0.2">
      <c r="A368" s="33"/>
      <c r="B368" s="58"/>
      <c r="C368" s="193" t="s">
        <v>144</v>
      </c>
      <c r="D368" s="33"/>
      <c r="E368" s="244">
        <v>0</v>
      </c>
      <c r="F368" s="194"/>
      <c r="G368" s="204">
        <f t="shared" si="600"/>
        <v>0</v>
      </c>
      <c r="H368" s="246">
        <f t="shared" si="601"/>
        <v>0</v>
      </c>
      <c r="I368" s="201" t="s">
        <v>193</v>
      </c>
      <c r="J368" s="197">
        <f t="shared" si="598"/>
        <v>0</v>
      </c>
      <c r="K368" s="197">
        <f t="shared" si="604"/>
        <v>0</v>
      </c>
      <c r="L368" s="197">
        <f t="shared" si="604"/>
        <v>0</v>
      </c>
      <c r="M368" s="197">
        <f t="shared" si="604"/>
        <v>0</v>
      </c>
      <c r="N368" s="197">
        <f t="shared" si="604"/>
        <v>0</v>
      </c>
      <c r="O368" s="197">
        <f t="shared" si="604"/>
        <v>0</v>
      </c>
      <c r="P368" s="197">
        <f t="shared" si="604"/>
        <v>0</v>
      </c>
      <c r="Q368" s="197">
        <f t="shared" si="604"/>
        <v>0</v>
      </c>
      <c r="R368" s="197">
        <f t="shared" si="604"/>
        <v>0</v>
      </c>
      <c r="S368" s="197">
        <f t="shared" si="604"/>
        <v>0</v>
      </c>
      <c r="T368" s="197">
        <f t="shared" si="604"/>
        <v>0</v>
      </c>
      <c r="U368" s="197">
        <f t="shared" si="604"/>
        <v>0</v>
      </c>
      <c r="V368" s="197">
        <f t="shared" si="604"/>
        <v>0</v>
      </c>
      <c r="W368" s="197">
        <f t="shared" si="604"/>
        <v>0</v>
      </c>
      <c r="X368" s="197">
        <f t="shared" si="604"/>
        <v>0</v>
      </c>
      <c r="Y368" s="197">
        <f t="shared" si="604"/>
        <v>0</v>
      </c>
      <c r="Z368" s="197">
        <f t="shared" si="604"/>
        <v>0</v>
      </c>
      <c r="AA368" s="197">
        <f t="shared" si="604"/>
        <v>0</v>
      </c>
      <c r="AB368" s="197">
        <f t="shared" si="604"/>
        <v>0</v>
      </c>
      <c r="AC368" s="197">
        <f t="shared" si="604"/>
        <v>0</v>
      </c>
      <c r="AD368" s="197">
        <f t="shared" si="604"/>
        <v>0</v>
      </c>
      <c r="AE368" s="197">
        <f t="shared" si="604"/>
        <v>0</v>
      </c>
      <c r="AF368" s="197">
        <f t="shared" si="604"/>
        <v>0</v>
      </c>
      <c r="AG368" s="197">
        <f t="shared" si="604"/>
        <v>0</v>
      </c>
      <c r="AH368" s="197">
        <f t="shared" si="604"/>
        <v>0</v>
      </c>
      <c r="AI368" s="197">
        <f t="shared" si="604"/>
        <v>0</v>
      </c>
      <c r="AJ368" s="197">
        <f t="shared" si="604"/>
        <v>0</v>
      </c>
      <c r="AK368" s="197">
        <f t="shared" si="604"/>
        <v>0</v>
      </c>
      <c r="AL368" s="197">
        <f t="shared" si="604"/>
        <v>0</v>
      </c>
      <c r="AM368" s="197">
        <f t="shared" si="604"/>
        <v>0</v>
      </c>
      <c r="AN368" s="197">
        <f t="shared" si="604"/>
        <v>0</v>
      </c>
      <c r="AO368" s="197">
        <f t="shared" si="604"/>
        <v>0</v>
      </c>
      <c r="AP368" s="197">
        <f t="shared" si="604"/>
        <v>0</v>
      </c>
      <c r="AQ368" s="197">
        <f t="shared" si="604"/>
        <v>0</v>
      </c>
      <c r="AR368" s="197">
        <f t="shared" si="604"/>
        <v>0</v>
      </c>
      <c r="AS368" s="197">
        <f t="shared" si="604"/>
        <v>0</v>
      </c>
      <c r="AT368" s="197"/>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14"/>
      <c r="DC368" s="28"/>
      <c r="DD368" s="28"/>
      <c r="DE368" s="28"/>
      <c r="DF368" s="28"/>
      <c r="DG368" s="28"/>
      <c r="DH368" s="28"/>
      <c r="DI368" s="28"/>
      <c r="DJ368" s="28"/>
      <c r="DK368" s="28"/>
      <c r="DL368" s="28"/>
      <c r="DM368" s="28"/>
      <c r="DN368" s="28"/>
      <c r="DO368" s="28"/>
      <c r="DP368" s="28"/>
      <c r="DQ368" s="28"/>
      <c r="DR368" s="28"/>
      <c r="DS368" s="28"/>
      <c r="DT368" s="28"/>
      <c r="DU368" s="28"/>
      <c r="DV368" s="28"/>
      <c r="DW368" s="28"/>
      <c r="DX368" s="28"/>
      <c r="DY368" s="28"/>
      <c r="DZ368" s="28"/>
      <c r="EA368" s="28"/>
      <c r="EB368" s="28"/>
      <c r="EC368" s="28"/>
      <c r="ED368" s="28"/>
      <c r="EE368" s="28"/>
      <c r="EF368" s="28"/>
      <c r="EG368" s="28"/>
      <c r="EH368" s="28"/>
      <c r="EI368" s="28"/>
      <c r="EJ368" s="28"/>
      <c r="EK368" s="28"/>
      <c r="EL368" s="28"/>
      <c r="EM368" s="28"/>
      <c r="EN368" s="28"/>
      <c r="EO368" s="28"/>
      <c r="EP368" s="28"/>
      <c r="EQ368" s="28"/>
      <c r="ER368" s="28"/>
      <c r="ES368" s="28"/>
      <c r="ET368" s="28"/>
      <c r="EU368" s="28"/>
      <c r="EV368" s="28"/>
      <c r="EW368" s="28"/>
      <c r="EX368" s="28"/>
      <c r="EY368" s="28"/>
      <c r="EZ368" s="28"/>
      <c r="FA368" s="28"/>
      <c r="FB368" s="28"/>
      <c r="FC368" s="28"/>
      <c r="FD368" s="28"/>
      <c r="FE368" s="28"/>
      <c r="FF368" s="28"/>
      <c r="FG368" s="28"/>
      <c r="FH368" s="28"/>
      <c r="FI368" s="28"/>
      <c r="FJ368" s="28"/>
      <c r="FK368" s="28"/>
      <c r="FL368" s="28"/>
      <c r="FM368" s="28"/>
      <c r="FN368" s="28"/>
      <c r="FO368" s="28"/>
      <c r="FP368" s="28"/>
      <c r="FQ368" s="28"/>
      <c r="FR368" s="28"/>
      <c r="FS368" s="28"/>
      <c r="FT368" s="28"/>
      <c r="FU368" s="28"/>
      <c r="FV368" s="28"/>
      <c r="FW368" s="28"/>
      <c r="FX368" s="28"/>
      <c r="FY368" s="28"/>
      <c r="FZ368" s="28"/>
      <c r="GA368" s="28"/>
      <c r="GB368" s="28"/>
      <c r="GC368" s="28"/>
      <c r="GD368" s="28"/>
      <c r="GE368" s="28"/>
      <c r="GF368" s="28"/>
      <c r="GG368" s="28"/>
      <c r="GH368" s="28"/>
      <c r="GI368" s="28"/>
      <c r="GJ368" s="28"/>
      <c r="GK368" s="28"/>
      <c r="GL368" s="28"/>
      <c r="GM368" s="28"/>
      <c r="GN368" s="28"/>
      <c r="GO368" s="28"/>
      <c r="GP368" s="28"/>
      <c r="GQ368" s="28"/>
      <c r="GR368" s="28"/>
      <c r="GS368" s="28"/>
      <c r="GT368" s="28"/>
      <c r="GU368" s="28"/>
      <c r="GV368" s="28"/>
      <c r="GW368" s="28"/>
      <c r="GX368" s="28"/>
      <c r="GY368" s="28"/>
      <c r="GZ368" s="28"/>
      <c r="HA368" s="28"/>
      <c r="HB368" s="28"/>
      <c r="HC368" s="28"/>
      <c r="HD368" s="28"/>
      <c r="HE368" s="28"/>
      <c r="HF368" s="28"/>
      <c r="HG368" s="28"/>
      <c r="HH368" s="28"/>
      <c r="HI368" s="28"/>
      <c r="HJ368" s="28"/>
      <c r="HK368" s="28"/>
      <c r="HL368" s="28"/>
      <c r="HM368" s="28"/>
      <c r="HN368" s="28"/>
      <c r="HO368" s="28"/>
      <c r="HP368" s="28"/>
      <c r="HQ368" s="28"/>
      <c r="HR368" s="28"/>
      <c r="HS368" s="28"/>
      <c r="HT368" s="28"/>
      <c r="HU368" s="28"/>
      <c r="HV368" s="28"/>
      <c r="HW368" s="28"/>
      <c r="HX368" s="28"/>
      <c r="HY368" s="28"/>
      <c r="HZ368" s="28"/>
      <c r="IA368" s="28"/>
      <c r="IB368" s="28"/>
      <c r="IC368" s="28"/>
      <c r="ID368" s="28"/>
      <c r="IE368" s="28"/>
      <c r="IF368" s="28"/>
      <c r="IG368" s="28"/>
      <c r="IH368" s="28"/>
      <c r="II368" s="28"/>
      <c r="IJ368" s="28"/>
      <c r="IK368" s="28"/>
      <c r="IL368" s="28"/>
      <c r="IM368" s="28"/>
      <c r="IN368" s="28"/>
      <c r="IO368" s="28"/>
      <c r="IP368" s="28"/>
      <c r="IQ368" s="28"/>
      <c r="IR368" s="28"/>
      <c r="IS368" s="28"/>
      <c r="IT368" s="28"/>
      <c r="IU368" s="28"/>
      <c r="IV368" s="28"/>
      <c r="IW368" s="28"/>
      <c r="IX368" s="28"/>
      <c r="IY368" s="28"/>
      <c r="IZ368" s="28"/>
      <c r="JA368" s="28"/>
      <c r="JB368" s="28"/>
      <c r="JC368" s="28"/>
      <c r="JD368" s="28"/>
      <c r="JE368" s="28"/>
      <c r="JF368" s="28"/>
      <c r="JG368" s="28"/>
      <c r="JH368" s="28"/>
      <c r="JI368" s="28"/>
      <c r="JJ368" s="28"/>
      <c r="JK368" s="28"/>
      <c r="JL368" s="28"/>
      <c r="JM368" s="28"/>
      <c r="JN368" s="28"/>
      <c r="JO368" s="28"/>
      <c r="JP368" s="28"/>
      <c r="JQ368" s="28"/>
      <c r="JR368" s="28"/>
      <c r="JS368" s="28"/>
    </row>
    <row r="369" spans="1:279" s="27" customFormat="1" ht="12.75" outlineLevel="1" x14ac:dyDescent="0.2">
      <c r="A369" s="33"/>
      <c r="B369" s="58"/>
      <c r="C369" s="193" t="s">
        <v>145</v>
      </c>
      <c r="D369" s="33"/>
      <c r="E369" s="244">
        <v>0</v>
      </c>
      <c r="F369" s="194"/>
      <c r="G369" s="204">
        <f t="shared" si="600"/>
        <v>0</v>
      </c>
      <c r="H369" s="246">
        <f t="shared" si="601"/>
        <v>0</v>
      </c>
      <c r="I369" s="201" t="s">
        <v>193</v>
      </c>
      <c r="J369" s="197">
        <f t="shared" si="598"/>
        <v>0</v>
      </c>
      <c r="K369" s="197">
        <f t="shared" si="604"/>
        <v>0</v>
      </c>
      <c r="L369" s="197">
        <f t="shared" si="604"/>
        <v>0</v>
      </c>
      <c r="M369" s="197">
        <f t="shared" si="604"/>
        <v>0</v>
      </c>
      <c r="N369" s="197">
        <f t="shared" si="604"/>
        <v>0</v>
      </c>
      <c r="O369" s="197">
        <f t="shared" si="604"/>
        <v>0</v>
      </c>
      <c r="P369" s="197">
        <f t="shared" si="604"/>
        <v>0</v>
      </c>
      <c r="Q369" s="197">
        <f t="shared" si="604"/>
        <v>0</v>
      </c>
      <c r="R369" s="197">
        <f t="shared" si="604"/>
        <v>0</v>
      </c>
      <c r="S369" s="197">
        <f t="shared" si="604"/>
        <v>0</v>
      </c>
      <c r="T369" s="197">
        <f t="shared" si="604"/>
        <v>0</v>
      </c>
      <c r="U369" s="197">
        <f t="shared" si="604"/>
        <v>0</v>
      </c>
      <c r="V369" s="197">
        <f t="shared" si="604"/>
        <v>0</v>
      </c>
      <c r="W369" s="197">
        <f t="shared" si="604"/>
        <v>0</v>
      </c>
      <c r="X369" s="197">
        <f t="shared" si="604"/>
        <v>0</v>
      </c>
      <c r="Y369" s="197">
        <f t="shared" si="604"/>
        <v>0</v>
      </c>
      <c r="Z369" s="197">
        <f t="shared" si="604"/>
        <v>0</v>
      </c>
      <c r="AA369" s="197">
        <f t="shared" si="604"/>
        <v>0</v>
      </c>
      <c r="AB369" s="197">
        <f t="shared" si="604"/>
        <v>0</v>
      </c>
      <c r="AC369" s="197">
        <f t="shared" si="604"/>
        <v>0</v>
      </c>
      <c r="AD369" s="197">
        <f t="shared" si="604"/>
        <v>0</v>
      </c>
      <c r="AE369" s="197">
        <f t="shared" si="604"/>
        <v>0</v>
      </c>
      <c r="AF369" s="197">
        <f t="shared" si="604"/>
        <v>0</v>
      </c>
      <c r="AG369" s="197">
        <f t="shared" si="604"/>
        <v>0</v>
      </c>
      <c r="AH369" s="197">
        <f t="shared" si="604"/>
        <v>0</v>
      </c>
      <c r="AI369" s="197">
        <f t="shared" si="604"/>
        <v>0</v>
      </c>
      <c r="AJ369" s="197">
        <f t="shared" si="604"/>
        <v>0</v>
      </c>
      <c r="AK369" s="197">
        <f t="shared" si="604"/>
        <v>0</v>
      </c>
      <c r="AL369" s="197">
        <f t="shared" si="604"/>
        <v>0</v>
      </c>
      <c r="AM369" s="197">
        <f t="shared" si="604"/>
        <v>0</v>
      </c>
      <c r="AN369" s="197">
        <f t="shared" si="604"/>
        <v>0</v>
      </c>
      <c r="AO369" s="197">
        <f t="shared" si="604"/>
        <v>0</v>
      </c>
      <c r="AP369" s="197">
        <f t="shared" si="604"/>
        <v>0</v>
      </c>
      <c r="AQ369" s="197">
        <f t="shared" si="604"/>
        <v>0</v>
      </c>
      <c r="AR369" s="197">
        <f t="shared" si="604"/>
        <v>0</v>
      </c>
      <c r="AS369" s="197">
        <f t="shared" si="604"/>
        <v>0</v>
      </c>
      <c r="AT369" s="197"/>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14"/>
      <c r="DC369" s="28"/>
      <c r="DD369" s="28"/>
      <c r="DE369" s="28"/>
      <c r="DF369" s="28"/>
      <c r="DG369" s="28"/>
      <c r="DH369" s="28"/>
      <c r="DI369" s="28"/>
      <c r="DJ369" s="28"/>
      <c r="DK369" s="28"/>
      <c r="DL369" s="28"/>
      <c r="DM369" s="28"/>
      <c r="DN369" s="28"/>
      <c r="DO369" s="28"/>
      <c r="DP369" s="28"/>
      <c r="DQ369" s="28"/>
      <c r="DR369" s="28"/>
      <c r="DS369" s="28"/>
      <c r="DT369" s="28"/>
      <c r="DU369" s="28"/>
      <c r="DV369" s="28"/>
      <c r="DW369" s="28"/>
      <c r="DX369" s="28"/>
      <c r="DY369" s="28"/>
      <c r="DZ369" s="28"/>
      <c r="EA369" s="28"/>
      <c r="EB369" s="28"/>
      <c r="EC369" s="28"/>
      <c r="ED369" s="28"/>
      <c r="EE369" s="28"/>
      <c r="EF369" s="28"/>
      <c r="EG369" s="28"/>
      <c r="EH369" s="28"/>
      <c r="EI369" s="28"/>
      <c r="EJ369" s="28"/>
      <c r="EK369" s="28"/>
      <c r="EL369" s="28"/>
      <c r="EM369" s="28"/>
      <c r="EN369" s="28"/>
      <c r="EO369" s="28"/>
      <c r="EP369" s="28"/>
      <c r="EQ369" s="28"/>
      <c r="ER369" s="28"/>
      <c r="ES369" s="28"/>
      <c r="ET369" s="28"/>
      <c r="EU369" s="28"/>
      <c r="EV369" s="28"/>
      <c r="EW369" s="28"/>
      <c r="EX369" s="28"/>
      <c r="EY369" s="28"/>
      <c r="EZ369" s="28"/>
      <c r="FA369" s="28"/>
      <c r="FB369" s="28"/>
      <c r="FC369" s="28"/>
      <c r="FD369" s="28"/>
      <c r="FE369" s="28"/>
      <c r="FF369" s="28"/>
      <c r="FG369" s="28"/>
      <c r="FH369" s="28"/>
      <c r="FI369" s="28"/>
      <c r="FJ369" s="28"/>
      <c r="FK369" s="28"/>
      <c r="FL369" s="28"/>
      <c r="FM369" s="28"/>
      <c r="FN369" s="28"/>
      <c r="FO369" s="28"/>
      <c r="FP369" s="28"/>
      <c r="FQ369" s="28"/>
      <c r="FR369" s="28"/>
      <c r="FS369" s="28"/>
      <c r="FT369" s="28"/>
      <c r="FU369" s="28"/>
      <c r="FV369" s="28"/>
      <c r="FW369" s="28"/>
      <c r="FX369" s="28"/>
      <c r="FY369" s="28"/>
      <c r="FZ369" s="28"/>
      <c r="GA369" s="28"/>
      <c r="GB369" s="28"/>
      <c r="GC369" s="28"/>
      <c r="GD369" s="28"/>
      <c r="GE369" s="28"/>
      <c r="GF369" s="28"/>
      <c r="GG369" s="28"/>
      <c r="GH369" s="28"/>
      <c r="GI369" s="28"/>
      <c r="GJ369" s="28"/>
      <c r="GK369" s="28"/>
      <c r="GL369" s="28"/>
      <c r="GM369" s="28"/>
      <c r="GN369" s="28"/>
      <c r="GO369" s="28"/>
      <c r="GP369" s="28"/>
      <c r="GQ369" s="28"/>
      <c r="GR369" s="28"/>
      <c r="GS369" s="28"/>
      <c r="GT369" s="28"/>
      <c r="GU369" s="28"/>
      <c r="GV369" s="28"/>
      <c r="GW369" s="28"/>
      <c r="GX369" s="28"/>
      <c r="GY369" s="28"/>
      <c r="GZ369" s="28"/>
      <c r="HA369" s="28"/>
      <c r="HB369" s="28"/>
      <c r="HC369" s="28"/>
      <c r="HD369" s="28"/>
      <c r="HE369" s="28"/>
      <c r="HF369" s="28"/>
      <c r="HG369" s="28"/>
      <c r="HH369" s="28"/>
      <c r="HI369" s="28"/>
      <c r="HJ369" s="28"/>
      <c r="HK369" s="28"/>
      <c r="HL369" s="28"/>
      <c r="HM369" s="28"/>
      <c r="HN369" s="28"/>
      <c r="HO369" s="28"/>
      <c r="HP369" s="28"/>
      <c r="HQ369" s="28"/>
      <c r="HR369" s="28"/>
      <c r="HS369" s="28"/>
      <c r="HT369" s="28"/>
      <c r="HU369" s="28"/>
      <c r="HV369" s="28"/>
      <c r="HW369" s="28"/>
      <c r="HX369" s="28"/>
      <c r="HY369" s="28"/>
      <c r="HZ369" s="28"/>
      <c r="IA369" s="28"/>
      <c r="IB369" s="28"/>
      <c r="IC369" s="28"/>
      <c r="ID369" s="28"/>
      <c r="IE369" s="28"/>
      <c r="IF369" s="28"/>
      <c r="IG369" s="28"/>
      <c r="IH369" s="28"/>
      <c r="II369" s="28"/>
      <c r="IJ369" s="28"/>
      <c r="IK369" s="28"/>
      <c r="IL369" s="28"/>
      <c r="IM369" s="28"/>
      <c r="IN369" s="28"/>
      <c r="IO369" s="28"/>
      <c r="IP369" s="28"/>
      <c r="IQ369" s="28"/>
      <c r="IR369" s="28"/>
      <c r="IS369" s="28"/>
      <c r="IT369" s="28"/>
      <c r="IU369" s="28"/>
      <c r="IV369" s="28"/>
      <c r="IW369" s="28"/>
      <c r="IX369" s="28"/>
      <c r="IY369" s="28"/>
      <c r="IZ369" s="28"/>
      <c r="JA369" s="28"/>
      <c r="JB369" s="28"/>
      <c r="JC369" s="28"/>
      <c r="JD369" s="28"/>
      <c r="JE369" s="28"/>
      <c r="JF369" s="28"/>
      <c r="JG369" s="28"/>
      <c r="JH369" s="28"/>
      <c r="JI369" s="28"/>
      <c r="JJ369" s="28"/>
      <c r="JK369" s="28"/>
      <c r="JL369" s="28"/>
      <c r="JM369" s="28"/>
      <c r="JN369" s="28"/>
      <c r="JO369" s="28"/>
      <c r="JP369" s="28"/>
      <c r="JQ369" s="28"/>
      <c r="JR369" s="28"/>
      <c r="JS369" s="28"/>
    </row>
    <row r="370" spans="1:279" s="27" customFormat="1" ht="12.75" outlineLevel="1" x14ac:dyDescent="0.2">
      <c r="A370" s="33"/>
      <c r="B370" s="58"/>
      <c r="C370" s="193" t="s">
        <v>146</v>
      </c>
      <c r="D370" s="33"/>
      <c r="E370" s="244">
        <v>0</v>
      </c>
      <c r="F370" s="194"/>
      <c r="G370" s="204">
        <f t="shared" si="600"/>
        <v>0</v>
      </c>
      <c r="H370" s="246">
        <f t="shared" si="601"/>
        <v>0</v>
      </c>
      <c r="I370" s="201" t="s">
        <v>193</v>
      </c>
      <c r="J370" s="197">
        <f t="shared" si="598"/>
        <v>0</v>
      </c>
      <c r="K370" s="197">
        <f t="shared" si="604"/>
        <v>0</v>
      </c>
      <c r="L370" s="197">
        <f t="shared" si="604"/>
        <v>0</v>
      </c>
      <c r="M370" s="197">
        <f t="shared" si="604"/>
        <v>0</v>
      </c>
      <c r="N370" s="197">
        <f t="shared" si="604"/>
        <v>0</v>
      </c>
      <c r="O370" s="197">
        <f t="shared" si="604"/>
        <v>0</v>
      </c>
      <c r="P370" s="197">
        <f t="shared" si="604"/>
        <v>0</v>
      </c>
      <c r="Q370" s="197">
        <f t="shared" si="604"/>
        <v>0</v>
      </c>
      <c r="R370" s="197">
        <f t="shared" si="604"/>
        <v>0</v>
      </c>
      <c r="S370" s="197">
        <f t="shared" si="604"/>
        <v>0</v>
      </c>
      <c r="T370" s="197">
        <f t="shared" si="604"/>
        <v>0</v>
      </c>
      <c r="U370" s="197">
        <f t="shared" si="604"/>
        <v>0</v>
      </c>
      <c r="V370" s="197">
        <f t="shared" si="604"/>
        <v>0</v>
      </c>
      <c r="W370" s="197">
        <f t="shared" si="604"/>
        <v>0</v>
      </c>
      <c r="X370" s="197">
        <f t="shared" si="604"/>
        <v>0</v>
      </c>
      <c r="Y370" s="197">
        <f t="shared" si="604"/>
        <v>0</v>
      </c>
      <c r="Z370" s="197">
        <f t="shared" si="604"/>
        <v>0</v>
      </c>
      <c r="AA370" s="197">
        <f t="shared" si="604"/>
        <v>0</v>
      </c>
      <c r="AB370" s="197">
        <f t="shared" si="604"/>
        <v>0</v>
      </c>
      <c r="AC370" s="197">
        <f t="shared" si="604"/>
        <v>0</v>
      </c>
      <c r="AD370" s="197">
        <f t="shared" si="604"/>
        <v>0</v>
      </c>
      <c r="AE370" s="197">
        <f t="shared" si="604"/>
        <v>0</v>
      </c>
      <c r="AF370" s="197">
        <f t="shared" si="604"/>
        <v>0</v>
      </c>
      <c r="AG370" s="197">
        <f t="shared" si="604"/>
        <v>0</v>
      </c>
      <c r="AH370" s="197">
        <f t="shared" si="604"/>
        <v>0</v>
      </c>
      <c r="AI370" s="197">
        <f t="shared" si="604"/>
        <v>0</v>
      </c>
      <c r="AJ370" s="197">
        <f t="shared" si="604"/>
        <v>0</v>
      </c>
      <c r="AK370" s="197">
        <f t="shared" si="604"/>
        <v>0</v>
      </c>
      <c r="AL370" s="197">
        <f t="shared" si="604"/>
        <v>0</v>
      </c>
      <c r="AM370" s="197">
        <f t="shared" si="604"/>
        <v>0</v>
      </c>
      <c r="AN370" s="197">
        <f t="shared" si="604"/>
        <v>0</v>
      </c>
      <c r="AO370" s="197">
        <f t="shared" si="604"/>
        <v>0</v>
      </c>
      <c r="AP370" s="197">
        <f t="shared" si="604"/>
        <v>0</v>
      </c>
      <c r="AQ370" s="197">
        <f t="shared" si="604"/>
        <v>0</v>
      </c>
      <c r="AR370" s="197">
        <f t="shared" si="604"/>
        <v>0</v>
      </c>
      <c r="AS370" s="197">
        <f t="shared" si="604"/>
        <v>0</v>
      </c>
      <c r="AT370" s="197"/>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14"/>
      <c r="DC370" s="28"/>
      <c r="DD370" s="28"/>
      <c r="DE370" s="28"/>
      <c r="DF370" s="28"/>
      <c r="DG370" s="28"/>
      <c r="DH370" s="28"/>
      <c r="DI370" s="28"/>
      <c r="DJ370" s="28"/>
      <c r="DK370" s="28"/>
      <c r="DL370" s="28"/>
      <c r="DM370" s="28"/>
      <c r="DN370" s="28"/>
      <c r="DO370" s="28"/>
      <c r="DP370" s="28"/>
      <c r="DQ370" s="28"/>
      <c r="DR370" s="28"/>
      <c r="DS370" s="28"/>
      <c r="DT370" s="28"/>
      <c r="DU370" s="28"/>
      <c r="DV370" s="28"/>
      <c r="DW370" s="28"/>
      <c r="DX370" s="28"/>
      <c r="DY370" s="28"/>
      <c r="DZ370" s="28"/>
      <c r="EA370" s="28"/>
      <c r="EB370" s="28"/>
      <c r="EC370" s="28"/>
      <c r="ED370" s="28"/>
      <c r="EE370" s="28"/>
      <c r="EF370" s="28"/>
      <c r="EG370" s="28"/>
      <c r="EH370" s="28"/>
      <c r="EI370" s="28"/>
      <c r="EJ370" s="28"/>
      <c r="EK370" s="28"/>
      <c r="EL370" s="28"/>
      <c r="EM370" s="28"/>
      <c r="EN370" s="28"/>
      <c r="EO370" s="28"/>
      <c r="EP370" s="28"/>
      <c r="EQ370" s="28"/>
      <c r="ER370" s="28"/>
      <c r="ES370" s="28"/>
      <c r="ET370" s="28"/>
      <c r="EU370" s="28"/>
      <c r="EV370" s="28"/>
      <c r="EW370" s="28"/>
      <c r="EX370" s="28"/>
      <c r="EY370" s="28"/>
      <c r="EZ370" s="28"/>
      <c r="FA370" s="28"/>
      <c r="FB370" s="28"/>
      <c r="FC370" s="28"/>
      <c r="FD370" s="28"/>
      <c r="FE370" s="28"/>
      <c r="FF370" s="28"/>
      <c r="FG370" s="28"/>
      <c r="FH370" s="28"/>
      <c r="FI370" s="28"/>
      <c r="FJ370" s="28"/>
      <c r="FK370" s="28"/>
      <c r="FL370" s="28"/>
      <c r="FM370" s="28"/>
      <c r="FN370" s="28"/>
      <c r="FO370" s="28"/>
      <c r="FP370" s="28"/>
      <c r="FQ370" s="28"/>
      <c r="FR370" s="28"/>
      <c r="FS370" s="28"/>
      <c r="FT370" s="28"/>
      <c r="FU370" s="28"/>
      <c r="FV370" s="28"/>
      <c r="FW370" s="28"/>
      <c r="FX370" s="28"/>
      <c r="FY370" s="28"/>
      <c r="FZ370" s="28"/>
      <c r="GA370" s="28"/>
      <c r="GB370" s="28"/>
      <c r="GC370" s="28"/>
      <c r="GD370" s="28"/>
      <c r="GE370" s="28"/>
      <c r="GF370" s="28"/>
      <c r="GG370" s="28"/>
      <c r="GH370" s="28"/>
      <c r="GI370" s="28"/>
      <c r="GJ370" s="28"/>
      <c r="GK370" s="28"/>
      <c r="GL370" s="28"/>
      <c r="GM370" s="28"/>
      <c r="GN370" s="28"/>
      <c r="GO370" s="28"/>
      <c r="GP370" s="28"/>
      <c r="GQ370" s="28"/>
      <c r="GR370" s="28"/>
      <c r="GS370" s="28"/>
      <c r="GT370" s="28"/>
      <c r="GU370" s="28"/>
      <c r="GV370" s="28"/>
      <c r="GW370" s="28"/>
      <c r="GX370" s="28"/>
      <c r="GY370" s="28"/>
      <c r="GZ370" s="28"/>
      <c r="HA370" s="28"/>
      <c r="HB370" s="28"/>
      <c r="HC370" s="28"/>
      <c r="HD370" s="28"/>
      <c r="HE370" s="28"/>
      <c r="HF370" s="28"/>
      <c r="HG370" s="28"/>
      <c r="HH370" s="28"/>
      <c r="HI370" s="28"/>
      <c r="HJ370" s="28"/>
      <c r="HK370" s="28"/>
      <c r="HL370" s="28"/>
      <c r="HM370" s="28"/>
      <c r="HN370" s="28"/>
      <c r="HO370" s="28"/>
      <c r="HP370" s="28"/>
      <c r="HQ370" s="28"/>
      <c r="HR370" s="28"/>
      <c r="HS370" s="28"/>
      <c r="HT370" s="28"/>
      <c r="HU370" s="28"/>
      <c r="HV370" s="28"/>
      <c r="HW370" s="28"/>
      <c r="HX370" s="28"/>
      <c r="HY370" s="28"/>
      <c r="HZ370" s="28"/>
      <c r="IA370" s="28"/>
      <c r="IB370" s="28"/>
      <c r="IC370" s="28"/>
      <c r="ID370" s="28"/>
      <c r="IE370" s="28"/>
      <c r="IF370" s="28"/>
      <c r="IG370" s="28"/>
      <c r="IH370" s="28"/>
      <c r="II370" s="28"/>
      <c r="IJ370" s="28"/>
      <c r="IK370" s="28"/>
      <c r="IL370" s="28"/>
      <c r="IM370" s="28"/>
      <c r="IN370" s="28"/>
      <c r="IO370" s="28"/>
      <c r="IP370" s="28"/>
      <c r="IQ370" s="28"/>
      <c r="IR370" s="28"/>
      <c r="IS370" s="28"/>
      <c r="IT370" s="28"/>
      <c r="IU370" s="28"/>
      <c r="IV370" s="28"/>
      <c r="IW370" s="28"/>
      <c r="IX370" s="28"/>
      <c r="IY370" s="28"/>
      <c r="IZ370" s="28"/>
      <c r="JA370" s="28"/>
      <c r="JB370" s="28"/>
      <c r="JC370" s="28"/>
      <c r="JD370" s="28"/>
      <c r="JE370" s="28"/>
      <c r="JF370" s="28"/>
      <c r="JG370" s="28"/>
      <c r="JH370" s="28"/>
      <c r="JI370" s="28"/>
      <c r="JJ370" s="28"/>
      <c r="JK370" s="28"/>
      <c r="JL370" s="28"/>
      <c r="JM370" s="28"/>
      <c r="JN370" s="28"/>
      <c r="JO370" s="28"/>
      <c r="JP370" s="28"/>
      <c r="JQ370" s="28"/>
      <c r="JR370" s="28"/>
      <c r="JS370" s="28"/>
    </row>
    <row r="371" spans="1:279" s="27" customFormat="1" ht="12.75" outlineLevel="1" x14ac:dyDescent="0.2">
      <c r="A371" s="33"/>
      <c r="B371" s="58"/>
      <c r="C371" s="193" t="s">
        <v>147</v>
      </c>
      <c r="D371" s="33"/>
      <c r="E371" s="244">
        <v>0</v>
      </c>
      <c r="F371" s="194"/>
      <c r="G371" s="204">
        <f t="shared" si="600"/>
        <v>0</v>
      </c>
      <c r="H371" s="246">
        <f t="shared" si="601"/>
        <v>0</v>
      </c>
      <c r="I371" s="201" t="s">
        <v>193</v>
      </c>
      <c r="J371" s="197">
        <f t="shared" si="598"/>
        <v>0</v>
      </c>
      <c r="K371" s="197">
        <f t="shared" si="604"/>
        <v>0</v>
      </c>
      <c r="L371" s="197">
        <f t="shared" si="604"/>
        <v>0</v>
      </c>
      <c r="M371" s="197">
        <f t="shared" si="604"/>
        <v>0</v>
      </c>
      <c r="N371" s="197">
        <f t="shared" si="604"/>
        <v>0</v>
      </c>
      <c r="O371" s="197">
        <f t="shared" si="604"/>
        <v>0</v>
      </c>
      <c r="P371" s="197">
        <f t="shared" si="604"/>
        <v>0</v>
      </c>
      <c r="Q371" s="197">
        <f t="shared" si="604"/>
        <v>0</v>
      </c>
      <c r="R371" s="197">
        <f t="shared" si="604"/>
        <v>0</v>
      </c>
      <c r="S371" s="197">
        <f t="shared" si="604"/>
        <v>0</v>
      </c>
      <c r="T371" s="197">
        <f t="shared" si="604"/>
        <v>0</v>
      </c>
      <c r="U371" s="197">
        <f t="shared" si="604"/>
        <v>0</v>
      </c>
      <c r="V371" s="197">
        <f t="shared" si="604"/>
        <v>0</v>
      </c>
      <c r="W371" s="197">
        <f t="shared" si="604"/>
        <v>0</v>
      </c>
      <c r="X371" s="197">
        <f t="shared" si="604"/>
        <v>0</v>
      </c>
      <c r="Y371" s="197">
        <f t="shared" si="604"/>
        <v>0</v>
      </c>
      <c r="Z371" s="197">
        <f t="shared" si="604"/>
        <v>0</v>
      </c>
      <c r="AA371" s="197">
        <f t="shared" si="604"/>
        <v>0</v>
      </c>
      <c r="AB371" s="197">
        <f t="shared" si="604"/>
        <v>0</v>
      </c>
      <c r="AC371" s="197">
        <f t="shared" si="604"/>
        <v>0</v>
      </c>
      <c r="AD371" s="197">
        <f t="shared" si="604"/>
        <v>0</v>
      </c>
      <c r="AE371" s="197">
        <f t="shared" ref="K371:AS378" si="605">+AE309/AE$10</f>
        <v>0</v>
      </c>
      <c r="AF371" s="197">
        <f t="shared" si="605"/>
        <v>0</v>
      </c>
      <c r="AG371" s="197">
        <f t="shared" si="605"/>
        <v>0</v>
      </c>
      <c r="AH371" s="197">
        <f t="shared" si="605"/>
        <v>0</v>
      </c>
      <c r="AI371" s="197">
        <f t="shared" si="605"/>
        <v>0</v>
      </c>
      <c r="AJ371" s="197">
        <f t="shared" si="605"/>
        <v>0</v>
      </c>
      <c r="AK371" s="197">
        <f t="shared" si="605"/>
        <v>0</v>
      </c>
      <c r="AL371" s="197">
        <f t="shared" si="605"/>
        <v>0</v>
      </c>
      <c r="AM371" s="197">
        <f t="shared" si="605"/>
        <v>0</v>
      </c>
      <c r="AN371" s="197">
        <f t="shared" si="605"/>
        <v>0</v>
      </c>
      <c r="AO371" s="197">
        <f t="shared" si="605"/>
        <v>0</v>
      </c>
      <c r="AP371" s="197">
        <f t="shared" si="605"/>
        <v>0</v>
      </c>
      <c r="AQ371" s="197">
        <f t="shared" si="605"/>
        <v>0</v>
      </c>
      <c r="AR371" s="197">
        <f t="shared" si="605"/>
        <v>0</v>
      </c>
      <c r="AS371" s="197">
        <f t="shared" si="605"/>
        <v>0</v>
      </c>
      <c r="AT371" s="197"/>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14"/>
      <c r="DC371" s="28"/>
      <c r="DD371" s="28"/>
      <c r="DE371" s="28"/>
      <c r="DF371" s="28"/>
      <c r="DG371" s="28"/>
      <c r="DH371" s="28"/>
      <c r="DI371" s="28"/>
      <c r="DJ371" s="28"/>
      <c r="DK371" s="28"/>
      <c r="DL371" s="28"/>
      <c r="DM371" s="28"/>
      <c r="DN371" s="28"/>
      <c r="DO371" s="28"/>
      <c r="DP371" s="28"/>
      <c r="DQ371" s="28"/>
      <c r="DR371" s="28"/>
      <c r="DS371" s="28"/>
      <c r="DT371" s="28"/>
      <c r="DU371" s="28"/>
      <c r="DV371" s="28"/>
      <c r="DW371" s="28"/>
      <c r="DX371" s="28"/>
      <c r="DY371" s="28"/>
      <c r="DZ371" s="28"/>
      <c r="EA371" s="28"/>
      <c r="EB371" s="28"/>
      <c r="EC371" s="28"/>
      <c r="ED371" s="28"/>
      <c r="EE371" s="28"/>
      <c r="EF371" s="28"/>
      <c r="EG371" s="28"/>
      <c r="EH371" s="28"/>
      <c r="EI371" s="28"/>
      <c r="EJ371" s="28"/>
      <c r="EK371" s="28"/>
      <c r="EL371" s="28"/>
      <c r="EM371" s="28"/>
      <c r="EN371" s="28"/>
      <c r="EO371" s="28"/>
      <c r="EP371" s="28"/>
      <c r="EQ371" s="28"/>
      <c r="ER371" s="28"/>
      <c r="ES371" s="28"/>
      <c r="ET371" s="28"/>
      <c r="EU371" s="28"/>
      <c r="EV371" s="28"/>
      <c r="EW371" s="28"/>
      <c r="EX371" s="28"/>
      <c r="EY371" s="28"/>
      <c r="EZ371" s="28"/>
      <c r="FA371" s="28"/>
      <c r="FB371" s="28"/>
      <c r="FC371" s="28"/>
      <c r="FD371" s="28"/>
      <c r="FE371" s="28"/>
      <c r="FF371" s="28"/>
      <c r="FG371" s="28"/>
      <c r="FH371" s="28"/>
      <c r="FI371" s="28"/>
      <c r="FJ371" s="28"/>
      <c r="FK371" s="28"/>
      <c r="FL371" s="28"/>
      <c r="FM371" s="28"/>
      <c r="FN371" s="28"/>
      <c r="FO371" s="28"/>
      <c r="FP371" s="28"/>
      <c r="FQ371" s="28"/>
      <c r="FR371" s="28"/>
      <c r="FS371" s="28"/>
      <c r="FT371" s="28"/>
      <c r="FU371" s="28"/>
      <c r="FV371" s="28"/>
      <c r="FW371" s="28"/>
      <c r="FX371" s="28"/>
      <c r="FY371" s="28"/>
      <c r="FZ371" s="28"/>
      <c r="GA371" s="28"/>
      <c r="GB371" s="28"/>
      <c r="GC371" s="28"/>
      <c r="GD371" s="28"/>
      <c r="GE371" s="28"/>
      <c r="GF371" s="28"/>
      <c r="GG371" s="28"/>
      <c r="GH371" s="28"/>
      <c r="GI371" s="28"/>
      <c r="GJ371" s="28"/>
      <c r="GK371" s="28"/>
      <c r="GL371" s="28"/>
      <c r="GM371" s="28"/>
      <c r="GN371" s="28"/>
      <c r="GO371" s="28"/>
      <c r="GP371" s="28"/>
      <c r="GQ371" s="28"/>
      <c r="GR371" s="28"/>
      <c r="GS371" s="28"/>
      <c r="GT371" s="28"/>
      <c r="GU371" s="28"/>
      <c r="GV371" s="28"/>
      <c r="GW371" s="28"/>
      <c r="GX371" s="28"/>
      <c r="GY371" s="28"/>
      <c r="GZ371" s="28"/>
      <c r="HA371" s="28"/>
      <c r="HB371" s="28"/>
      <c r="HC371" s="28"/>
      <c r="HD371" s="28"/>
      <c r="HE371" s="28"/>
      <c r="HF371" s="28"/>
      <c r="HG371" s="28"/>
      <c r="HH371" s="28"/>
      <c r="HI371" s="28"/>
      <c r="HJ371" s="28"/>
      <c r="HK371" s="28"/>
      <c r="HL371" s="28"/>
      <c r="HM371" s="28"/>
      <c r="HN371" s="28"/>
      <c r="HO371" s="28"/>
      <c r="HP371" s="28"/>
      <c r="HQ371" s="28"/>
      <c r="HR371" s="28"/>
      <c r="HS371" s="28"/>
      <c r="HT371" s="28"/>
      <c r="HU371" s="28"/>
      <c r="HV371" s="28"/>
      <c r="HW371" s="28"/>
      <c r="HX371" s="28"/>
      <c r="HY371" s="28"/>
      <c r="HZ371" s="28"/>
      <c r="IA371" s="28"/>
      <c r="IB371" s="28"/>
      <c r="IC371" s="28"/>
      <c r="ID371" s="28"/>
      <c r="IE371" s="28"/>
      <c r="IF371" s="28"/>
      <c r="IG371" s="28"/>
      <c r="IH371" s="28"/>
      <c r="II371" s="28"/>
      <c r="IJ371" s="28"/>
      <c r="IK371" s="28"/>
      <c r="IL371" s="28"/>
      <c r="IM371" s="28"/>
      <c r="IN371" s="28"/>
      <c r="IO371" s="28"/>
      <c r="IP371" s="28"/>
      <c r="IQ371" s="28"/>
      <c r="IR371" s="28"/>
      <c r="IS371" s="28"/>
      <c r="IT371" s="28"/>
      <c r="IU371" s="28"/>
      <c r="IV371" s="28"/>
      <c r="IW371" s="28"/>
      <c r="IX371" s="28"/>
      <c r="IY371" s="28"/>
      <c r="IZ371" s="28"/>
      <c r="JA371" s="28"/>
      <c r="JB371" s="28"/>
      <c r="JC371" s="28"/>
      <c r="JD371" s="28"/>
      <c r="JE371" s="28"/>
      <c r="JF371" s="28"/>
      <c r="JG371" s="28"/>
      <c r="JH371" s="28"/>
      <c r="JI371" s="28"/>
      <c r="JJ371" s="28"/>
      <c r="JK371" s="28"/>
      <c r="JL371" s="28"/>
      <c r="JM371" s="28"/>
      <c r="JN371" s="28"/>
      <c r="JO371" s="28"/>
      <c r="JP371" s="28"/>
      <c r="JQ371" s="28"/>
      <c r="JR371" s="28"/>
      <c r="JS371" s="28"/>
    </row>
    <row r="372" spans="1:279" s="27" customFormat="1" ht="12.75" outlineLevel="1" x14ac:dyDescent="0.2">
      <c r="A372" s="33"/>
      <c r="B372" s="58"/>
      <c r="C372" s="193" t="s">
        <v>148</v>
      </c>
      <c r="D372" s="33"/>
      <c r="E372" s="244">
        <v>0</v>
      </c>
      <c r="F372" s="194"/>
      <c r="G372" s="204">
        <f t="shared" si="600"/>
        <v>0</v>
      </c>
      <c r="H372" s="246">
        <f t="shared" si="601"/>
        <v>0</v>
      </c>
      <c r="I372" s="201" t="s">
        <v>193</v>
      </c>
      <c r="J372" s="197">
        <f t="shared" si="598"/>
        <v>0</v>
      </c>
      <c r="K372" s="197">
        <f t="shared" si="605"/>
        <v>0</v>
      </c>
      <c r="L372" s="197">
        <f t="shared" si="605"/>
        <v>0</v>
      </c>
      <c r="M372" s="197">
        <f t="shared" si="605"/>
        <v>0</v>
      </c>
      <c r="N372" s="197">
        <f t="shared" si="605"/>
        <v>0</v>
      </c>
      <c r="O372" s="197">
        <f t="shared" si="605"/>
        <v>0</v>
      </c>
      <c r="P372" s="197">
        <f t="shared" si="605"/>
        <v>0</v>
      </c>
      <c r="Q372" s="197">
        <f t="shared" si="605"/>
        <v>0</v>
      </c>
      <c r="R372" s="197">
        <f t="shared" si="605"/>
        <v>0</v>
      </c>
      <c r="S372" s="197">
        <f t="shared" si="605"/>
        <v>0</v>
      </c>
      <c r="T372" s="197">
        <f t="shared" si="605"/>
        <v>0</v>
      </c>
      <c r="U372" s="197">
        <f t="shared" si="605"/>
        <v>0</v>
      </c>
      <c r="V372" s="197">
        <f t="shared" si="605"/>
        <v>0</v>
      </c>
      <c r="W372" s="197">
        <f t="shared" si="605"/>
        <v>0</v>
      </c>
      <c r="X372" s="197">
        <f t="shared" si="605"/>
        <v>0</v>
      </c>
      <c r="Y372" s="197">
        <f t="shared" si="605"/>
        <v>0</v>
      </c>
      <c r="Z372" s="197">
        <f t="shared" si="605"/>
        <v>0</v>
      </c>
      <c r="AA372" s="197">
        <f t="shared" si="605"/>
        <v>0</v>
      </c>
      <c r="AB372" s="197">
        <f t="shared" si="605"/>
        <v>0</v>
      </c>
      <c r="AC372" s="197">
        <f t="shared" si="605"/>
        <v>0</v>
      </c>
      <c r="AD372" s="197">
        <f t="shared" si="605"/>
        <v>0</v>
      </c>
      <c r="AE372" s="197">
        <f t="shared" si="605"/>
        <v>0</v>
      </c>
      <c r="AF372" s="197">
        <f t="shared" si="605"/>
        <v>0</v>
      </c>
      <c r="AG372" s="197">
        <f t="shared" si="605"/>
        <v>0</v>
      </c>
      <c r="AH372" s="197">
        <f t="shared" si="605"/>
        <v>0</v>
      </c>
      <c r="AI372" s="197">
        <f t="shared" si="605"/>
        <v>0</v>
      </c>
      <c r="AJ372" s="197">
        <f t="shared" si="605"/>
        <v>0</v>
      </c>
      <c r="AK372" s="197">
        <f t="shared" si="605"/>
        <v>0</v>
      </c>
      <c r="AL372" s="197">
        <f t="shared" si="605"/>
        <v>0</v>
      </c>
      <c r="AM372" s="197">
        <f t="shared" si="605"/>
        <v>0</v>
      </c>
      <c r="AN372" s="197">
        <f t="shared" si="605"/>
        <v>0</v>
      </c>
      <c r="AO372" s="197">
        <f t="shared" si="605"/>
        <v>0</v>
      </c>
      <c r="AP372" s="197">
        <f t="shared" si="605"/>
        <v>0</v>
      </c>
      <c r="AQ372" s="197">
        <f t="shared" si="605"/>
        <v>0</v>
      </c>
      <c r="AR372" s="197">
        <f t="shared" si="605"/>
        <v>0</v>
      </c>
      <c r="AS372" s="197">
        <f t="shared" si="605"/>
        <v>0</v>
      </c>
      <c r="AT372" s="197"/>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14"/>
      <c r="DC372" s="28"/>
      <c r="DD372" s="28"/>
      <c r="DE372" s="28"/>
      <c r="DF372" s="28"/>
      <c r="DG372" s="28"/>
      <c r="DH372" s="28"/>
      <c r="DI372" s="28"/>
      <c r="DJ372" s="28"/>
      <c r="DK372" s="28"/>
      <c r="DL372" s="28"/>
      <c r="DM372" s="28"/>
      <c r="DN372" s="28"/>
      <c r="DO372" s="28"/>
      <c r="DP372" s="28"/>
      <c r="DQ372" s="28"/>
      <c r="DR372" s="28"/>
      <c r="DS372" s="28"/>
      <c r="DT372" s="28"/>
      <c r="DU372" s="28"/>
      <c r="DV372" s="28"/>
      <c r="DW372" s="28"/>
      <c r="DX372" s="28"/>
      <c r="DY372" s="28"/>
      <c r="DZ372" s="28"/>
      <c r="EA372" s="28"/>
      <c r="EB372" s="28"/>
      <c r="EC372" s="28"/>
      <c r="ED372" s="28"/>
      <c r="EE372" s="28"/>
      <c r="EF372" s="28"/>
      <c r="EG372" s="28"/>
      <c r="EH372" s="28"/>
      <c r="EI372" s="28"/>
      <c r="EJ372" s="28"/>
      <c r="EK372" s="28"/>
      <c r="EL372" s="28"/>
      <c r="EM372" s="28"/>
      <c r="EN372" s="28"/>
      <c r="EO372" s="28"/>
      <c r="EP372" s="28"/>
      <c r="EQ372" s="28"/>
      <c r="ER372" s="28"/>
      <c r="ES372" s="28"/>
      <c r="ET372" s="28"/>
      <c r="EU372" s="28"/>
      <c r="EV372" s="28"/>
      <c r="EW372" s="28"/>
      <c r="EX372" s="28"/>
      <c r="EY372" s="28"/>
      <c r="EZ372" s="28"/>
      <c r="FA372" s="28"/>
      <c r="FB372" s="28"/>
      <c r="FC372" s="28"/>
      <c r="FD372" s="28"/>
      <c r="FE372" s="28"/>
      <c r="FF372" s="28"/>
      <c r="FG372" s="28"/>
      <c r="FH372" s="28"/>
      <c r="FI372" s="28"/>
      <c r="FJ372" s="28"/>
      <c r="FK372" s="28"/>
      <c r="FL372" s="28"/>
      <c r="FM372" s="28"/>
      <c r="FN372" s="28"/>
      <c r="FO372" s="28"/>
      <c r="FP372" s="28"/>
      <c r="FQ372" s="28"/>
      <c r="FR372" s="28"/>
      <c r="FS372" s="28"/>
      <c r="FT372" s="28"/>
      <c r="FU372" s="28"/>
      <c r="FV372" s="28"/>
      <c r="FW372" s="28"/>
      <c r="FX372" s="28"/>
      <c r="FY372" s="28"/>
      <c r="FZ372" s="28"/>
      <c r="GA372" s="28"/>
      <c r="GB372" s="28"/>
      <c r="GC372" s="28"/>
      <c r="GD372" s="28"/>
      <c r="GE372" s="28"/>
      <c r="GF372" s="28"/>
      <c r="GG372" s="28"/>
      <c r="GH372" s="28"/>
      <c r="GI372" s="28"/>
      <c r="GJ372" s="28"/>
      <c r="GK372" s="28"/>
      <c r="GL372" s="28"/>
      <c r="GM372" s="28"/>
      <c r="GN372" s="28"/>
      <c r="GO372" s="28"/>
      <c r="GP372" s="28"/>
      <c r="GQ372" s="28"/>
      <c r="GR372" s="28"/>
      <c r="GS372" s="28"/>
      <c r="GT372" s="28"/>
      <c r="GU372" s="28"/>
      <c r="GV372" s="28"/>
      <c r="GW372" s="28"/>
      <c r="GX372" s="28"/>
      <c r="GY372" s="28"/>
      <c r="GZ372" s="28"/>
      <c r="HA372" s="28"/>
      <c r="HB372" s="28"/>
      <c r="HC372" s="28"/>
      <c r="HD372" s="28"/>
      <c r="HE372" s="28"/>
      <c r="HF372" s="28"/>
      <c r="HG372" s="28"/>
      <c r="HH372" s="28"/>
      <c r="HI372" s="28"/>
      <c r="HJ372" s="28"/>
      <c r="HK372" s="28"/>
      <c r="HL372" s="28"/>
      <c r="HM372" s="28"/>
      <c r="HN372" s="28"/>
      <c r="HO372" s="28"/>
      <c r="HP372" s="28"/>
      <c r="HQ372" s="28"/>
      <c r="HR372" s="28"/>
      <c r="HS372" s="28"/>
      <c r="HT372" s="28"/>
      <c r="HU372" s="28"/>
      <c r="HV372" s="28"/>
      <c r="HW372" s="28"/>
      <c r="HX372" s="28"/>
      <c r="HY372" s="28"/>
      <c r="HZ372" s="28"/>
      <c r="IA372" s="28"/>
      <c r="IB372" s="28"/>
      <c r="IC372" s="28"/>
      <c r="ID372" s="28"/>
      <c r="IE372" s="28"/>
      <c r="IF372" s="28"/>
      <c r="IG372" s="28"/>
      <c r="IH372" s="28"/>
      <c r="II372" s="28"/>
      <c r="IJ372" s="28"/>
      <c r="IK372" s="28"/>
      <c r="IL372" s="28"/>
      <c r="IM372" s="28"/>
      <c r="IN372" s="28"/>
      <c r="IO372" s="28"/>
      <c r="IP372" s="28"/>
      <c r="IQ372" s="28"/>
      <c r="IR372" s="28"/>
      <c r="IS372" s="28"/>
      <c r="IT372" s="28"/>
      <c r="IU372" s="28"/>
      <c r="IV372" s="28"/>
      <c r="IW372" s="28"/>
      <c r="IX372" s="28"/>
      <c r="IY372" s="28"/>
      <c r="IZ372" s="28"/>
      <c r="JA372" s="28"/>
      <c r="JB372" s="28"/>
      <c r="JC372" s="28"/>
      <c r="JD372" s="28"/>
      <c r="JE372" s="28"/>
      <c r="JF372" s="28"/>
      <c r="JG372" s="28"/>
      <c r="JH372" s="28"/>
      <c r="JI372" s="28"/>
      <c r="JJ372" s="28"/>
      <c r="JK372" s="28"/>
      <c r="JL372" s="28"/>
      <c r="JM372" s="28"/>
      <c r="JN372" s="28"/>
      <c r="JO372" s="28"/>
      <c r="JP372" s="28"/>
      <c r="JQ372" s="28"/>
      <c r="JR372" s="28"/>
      <c r="JS372" s="28"/>
    </row>
    <row r="373" spans="1:279" s="27" customFormat="1" ht="12.75" outlineLevel="1" x14ac:dyDescent="0.2">
      <c r="A373" s="33"/>
      <c r="B373" s="58"/>
      <c r="C373" s="193" t="s">
        <v>149</v>
      </c>
      <c r="D373" s="33"/>
      <c r="E373" s="244">
        <v>0</v>
      </c>
      <c r="F373" s="194"/>
      <c r="G373" s="204">
        <f t="shared" si="600"/>
        <v>0</v>
      </c>
      <c r="H373" s="246">
        <f t="shared" si="601"/>
        <v>0</v>
      </c>
      <c r="I373" s="201" t="s">
        <v>193</v>
      </c>
      <c r="J373" s="197">
        <f t="shared" si="598"/>
        <v>0</v>
      </c>
      <c r="K373" s="197">
        <f t="shared" si="605"/>
        <v>0</v>
      </c>
      <c r="L373" s="197">
        <f t="shared" si="605"/>
        <v>0</v>
      </c>
      <c r="M373" s="197">
        <f t="shared" si="605"/>
        <v>0</v>
      </c>
      <c r="N373" s="197">
        <f t="shared" si="605"/>
        <v>0</v>
      </c>
      <c r="O373" s="197">
        <f t="shared" si="605"/>
        <v>0</v>
      </c>
      <c r="P373" s="197">
        <f t="shared" si="605"/>
        <v>0</v>
      </c>
      <c r="Q373" s="197">
        <f t="shared" si="605"/>
        <v>0</v>
      </c>
      <c r="R373" s="197">
        <f t="shared" si="605"/>
        <v>0</v>
      </c>
      <c r="S373" s="197">
        <f t="shared" si="605"/>
        <v>0</v>
      </c>
      <c r="T373" s="197">
        <f t="shared" si="605"/>
        <v>0</v>
      </c>
      <c r="U373" s="197">
        <f t="shared" si="605"/>
        <v>0</v>
      </c>
      <c r="V373" s="197">
        <f t="shared" si="605"/>
        <v>0</v>
      </c>
      <c r="W373" s="197">
        <f t="shared" si="605"/>
        <v>0</v>
      </c>
      <c r="X373" s="197">
        <f t="shared" si="605"/>
        <v>0</v>
      </c>
      <c r="Y373" s="197">
        <f t="shared" si="605"/>
        <v>0</v>
      </c>
      <c r="Z373" s="197">
        <f t="shared" si="605"/>
        <v>0</v>
      </c>
      <c r="AA373" s="197">
        <f t="shared" si="605"/>
        <v>0</v>
      </c>
      <c r="AB373" s="197">
        <f t="shared" si="605"/>
        <v>0</v>
      </c>
      <c r="AC373" s="197">
        <f t="shared" si="605"/>
        <v>0</v>
      </c>
      <c r="AD373" s="197">
        <f t="shared" si="605"/>
        <v>0</v>
      </c>
      <c r="AE373" s="197">
        <f t="shared" si="605"/>
        <v>0</v>
      </c>
      <c r="AF373" s="197">
        <f t="shared" si="605"/>
        <v>0</v>
      </c>
      <c r="AG373" s="197">
        <f t="shared" si="605"/>
        <v>0</v>
      </c>
      <c r="AH373" s="197">
        <f t="shared" si="605"/>
        <v>0</v>
      </c>
      <c r="AI373" s="197">
        <f t="shared" si="605"/>
        <v>0</v>
      </c>
      <c r="AJ373" s="197">
        <f t="shared" si="605"/>
        <v>0</v>
      </c>
      <c r="AK373" s="197">
        <f t="shared" si="605"/>
        <v>0</v>
      </c>
      <c r="AL373" s="197">
        <f t="shared" si="605"/>
        <v>0</v>
      </c>
      <c r="AM373" s="197">
        <f t="shared" si="605"/>
        <v>0</v>
      </c>
      <c r="AN373" s="197">
        <f t="shared" si="605"/>
        <v>0</v>
      </c>
      <c r="AO373" s="197">
        <f t="shared" si="605"/>
        <v>0</v>
      </c>
      <c r="AP373" s="197">
        <f t="shared" si="605"/>
        <v>0</v>
      </c>
      <c r="AQ373" s="197">
        <f t="shared" si="605"/>
        <v>0</v>
      </c>
      <c r="AR373" s="197">
        <f t="shared" si="605"/>
        <v>0</v>
      </c>
      <c r="AS373" s="197">
        <f t="shared" si="605"/>
        <v>0</v>
      </c>
      <c r="AT373" s="197"/>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14"/>
      <c r="DC373" s="28"/>
      <c r="DD373" s="28"/>
      <c r="DE373" s="28"/>
      <c r="DF373" s="28"/>
      <c r="DG373" s="28"/>
      <c r="DH373" s="28"/>
      <c r="DI373" s="28"/>
      <c r="DJ373" s="28"/>
      <c r="DK373" s="28"/>
      <c r="DL373" s="28"/>
      <c r="DM373" s="28"/>
      <c r="DN373" s="28"/>
      <c r="DO373" s="28"/>
      <c r="DP373" s="28"/>
      <c r="DQ373" s="28"/>
      <c r="DR373" s="28"/>
      <c r="DS373" s="28"/>
      <c r="DT373" s="28"/>
      <c r="DU373" s="28"/>
      <c r="DV373" s="28"/>
      <c r="DW373" s="28"/>
      <c r="DX373" s="28"/>
      <c r="DY373" s="28"/>
      <c r="DZ373" s="28"/>
      <c r="EA373" s="28"/>
      <c r="EB373" s="28"/>
      <c r="EC373" s="28"/>
      <c r="ED373" s="28"/>
      <c r="EE373" s="28"/>
      <c r="EF373" s="28"/>
      <c r="EG373" s="28"/>
      <c r="EH373" s="28"/>
      <c r="EI373" s="28"/>
      <c r="EJ373" s="28"/>
      <c r="EK373" s="28"/>
      <c r="EL373" s="28"/>
      <c r="EM373" s="28"/>
      <c r="EN373" s="28"/>
      <c r="EO373" s="28"/>
      <c r="EP373" s="28"/>
      <c r="EQ373" s="28"/>
      <c r="ER373" s="28"/>
      <c r="ES373" s="28"/>
      <c r="ET373" s="28"/>
      <c r="EU373" s="28"/>
      <c r="EV373" s="28"/>
      <c r="EW373" s="28"/>
      <c r="EX373" s="28"/>
      <c r="EY373" s="28"/>
      <c r="EZ373" s="28"/>
      <c r="FA373" s="28"/>
      <c r="FB373" s="28"/>
      <c r="FC373" s="28"/>
      <c r="FD373" s="28"/>
      <c r="FE373" s="28"/>
      <c r="FF373" s="28"/>
      <c r="FG373" s="28"/>
      <c r="FH373" s="28"/>
      <c r="FI373" s="28"/>
      <c r="FJ373" s="28"/>
      <c r="FK373" s="28"/>
      <c r="FL373" s="28"/>
      <c r="FM373" s="28"/>
      <c r="FN373" s="28"/>
      <c r="FO373" s="28"/>
      <c r="FP373" s="28"/>
      <c r="FQ373" s="28"/>
      <c r="FR373" s="28"/>
      <c r="FS373" s="28"/>
      <c r="FT373" s="28"/>
      <c r="FU373" s="28"/>
      <c r="FV373" s="28"/>
      <c r="FW373" s="28"/>
      <c r="FX373" s="28"/>
      <c r="FY373" s="28"/>
      <c r="FZ373" s="28"/>
      <c r="GA373" s="28"/>
      <c r="GB373" s="28"/>
      <c r="GC373" s="28"/>
      <c r="GD373" s="28"/>
      <c r="GE373" s="28"/>
      <c r="GF373" s="28"/>
      <c r="GG373" s="28"/>
      <c r="GH373" s="28"/>
      <c r="GI373" s="28"/>
      <c r="GJ373" s="28"/>
      <c r="GK373" s="28"/>
      <c r="GL373" s="28"/>
      <c r="GM373" s="28"/>
      <c r="GN373" s="28"/>
      <c r="GO373" s="28"/>
      <c r="GP373" s="28"/>
      <c r="GQ373" s="28"/>
      <c r="GR373" s="28"/>
      <c r="GS373" s="28"/>
      <c r="GT373" s="28"/>
      <c r="GU373" s="28"/>
      <c r="GV373" s="28"/>
      <c r="GW373" s="28"/>
      <c r="GX373" s="28"/>
      <c r="GY373" s="28"/>
      <c r="GZ373" s="28"/>
      <c r="HA373" s="28"/>
      <c r="HB373" s="28"/>
      <c r="HC373" s="28"/>
      <c r="HD373" s="28"/>
      <c r="HE373" s="28"/>
      <c r="HF373" s="28"/>
      <c r="HG373" s="28"/>
      <c r="HH373" s="28"/>
      <c r="HI373" s="28"/>
      <c r="HJ373" s="28"/>
      <c r="HK373" s="28"/>
      <c r="HL373" s="28"/>
      <c r="HM373" s="28"/>
      <c r="HN373" s="28"/>
      <c r="HO373" s="28"/>
      <c r="HP373" s="28"/>
      <c r="HQ373" s="28"/>
      <c r="HR373" s="28"/>
      <c r="HS373" s="28"/>
      <c r="HT373" s="28"/>
      <c r="HU373" s="28"/>
      <c r="HV373" s="28"/>
      <c r="HW373" s="28"/>
      <c r="HX373" s="28"/>
      <c r="HY373" s="28"/>
      <c r="HZ373" s="28"/>
      <c r="IA373" s="28"/>
      <c r="IB373" s="28"/>
      <c r="IC373" s="28"/>
      <c r="ID373" s="28"/>
      <c r="IE373" s="28"/>
      <c r="IF373" s="28"/>
      <c r="IG373" s="28"/>
      <c r="IH373" s="28"/>
      <c r="II373" s="28"/>
      <c r="IJ373" s="28"/>
      <c r="IK373" s="28"/>
      <c r="IL373" s="28"/>
      <c r="IM373" s="28"/>
      <c r="IN373" s="28"/>
      <c r="IO373" s="28"/>
      <c r="IP373" s="28"/>
      <c r="IQ373" s="28"/>
      <c r="IR373" s="28"/>
      <c r="IS373" s="28"/>
      <c r="IT373" s="28"/>
      <c r="IU373" s="28"/>
      <c r="IV373" s="28"/>
      <c r="IW373" s="28"/>
      <c r="IX373" s="28"/>
      <c r="IY373" s="28"/>
      <c r="IZ373" s="28"/>
      <c r="JA373" s="28"/>
      <c r="JB373" s="28"/>
      <c r="JC373" s="28"/>
      <c r="JD373" s="28"/>
      <c r="JE373" s="28"/>
      <c r="JF373" s="28"/>
      <c r="JG373" s="28"/>
      <c r="JH373" s="28"/>
      <c r="JI373" s="28"/>
      <c r="JJ373" s="28"/>
      <c r="JK373" s="28"/>
      <c r="JL373" s="28"/>
      <c r="JM373" s="28"/>
      <c r="JN373" s="28"/>
      <c r="JO373" s="28"/>
      <c r="JP373" s="28"/>
      <c r="JQ373" s="28"/>
      <c r="JR373" s="28"/>
      <c r="JS373" s="28"/>
    </row>
    <row r="374" spans="1:279" s="27" customFormat="1" ht="12.75" outlineLevel="1" x14ac:dyDescent="0.2">
      <c r="A374" s="33"/>
      <c r="B374" s="58"/>
      <c r="C374" s="193" t="s">
        <v>150</v>
      </c>
      <c r="D374" s="33"/>
      <c r="E374" s="244">
        <v>0</v>
      </c>
      <c r="F374" s="194"/>
      <c r="G374" s="204">
        <f t="shared" si="600"/>
        <v>0</v>
      </c>
      <c r="H374" s="246">
        <f t="shared" si="601"/>
        <v>0</v>
      </c>
      <c r="I374" s="201" t="s">
        <v>193</v>
      </c>
      <c r="J374" s="197">
        <f t="shared" si="598"/>
        <v>0</v>
      </c>
      <c r="K374" s="197">
        <f t="shared" si="605"/>
        <v>0</v>
      </c>
      <c r="L374" s="197">
        <f t="shared" si="605"/>
        <v>0</v>
      </c>
      <c r="M374" s="197">
        <f t="shared" si="605"/>
        <v>0</v>
      </c>
      <c r="N374" s="197">
        <f t="shared" si="605"/>
        <v>0</v>
      </c>
      <c r="O374" s="197">
        <f t="shared" si="605"/>
        <v>0</v>
      </c>
      <c r="P374" s="197">
        <f t="shared" si="605"/>
        <v>0</v>
      </c>
      <c r="Q374" s="197">
        <f t="shared" si="605"/>
        <v>0</v>
      </c>
      <c r="R374" s="197">
        <f t="shared" si="605"/>
        <v>0</v>
      </c>
      <c r="S374" s="197">
        <f t="shared" si="605"/>
        <v>0</v>
      </c>
      <c r="T374" s="197">
        <f t="shared" si="605"/>
        <v>0</v>
      </c>
      <c r="U374" s="197">
        <f t="shared" si="605"/>
        <v>0</v>
      </c>
      <c r="V374" s="197">
        <f t="shared" si="605"/>
        <v>0</v>
      </c>
      <c r="W374" s="197">
        <f t="shared" si="605"/>
        <v>0</v>
      </c>
      <c r="X374" s="197">
        <f t="shared" si="605"/>
        <v>0</v>
      </c>
      <c r="Y374" s="197">
        <f t="shared" si="605"/>
        <v>0</v>
      </c>
      <c r="Z374" s="197">
        <f t="shared" si="605"/>
        <v>0</v>
      </c>
      <c r="AA374" s="197">
        <f t="shared" si="605"/>
        <v>0</v>
      </c>
      <c r="AB374" s="197">
        <f t="shared" si="605"/>
        <v>0</v>
      </c>
      <c r="AC374" s="197">
        <f t="shared" si="605"/>
        <v>0</v>
      </c>
      <c r="AD374" s="197">
        <f t="shared" si="605"/>
        <v>0</v>
      </c>
      <c r="AE374" s="197">
        <f t="shared" si="605"/>
        <v>0</v>
      </c>
      <c r="AF374" s="197">
        <f t="shared" si="605"/>
        <v>0</v>
      </c>
      <c r="AG374" s="197">
        <f t="shared" si="605"/>
        <v>0</v>
      </c>
      <c r="AH374" s="197">
        <f t="shared" si="605"/>
        <v>0</v>
      </c>
      <c r="AI374" s="197">
        <f t="shared" si="605"/>
        <v>0</v>
      </c>
      <c r="AJ374" s="197">
        <f t="shared" si="605"/>
        <v>0</v>
      </c>
      <c r="AK374" s="197">
        <f t="shared" si="605"/>
        <v>0</v>
      </c>
      <c r="AL374" s="197">
        <f t="shared" si="605"/>
        <v>0</v>
      </c>
      <c r="AM374" s="197">
        <f t="shared" si="605"/>
        <v>0</v>
      </c>
      <c r="AN374" s="197">
        <f t="shared" si="605"/>
        <v>0</v>
      </c>
      <c r="AO374" s="197">
        <f t="shared" si="605"/>
        <v>0</v>
      </c>
      <c r="AP374" s="197">
        <f t="shared" si="605"/>
        <v>0</v>
      </c>
      <c r="AQ374" s="197">
        <f t="shared" si="605"/>
        <v>0</v>
      </c>
      <c r="AR374" s="197">
        <f t="shared" si="605"/>
        <v>0</v>
      </c>
      <c r="AS374" s="197">
        <f t="shared" si="605"/>
        <v>0</v>
      </c>
      <c r="AT374" s="197"/>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14"/>
      <c r="DC374" s="28"/>
      <c r="DD374" s="28"/>
      <c r="DE374" s="28"/>
      <c r="DF374" s="28"/>
      <c r="DG374" s="28"/>
      <c r="DH374" s="28"/>
      <c r="DI374" s="28"/>
      <c r="DJ374" s="28"/>
      <c r="DK374" s="28"/>
      <c r="DL374" s="28"/>
      <c r="DM374" s="28"/>
      <c r="DN374" s="28"/>
      <c r="DO374" s="28"/>
      <c r="DP374" s="28"/>
      <c r="DQ374" s="28"/>
      <c r="DR374" s="28"/>
      <c r="DS374" s="28"/>
      <c r="DT374" s="28"/>
      <c r="DU374" s="28"/>
      <c r="DV374" s="28"/>
      <c r="DW374" s="28"/>
      <c r="DX374" s="28"/>
      <c r="DY374" s="28"/>
      <c r="DZ374" s="28"/>
      <c r="EA374" s="28"/>
      <c r="EB374" s="28"/>
      <c r="EC374" s="28"/>
      <c r="ED374" s="28"/>
      <c r="EE374" s="28"/>
      <c r="EF374" s="28"/>
      <c r="EG374" s="28"/>
      <c r="EH374" s="28"/>
      <c r="EI374" s="28"/>
      <c r="EJ374" s="28"/>
      <c r="EK374" s="28"/>
      <c r="EL374" s="28"/>
      <c r="EM374" s="28"/>
      <c r="EN374" s="28"/>
      <c r="EO374" s="28"/>
      <c r="EP374" s="28"/>
      <c r="EQ374" s="28"/>
      <c r="ER374" s="28"/>
      <c r="ES374" s="28"/>
      <c r="ET374" s="28"/>
      <c r="EU374" s="28"/>
      <c r="EV374" s="28"/>
      <c r="EW374" s="28"/>
      <c r="EX374" s="28"/>
      <c r="EY374" s="28"/>
      <c r="EZ374" s="28"/>
      <c r="FA374" s="28"/>
      <c r="FB374" s="28"/>
      <c r="FC374" s="28"/>
      <c r="FD374" s="28"/>
      <c r="FE374" s="28"/>
      <c r="FF374" s="28"/>
      <c r="FG374" s="28"/>
      <c r="FH374" s="28"/>
      <c r="FI374" s="28"/>
      <c r="FJ374" s="28"/>
      <c r="FK374" s="28"/>
      <c r="FL374" s="28"/>
      <c r="FM374" s="28"/>
      <c r="FN374" s="28"/>
      <c r="FO374" s="28"/>
      <c r="FP374" s="28"/>
      <c r="FQ374" s="28"/>
      <c r="FR374" s="28"/>
      <c r="FS374" s="28"/>
      <c r="FT374" s="28"/>
      <c r="FU374" s="28"/>
      <c r="FV374" s="28"/>
      <c r="FW374" s="28"/>
      <c r="FX374" s="28"/>
      <c r="FY374" s="28"/>
      <c r="FZ374" s="28"/>
      <c r="GA374" s="28"/>
      <c r="GB374" s="28"/>
      <c r="GC374" s="28"/>
      <c r="GD374" s="28"/>
      <c r="GE374" s="28"/>
      <c r="GF374" s="28"/>
      <c r="GG374" s="28"/>
      <c r="GH374" s="28"/>
      <c r="GI374" s="28"/>
      <c r="GJ374" s="28"/>
      <c r="GK374" s="28"/>
      <c r="GL374" s="28"/>
      <c r="GM374" s="28"/>
      <c r="GN374" s="28"/>
      <c r="GO374" s="28"/>
      <c r="GP374" s="28"/>
      <c r="GQ374" s="28"/>
      <c r="GR374" s="28"/>
      <c r="GS374" s="28"/>
      <c r="GT374" s="28"/>
      <c r="GU374" s="28"/>
      <c r="GV374" s="28"/>
      <c r="GW374" s="28"/>
      <c r="GX374" s="28"/>
      <c r="GY374" s="28"/>
      <c r="GZ374" s="28"/>
      <c r="HA374" s="28"/>
      <c r="HB374" s="28"/>
      <c r="HC374" s="28"/>
      <c r="HD374" s="28"/>
      <c r="HE374" s="28"/>
      <c r="HF374" s="28"/>
      <c r="HG374" s="28"/>
      <c r="HH374" s="28"/>
      <c r="HI374" s="28"/>
      <c r="HJ374" s="28"/>
      <c r="HK374" s="28"/>
      <c r="HL374" s="28"/>
      <c r="HM374" s="28"/>
      <c r="HN374" s="28"/>
      <c r="HO374" s="28"/>
      <c r="HP374" s="28"/>
      <c r="HQ374" s="28"/>
      <c r="HR374" s="28"/>
      <c r="HS374" s="28"/>
      <c r="HT374" s="28"/>
      <c r="HU374" s="28"/>
      <c r="HV374" s="28"/>
      <c r="HW374" s="28"/>
      <c r="HX374" s="28"/>
      <c r="HY374" s="28"/>
      <c r="HZ374" s="28"/>
      <c r="IA374" s="28"/>
      <c r="IB374" s="28"/>
      <c r="IC374" s="28"/>
      <c r="ID374" s="28"/>
      <c r="IE374" s="28"/>
      <c r="IF374" s="28"/>
      <c r="IG374" s="28"/>
      <c r="IH374" s="28"/>
      <c r="II374" s="28"/>
      <c r="IJ374" s="28"/>
      <c r="IK374" s="28"/>
      <c r="IL374" s="28"/>
      <c r="IM374" s="28"/>
      <c r="IN374" s="28"/>
      <c r="IO374" s="28"/>
      <c r="IP374" s="28"/>
      <c r="IQ374" s="28"/>
      <c r="IR374" s="28"/>
      <c r="IS374" s="28"/>
      <c r="IT374" s="28"/>
      <c r="IU374" s="28"/>
      <c r="IV374" s="28"/>
      <c r="IW374" s="28"/>
      <c r="IX374" s="28"/>
      <c r="IY374" s="28"/>
      <c r="IZ374" s="28"/>
      <c r="JA374" s="28"/>
      <c r="JB374" s="28"/>
      <c r="JC374" s="28"/>
      <c r="JD374" s="28"/>
      <c r="JE374" s="28"/>
      <c r="JF374" s="28"/>
      <c r="JG374" s="28"/>
      <c r="JH374" s="28"/>
      <c r="JI374" s="28"/>
      <c r="JJ374" s="28"/>
      <c r="JK374" s="28"/>
      <c r="JL374" s="28"/>
      <c r="JM374" s="28"/>
      <c r="JN374" s="28"/>
      <c r="JO374" s="28"/>
      <c r="JP374" s="28"/>
      <c r="JQ374" s="28"/>
      <c r="JR374" s="28"/>
      <c r="JS374" s="28"/>
    </row>
    <row r="375" spans="1:279" s="27" customFormat="1" ht="12.75" outlineLevel="1" x14ac:dyDescent="0.2">
      <c r="A375" s="33"/>
      <c r="B375" s="58"/>
      <c r="C375" s="193" t="s">
        <v>151</v>
      </c>
      <c r="D375" s="33"/>
      <c r="E375" s="244">
        <v>0</v>
      </c>
      <c r="F375" s="194"/>
      <c r="G375" s="204">
        <f t="shared" si="600"/>
        <v>0</v>
      </c>
      <c r="H375" s="246">
        <f t="shared" si="601"/>
        <v>0</v>
      </c>
      <c r="I375" s="201" t="s">
        <v>193</v>
      </c>
      <c r="J375" s="197">
        <f t="shared" si="598"/>
        <v>0</v>
      </c>
      <c r="K375" s="197">
        <f t="shared" si="605"/>
        <v>0</v>
      </c>
      <c r="L375" s="197">
        <f t="shared" si="605"/>
        <v>0</v>
      </c>
      <c r="M375" s="197">
        <f t="shared" si="605"/>
        <v>0</v>
      </c>
      <c r="N375" s="197">
        <f t="shared" si="605"/>
        <v>0</v>
      </c>
      <c r="O375" s="197">
        <f t="shared" si="605"/>
        <v>0</v>
      </c>
      <c r="P375" s="197">
        <f t="shared" si="605"/>
        <v>0</v>
      </c>
      <c r="Q375" s="197">
        <f t="shared" si="605"/>
        <v>0</v>
      </c>
      <c r="R375" s="197">
        <f t="shared" si="605"/>
        <v>0</v>
      </c>
      <c r="S375" s="197">
        <f t="shared" si="605"/>
        <v>0</v>
      </c>
      <c r="T375" s="197">
        <f t="shared" si="605"/>
        <v>0</v>
      </c>
      <c r="U375" s="197">
        <f t="shared" si="605"/>
        <v>0</v>
      </c>
      <c r="V375" s="197">
        <f t="shared" si="605"/>
        <v>0</v>
      </c>
      <c r="W375" s="197">
        <f t="shared" si="605"/>
        <v>0</v>
      </c>
      <c r="X375" s="197">
        <f t="shared" si="605"/>
        <v>0</v>
      </c>
      <c r="Y375" s="197">
        <f t="shared" si="605"/>
        <v>0</v>
      </c>
      <c r="Z375" s="197">
        <f t="shared" si="605"/>
        <v>0</v>
      </c>
      <c r="AA375" s="197">
        <f t="shared" si="605"/>
        <v>0</v>
      </c>
      <c r="AB375" s="197">
        <f t="shared" si="605"/>
        <v>0</v>
      </c>
      <c r="AC375" s="197">
        <f t="shared" si="605"/>
        <v>0</v>
      </c>
      <c r="AD375" s="197">
        <f t="shared" si="605"/>
        <v>0</v>
      </c>
      <c r="AE375" s="197">
        <f t="shared" si="605"/>
        <v>0</v>
      </c>
      <c r="AF375" s="197">
        <f t="shared" si="605"/>
        <v>0</v>
      </c>
      <c r="AG375" s="197">
        <f t="shared" si="605"/>
        <v>0</v>
      </c>
      <c r="AH375" s="197">
        <f t="shared" si="605"/>
        <v>0</v>
      </c>
      <c r="AI375" s="197">
        <f t="shared" si="605"/>
        <v>0</v>
      </c>
      <c r="AJ375" s="197">
        <f t="shared" si="605"/>
        <v>0</v>
      </c>
      <c r="AK375" s="197">
        <f t="shared" si="605"/>
        <v>0</v>
      </c>
      <c r="AL375" s="197">
        <f t="shared" si="605"/>
        <v>0</v>
      </c>
      <c r="AM375" s="197">
        <f t="shared" si="605"/>
        <v>0</v>
      </c>
      <c r="AN375" s="197">
        <f t="shared" si="605"/>
        <v>0</v>
      </c>
      <c r="AO375" s="197">
        <f t="shared" si="605"/>
        <v>0</v>
      </c>
      <c r="AP375" s="197">
        <f t="shared" si="605"/>
        <v>0</v>
      </c>
      <c r="AQ375" s="197">
        <f t="shared" si="605"/>
        <v>0</v>
      </c>
      <c r="AR375" s="197">
        <f t="shared" si="605"/>
        <v>0</v>
      </c>
      <c r="AS375" s="197">
        <f t="shared" si="605"/>
        <v>0</v>
      </c>
      <c r="AT375" s="197"/>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14"/>
      <c r="DC375" s="28"/>
      <c r="DD375" s="28"/>
      <c r="DE375" s="28"/>
      <c r="DF375" s="28"/>
      <c r="DG375" s="28"/>
      <c r="DH375" s="28"/>
      <c r="DI375" s="28"/>
      <c r="DJ375" s="28"/>
      <c r="DK375" s="28"/>
      <c r="DL375" s="28"/>
      <c r="DM375" s="28"/>
      <c r="DN375" s="28"/>
      <c r="DO375" s="28"/>
      <c r="DP375" s="28"/>
      <c r="DQ375" s="28"/>
      <c r="DR375" s="28"/>
      <c r="DS375" s="28"/>
      <c r="DT375" s="28"/>
      <c r="DU375" s="28"/>
      <c r="DV375" s="28"/>
      <c r="DW375" s="28"/>
      <c r="DX375" s="28"/>
      <c r="DY375" s="28"/>
      <c r="DZ375" s="28"/>
      <c r="EA375" s="28"/>
      <c r="EB375" s="28"/>
      <c r="EC375" s="28"/>
      <c r="ED375" s="28"/>
      <c r="EE375" s="28"/>
      <c r="EF375" s="28"/>
      <c r="EG375" s="28"/>
      <c r="EH375" s="28"/>
      <c r="EI375" s="28"/>
      <c r="EJ375" s="28"/>
      <c r="EK375" s="28"/>
      <c r="EL375" s="28"/>
      <c r="EM375" s="28"/>
      <c r="EN375" s="28"/>
      <c r="EO375" s="28"/>
      <c r="EP375" s="28"/>
      <c r="EQ375" s="28"/>
      <c r="ER375" s="28"/>
      <c r="ES375" s="28"/>
      <c r="ET375" s="28"/>
      <c r="EU375" s="28"/>
      <c r="EV375" s="28"/>
      <c r="EW375" s="28"/>
      <c r="EX375" s="28"/>
      <c r="EY375" s="28"/>
      <c r="EZ375" s="28"/>
      <c r="FA375" s="28"/>
      <c r="FB375" s="28"/>
      <c r="FC375" s="28"/>
      <c r="FD375" s="28"/>
      <c r="FE375" s="28"/>
      <c r="FF375" s="28"/>
      <c r="FG375" s="28"/>
      <c r="FH375" s="28"/>
      <c r="FI375" s="28"/>
      <c r="FJ375" s="28"/>
      <c r="FK375" s="28"/>
      <c r="FL375" s="28"/>
      <c r="FM375" s="28"/>
      <c r="FN375" s="28"/>
      <c r="FO375" s="28"/>
      <c r="FP375" s="28"/>
      <c r="FQ375" s="28"/>
      <c r="FR375" s="28"/>
      <c r="FS375" s="28"/>
      <c r="FT375" s="28"/>
      <c r="FU375" s="28"/>
      <c r="FV375" s="28"/>
      <c r="FW375" s="28"/>
      <c r="FX375" s="28"/>
      <c r="FY375" s="28"/>
      <c r="FZ375" s="28"/>
      <c r="GA375" s="28"/>
      <c r="GB375" s="28"/>
      <c r="GC375" s="28"/>
      <c r="GD375" s="28"/>
      <c r="GE375" s="28"/>
      <c r="GF375" s="28"/>
      <c r="GG375" s="28"/>
      <c r="GH375" s="28"/>
      <c r="GI375" s="28"/>
      <c r="GJ375" s="28"/>
      <c r="GK375" s="28"/>
      <c r="GL375" s="28"/>
      <c r="GM375" s="28"/>
      <c r="GN375" s="28"/>
      <c r="GO375" s="28"/>
      <c r="GP375" s="28"/>
      <c r="GQ375" s="28"/>
      <c r="GR375" s="28"/>
      <c r="GS375" s="28"/>
      <c r="GT375" s="28"/>
      <c r="GU375" s="28"/>
      <c r="GV375" s="28"/>
      <c r="GW375" s="28"/>
      <c r="GX375" s="28"/>
      <c r="GY375" s="28"/>
      <c r="GZ375" s="28"/>
      <c r="HA375" s="28"/>
      <c r="HB375" s="28"/>
      <c r="HC375" s="28"/>
      <c r="HD375" s="28"/>
      <c r="HE375" s="28"/>
      <c r="HF375" s="28"/>
      <c r="HG375" s="28"/>
      <c r="HH375" s="28"/>
      <c r="HI375" s="28"/>
      <c r="HJ375" s="28"/>
      <c r="HK375" s="28"/>
      <c r="HL375" s="28"/>
      <c r="HM375" s="28"/>
      <c r="HN375" s="28"/>
      <c r="HO375" s="28"/>
      <c r="HP375" s="28"/>
      <c r="HQ375" s="28"/>
      <c r="HR375" s="28"/>
      <c r="HS375" s="28"/>
      <c r="HT375" s="28"/>
      <c r="HU375" s="28"/>
      <c r="HV375" s="28"/>
      <c r="HW375" s="28"/>
      <c r="HX375" s="28"/>
      <c r="HY375" s="28"/>
      <c r="HZ375" s="28"/>
      <c r="IA375" s="28"/>
      <c r="IB375" s="28"/>
      <c r="IC375" s="28"/>
      <c r="ID375" s="28"/>
      <c r="IE375" s="28"/>
      <c r="IF375" s="28"/>
      <c r="IG375" s="28"/>
      <c r="IH375" s="28"/>
      <c r="II375" s="28"/>
      <c r="IJ375" s="28"/>
      <c r="IK375" s="28"/>
      <c r="IL375" s="28"/>
      <c r="IM375" s="28"/>
      <c r="IN375" s="28"/>
      <c r="IO375" s="28"/>
      <c r="IP375" s="28"/>
      <c r="IQ375" s="28"/>
      <c r="IR375" s="28"/>
      <c r="IS375" s="28"/>
      <c r="IT375" s="28"/>
      <c r="IU375" s="28"/>
      <c r="IV375" s="28"/>
      <c r="IW375" s="28"/>
      <c r="IX375" s="28"/>
      <c r="IY375" s="28"/>
      <c r="IZ375" s="28"/>
      <c r="JA375" s="28"/>
      <c r="JB375" s="28"/>
      <c r="JC375" s="28"/>
      <c r="JD375" s="28"/>
      <c r="JE375" s="28"/>
      <c r="JF375" s="28"/>
      <c r="JG375" s="28"/>
      <c r="JH375" s="28"/>
      <c r="JI375" s="28"/>
      <c r="JJ375" s="28"/>
      <c r="JK375" s="28"/>
      <c r="JL375" s="28"/>
      <c r="JM375" s="28"/>
      <c r="JN375" s="28"/>
      <c r="JO375" s="28"/>
      <c r="JP375" s="28"/>
      <c r="JQ375" s="28"/>
      <c r="JR375" s="28"/>
      <c r="JS375" s="28"/>
    </row>
    <row r="376" spans="1:279" s="27" customFormat="1" ht="12.75" outlineLevel="1" x14ac:dyDescent="0.2">
      <c r="A376" s="33"/>
      <c r="B376" s="58"/>
      <c r="C376" s="193" t="s">
        <v>152</v>
      </c>
      <c r="D376" s="33"/>
      <c r="E376" s="244">
        <v>0</v>
      </c>
      <c r="F376" s="194"/>
      <c r="G376" s="204">
        <f t="shared" si="600"/>
        <v>0</v>
      </c>
      <c r="H376" s="246">
        <f t="shared" si="601"/>
        <v>0</v>
      </c>
      <c r="I376" s="201" t="s">
        <v>193</v>
      </c>
      <c r="J376" s="197">
        <f t="shared" si="598"/>
        <v>0</v>
      </c>
      <c r="K376" s="197">
        <f t="shared" si="605"/>
        <v>0</v>
      </c>
      <c r="L376" s="197">
        <f t="shared" si="605"/>
        <v>0</v>
      </c>
      <c r="M376" s="197">
        <f t="shared" si="605"/>
        <v>0</v>
      </c>
      <c r="N376" s="197">
        <f t="shared" si="605"/>
        <v>0</v>
      </c>
      <c r="O376" s="197">
        <f t="shared" si="605"/>
        <v>0</v>
      </c>
      <c r="P376" s="197">
        <f t="shared" si="605"/>
        <v>0</v>
      </c>
      <c r="Q376" s="197">
        <f t="shared" si="605"/>
        <v>0</v>
      </c>
      <c r="R376" s="197">
        <f t="shared" si="605"/>
        <v>0</v>
      </c>
      <c r="S376" s="197">
        <f t="shared" si="605"/>
        <v>0</v>
      </c>
      <c r="T376" s="197">
        <f t="shared" si="605"/>
        <v>0</v>
      </c>
      <c r="U376" s="197">
        <f t="shared" si="605"/>
        <v>0</v>
      </c>
      <c r="V376" s="197">
        <f t="shared" si="605"/>
        <v>0</v>
      </c>
      <c r="W376" s="197">
        <f t="shared" si="605"/>
        <v>0</v>
      </c>
      <c r="X376" s="197">
        <f t="shared" si="605"/>
        <v>0</v>
      </c>
      <c r="Y376" s="197">
        <f t="shared" si="605"/>
        <v>0</v>
      </c>
      <c r="Z376" s="197">
        <f t="shared" si="605"/>
        <v>0</v>
      </c>
      <c r="AA376" s="197">
        <f t="shared" si="605"/>
        <v>0</v>
      </c>
      <c r="AB376" s="197">
        <f t="shared" si="605"/>
        <v>0</v>
      </c>
      <c r="AC376" s="197">
        <f t="shared" si="605"/>
        <v>0</v>
      </c>
      <c r="AD376" s="197">
        <f t="shared" si="605"/>
        <v>0</v>
      </c>
      <c r="AE376" s="197">
        <f t="shared" si="605"/>
        <v>0</v>
      </c>
      <c r="AF376" s="197">
        <f t="shared" si="605"/>
        <v>0</v>
      </c>
      <c r="AG376" s="197">
        <f t="shared" si="605"/>
        <v>0</v>
      </c>
      <c r="AH376" s="197">
        <f t="shared" si="605"/>
        <v>0</v>
      </c>
      <c r="AI376" s="197">
        <f t="shared" si="605"/>
        <v>0</v>
      </c>
      <c r="AJ376" s="197">
        <f t="shared" si="605"/>
        <v>0</v>
      </c>
      <c r="AK376" s="197">
        <f t="shared" si="605"/>
        <v>0</v>
      </c>
      <c r="AL376" s="197">
        <f t="shared" si="605"/>
        <v>0</v>
      </c>
      <c r="AM376" s="197">
        <f t="shared" si="605"/>
        <v>0</v>
      </c>
      <c r="AN376" s="197">
        <f t="shared" si="605"/>
        <v>0</v>
      </c>
      <c r="AO376" s="197">
        <f t="shared" si="605"/>
        <v>0</v>
      </c>
      <c r="AP376" s="197">
        <f t="shared" si="605"/>
        <v>0</v>
      </c>
      <c r="AQ376" s="197">
        <f t="shared" si="605"/>
        <v>0</v>
      </c>
      <c r="AR376" s="197">
        <f t="shared" si="605"/>
        <v>0</v>
      </c>
      <c r="AS376" s="197">
        <f t="shared" si="605"/>
        <v>0</v>
      </c>
      <c r="AT376" s="197"/>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14"/>
      <c r="DC376" s="28"/>
      <c r="DD376" s="28"/>
      <c r="DE376" s="28"/>
      <c r="DF376" s="28"/>
      <c r="DG376" s="28"/>
      <c r="DH376" s="28"/>
      <c r="DI376" s="28"/>
      <c r="DJ376" s="28"/>
      <c r="DK376" s="28"/>
      <c r="DL376" s="28"/>
      <c r="DM376" s="28"/>
      <c r="DN376" s="28"/>
      <c r="DO376" s="28"/>
      <c r="DP376" s="28"/>
      <c r="DQ376" s="28"/>
      <c r="DR376" s="28"/>
      <c r="DS376" s="28"/>
      <c r="DT376" s="28"/>
      <c r="DU376" s="28"/>
      <c r="DV376" s="28"/>
      <c r="DW376" s="28"/>
      <c r="DX376" s="28"/>
      <c r="DY376" s="28"/>
      <c r="DZ376" s="28"/>
      <c r="EA376" s="28"/>
      <c r="EB376" s="28"/>
      <c r="EC376" s="28"/>
      <c r="ED376" s="28"/>
      <c r="EE376" s="28"/>
      <c r="EF376" s="28"/>
      <c r="EG376" s="28"/>
      <c r="EH376" s="28"/>
      <c r="EI376" s="28"/>
      <c r="EJ376" s="28"/>
      <c r="EK376" s="28"/>
      <c r="EL376" s="28"/>
      <c r="EM376" s="28"/>
      <c r="EN376" s="28"/>
      <c r="EO376" s="28"/>
      <c r="EP376" s="28"/>
      <c r="EQ376" s="28"/>
      <c r="ER376" s="28"/>
      <c r="ES376" s="28"/>
      <c r="ET376" s="28"/>
      <c r="EU376" s="28"/>
      <c r="EV376" s="28"/>
      <c r="EW376" s="28"/>
      <c r="EX376" s="28"/>
      <c r="EY376" s="28"/>
      <c r="EZ376" s="28"/>
      <c r="FA376" s="28"/>
      <c r="FB376" s="28"/>
      <c r="FC376" s="28"/>
      <c r="FD376" s="28"/>
      <c r="FE376" s="28"/>
      <c r="FF376" s="28"/>
      <c r="FG376" s="28"/>
      <c r="FH376" s="28"/>
      <c r="FI376" s="28"/>
      <c r="FJ376" s="28"/>
      <c r="FK376" s="28"/>
      <c r="FL376" s="28"/>
      <c r="FM376" s="28"/>
      <c r="FN376" s="28"/>
      <c r="FO376" s="28"/>
      <c r="FP376" s="28"/>
      <c r="FQ376" s="28"/>
      <c r="FR376" s="28"/>
      <c r="FS376" s="28"/>
      <c r="FT376" s="28"/>
      <c r="FU376" s="28"/>
      <c r="FV376" s="28"/>
      <c r="FW376" s="28"/>
      <c r="FX376" s="28"/>
      <c r="FY376" s="28"/>
      <c r="FZ376" s="28"/>
      <c r="GA376" s="28"/>
      <c r="GB376" s="28"/>
      <c r="GC376" s="28"/>
      <c r="GD376" s="28"/>
      <c r="GE376" s="28"/>
      <c r="GF376" s="28"/>
      <c r="GG376" s="28"/>
      <c r="GH376" s="28"/>
      <c r="GI376" s="28"/>
      <c r="GJ376" s="28"/>
      <c r="GK376" s="28"/>
      <c r="GL376" s="28"/>
      <c r="GM376" s="28"/>
      <c r="GN376" s="28"/>
      <c r="GO376" s="28"/>
      <c r="GP376" s="28"/>
      <c r="GQ376" s="28"/>
      <c r="GR376" s="28"/>
      <c r="GS376" s="28"/>
      <c r="GT376" s="28"/>
      <c r="GU376" s="28"/>
      <c r="GV376" s="28"/>
      <c r="GW376" s="28"/>
      <c r="GX376" s="28"/>
      <c r="GY376" s="28"/>
      <c r="GZ376" s="28"/>
      <c r="HA376" s="28"/>
      <c r="HB376" s="28"/>
      <c r="HC376" s="28"/>
      <c r="HD376" s="28"/>
      <c r="HE376" s="28"/>
      <c r="HF376" s="28"/>
      <c r="HG376" s="28"/>
      <c r="HH376" s="28"/>
      <c r="HI376" s="28"/>
      <c r="HJ376" s="28"/>
      <c r="HK376" s="28"/>
      <c r="HL376" s="28"/>
      <c r="HM376" s="28"/>
      <c r="HN376" s="28"/>
      <c r="HO376" s="28"/>
      <c r="HP376" s="28"/>
      <c r="HQ376" s="28"/>
      <c r="HR376" s="28"/>
      <c r="HS376" s="28"/>
      <c r="HT376" s="28"/>
      <c r="HU376" s="28"/>
      <c r="HV376" s="28"/>
      <c r="HW376" s="28"/>
      <c r="HX376" s="28"/>
      <c r="HY376" s="28"/>
      <c r="HZ376" s="28"/>
      <c r="IA376" s="28"/>
      <c r="IB376" s="28"/>
      <c r="IC376" s="28"/>
      <c r="ID376" s="28"/>
      <c r="IE376" s="28"/>
      <c r="IF376" s="28"/>
      <c r="IG376" s="28"/>
      <c r="IH376" s="28"/>
      <c r="II376" s="28"/>
      <c r="IJ376" s="28"/>
      <c r="IK376" s="28"/>
      <c r="IL376" s="28"/>
      <c r="IM376" s="28"/>
      <c r="IN376" s="28"/>
      <c r="IO376" s="28"/>
      <c r="IP376" s="28"/>
      <c r="IQ376" s="28"/>
      <c r="IR376" s="28"/>
      <c r="IS376" s="28"/>
      <c r="IT376" s="28"/>
      <c r="IU376" s="28"/>
      <c r="IV376" s="28"/>
      <c r="IW376" s="28"/>
      <c r="IX376" s="28"/>
      <c r="IY376" s="28"/>
      <c r="IZ376" s="28"/>
      <c r="JA376" s="28"/>
      <c r="JB376" s="28"/>
      <c r="JC376" s="28"/>
      <c r="JD376" s="28"/>
      <c r="JE376" s="28"/>
      <c r="JF376" s="28"/>
      <c r="JG376" s="28"/>
      <c r="JH376" s="28"/>
      <c r="JI376" s="28"/>
      <c r="JJ376" s="28"/>
      <c r="JK376" s="28"/>
      <c r="JL376" s="28"/>
      <c r="JM376" s="28"/>
      <c r="JN376" s="28"/>
      <c r="JO376" s="28"/>
      <c r="JP376" s="28"/>
      <c r="JQ376" s="28"/>
      <c r="JR376" s="28"/>
      <c r="JS376" s="28"/>
    </row>
    <row r="377" spans="1:279" s="27" customFormat="1" ht="12.75" outlineLevel="1" x14ac:dyDescent="0.2">
      <c r="A377" s="33"/>
      <c r="B377" s="58"/>
      <c r="C377" s="193" t="s">
        <v>153</v>
      </c>
      <c r="D377" s="33"/>
      <c r="E377" s="244">
        <v>0</v>
      </c>
      <c r="F377" s="194"/>
      <c r="G377" s="204">
        <f t="shared" si="600"/>
        <v>0</v>
      </c>
      <c r="H377" s="246">
        <f t="shared" si="601"/>
        <v>0</v>
      </c>
      <c r="I377" s="201" t="s">
        <v>193</v>
      </c>
      <c r="J377" s="197">
        <f t="shared" si="598"/>
        <v>0</v>
      </c>
      <c r="K377" s="197">
        <f t="shared" si="605"/>
        <v>0</v>
      </c>
      <c r="L377" s="197">
        <f t="shared" si="605"/>
        <v>0</v>
      </c>
      <c r="M377" s="197">
        <f t="shared" si="605"/>
        <v>0</v>
      </c>
      <c r="N377" s="197">
        <f t="shared" si="605"/>
        <v>0</v>
      </c>
      <c r="O377" s="197">
        <f t="shared" si="605"/>
        <v>0</v>
      </c>
      <c r="P377" s="197">
        <f t="shared" si="605"/>
        <v>0</v>
      </c>
      <c r="Q377" s="197">
        <f t="shared" si="605"/>
        <v>0</v>
      </c>
      <c r="R377" s="197">
        <f t="shared" si="605"/>
        <v>0</v>
      </c>
      <c r="S377" s="197">
        <f t="shared" si="605"/>
        <v>0</v>
      </c>
      <c r="T377" s="197">
        <f t="shared" si="605"/>
        <v>0</v>
      </c>
      <c r="U377" s="197">
        <f t="shared" si="605"/>
        <v>0</v>
      </c>
      <c r="V377" s="197">
        <f t="shared" si="605"/>
        <v>0</v>
      </c>
      <c r="W377" s="197">
        <f t="shared" si="605"/>
        <v>0</v>
      </c>
      <c r="X377" s="197">
        <f t="shared" si="605"/>
        <v>0</v>
      </c>
      <c r="Y377" s="197">
        <f t="shared" si="605"/>
        <v>0</v>
      </c>
      <c r="Z377" s="197">
        <f t="shared" si="605"/>
        <v>0</v>
      </c>
      <c r="AA377" s="197">
        <f t="shared" si="605"/>
        <v>0</v>
      </c>
      <c r="AB377" s="197">
        <f t="shared" si="605"/>
        <v>0</v>
      </c>
      <c r="AC377" s="197">
        <f t="shared" si="605"/>
        <v>0</v>
      </c>
      <c r="AD377" s="197">
        <f t="shared" si="605"/>
        <v>0</v>
      </c>
      <c r="AE377" s="197">
        <f t="shared" si="605"/>
        <v>0</v>
      </c>
      <c r="AF377" s="197">
        <f t="shared" si="605"/>
        <v>0</v>
      </c>
      <c r="AG377" s="197">
        <f t="shared" si="605"/>
        <v>0</v>
      </c>
      <c r="AH377" s="197">
        <f t="shared" si="605"/>
        <v>0</v>
      </c>
      <c r="AI377" s="197">
        <f t="shared" si="605"/>
        <v>0</v>
      </c>
      <c r="AJ377" s="197">
        <f t="shared" si="605"/>
        <v>0</v>
      </c>
      <c r="AK377" s="197">
        <f t="shared" si="605"/>
        <v>0</v>
      </c>
      <c r="AL377" s="197">
        <f t="shared" si="605"/>
        <v>0</v>
      </c>
      <c r="AM377" s="197">
        <f t="shared" si="605"/>
        <v>0</v>
      </c>
      <c r="AN377" s="197">
        <f t="shared" si="605"/>
        <v>0</v>
      </c>
      <c r="AO377" s="197">
        <f t="shared" si="605"/>
        <v>0</v>
      </c>
      <c r="AP377" s="197">
        <f t="shared" si="605"/>
        <v>0</v>
      </c>
      <c r="AQ377" s="197">
        <f t="shared" si="605"/>
        <v>0</v>
      </c>
      <c r="AR377" s="197">
        <f t="shared" si="605"/>
        <v>0</v>
      </c>
      <c r="AS377" s="197">
        <f t="shared" si="605"/>
        <v>0</v>
      </c>
      <c r="AT377" s="197"/>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14"/>
      <c r="DC377" s="28"/>
      <c r="DD377" s="28"/>
      <c r="DE377" s="28"/>
      <c r="DF377" s="28"/>
      <c r="DG377" s="28"/>
      <c r="DH377" s="28"/>
      <c r="DI377" s="28"/>
      <c r="DJ377" s="28"/>
      <c r="DK377" s="28"/>
      <c r="DL377" s="28"/>
      <c r="DM377" s="28"/>
      <c r="DN377" s="28"/>
      <c r="DO377" s="28"/>
      <c r="DP377" s="28"/>
      <c r="DQ377" s="28"/>
      <c r="DR377" s="28"/>
      <c r="DS377" s="28"/>
      <c r="DT377" s="28"/>
      <c r="DU377" s="28"/>
      <c r="DV377" s="28"/>
      <c r="DW377" s="28"/>
      <c r="DX377" s="28"/>
      <c r="DY377" s="28"/>
      <c r="DZ377" s="28"/>
      <c r="EA377" s="28"/>
      <c r="EB377" s="28"/>
      <c r="EC377" s="28"/>
      <c r="ED377" s="28"/>
      <c r="EE377" s="28"/>
      <c r="EF377" s="28"/>
      <c r="EG377" s="28"/>
      <c r="EH377" s="28"/>
      <c r="EI377" s="28"/>
      <c r="EJ377" s="28"/>
      <c r="EK377" s="28"/>
      <c r="EL377" s="28"/>
      <c r="EM377" s="28"/>
      <c r="EN377" s="28"/>
      <c r="EO377" s="28"/>
      <c r="EP377" s="28"/>
      <c r="EQ377" s="28"/>
      <c r="ER377" s="28"/>
      <c r="ES377" s="28"/>
      <c r="ET377" s="28"/>
      <c r="EU377" s="28"/>
      <c r="EV377" s="28"/>
      <c r="EW377" s="28"/>
      <c r="EX377" s="28"/>
      <c r="EY377" s="28"/>
      <c r="EZ377" s="28"/>
      <c r="FA377" s="28"/>
      <c r="FB377" s="28"/>
      <c r="FC377" s="28"/>
      <c r="FD377" s="28"/>
      <c r="FE377" s="28"/>
      <c r="FF377" s="28"/>
      <c r="FG377" s="28"/>
      <c r="FH377" s="28"/>
      <c r="FI377" s="28"/>
      <c r="FJ377" s="28"/>
      <c r="FK377" s="28"/>
      <c r="FL377" s="28"/>
      <c r="FM377" s="28"/>
      <c r="FN377" s="28"/>
      <c r="FO377" s="28"/>
      <c r="FP377" s="28"/>
      <c r="FQ377" s="28"/>
      <c r="FR377" s="28"/>
      <c r="FS377" s="28"/>
      <c r="FT377" s="28"/>
      <c r="FU377" s="28"/>
      <c r="FV377" s="28"/>
      <c r="FW377" s="28"/>
      <c r="FX377" s="28"/>
      <c r="FY377" s="28"/>
      <c r="FZ377" s="28"/>
      <c r="GA377" s="28"/>
      <c r="GB377" s="28"/>
      <c r="GC377" s="28"/>
      <c r="GD377" s="28"/>
      <c r="GE377" s="28"/>
      <c r="GF377" s="28"/>
      <c r="GG377" s="28"/>
      <c r="GH377" s="28"/>
      <c r="GI377" s="28"/>
      <c r="GJ377" s="28"/>
      <c r="GK377" s="28"/>
      <c r="GL377" s="28"/>
      <c r="GM377" s="28"/>
      <c r="GN377" s="28"/>
      <c r="GO377" s="28"/>
      <c r="GP377" s="28"/>
      <c r="GQ377" s="28"/>
      <c r="GR377" s="28"/>
      <c r="GS377" s="28"/>
      <c r="GT377" s="28"/>
      <c r="GU377" s="28"/>
      <c r="GV377" s="28"/>
      <c r="GW377" s="28"/>
      <c r="GX377" s="28"/>
      <c r="GY377" s="28"/>
      <c r="GZ377" s="28"/>
      <c r="HA377" s="28"/>
      <c r="HB377" s="28"/>
      <c r="HC377" s="28"/>
      <c r="HD377" s="28"/>
      <c r="HE377" s="28"/>
      <c r="HF377" s="28"/>
      <c r="HG377" s="28"/>
      <c r="HH377" s="28"/>
      <c r="HI377" s="28"/>
      <c r="HJ377" s="28"/>
      <c r="HK377" s="28"/>
      <c r="HL377" s="28"/>
      <c r="HM377" s="28"/>
      <c r="HN377" s="28"/>
      <c r="HO377" s="28"/>
      <c r="HP377" s="28"/>
      <c r="HQ377" s="28"/>
      <c r="HR377" s="28"/>
      <c r="HS377" s="28"/>
      <c r="HT377" s="28"/>
      <c r="HU377" s="28"/>
      <c r="HV377" s="28"/>
      <c r="HW377" s="28"/>
      <c r="HX377" s="28"/>
      <c r="HY377" s="28"/>
      <c r="HZ377" s="28"/>
      <c r="IA377" s="28"/>
      <c r="IB377" s="28"/>
      <c r="IC377" s="28"/>
      <c r="ID377" s="28"/>
      <c r="IE377" s="28"/>
      <c r="IF377" s="28"/>
      <c r="IG377" s="28"/>
      <c r="IH377" s="28"/>
      <c r="II377" s="28"/>
      <c r="IJ377" s="28"/>
      <c r="IK377" s="28"/>
      <c r="IL377" s="28"/>
      <c r="IM377" s="28"/>
      <c r="IN377" s="28"/>
      <c r="IO377" s="28"/>
      <c r="IP377" s="28"/>
      <c r="IQ377" s="28"/>
      <c r="IR377" s="28"/>
      <c r="IS377" s="28"/>
      <c r="IT377" s="28"/>
      <c r="IU377" s="28"/>
      <c r="IV377" s="28"/>
      <c r="IW377" s="28"/>
      <c r="IX377" s="28"/>
      <c r="IY377" s="28"/>
      <c r="IZ377" s="28"/>
      <c r="JA377" s="28"/>
      <c r="JB377" s="28"/>
      <c r="JC377" s="28"/>
      <c r="JD377" s="28"/>
      <c r="JE377" s="28"/>
      <c r="JF377" s="28"/>
      <c r="JG377" s="28"/>
      <c r="JH377" s="28"/>
      <c r="JI377" s="28"/>
      <c r="JJ377" s="28"/>
      <c r="JK377" s="28"/>
      <c r="JL377" s="28"/>
      <c r="JM377" s="28"/>
      <c r="JN377" s="28"/>
      <c r="JO377" s="28"/>
      <c r="JP377" s="28"/>
      <c r="JQ377" s="28"/>
      <c r="JR377" s="28"/>
      <c r="JS377" s="28"/>
    </row>
    <row r="378" spans="1:279" s="27" customFormat="1" ht="12.75" outlineLevel="1" x14ac:dyDescent="0.2">
      <c r="A378" s="33"/>
      <c r="B378" s="58"/>
      <c r="C378" s="193" t="s">
        <v>154</v>
      </c>
      <c r="D378" s="33"/>
      <c r="E378" s="244">
        <v>0</v>
      </c>
      <c r="F378" s="194"/>
      <c r="G378" s="204">
        <f t="shared" si="600"/>
        <v>0</v>
      </c>
      <c r="H378" s="246">
        <f t="shared" si="601"/>
        <v>0</v>
      </c>
      <c r="I378" s="201" t="s">
        <v>193</v>
      </c>
      <c r="J378" s="197">
        <f t="shared" si="598"/>
        <v>0</v>
      </c>
      <c r="K378" s="197">
        <f t="shared" si="605"/>
        <v>0</v>
      </c>
      <c r="L378" s="197">
        <f t="shared" si="605"/>
        <v>0</v>
      </c>
      <c r="M378" s="197">
        <f t="shared" si="605"/>
        <v>0</v>
      </c>
      <c r="N378" s="197">
        <f t="shared" si="605"/>
        <v>0</v>
      </c>
      <c r="O378" s="197">
        <f t="shared" si="605"/>
        <v>0</v>
      </c>
      <c r="P378" s="197">
        <f t="shared" si="605"/>
        <v>0</v>
      </c>
      <c r="Q378" s="197">
        <f t="shared" si="605"/>
        <v>0</v>
      </c>
      <c r="R378" s="197">
        <f t="shared" si="605"/>
        <v>0</v>
      </c>
      <c r="S378" s="197">
        <f t="shared" si="605"/>
        <v>0</v>
      </c>
      <c r="T378" s="197">
        <f t="shared" si="605"/>
        <v>0</v>
      </c>
      <c r="U378" s="197">
        <f t="shared" si="605"/>
        <v>0</v>
      </c>
      <c r="V378" s="197">
        <f t="shared" si="605"/>
        <v>0</v>
      </c>
      <c r="W378" s="197">
        <f t="shared" si="605"/>
        <v>0</v>
      </c>
      <c r="X378" s="197">
        <f t="shared" si="605"/>
        <v>0</v>
      </c>
      <c r="Y378" s="197">
        <f t="shared" si="605"/>
        <v>0</v>
      </c>
      <c r="Z378" s="197">
        <f t="shared" si="605"/>
        <v>0</v>
      </c>
      <c r="AA378" s="197">
        <f t="shared" si="605"/>
        <v>0</v>
      </c>
      <c r="AB378" s="197">
        <f t="shared" si="605"/>
        <v>0</v>
      </c>
      <c r="AC378" s="197">
        <f t="shared" si="605"/>
        <v>0</v>
      </c>
      <c r="AD378" s="197">
        <f t="shared" si="605"/>
        <v>0</v>
      </c>
      <c r="AE378" s="197">
        <f t="shared" si="605"/>
        <v>0</v>
      </c>
      <c r="AF378" s="197">
        <f t="shared" si="605"/>
        <v>0</v>
      </c>
      <c r="AG378" s="197">
        <f t="shared" si="605"/>
        <v>0</v>
      </c>
      <c r="AH378" s="197">
        <f t="shared" si="605"/>
        <v>0</v>
      </c>
      <c r="AI378" s="197">
        <f t="shared" si="605"/>
        <v>0</v>
      </c>
      <c r="AJ378" s="197">
        <f t="shared" si="605"/>
        <v>0</v>
      </c>
      <c r="AK378" s="197">
        <f t="shared" si="605"/>
        <v>0</v>
      </c>
      <c r="AL378" s="197">
        <f t="shared" si="605"/>
        <v>0</v>
      </c>
      <c r="AM378" s="197">
        <f t="shared" si="605"/>
        <v>0</v>
      </c>
      <c r="AN378" s="197">
        <f t="shared" si="605"/>
        <v>0</v>
      </c>
      <c r="AO378" s="197">
        <f t="shared" ref="K378:AS383" si="606">+AO316/AO$10</f>
        <v>0</v>
      </c>
      <c r="AP378" s="197">
        <f t="shared" si="606"/>
        <v>0</v>
      </c>
      <c r="AQ378" s="197">
        <f t="shared" si="606"/>
        <v>0</v>
      </c>
      <c r="AR378" s="197">
        <f t="shared" si="606"/>
        <v>0</v>
      </c>
      <c r="AS378" s="197">
        <f t="shared" si="606"/>
        <v>0</v>
      </c>
      <c r="AT378" s="197"/>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14"/>
      <c r="DC378" s="28"/>
      <c r="DD378" s="28"/>
      <c r="DE378" s="28"/>
      <c r="DF378" s="28"/>
      <c r="DG378" s="28"/>
      <c r="DH378" s="28"/>
      <c r="DI378" s="28"/>
      <c r="DJ378" s="28"/>
      <c r="DK378" s="28"/>
      <c r="DL378" s="28"/>
      <c r="DM378" s="28"/>
      <c r="DN378" s="28"/>
      <c r="DO378" s="28"/>
      <c r="DP378" s="28"/>
      <c r="DQ378" s="28"/>
      <c r="DR378" s="28"/>
      <c r="DS378" s="28"/>
      <c r="DT378" s="28"/>
      <c r="DU378" s="28"/>
      <c r="DV378" s="28"/>
      <c r="DW378" s="28"/>
      <c r="DX378" s="28"/>
      <c r="DY378" s="28"/>
      <c r="DZ378" s="28"/>
      <c r="EA378" s="28"/>
      <c r="EB378" s="28"/>
      <c r="EC378" s="28"/>
      <c r="ED378" s="28"/>
      <c r="EE378" s="28"/>
      <c r="EF378" s="28"/>
      <c r="EG378" s="28"/>
      <c r="EH378" s="28"/>
      <c r="EI378" s="28"/>
      <c r="EJ378" s="28"/>
      <c r="EK378" s="28"/>
      <c r="EL378" s="28"/>
      <c r="EM378" s="28"/>
      <c r="EN378" s="28"/>
      <c r="EO378" s="28"/>
      <c r="EP378" s="28"/>
      <c r="EQ378" s="28"/>
      <c r="ER378" s="28"/>
      <c r="ES378" s="28"/>
      <c r="ET378" s="28"/>
      <c r="EU378" s="28"/>
      <c r="EV378" s="28"/>
      <c r="EW378" s="28"/>
      <c r="EX378" s="28"/>
      <c r="EY378" s="28"/>
      <c r="EZ378" s="28"/>
      <c r="FA378" s="28"/>
      <c r="FB378" s="28"/>
      <c r="FC378" s="28"/>
      <c r="FD378" s="28"/>
      <c r="FE378" s="28"/>
      <c r="FF378" s="28"/>
      <c r="FG378" s="28"/>
      <c r="FH378" s="28"/>
      <c r="FI378" s="28"/>
      <c r="FJ378" s="28"/>
      <c r="FK378" s="28"/>
      <c r="FL378" s="28"/>
      <c r="FM378" s="28"/>
      <c r="FN378" s="28"/>
      <c r="FO378" s="28"/>
      <c r="FP378" s="28"/>
      <c r="FQ378" s="28"/>
      <c r="FR378" s="28"/>
      <c r="FS378" s="28"/>
      <c r="FT378" s="28"/>
      <c r="FU378" s="28"/>
      <c r="FV378" s="28"/>
      <c r="FW378" s="28"/>
      <c r="FX378" s="28"/>
      <c r="FY378" s="28"/>
      <c r="FZ378" s="28"/>
      <c r="GA378" s="28"/>
      <c r="GB378" s="28"/>
      <c r="GC378" s="28"/>
      <c r="GD378" s="28"/>
      <c r="GE378" s="28"/>
      <c r="GF378" s="28"/>
      <c r="GG378" s="28"/>
      <c r="GH378" s="28"/>
      <c r="GI378" s="28"/>
      <c r="GJ378" s="28"/>
      <c r="GK378" s="28"/>
      <c r="GL378" s="28"/>
      <c r="GM378" s="28"/>
      <c r="GN378" s="28"/>
      <c r="GO378" s="28"/>
      <c r="GP378" s="28"/>
      <c r="GQ378" s="28"/>
      <c r="GR378" s="28"/>
      <c r="GS378" s="28"/>
      <c r="GT378" s="28"/>
      <c r="GU378" s="28"/>
      <c r="GV378" s="28"/>
      <c r="GW378" s="28"/>
      <c r="GX378" s="28"/>
      <c r="GY378" s="28"/>
      <c r="GZ378" s="28"/>
      <c r="HA378" s="28"/>
      <c r="HB378" s="28"/>
      <c r="HC378" s="28"/>
      <c r="HD378" s="28"/>
      <c r="HE378" s="28"/>
      <c r="HF378" s="28"/>
      <c r="HG378" s="28"/>
      <c r="HH378" s="28"/>
      <c r="HI378" s="28"/>
      <c r="HJ378" s="28"/>
      <c r="HK378" s="28"/>
      <c r="HL378" s="28"/>
      <c r="HM378" s="28"/>
      <c r="HN378" s="28"/>
      <c r="HO378" s="28"/>
      <c r="HP378" s="28"/>
      <c r="HQ378" s="28"/>
      <c r="HR378" s="28"/>
      <c r="HS378" s="28"/>
      <c r="HT378" s="28"/>
      <c r="HU378" s="28"/>
      <c r="HV378" s="28"/>
      <c r="HW378" s="28"/>
      <c r="HX378" s="28"/>
      <c r="HY378" s="28"/>
      <c r="HZ378" s="28"/>
      <c r="IA378" s="28"/>
      <c r="IB378" s="28"/>
      <c r="IC378" s="28"/>
      <c r="ID378" s="28"/>
      <c r="IE378" s="28"/>
      <c r="IF378" s="28"/>
      <c r="IG378" s="28"/>
      <c r="IH378" s="28"/>
      <c r="II378" s="28"/>
      <c r="IJ378" s="28"/>
      <c r="IK378" s="28"/>
      <c r="IL378" s="28"/>
      <c r="IM378" s="28"/>
      <c r="IN378" s="28"/>
      <c r="IO378" s="28"/>
      <c r="IP378" s="28"/>
      <c r="IQ378" s="28"/>
      <c r="IR378" s="28"/>
      <c r="IS378" s="28"/>
      <c r="IT378" s="28"/>
      <c r="IU378" s="28"/>
      <c r="IV378" s="28"/>
      <c r="IW378" s="28"/>
      <c r="IX378" s="28"/>
      <c r="IY378" s="28"/>
      <c r="IZ378" s="28"/>
      <c r="JA378" s="28"/>
      <c r="JB378" s="28"/>
      <c r="JC378" s="28"/>
      <c r="JD378" s="28"/>
      <c r="JE378" s="28"/>
      <c r="JF378" s="28"/>
      <c r="JG378" s="28"/>
      <c r="JH378" s="28"/>
      <c r="JI378" s="28"/>
      <c r="JJ378" s="28"/>
      <c r="JK378" s="28"/>
      <c r="JL378" s="28"/>
      <c r="JM378" s="28"/>
      <c r="JN378" s="28"/>
      <c r="JO378" s="28"/>
      <c r="JP378" s="28"/>
      <c r="JQ378" s="28"/>
      <c r="JR378" s="28"/>
      <c r="JS378" s="28"/>
    </row>
    <row r="379" spans="1:279" s="27" customFormat="1" ht="12.75" outlineLevel="1" x14ac:dyDescent="0.2">
      <c r="A379" s="33"/>
      <c r="B379" s="58"/>
      <c r="C379" s="193" t="s">
        <v>155</v>
      </c>
      <c r="D379" s="33"/>
      <c r="E379" s="244">
        <v>0</v>
      </c>
      <c r="F379" s="194"/>
      <c r="G379" s="204">
        <f t="shared" si="600"/>
        <v>0</v>
      </c>
      <c r="H379" s="246">
        <f t="shared" si="601"/>
        <v>0</v>
      </c>
      <c r="I379" s="201" t="s">
        <v>193</v>
      </c>
      <c r="J379" s="197">
        <f t="shared" si="598"/>
        <v>0</v>
      </c>
      <c r="K379" s="197">
        <f t="shared" si="606"/>
        <v>0</v>
      </c>
      <c r="L379" s="197">
        <f t="shared" si="606"/>
        <v>0</v>
      </c>
      <c r="M379" s="197">
        <f t="shared" si="606"/>
        <v>0</v>
      </c>
      <c r="N379" s="197">
        <f t="shared" si="606"/>
        <v>0</v>
      </c>
      <c r="O379" s="197">
        <f t="shared" si="606"/>
        <v>0</v>
      </c>
      <c r="P379" s="197">
        <f t="shared" si="606"/>
        <v>0</v>
      </c>
      <c r="Q379" s="197">
        <f t="shared" si="606"/>
        <v>0</v>
      </c>
      <c r="R379" s="197">
        <f t="shared" si="606"/>
        <v>0</v>
      </c>
      <c r="S379" s="197">
        <f t="shared" si="606"/>
        <v>0</v>
      </c>
      <c r="T379" s="197">
        <f t="shared" si="606"/>
        <v>0</v>
      </c>
      <c r="U379" s="197">
        <f t="shared" si="606"/>
        <v>0</v>
      </c>
      <c r="V379" s="197">
        <f t="shared" si="606"/>
        <v>0</v>
      </c>
      <c r="W379" s="197">
        <f t="shared" si="606"/>
        <v>0</v>
      </c>
      <c r="X379" s="197">
        <f t="shared" si="606"/>
        <v>0</v>
      </c>
      <c r="Y379" s="197">
        <f t="shared" si="606"/>
        <v>0</v>
      </c>
      <c r="Z379" s="197">
        <f t="shared" si="606"/>
        <v>0</v>
      </c>
      <c r="AA379" s="197">
        <f t="shared" si="606"/>
        <v>0</v>
      </c>
      <c r="AB379" s="197">
        <f t="shared" si="606"/>
        <v>0</v>
      </c>
      <c r="AC379" s="197">
        <f t="shared" si="606"/>
        <v>0</v>
      </c>
      <c r="AD379" s="197">
        <f t="shared" si="606"/>
        <v>0</v>
      </c>
      <c r="AE379" s="197">
        <f t="shared" si="606"/>
        <v>0</v>
      </c>
      <c r="AF379" s="197">
        <f t="shared" si="606"/>
        <v>0</v>
      </c>
      <c r="AG379" s="197">
        <f t="shared" si="606"/>
        <v>0</v>
      </c>
      <c r="AH379" s="197">
        <f t="shared" si="606"/>
        <v>0</v>
      </c>
      <c r="AI379" s="197">
        <f t="shared" si="606"/>
        <v>0</v>
      </c>
      <c r="AJ379" s="197">
        <f t="shared" si="606"/>
        <v>0</v>
      </c>
      <c r="AK379" s="197">
        <f t="shared" si="606"/>
        <v>0</v>
      </c>
      <c r="AL379" s="197">
        <f t="shared" si="606"/>
        <v>0</v>
      </c>
      <c r="AM379" s="197">
        <f t="shared" si="606"/>
        <v>0</v>
      </c>
      <c r="AN379" s="197">
        <f t="shared" si="606"/>
        <v>0</v>
      </c>
      <c r="AO379" s="197">
        <f t="shared" si="606"/>
        <v>0</v>
      </c>
      <c r="AP379" s="197">
        <f t="shared" si="606"/>
        <v>0</v>
      </c>
      <c r="AQ379" s="197">
        <f t="shared" si="606"/>
        <v>0</v>
      </c>
      <c r="AR379" s="197">
        <f t="shared" si="606"/>
        <v>0</v>
      </c>
      <c r="AS379" s="197">
        <f t="shared" si="606"/>
        <v>0</v>
      </c>
      <c r="AT379" s="197"/>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14"/>
      <c r="DC379" s="28"/>
      <c r="DD379" s="28"/>
      <c r="DE379" s="28"/>
      <c r="DF379" s="28"/>
      <c r="DG379" s="28"/>
      <c r="DH379" s="28"/>
      <c r="DI379" s="28"/>
      <c r="DJ379" s="28"/>
      <c r="DK379" s="28"/>
      <c r="DL379" s="28"/>
      <c r="DM379" s="28"/>
      <c r="DN379" s="28"/>
      <c r="DO379" s="28"/>
      <c r="DP379" s="28"/>
      <c r="DQ379" s="28"/>
      <c r="DR379" s="28"/>
      <c r="DS379" s="28"/>
      <c r="DT379" s="28"/>
      <c r="DU379" s="28"/>
      <c r="DV379" s="28"/>
      <c r="DW379" s="28"/>
      <c r="DX379" s="28"/>
      <c r="DY379" s="28"/>
      <c r="DZ379" s="28"/>
      <c r="EA379" s="28"/>
      <c r="EB379" s="28"/>
      <c r="EC379" s="28"/>
      <c r="ED379" s="28"/>
      <c r="EE379" s="28"/>
      <c r="EF379" s="28"/>
      <c r="EG379" s="28"/>
      <c r="EH379" s="28"/>
      <c r="EI379" s="28"/>
      <c r="EJ379" s="28"/>
      <c r="EK379" s="28"/>
      <c r="EL379" s="28"/>
      <c r="EM379" s="28"/>
      <c r="EN379" s="28"/>
      <c r="EO379" s="28"/>
      <c r="EP379" s="28"/>
      <c r="EQ379" s="28"/>
      <c r="ER379" s="28"/>
      <c r="ES379" s="28"/>
      <c r="ET379" s="28"/>
      <c r="EU379" s="28"/>
      <c r="EV379" s="28"/>
      <c r="EW379" s="28"/>
      <c r="EX379" s="28"/>
      <c r="EY379" s="28"/>
      <c r="EZ379" s="28"/>
      <c r="FA379" s="28"/>
      <c r="FB379" s="28"/>
      <c r="FC379" s="28"/>
      <c r="FD379" s="28"/>
      <c r="FE379" s="28"/>
      <c r="FF379" s="28"/>
      <c r="FG379" s="28"/>
      <c r="FH379" s="28"/>
      <c r="FI379" s="28"/>
      <c r="FJ379" s="28"/>
      <c r="FK379" s="28"/>
      <c r="FL379" s="28"/>
      <c r="FM379" s="28"/>
      <c r="FN379" s="28"/>
      <c r="FO379" s="28"/>
      <c r="FP379" s="28"/>
      <c r="FQ379" s="28"/>
      <c r="FR379" s="28"/>
      <c r="FS379" s="28"/>
      <c r="FT379" s="28"/>
      <c r="FU379" s="28"/>
      <c r="FV379" s="28"/>
      <c r="FW379" s="28"/>
      <c r="FX379" s="28"/>
      <c r="FY379" s="28"/>
      <c r="FZ379" s="28"/>
      <c r="GA379" s="28"/>
      <c r="GB379" s="28"/>
      <c r="GC379" s="28"/>
      <c r="GD379" s="28"/>
      <c r="GE379" s="28"/>
      <c r="GF379" s="28"/>
      <c r="GG379" s="28"/>
      <c r="GH379" s="28"/>
      <c r="GI379" s="28"/>
      <c r="GJ379" s="28"/>
      <c r="GK379" s="28"/>
      <c r="GL379" s="28"/>
      <c r="GM379" s="28"/>
      <c r="GN379" s="28"/>
      <c r="GO379" s="28"/>
      <c r="GP379" s="28"/>
      <c r="GQ379" s="28"/>
      <c r="GR379" s="28"/>
      <c r="GS379" s="28"/>
      <c r="GT379" s="28"/>
      <c r="GU379" s="28"/>
      <c r="GV379" s="28"/>
      <c r="GW379" s="28"/>
      <c r="GX379" s="28"/>
      <c r="GY379" s="28"/>
      <c r="GZ379" s="28"/>
      <c r="HA379" s="28"/>
      <c r="HB379" s="28"/>
      <c r="HC379" s="28"/>
      <c r="HD379" s="28"/>
      <c r="HE379" s="28"/>
      <c r="HF379" s="28"/>
      <c r="HG379" s="28"/>
      <c r="HH379" s="28"/>
      <c r="HI379" s="28"/>
      <c r="HJ379" s="28"/>
      <c r="HK379" s="28"/>
      <c r="HL379" s="28"/>
      <c r="HM379" s="28"/>
      <c r="HN379" s="28"/>
      <c r="HO379" s="28"/>
      <c r="HP379" s="28"/>
      <c r="HQ379" s="28"/>
      <c r="HR379" s="28"/>
      <c r="HS379" s="28"/>
      <c r="HT379" s="28"/>
      <c r="HU379" s="28"/>
      <c r="HV379" s="28"/>
      <c r="HW379" s="28"/>
      <c r="HX379" s="28"/>
      <c r="HY379" s="28"/>
      <c r="HZ379" s="28"/>
      <c r="IA379" s="28"/>
      <c r="IB379" s="28"/>
      <c r="IC379" s="28"/>
      <c r="ID379" s="28"/>
      <c r="IE379" s="28"/>
      <c r="IF379" s="28"/>
      <c r="IG379" s="28"/>
      <c r="IH379" s="28"/>
      <c r="II379" s="28"/>
      <c r="IJ379" s="28"/>
      <c r="IK379" s="28"/>
      <c r="IL379" s="28"/>
      <c r="IM379" s="28"/>
      <c r="IN379" s="28"/>
      <c r="IO379" s="28"/>
      <c r="IP379" s="28"/>
      <c r="IQ379" s="28"/>
      <c r="IR379" s="28"/>
      <c r="IS379" s="28"/>
      <c r="IT379" s="28"/>
      <c r="IU379" s="28"/>
      <c r="IV379" s="28"/>
      <c r="IW379" s="28"/>
      <c r="IX379" s="28"/>
      <c r="IY379" s="28"/>
      <c r="IZ379" s="28"/>
      <c r="JA379" s="28"/>
      <c r="JB379" s="28"/>
      <c r="JC379" s="28"/>
      <c r="JD379" s="28"/>
      <c r="JE379" s="28"/>
      <c r="JF379" s="28"/>
      <c r="JG379" s="28"/>
      <c r="JH379" s="28"/>
      <c r="JI379" s="28"/>
      <c r="JJ379" s="28"/>
      <c r="JK379" s="28"/>
      <c r="JL379" s="28"/>
      <c r="JM379" s="28"/>
      <c r="JN379" s="28"/>
      <c r="JO379" s="28"/>
      <c r="JP379" s="28"/>
      <c r="JQ379" s="28"/>
      <c r="JR379" s="28"/>
      <c r="JS379" s="28"/>
    </row>
    <row r="380" spans="1:279" s="27" customFormat="1" ht="12.75" outlineLevel="1" x14ac:dyDescent="0.2">
      <c r="A380" s="33"/>
      <c r="B380" s="58"/>
      <c r="C380" s="193" t="s">
        <v>156</v>
      </c>
      <c r="D380" s="33"/>
      <c r="E380" s="244">
        <v>0</v>
      </c>
      <c r="F380" s="194"/>
      <c r="G380" s="204">
        <f t="shared" si="600"/>
        <v>0</v>
      </c>
      <c r="H380" s="246">
        <f t="shared" si="601"/>
        <v>0</v>
      </c>
      <c r="I380" s="201" t="s">
        <v>193</v>
      </c>
      <c r="J380" s="197">
        <f t="shared" si="598"/>
        <v>0</v>
      </c>
      <c r="K380" s="197">
        <f t="shared" si="606"/>
        <v>0</v>
      </c>
      <c r="L380" s="197">
        <f t="shared" si="606"/>
        <v>0</v>
      </c>
      <c r="M380" s="197">
        <f t="shared" si="606"/>
        <v>0</v>
      </c>
      <c r="N380" s="197">
        <f t="shared" si="606"/>
        <v>0</v>
      </c>
      <c r="O380" s="197">
        <f t="shared" si="606"/>
        <v>0</v>
      </c>
      <c r="P380" s="197">
        <f t="shared" si="606"/>
        <v>0</v>
      </c>
      <c r="Q380" s="197">
        <f t="shared" si="606"/>
        <v>0</v>
      </c>
      <c r="R380" s="197">
        <f t="shared" si="606"/>
        <v>0</v>
      </c>
      <c r="S380" s="197">
        <f t="shared" si="606"/>
        <v>0</v>
      </c>
      <c r="T380" s="197">
        <f t="shared" si="606"/>
        <v>0</v>
      </c>
      <c r="U380" s="197">
        <f t="shared" si="606"/>
        <v>0</v>
      </c>
      <c r="V380" s="197">
        <f t="shared" si="606"/>
        <v>0</v>
      </c>
      <c r="W380" s="197">
        <f t="shared" si="606"/>
        <v>0</v>
      </c>
      <c r="X380" s="197">
        <f t="shared" si="606"/>
        <v>0</v>
      </c>
      <c r="Y380" s="197">
        <f t="shared" si="606"/>
        <v>0</v>
      </c>
      <c r="Z380" s="197">
        <f t="shared" si="606"/>
        <v>0</v>
      </c>
      <c r="AA380" s="197">
        <f t="shared" si="606"/>
        <v>0</v>
      </c>
      <c r="AB380" s="197">
        <f t="shared" si="606"/>
        <v>0</v>
      </c>
      <c r="AC380" s="197">
        <f t="shared" si="606"/>
        <v>0</v>
      </c>
      <c r="AD380" s="197">
        <f t="shared" si="606"/>
        <v>0</v>
      </c>
      <c r="AE380" s="197">
        <f t="shared" si="606"/>
        <v>0</v>
      </c>
      <c r="AF380" s="197">
        <f t="shared" si="606"/>
        <v>0</v>
      </c>
      <c r="AG380" s="197">
        <f t="shared" si="606"/>
        <v>0</v>
      </c>
      <c r="AH380" s="197">
        <f t="shared" si="606"/>
        <v>0</v>
      </c>
      <c r="AI380" s="197">
        <f t="shared" si="606"/>
        <v>0</v>
      </c>
      <c r="AJ380" s="197">
        <f t="shared" si="606"/>
        <v>0</v>
      </c>
      <c r="AK380" s="197">
        <f t="shared" si="606"/>
        <v>0</v>
      </c>
      <c r="AL380" s="197">
        <f t="shared" si="606"/>
        <v>0</v>
      </c>
      <c r="AM380" s="197">
        <f t="shared" si="606"/>
        <v>0</v>
      </c>
      <c r="AN380" s="197">
        <f t="shared" si="606"/>
        <v>0</v>
      </c>
      <c r="AO380" s="197">
        <f t="shared" si="606"/>
        <v>0</v>
      </c>
      <c r="AP380" s="197">
        <f t="shared" si="606"/>
        <v>0</v>
      </c>
      <c r="AQ380" s="197">
        <f t="shared" si="606"/>
        <v>0</v>
      </c>
      <c r="AR380" s="197">
        <f t="shared" si="606"/>
        <v>0</v>
      </c>
      <c r="AS380" s="197">
        <f t="shared" si="606"/>
        <v>0</v>
      </c>
      <c r="AT380" s="197"/>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14"/>
      <c r="DC380" s="28"/>
      <c r="DD380" s="28"/>
      <c r="DE380" s="28"/>
      <c r="DF380" s="28"/>
      <c r="DG380" s="28"/>
      <c r="DH380" s="28"/>
      <c r="DI380" s="28"/>
      <c r="DJ380" s="28"/>
      <c r="DK380" s="28"/>
      <c r="DL380" s="28"/>
      <c r="DM380" s="28"/>
      <c r="DN380" s="28"/>
      <c r="DO380" s="28"/>
      <c r="DP380" s="28"/>
      <c r="DQ380" s="28"/>
      <c r="DR380" s="28"/>
      <c r="DS380" s="28"/>
      <c r="DT380" s="28"/>
      <c r="DU380" s="28"/>
      <c r="DV380" s="28"/>
      <c r="DW380" s="28"/>
      <c r="DX380" s="28"/>
      <c r="DY380" s="28"/>
      <c r="DZ380" s="28"/>
      <c r="EA380" s="28"/>
      <c r="EB380" s="28"/>
      <c r="EC380" s="28"/>
      <c r="ED380" s="28"/>
      <c r="EE380" s="28"/>
      <c r="EF380" s="28"/>
      <c r="EG380" s="28"/>
      <c r="EH380" s="28"/>
      <c r="EI380" s="28"/>
      <c r="EJ380" s="28"/>
      <c r="EK380" s="28"/>
      <c r="EL380" s="28"/>
      <c r="EM380" s="28"/>
      <c r="EN380" s="28"/>
      <c r="EO380" s="28"/>
      <c r="EP380" s="28"/>
      <c r="EQ380" s="28"/>
      <c r="ER380" s="28"/>
      <c r="ES380" s="28"/>
      <c r="ET380" s="28"/>
      <c r="EU380" s="28"/>
      <c r="EV380" s="28"/>
      <c r="EW380" s="28"/>
      <c r="EX380" s="28"/>
      <c r="EY380" s="28"/>
      <c r="EZ380" s="28"/>
      <c r="FA380" s="28"/>
      <c r="FB380" s="28"/>
      <c r="FC380" s="28"/>
      <c r="FD380" s="28"/>
      <c r="FE380" s="28"/>
      <c r="FF380" s="28"/>
      <c r="FG380" s="28"/>
      <c r="FH380" s="28"/>
      <c r="FI380" s="28"/>
      <c r="FJ380" s="28"/>
      <c r="FK380" s="28"/>
      <c r="FL380" s="28"/>
      <c r="FM380" s="28"/>
      <c r="FN380" s="28"/>
      <c r="FO380" s="28"/>
      <c r="FP380" s="28"/>
      <c r="FQ380" s="28"/>
      <c r="FR380" s="28"/>
      <c r="FS380" s="28"/>
      <c r="FT380" s="28"/>
      <c r="FU380" s="28"/>
      <c r="FV380" s="28"/>
      <c r="FW380" s="28"/>
      <c r="FX380" s="28"/>
      <c r="FY380" s="28"/>
      <c r="FZ380" s="28"/>
      <c r="GA380" s="28"/>
      <c r="GB380" s="28"/>
      <c r="GC380" s="28"/>
      <c r="GD380" s="28"/>
      <c r="GE380" s="28"/>
      <c r="GF380" s="28"/>
      <c r="GG380" s="28"/>
      <c r="GH380" s="28"/>
      <c r="GI380" s="28"/>
      <c r="GJ380" s="28"/>
      <c r="GK380" s="28"/>
      <c r="GL380" s="28"/>
      <c r="GM380" s="28"/>
      <c r="GN380" s="28"/>
      <c r="GO380" s="28"/>
      <c r="GP380" s="28"/>
      <c r="GQ380" s="28"/>
      <c r="GR380" s="28"/>
      <c r="GS380" s="28"/>
      <c r="GT380" s="28"/>
      <c r="GU380" s="28"/>
      <c r="GV380" s="28"/>
      <c r="GW380" s="28"/>
      <c r="GX380" s="28"/>
      <c r="GY380" s="28"/>
      <c r="GZ380" s="28"/>
      <c r="HA380" s="28"/>
      <c r="HB380" s="28"/>
      <c r="HC380" s="28"/>
      <c r="HD380" s="28"/>
      <c r="HE380" s="28"/>
      <c r="HF380" s="28"/>
      <c r="HG380" s="28"/>
      <c r="HH380" s="28"/>
      <c r="HI380" s="28"/>
      <c r="HJ380" s="28"/>
      <c r="HK380" s="28"/>
      <c r="HL380" s="28"/>
      <c r="HM380" s="28"/>
      <c r="HN380" s="28"/>
      <c r="HO380" s="28"/>
      <c r="HP380" s="28"/>
      <c r="HQ380" s="28"/>
      <c r="HR380" s="28"/>
      <c r="HS380" s="28"/>
      <c r="HT380" s="28"/>
      <c r="HU380" s="28"/>
      <c r="HV380" s="28"/>
      <c r="HW380" s="28"/>
      <c r="HX380" s="28"/>
      <c r="HY380" s="28"/>
      <c r="HZ380" s="28"/>
      <c r="IA380" s="28"/>
      <c r="IB380" s="28"/>
      <c r="IC380" s="28"/>
      <c r="ID380" s="28"/>
      <c r="IE380" s="28"/>
      <c r="IF380" s="28"/>
      <c r="IG380" s="28"/>
      <c r="IH380" s="28"/>
      <c r="II380" s="28"/>
      <c r="IJ380" s="28"/>
      <c r="IK380" s="28"/>
      <c r="IL380" s="28"/>
      <c r="IM380" s="28"/>
      <c r="IN380" s="28"/>
      <c r="IO380" s="28"/>
      <c r="IP380" s="28"/>
      <c r="IQ380" s="28"/>
      <c r="IR380" s="28"/>
      <c r="IS380" s="28"/>
      <c r="IT380" s="28"/>
      <c r="IU380" s="28"/>
      <c r="IV380" s="28"/>
      <c r="IW380" s="28"/>
      <c r="IX380" s="28"/>
      <c r="IY380" s="28"/>
      <c r="IZ380" s="28"/>
      <c r="JA380" s="28"/>
      <c r="JB380" s="28"/>
      <c r="JC380" s="28"/>
      <c r="JD380" s="28"/>
      <c r="JE380" s="28"/>
      <c r="JF380" s="28"/>
      <c r="JG380" s="28"/>
      <c r="JH380" s="28"/>
      <c r="JI380" s="28"/>
      <c r="JJ380" s="28"/>
      <c r="JK380" s="28"/>
      <c r="JL380" s="28"/>
      <c r="JM380" s="28"/>
      <c r="JN380" s="28"/>
      <c r="JO380" s="28"/>
      <c r="JP380" s="28"/>
      <c r="JQ380" s="28"/>
      <c r="JR380" s="28"/>
      <c r="JS380" s="28"/>
    </row>
    <row r="381" spans="1:279" s="27" customFormat="1" ht="12.75" outlineLevel="1" x14ac:dyDescent="0.2">
      <c r="A381" s="33"/>
      <c r="B381" s="58"/>
      <c r="C381" s="193" t="s">
        <v>157</v>
      </c>
      <c r="D381" s="33"/>
      <c r="E381" s="244">
        <v>0</v>
      </c>
      <c r="F381" s="194"/>
      <c r="G381" s="204">
        <f t="shared" si="600"/>
        <v>0</v>
      </c>
      <c r="H381" s="246">
        <f t="shared" si="601"/>
        <v>0</v>
      </c>
      <c r="I381" s="201" t="s">
        <v>193</v>
      </c>
      <c r="J381" s="197">
        <f t="shared" si="598"/>
        <v>0</v>
      </c>
      <c r="K381" s="197">
        <f t="shared" si="606"/>
        <v>0</v>
      </c>
      <c r="L381" s="197">
        <f t="shared" si="606"/>
        <v>0</v>
      </c>
      <c r="M381" s="197">
        <f t="shared" si="606"/>
        <v>0</v>
      </c>
      <c r="N381" s="197">
        <f t="shared" si="606"/>
        <v>0</v>
      </c>
      <c r="O381" s="197">
        <f t="shared" si="606"/>
        <v>0</v>
      </c>
      <c r="P381" s="197">
        <f t="shared" si="606"/>
        <v>0</v>
      </c>
      <c r="Q381" s="197">
        <f t="shared" si="606"/>
        <v>0</v>
      </c>
      <c r="R381" s="197">
        <f t="shared" si="606"/>
        <v>0</v>
      </c>
      <c r="S381" s="197">
        <f t="shared" si="606"/>
        <v>0</v>
      </c>
      <c r="T381" s="197">
        <f t="shared" si="606"/>
        <v>0</v>
      </c>
      <c r="U381" s="197">
        <f t="shared" si="606"/>
        <v>0</v>
      </c>
      <c r="V381" s="197">
        <f t="shared" si="606"/>
        <v>0</v>
      </c>
      <c r="W381" s="197">
        <f t="shared" si="606"/>
        <v>0</v>
      </c>
      <c r="X381" s="197">
        <f t="shared" si="606"/>
        <v>0</v>
      </c>
      <c r="Y381" s="197">
        <f t="shared" si="606"/>
        <v>0</v>
      </c>
      <c r="Z381" s="197">
        <f t="shared" si="606"/>
        <v>0</v>
      </c>
      <c r="AA381" s="197">
        <f t="shared" si="606"/>
        <v>0</v>
      </c>
      <c r="AB381" s="197">
        <f t="shared" si="606"/>
        <v>0</v>
      </c>
      <c r="AC381" s="197">
        <f t="shared" si="606"/>
        <v>0</v>
      </c>
      <c r="AD381" s="197">
        <f t="shared" si="606"/>
        <v>0</v>
      </c>
      <c r="AE381" s="197">
        <f t="shared" si="606"/>
        <v>0</v>
      </c>
      <c r="AF381" s="197">
        <f t="shared" si="606"/>
        <v>0</v>
      </c>
      <c r="AG381" s="197">
        <f t="shared" si="606"/>
        <v>0</v>
      </c>
      <c r="AH381" s="197">
        <f t="shared" si="606"/>
        <v>0</v>
      </c>
      <c r="AI381" s="197">
        <f t="shared" si="606"/>
        <v>0</v>
      </c>
      <c r="AJ381" s="197">
        <f t="shared" si="606"/>
        <v>0</v>
      </c>
      <c r="AK381" s="197">
        <f t="shared" si="606"/>
        <v>0</v>
      </c>
      <c r="AL381" s="197">
        <f t="shared" si="606"/>
        <v>0</v>
      </c>
      <c r="AM381" s="197">
        <f t="shared" si="606"/>
        <v>0</v>
      </c>
      <c r="AN381" s="197">
        <f t="shared" si="606"/>
        <v>0</v>
      </c>
      <c r="AO381" s="197">
        <f t="shared" si="606"/>
        <v>0</v>
      </c>
      <c r="AP381" s="197">
        <f t="shared" si="606"/>
        <v>0</v>
      </c>
      <c r="AQ381" s="197">
        <f t="shared" si="606"/>
        <v>0</v>
      </c>
      <c r="AR381" s="197">
        <f t="shared" si="606"/>
        <v>0</v>
      </c>
      <c r="AS381" s="197">
        <f t="shared" si="606"/>
        <v>0</v>
      </c>
      <c r="AT381" s="197"/>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14"/>
      <c r="DC381" s="28"/>
      <c r="DD381" s="28"/>
      <c r="DE381" s="28"/>
      <c r="DF381" s="28"/>
      <c r="DG381" s="28"/>
      <c r="DH381" s="28"/>
      <c r="DI381" s="28"/>
      <c r="DJ381" s="28"/>
      <c r="DK381" s="28"/>
      <c r="DL381" s="28"/>
      <c r="DM381" s="28"/>
      <c r="DN381" s="28"/>
      <c r="DO381" s="28"/>
      <c r="DP381" s="28"/>
      <c r="DQ381" s="28"/>
      <c r="DR381" s="28"/>
      <c r="DS381" s="28"/>
      <c r="DT381" s="28"/>
      <c r="DU381" s="28"/>
      <c r="DV381" s="28"/>
      <c r="DW381" s="28"/>
      <c r="DX381" s="28"/>
      <c r="DY381" s="28"/>
      <c r="DZ381" s="28"/>
      <c r="EA381" s="28"/>
      <c r="EB381" s="28"/>
      <c r="EC381" s="28"/>
      <c r="ED381" s="28"/>
      <c r="EE381" s="28"/>
      <c r="EF381" s="28"/>
      <c r="EG381" s="28"/>
      <c r="EH381" s="28"/>
      <c r="EI381" s="28"/>
      <c r="EJ381" s="28"/>
      <c r="EK381" s="28"/>
      <c r="EL381" s="28"/>
      <c r="EM381" s="28"/>
      <c r="EN381" s="28"/>
      <c r="EO381" s="28"/>
      <c r="EP381" s="28"/>
      <c r="EQ381" s="28"/>
      <c r="ER381" s="28"/>
      <c r="ES381" s="28"/>
      <c r="ET381" s="28"/>
      <c r="EU381" s="28"/>
      <c r="EV381" s="28"/>
      <c r="EW381" s="28"/>
      <c r="EX381" s="28"/>
      <c r="EY381" s="28"/>
      <c r="EZ381" s="28"/>
      <c r="FA381" s="28"/>
      <c r="FB381" s="28"/>
      <c r="FC381" s="28"/>
      <c r="FD381" s="28"/>
      <c r="FE381" s="28"/>
      <c r="FF381" s="28"/>
      <c r="FG381" s="28"/>
      <c r="FH381" s="28"/>
      <c r="FI381" s="28"/>
      <c r="FJ381" s="28"/>
      <c r="FK381" s="28"/>
      <c r="FL381" s="28"/>
      <c r="FM381" s="28"/>
      <c r="FN381" s="28"/>
      <c r="FO381" s="28"/>
      <c r="FP381" s="28"/>
      <c r="FQ381" s="28"/>
      <c r="FR381" s="28"/>
      <c r="FS381" s="28"/>
      <c r="FT381" s="28"/>
      <c r="FU381" s="28"/>
      <c r="FV381" s="28"/>
      <c r="FW381" s="28"/>
      <c r="FX381" s="28"/>
      <c r="FY381" s="28"/>
      <c r="FZ381" s="28"/>
      <c r="GA381" s="28"/>
      <c r="GB381" s="28"/>
      <c r="GC381" s="28"/>
      <c r="GD381" s="28"/>
      <c r="GE381" s="28"/>
      <c r="GF381" s="28"/>
      <c r="GG381" s="28"/>
      <c r="GH381" s="28"/>
      <c r="GI381" s="28"/>
      <c r="GJ381" s="28"/>
      <c r="GK381" s="28"/>
      <c r="GL381" s="28"/>
      <c r="GM381" s="28"/>
      <c r="GN381" s="28"/>
      <c r="GO381" s="28"/>
      <c r="GP381" s="28"/>
      <c r="GQ381" s="28"/>
      <c r="GR381" s="28"/>
      <c r="GS381" s="28"/>
      <c r="GT381" s="28"/>
      <c r="GU381" s="28"/>
      <c r="GV381" s="28"/>
      <c r="GW381" s="28"/>
      <c r="GX381" s="28"/>
      <c r="GY381" s="28"/>
      <c r="GZ381" s="28"/>
      <c r="HA381" s="28"/>
      <c r="HB381" s="28"/>
      <c r="HC381" s="28"/>
      <c r="HD381" s="28"/>
      <c r="HE381" s="28"/>
      <c r="HF381" s="28"/>
      <c r="HG381" s="28"/>
      <c r="HH381" s="28"/>
      <c r="HI381" s="28"/>
      <c r="HJ381" s="28"/>
      <c r="HK381" s="28"/>
      <c r="HL381" s="28"/>
      <c r="HM381" s="28"/>
      <c r="HN381" s="28"/>
      <c r="HO381" s="28"/>
      <c r="HP381" s="28"/>
      <c r="HQ381" s="28"/>
      <c r="HR381" s="28"/>
      <c r="HS381" s="28"/>
      <c r="HT381" s="28"/>
      <c r="HU381" s="28"/>
      <c r="HV381" s="28"/>
      <c r="HW381" s="28"/>
      <c r="HX381" s="28"/>
      <c r="HY381" s="28"/>
      <c r="HZ381" s="28"/>
      <c r="IA381" s="28"/>
      <c r="IB381" s="28"/>
      <c r="IC381" s="28"/>
      <c r="ID381" s="28"/>
      <c r="IE381" s="28"/>
      <c r="IF381" s="28"/>
      <c r="IG381" s="28"/>
      <c r="IH381" s="28"/>
      <c r="II381" s="28"/>
      <c r="IJ381" s="28"/>
      <c r="IK381" s="28"/>
      <c r="IL381" s="28"/>
      <c r="IM381" s="28"/>
      <c r="IN381" s="28"/>
      <c r="IO381" s="28"/>
      <c r="IP381" s="28"/>
      <c r="IQ381" s="28"/>
      <c r="IR381" s="28"/>
      <c r="IS381" s="28"/>
      <c r="IT381" s="28"/>
      <c r="IU381" s="28"/>
      <c r="IV381" s="28"/>
      <c r="IW381" s="28"/>
      <c r="IX381" s="28"/>
      <c r="IY381" s="28"/>
      <c r="IZ381" s="28"/>
      <c r="JA381" s="28"/>
      <c r="JB381" s="28"/>
      <c r="JC381" s="28"/>
      <c r="JD381" s="28"/>
      <c r="JE381" s="28"/>
      <c r="JF381" s="28"/>
      <c r="JG381" s="28"/>
      <c r="JH381" s="28"/>
      <c r="JI381" s="28"/>
      <c r="JJ381" s="28"/>
      <c r="JK381" s="28"/>
      <c r="JL381" s="28"/>
      <c r="JM381" s="28"/>
      <c r="JN381" s="28"/>
      <c r="JO381" s="28"/>
      <c r="JP381" s="28"/>
      <c r="JQ381" s="28"/>
      <c r="JR381" s="28"/>
      <c r="JS381" s="28"/>
    </row>
    <row r="382" spans="1:279" s="27" customFormat="1" ht="12.75" outlineLevel="1" x14ac:dyDescent="0.2">
      <c r="A382" s="33"/>
      <c r="B382" s="58"/>
      <c r="C382" s="193" t="s">
        <v>158</v>
      </c>
      <c r="D382" s="33"/>
      <c r="E382" s="244">
        <v>0</v>
      </c>
      <c r="F382" s="194"/>
      <c r="G382" s="204">
        <f t="shared" si="600"/>
        <v>0</v>
      </c>
      <c r="H382" s="246">
        <f t="shared" si="601"/>
        <v>0</v>
      </c>
      <c r="I382" s="201" t="s">
        <v>193</v>
      </c>
      <c r="J382" s="197">
        <f t="shared" si="598"/>
        <v>0</v>
      </c>
      <c r="K382" s="197">
        <f t="shared" si="606"/>
        <v>0</v>
      </c>
      <c r="L382" s="197">
        <f t="shared" si="606"/>
        <v>0</v>
      </c>
      <c r="M382" s="197">
        <f t="shared" si="606"/>
        <v>0</v>
      </c>
      <c r="N382" s="197">
        <f t="shared" si="606"/>
        <v>0</v>
      </c>
      <c r="O382" s="197">
        <f t="shared" si="606"/>
        <v>0</v>
      </c>
      <c r="P382" s="197">
        <f t="shared" si="606"/>
        <v>0</v>
      </c>
      <c r="Q382" s="197">
        <f t="shared" si="606"/>
        <v>0</v>
      </c>
      <c r="R382" s="197">
        <f t="shared" si="606"/>
        <v>0</v>
      </c>
      <c r="S382" s="197">
        <f t="shared" si="606"/>
        <v>0</v>
      </c>
      <c r="T382" s="197">
        <f t="shared" si="606"/>
        <v>0</v>
      </c>
      <c r="U382" s="197">
        <f t="shared" si="606"/>
        <v>0</v>
      </c>
      <c r="V382" s="197">
        <f t="shared" si="606"/>
        <v>0</v>
      </c>
      <c r="W382" s="197">
        <f t="shared" si="606"/>
        <v>0</v>
      </c>
      <c r="X382" s="197">
        <f t="shared" si="606"/>
        <v>0</v>
      </c>
      <c r="Y382" s="197">
        <f t="shared" si="606"/>
        <v>0</v>
      </c>
      <c r="Z382" s="197">
        <f t="shared" si="606"/>
        <v>0</v>
      </c>
      <c r="AA382" s="197">
        <f t="shared" si="606"/>
        <v>0</v>
      </c>
      <c r="AB382" s="197">
        <f t="shared" si="606"/>
        <v>0</v>
      </c>
      <c r="AC382" s="197">
        <f t="shared" si="606"/>
        <v>0</v>
      </c>
      <c r="AD382" s="197">
        <f t="shared" si="606"/>
        <v>0</v>
      </c>
      <c r="AE382" s="197">
        <f t="shared" si="606"/>
        <v>0</v>
      </c>
      <c r="AF382" s="197">
        <f t="shared" si="606"/>
        <v>0</v>
      </c>
      <c r="AG382" s="197">
        <f t="shared" si="606"/>
        <v>0</v>
      </c>
      <c r="AH382" s="197">
        <f t="shared" si="606"/>
        <v>0</v>
      </c>
      <c r="AI382" s="197">
        <f t="shared" si="606"/>
        <v>0</v>
      </c>
      <c r="AJ382" s="197">
        <f t="shared" si="606"/>
        <v>0</v>
      </c>
      <c r="AK382" s="197">
        <f t="shared" si="606"/>
        <v>0</v>
      </c>
      <c r="AL382" s="197">
        <f t="shared" si="606"/>
        <v>0</v>
      </c>
      <c r="AM382" s="197">
        <f t="shared" si="606"/>
        <v>0</v>
      </c>
      <c r="AN382" s="197">
        <f t="shared" si="606"/>
        <v>0</v>
      </c>
      <c r="AO382" s="197">
        <f t="shared" si="606"/>
        <v>0</v>
      </c>
      <c r="AP382" s="197">
        <f t="shared" si="606"/>
        <v>0</v>
      </c>
      <c r="AQ382" s="197">
        <f t="shared" si="606"/>
        <v>0</v>
      </c>
      <c r="AR382" s="197">
        <f t="shared" si="606"/>
        <v>0</v>
      </c>
      <c r="AS382" s="197">
        <f t="shared" si="606"/>
        <v>0</v>
      </c>
      <c r="AT382" s="197"/>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14"/>
      <c r="DC382" s="28"/>
      <c r="DD382" s="28"/>
      <c r="DE382" s="28"/>
      <c r="DF382" s="28"/>
      <c r="DG382" s="28"/>
      <c r="DH382" s="28"/>
      <c r="DI382" s="28"/>
      <c r="DJ382" s="28"/>
      <c r="DK382" s="28"/>
      <c r="DL382" s="28"/>
      <c r="DM382" s="28"/>
      <c r="DN382" s="28"/>
      <c r="DO382" s="28"/>
      <c r="DP382" s="28"/>
      <c r="DQ382" s="28"/>
      <c r="DR382" s="28"/>
      <c r="DS382" s="28"/>
      <c r="DT382" s="28"/>
      <c r="DU382" s="28"/>
      <c r="DV382" s="28"/>
      <c r="DW382" s="28"/>
      <c r="DX382" s="28"/>
      <c r="DY382" s="28"/>
      <c r="DZ382" s="28"/>
      <c r="EA382" s="28"/>
      <c r="EB382" s="28"/>
      <c r="EC382" s="28"/>
      <c r="ED382" s="28"/>
      <c r="EE382" s="28"/>
      <c r="EF382" s="28"/>
      <c r="EG382" s="28"/>
      <c r="EH382" s="28"/>
      <c r="EI382" s="28"/>
      <c r="EJ382" s="28"/>
      <c r="EK382" s="28"/>
      <c r="EL382" s="28"/>
      <c r="EM382" s="28"/>
      <c r="EN382" s="28"/>
      <c r="EO382" s="28"/>
      <c r="EP382" s="28"/>
      <c r="EQ382" s="28"/>
      <c r="ER382" s="28"/>
      <c r="ES382" s="28"/>
      <c r="ET382" s="28"/>
      <c r="EU382" s="28"/>
      <c r="EV382" s="28"/>
      <c r="EW382" s="28"/>
      <c r="EX382" s="28"/>
      <c r="EY382" s="28"/>
      <c r="EZ382" s="28"/>
      <c r="FA382" s="28"/>
      <c r="FB382" s="28"/>
      <c r="FC382" s="28"/>
      <c r="FD382" s="28"/>
      <c r="FE382" s="28"/>
      <c r="FF382" s="28"/>
      <c r="FG382" s="28"/>
      <c r="FH382" s="28"/>
      <c r="FI382" s="28"/>
      <c r="FJ382" s="28"/>
      <c r="FK382" s="28"/>
      <c r="FL382" s="28"/>
      <c r="FM382" s="28"/>
      <c r="FN382" s="28"/>
      <c r="FO382" s="28"/>
      <c r="FP382" s="28"/>
      <c r="FQ382" s="28"/>
      <c r="FR382" s="28"/>
      <c r="FS382" s="28"/>
      <c r="FT382" s="28"/>
      <c r="FU382" s="28"/>
      <c r="FV382" s="28"/>
      <c r="FW382" s="28"/>
      <c r="FX382" s="28"/>
      <c r="FY382" s="28"/>
      <c r="FZ382" s="28"/>
      <c r="GA382" s="28"/>
      <c r="GB382" s="28"/>
      <c r="GC382" s="28"/>
      <c r="GD382" s="28"/>
      <c r="GE382" s="28"/>
      <c r="GF382" s="28"/>
      <c r="GG382" s="28"/>
      <c r="GH382" s="28"/>
      <c r="GI382" s="28"/>
      <c r="GJ382" s="28"/>
      <c r="GK382" s="28"/>
      <c r="GL382" s="28"/>
      <c r="GM382" s="28"/>
      <c r="GN382" s="28"/>
      <c r="GO382" s="28"/>
      <c r="GP382" s="28"/>
      <c r="GQ382" s="28"/>
      <c r="GR382" s="28"/>
      <c r="GS382" s="28"/>
      <c r="GT382" s="28"/>
      <c r="GU382" s="28"/>
      <c r="GV382" s="28"/>
      <c r="GW382" s="28"/>
      <c r="GX382" s="28"/>
      <c r="GY382" s="28"/>
      <c r="GZ382" s="28"/>
      <c r="HA382" s="28"/>
      <c r="HB382" s="28"/>
      <c r="HC382" s="28"/>
      <c r="HD382" s="28"/>
      <c r="HE382" s="28"/>
      <c r="HF382" s="28"/>
      <c r="HG382" s="28"/>
      <c r="HH382" s="28"/>
      <c r="HI382" s="28"/>
      <c r="HJ382" s="28"/>
      <c r="HK382" s="28"/>
      <c r="HL382" s="28"/>
      <c r="HM382" s="28"/>
      <c r="HN382" s="28"/>
      <c r="HO382" s="28"/>
      <c r="HP382" s="28"/>
      <c r="HQ382" s="28"/>
      <c r="HR382" s="28"/>
      <c r="HS382" s="28"/>
      <c r="HT382" s="28"/>
      <c r="HU382" s="28"/>
      <c r="HV382" s="28"/>
      <c r="HW382" s="28"/>
      <c r="HX382" s="28"/>
      <c r="HY382" s="28"/>
      <c r="HZ382" s="28"/>
      <c r="IA382" s="28"/>
      <c r="IB382" s="28"/>
      <c r="IC382" s="28"/>
      <c r="ID382" s="28"/>
      <c r="IE382" s="28"/>
      <c r="IF382" s="28"/>
      <c r="IG382" s="28"/>
      <c r="IH382" s="28"/>
      <c r="II382" s="28"/>
      <c r="IJ382" s="28"/>
      <c r="IK382" s="28"/>
      <c r="IL382" s="28"/>
      <c r="IM382" s="28"/>
      <c r="IN382" s="28"/>
      <c r="IO382" s="28"/>
      <c r="IP382" s="28"/>
      <c r="IQ382" s="28"/>
      <c r="IR382" s="28"/>
      <c r="IS382" s="28"/>
      <c r="IT382" s="28"/>
      <c r="IU382" s="28"/>
      <c r="IV382" s="28"/>
      <c r="IW382" s="28"/>
      <c r="IX382" s="28"/>
      <c r="IY382" s="28"/>
      <c r="IZ382" s="28"/>
      <c r="JA382" s="28"/>
      <c r="JB382" s="28"/>
      <c r="JC382" s="28"/>
      <c r="JD382" s="28"/>
      <c r="JE382" s="28"/>
      <c r="JF382" s="28"/>
      <c r="JG382" s="28"/>
      <c r="JH382" s="28"/>
      <c r="JI382" s="28"/>
      <c r="JJ382" s="28"/>
      <c r="JK382" s="28"/>
      <c r="JL382" s="28"/>
      <c r="JM382" s="28"/>
      <c r="JN382" s="28"/>
      <c r="JO382" s="28"/>
      <c r="JP382" s="28"/>
      <c r="JQ382" s="28"/>
      <c r="JR382" s="28"/>
      <c r="JS382" s="28"/>
    </row>
    <row r="383" spans="1:279" s="27" customFormat="1" ht="12.75" outlineLevel="1" x14ac:dyDescent="0.2">
      <c r="A383" s="33"/>
      <c r="B383" s="58"/>
      <c r="C383" s="193" t="s">
        <v>159</v>
      </c>
      <c r="D383" s="33"/>
      <c r="E383" s="244">
        <v>0</v>
      </c>
      <c r="F383" s="194"/>
      <c r="G383" s="204">
        <f t="shared" si="600"/>
        <v>0</v>
      </c>
      <c r="H383" s="246">
        <f t="shared" si="601"/>
        <v>0</v>
      </c>
      <c r="I383" s="201" t="s">
        <v>193</v>
      </c>
      <c r="J383" s="197">
        <f t="shared" si="598"/>
        <v>0</v>
      </c>
      <c r="K383" s="197">
        <f t="shared" si="606"/>
        <v>0</v>
      </c>
      <c r="L383" s="197">
        <f t="shared" si="606"/>
        <v>0</v>
      </c>
      <c r="M383" s="197">
        <f t="shared" si="606"/>
        <v>0</v>
      </c>
      <c r="N383" s="197">
        <f t="shared" si="606"/>
        <v>0</v>
      </c>
      <c r="O383" s="197">
        <f t="shared" si="606"/>
        <v>0</v>
      </c>
      <c r="P383" s="197">
        <f t="shared" si="606"/>
        <v>0</v>
      </c>
      <c r="Q383" s="197">
        <f t="shared" si="606"/>
        <v>0</v>
      </c>
      <c r="R383" s="197">
        <f t="shared" si="606"/>
        <v>0</v>
      </c>
      <c r="S383" s="197">
        <f t="shared" si="606"/>
        <v>0</v>
      </c>
      <c r="T383" s="197">
        <f t="shared" si="606"/>
        <v>0</v>
      </c>
      <c r="U383" s="197">
        <f t="shared" si="606"/>
        <v>0</v>
      </c>
      <c r="V383" s="197">
        <f t="shared" si="606"/>
        <v>0</v>
      </c>
      <c r="W383" s="197">
        <f t="shared" si="606"/>
        <v>0</v>
      </c>
      <c r="X383" s="197">
        <f t="shared" si="606"/>
        <v>0</v>
      </c>
      <c r="Y383" s="197">
        <f t="shared" si="606"/>
        <v>0</v>
      </c>
      <c r="Z383" s="197">
        <f t="shared" si="606"/>
        <v>0</v>
      </c>
      <c r="AA383" s="197">
        <f t="shared" si="606"/>
        <v>0</v>
      </c>
      <c r="AB383" s="197">
        <f t="shared" si="606"/>
        <v>0</v>
      </c>
      <c r="AC383" s="197">
        <f t="shared" si="606"/>
        <v>0</v>
      </c>
      <c r="AD383" s="197">
        <f t="shared" si="606"/>
        <v>0</v>
      </c>
      <c r="AE383" s="197">
        <f t="shared" si="606"/>
        <v>0</v>
      </c>
      <c r="AF383" s="197">
        <f t="shared" si="606"/>
        <v>0</v>
      </c>
      <c r="AG383" s="197">
        <f t="shared" si="606"/>
        <v>0</v>
      </c>
      <c r="AH383" s="197">
        <f t="shared" si="606"/>
        <v>0</v>
      </c>
      <c r="AI383" s="197">
        <f t="shared" si="606"/>
        <v>0</v>
      </c>
      <c r="AJ383" s="197">
        <f t="shared" si="606"/>
        <v>0</v>
      </c>
      <c r="AK383" s="197">
        <f t="shared" si="606"/>
        <v>0</v>
      </c>
      <c r="AL383" s="197">
        <f t="shared" si="606"/>
        <v>0</v>
      </c>
      <c r="AM383" s="197">
        <f t="shared" si="606"/>
        <v>0</v>
      </c>
      <c r="AN383" s="197">
        <f t="shared" si="606"/>
        <v>0</v>
      </c>
      <c r="AO383" s="197">
        <f t="shared" si="606"/>
        <v>0</v>
      </c>
      <c r="AP383" s="197">
        <f t="shared" si="606"/>
        <v>0</v>
      </c>
      <c r="AQ383" s="197">
        <f t="shared" si="606"/>
        <v>0</v>
      </c>
      <c r="AR383" s="197">
        <f t="shared" si="606"/>
        <v>0</v>
      </c>
      <c r="AS383" s="197">
        <f t="shared" si="606"/>
        <v>0</v>
      </c>
      <c r="AT383" s="197"/>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14"/>
      <c r="DC383" s="28"/>
      <c r="DD383" s="28"/>
      <c r="DE383" s="28"/>
      <c r="DF383" s="28"/>
      <c r="DG383" s="28"/>
      <c r="DH383" s="28"/>
      <c r="DI383" s="28"/>
      <c r="DJ383" s="28"/>
      <c r="DK383" s="28"/>
      <c r="DL383" s="28"/>
      <c r="DM383" s="28"/>
      <c r="DN383" s="28"/>
      <c r="DO383" s="28"/>
      <c r="DP383" s="28"/>
      <c r="DQ383" s="28"/>
      <c r="DR383" s="28"/>
      <c r="DS383" s="28"/>
      <c r="DT383" s="28"/>
      <c r="DU383" s="28"/>
      <c r="DV383" s="28"/>
      <c r="DW383" s="28"/>
      <c r="DX383" s="28"/>
      <c r="DY383" s="28"/>
      <c r="DZ383" s="28"/>
      <c r="EA383" s="28"/>
      <c r="EB383" s="28"/>
      <c r="EC383" s="28"/>
      <c r="ED383" s="28"/>
      <c r="EE383" s="28"/>
      <c r="EF383" s="28"/>
      <c r="EG383" s="28"/>
      <c r="EH383" s="28"/>
      <c r="EI383" s="28"/>
      <c r="EJ383" s="28"/>
      <c r="EK383" s="28"/>
      <c r="EL383" s="28"/>
      <c r="EM383" s="28"/>
      <c r="EN383" s="28"/>
      <c r="EO383" s="28"/>
      <c r="EP383" s="28"/>
      <c r="EQ383" s="28"/>
      <c r="ER383" s="28"/>
      <c r="ES383" s="28"/>
      <c r="ET383" s="28"/>
      <c r="EU383" s="28"/>
      <c r="EV383" s="28"/>
      <c r="EW383" s="28"/>
      <c r="EX383" s="28"/>
      <c r="EY383" s="28"/>
      <c r="EZ383" s="28"/>
      <c r="FA383" s="28"/>
      <c r="FB383" s="28"/>
      <c r="FC383" s="28"/>
      <c r="FD383" s="28"/>
      <c r="FE383" s="28"/>
      <c r="FF383" s="28"/>
      <c r="FG383" s="28"/>
      <c r="FH383" s="28"/>
      <c r="FI383" s="28"/>
      <c r="FJ383" s="28"/>
      <c r="FK383" s="28"/>
      <c r="FL383" s="28"/>
      <c r="FM383" s="28"/>
      <c r="FN383" s="28"/>
      <c r="FO383" s="28"/>
      <c r="FP383" s="28"/>
      <c r="FQ383" s="28"/>
      <c r="FR383" s="28"/>
      <c r="FS383" s="28"/>
      <c r="FT383" s="28"/>
      <c r="FU383" s="28"/>
      <c r="FV383" s="28"/>
      <c r="FW383" s="28"/>
      <c r="FX383" s="28"/>
      <c r="FY383" s="28"/>
      <c r="FZ383" s="28"/>
      <c r="GA383" s="28"/>
      <c r="GB383" s="28"/>
      <c r="GC383" s="28"/>
      <c r="GD383" s="28"/>
      <c r="GE383" s="28"/>
      <c r="GF383" s="28"/>
      <c r="GG383" s="28"/>
      <c r="GH383" s="28"/>
      <c r="GI383" s="28"/>
      <c r="GJ383" s="28"/>
      <c r="GK383" s="28"/>
      <c r="GL383" s="28"/>
      <c r="GM383" s="28"/>
      <c r="GN383" s="28"/>
      <c r="GO383" s="28"/>
      <c r="GP383" s="28"/>
      <c r="GQ383" s="28"/>
      <c r="GR383" s="28"/>
      <c r="GS383" s="28"/>
      <c r="GT383" s="28"/>
      <c r="GU383" s="28"/>
      <c r="GV383" s="28"/>
      <c r="GW383" s="28"/>
      <c r="GX383" s="28"/>
      <c r="GY383" s="28"/>
      <c r="GZ383" s="28"/>
      <c r="HA383" s="28"/>
      <c r="HB383" s="28"/>
      <c r="HC383" s="28"/>
      <c r="HD383" s="28"/>
      <c r="HE383" s="28"/>
      <c r="HF383" s="28"/>
      <c r="HG383" s="28"/>
      <c r="HH383" s="28"/>
      <c r="HI383" s="28"/>
      <c r="HJ383" s="28"/>
      <c r="HK383" s="28"/>
      <c r="HL383" s="28"/>
      <c r="HM383" s="28"/>
      <c r="HN383" s="28"/>
      <c r="HO383" s="28"/>
      <c r="HP383" s="28"/>
      <c r="HQ383" s="28"/>
      <c r="HR383" s="28"/>
      <c r="HS383" s="28"/>
      <c r="HT383" s="28"/>
      <c r="HU383" s="28"/>
      <c r="HV383" s="28"/>
      <c r="HW383" s="28"/>
      <c r="HX383" s="28"/>
      <c r="HY383" s="28"/>
      <c r="HZ383" s="28"/>
      <c r="IA383" s="28"/>
      <c r="IB383" s="28"/>
      <c r="IC383" s="28"/>
      <c r="ID383" s="28"/>
      <c r="IE383" s="28"/>
      <c r="IF383" s="28"/>
      <c r="IG383" s="28"/>
      <c r="IH383" s="28"/>
      <c r="II383" s="28"/>
      <c r="IJ383" s="28"/>
      <c r="IK383" s="28"/>
      <c r="IL383" s="28"/>
      <c r="IM383" s="28"/>
      <c r="IN383" s="28"/>
      <c r="IO383" s="28"/>
      <c r="IP383" s="28"/>
      <c r="IQ383" s="28"/>
      <c r="IR383" s="28"/>
      <c r="IS383" s="28"/>
      <c r="IT383" s="28"/>
      <c r="IU383" s="28"/>
      <c r="IV383" s="28"/>
      <c r="IW383" s="28"/>
      <c r="IX383" s="28"/>
      <c r="IY383" s="28"/>
      <c r="IZ383" s="28"/>
      <c r="JA383" s="28"/>
      <c r="JB383" s="28"/>
      <c r="JC383" s="28"/>
      <c r="JD383" s="28"/>
      <c r="JE383" s="28"/>
      <c r="JF383" s="28"/>
      <c r="JG383" s="28"/>
      <c r="JH383" s="28"/>
      <c r="JI383" s="28"/>
      <c r="JJ383" s="28"/>
      <c r="JK383" s="28"/>
      <c r="JL383" s="28"/>
      <c r="JM383" s="28"/>
      <c r="JN383" s="28"/>
      <c r="JO383" s="28"/>
      <c r="JP383" s="28"/>
      <c r="JQ383" s="28"/>
      <c r="JR383" s="28"/>
      <c r="JS383" s="28"/>
    </row>
    <row r="384" spans="1:279" s="27" customFormat="1" ht="13.5" outlineLevel="1" thickBot="1" x14ac:dyDescent="0.25">
      <c r="A384" s="33"/>
      <c r="B384" s="58"/>
      <c r="C384" s="51" t="s">
        <v>161</v>
      </c>
      <c r="D384" s="33"/>
      <c r="E384" s="248">
        <f>SUM(E342:E383)</f>
        <v>1</v>
      </c>
      <c r="F384" s="51"/>
      <c r="G384" s="218">
        <f t="shared" si="600"/>
        <v>2328746.7718674224</v>
      </c>
      <c r="H384" s="246">
        <f t="shared" si="601"/>
        <v>8.7460435514524445E-4</v>
      </c>
      <c r="I384" s="201" t="s">
        <v>193</v>
      </c>
      <c r="J384" s="238">
        <f>+J337</f>
        <v>79567.891475488301</v>
      </c>
      <c r="K384" s="238">
        <f t="shared" ref="K384:AS384" si="607">+K337</f>
        <v>51331.919046618772</v>
      </c>
      <c r="L384" s="238">
        <f t="shared" si="607"/>
        <v>36426.996643242928</v>
      </c>
      <c r="M384" s="238">
        <f t="shared" si="607"/>
        <v>27254.279565526969</v>
      </c>
      <c r="N384" s="238">
        <f t="shared" si="607"/>
        <v>23703.692385377293</v>
      </c>
      <c r="O384" s="238">
        <f t="shared" si="607"/>
        <v>23153.127660576894</v>
      </c>
      <c r="P384" s="238">
        <f t="shared" si="607"/>
        <v>32954.003711568221</v>
      </c>
      <c r="Q384" s="238">
        <f t="shared" si="607"/>
        <v>21090.830170081743</v>
      </c>
      <c r="R384" s="238">
        <f t="shared" si="607"/>
        <v>26368.107093315866</v>
      </c>
      <c r="S384" s="238">
        <f t="shared" si="607"/>
        <v>29358.285091279606</v>
      </c>
      <c r="T384" s="238">
        <f t="shared" si="607"/>
        <v>43594.876376165281</v>
      </c>
      <c r="U384" s="238">
        <f t="shared" si="607"/>
        <v>65380.251265193714</v>
      </c>
      <c r="V384" s="238">
        <f t="shared" si="607"/>
        <v>45480.738702928866</v>
      </c>
      <c r="W384" s="238">
        <f t="shared" si="607"/>
        <v>42860.998495145628</v>
      </c>
      <c r="X384" s="238">
        <f t="shared" si="607"/>
        <v>41226.037811881193</v>
      </c>
      <c r="Y384" s="238">
        <f t="shared" si="607"/>
        <v>22515.27682692308</v>
      </c>
      <c r="Z384" s="238">
        <f t="shared" si="607"/>
        <v>21737.85835772358</v>
      </c>
      <c r="AA384" s="238">
        <f t="shared" si="607"/>
        <v>27777.400432234434</v>
      </c>
      <c r="AB384" s="238">
        <f t="shared" si="607"/>
        <v>38707.872727941169</v>
      </c>
      <c r="AC384" s="238">
        <f t="shared" si="607"/>
        <v>27464.011249042145</v>
      </c>
      <c r="AD384" s="238">
        <f t="shared" si="607"/>
        <v>41080.035619433176</v>
      </c>
      <c r="AE384" s="238">
        <f t="shared" si="607"/>
        <v>57178.943210084035</v>
      </c>
      <c r="AF384" s="238">
        <f t="shared" si="607"/>
        <v>101160.40452678571</v>
      </c>
      <c r="AG384" s="238">
        <f t="shared" si="607"/>
        <v>164607.3815203252</v>
      </c>
      <c r="AH384" s="238">
        <f t="shared" si="607"/>
        <v>209409.63229508194</v>
      </c>
      <c r="AI384" s="238">
        <f t="shared" si="607"/>
        <v>148599.63074796749</v>
      </c>
      <c r="AJ384" s="238">
        <f t="shared" si="607"/>
        <v>88919.637305660377</v>
      </c>
      <c r="AK384" s="238">
        <f t="shared" si="607"/>
        <v>89712.858818565408</v>
      </c>
      <c r="AL384" s="238">
        <f t="shared" si="607"/>
        <v>59531.507906779654</v>
      </c>
      <c r="AM384" s="238">
        <f t="shared" si="607"/>
        <v>85927.570008230439</v>
      </c>
      <c r="AN384" s="238">
        <f t="shared" si="607"/>
        <v>106987.43188764044</v>
      </c>
      <c r="AO384" s="238">
        <f t="shared" si="607"/>
        <v>85888.795687732345</v>
      </c>
      <c r="AP384" s="238">
        <f t="shared" si="607"/>
        <v>68863.071739726031</v>
      </c>
      <c r="AQ384" s="238">
        <f t="shared" si="607"/>
        <v>67856.462364261155</v>
      </c>
      <c r="AR384" s="238">
        <f t="shared" si="607"/>
        <v>93074.068185567012</v>
      </c>
      <c r="AS384" s="238">
        <f t="shared" si="607"/>
        <v>131994.88495532644</v>
      </c>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14"/>
      <c r="DC384" s="28"/>
      <c r="DD384" s="28"/>
      <c r="DE384" s="28"/>
      <c r="DF384" s="28"/>
      <c r="DG384" s="28"/>
      <c r="DH384" s="28"/>
      <c r="DI384" s="28"/>
      <c r="DJ384" s="28"/>
      <c r="DK384" s="28"/>
      <c r="DL384" s="28"/>
      <c r="DM384" s="28"/>
      <c r="DN384" s="28"/>
      <c r="DO384" s="28"/>
      <c r="DP384" s="28"/>
      <c r="DQ384" s="28"/>
      <c r="DR384" s="28"/>
      <c r="DS384" s="28"/>
      <c r="DT384" s="28"/>
      <c r="DU384" s="28"/>
      <c r="DV384" s="28"/>
      <c r="DW384" s="28"/>
      <c r="DX384" s="28"/>
      <c r="DY384" s="28"/>
      <c r="DZ384" s="28"/>
      <c r="EA384" s="28"/>
      <c r="EB384" s="28"/>
      <c r="EC384" s="28"/>
      <c r="ED384" s="28"/>
      <c r="EE384" s="28"/>
      <c r="EF384" s="28"/>
      <c r="EG384" s="28"/>
      <c r="EH384" s="28"/>
      <c r="EI384" s="28"/>
      <c r="EJ384" s="28"/>
      <c r="EK384" s="28"/>
      <c r="EL384" s="28"/>
      <c r="EM384" s="28"/>
      <c r="EN384" s="28"/>
      <c r="EO384" s="28"/>
      <c r="EP384" s="28"/>
      <c r="EQ384" s="28"/>
      <c r="ER384" s="28"/>
      <c r="ES384" s="28"/>
      <c r="ET384" s="28"/>
      <c r="EU384" s="28"/>
      <c r="EV384" s="28"/>
      <c r="EW384" s="28"/>
      <c r="EX384" s="28"/>
      <c r="EY384" s="28"/>
      <c r="EZ384" s="28"/>
      <c r="FA384" s="28"/>
      <c r="FB384" s="28"/>
      <c r="FC384" s="28"/>
      <c r="FD384" s="28"/>
      <c r="FE384" s="28"/>
      <c r="FF384" s="28"/>
      <c r="FG384" s="28"/>
      <c r="FH384" s="28"/>
      <c r="FI384" s="28"/>
      <c r="FJ384" s="28"/>
      <c r="FK384" s="28"/>
      <c r="FL384" s="28"/>
      <c r="FM384" s="28"/>
      <c r="FN384" s="28"/>
      <c r="FO384" s="28"/>
      <c r="FP384" s="28"/>
      <c r="FQ384" s="28"/>
      <c r="FR384" s="28"/>
      <c r="FS384" s="28"/>
      <c r="FT384" s="28"/>
      <c r="FU384" s="28"/>
      <c r="FV384" s="28"/>
      <c r="FW384" s="28"/>
      <c r="FX384" s="28"/>
      <c r="FY384" s="28"/>
      <c r="FZ384" s="28"/>
      <c r="GA384" s="28"/>
      <c r="GB384" s="28"/>
      <c r="GC384" s="28"/>
      <c r="GD384" s="28"/>
      <c r="GE384" s="28"/>
      <c r="GF384" s="28"/>
      <c r="GG384" s="28"/>
      <c r="GH384" s="28"/>
      <c r="GI384" s="28"/>
      <c r="GJ384" s="28"/>
      <c r="GK384" s="28"/>
      <c r="GL384" s="28"/>
      <c r="GM384" s="28"/>
      <c r="GN384" s="28"/>
      <c r="GO384" s="28"/>
      <c r="GP384" s="28"/>
      <c r="GQ384" s="28"/>
      <c r="GR384" s="28"/>
      <c r="GS384" s="28"/>
      <c r="GT384" s="28"/>
      <c r="GU384" s="28"/>
      <c r="GV384" s="28"/>
      <c r="GW384" s="28"/>
      <c r="GX384" s="28"/>
      <c r="GY384" s="28"/>
      <c r="GZ384" s="28"/>
      <c r="HA384" s="28"/>
      <c r="HB384" s="28"/>
      <c r="HC384" s="28"/>
      <c r="HD384" s="28"/>
      <c r="HE384" s="28"/>
      <c r="HF384" s="28"/>
      <c r="HG384" s="28"/>
      <c r="HH384" s="28"/>
      <c r="HI384" s="28"/>
      <c r="HJ384" s="28"/>
      <c r="HK384" s="28"/>
      <c r="HL384" s="28"/>
      <c r="HM384" s="28"/>
      <c r="HN384" s="28"/>
      <c r="HO384" s="28"/>
      <c r="HP384" s="28"/>
      <c r="HQ384" s="28"/>
      <c r="HR384" s="28"/>
      <c r="HS384" s="28"/>
      <c r="HT384" s="28"/>
      <c r="HU384" s="28"/>
      <c r="HV384" s="28"/>
      <c r="HW384" s="28"/>
      <c r="HX384" s="28"/>
      <c r="HY384" s="28"/>
      <c r="HZ384" s="28"/>
      <c r="IA384" s="28"/>
      <c r="IB384" s="28"/>
      <c r="IC384" s="28"/>
      <c r="ID384" s="28"/>
      <c r="IE384" s="28"/>
      <c r="IF384" s="28"/>
      <c r="IG384" s="28"/>
      <c r="IH384" s="28"/>
      <c r="II384" s="28"/>
      <c r="IJ384" s="28"/>
      <c r="IK384" s="28"/>
      <c r="IL384" s="28"/>
      <c r="IM384" s="28"/>
      <c r="IN384" s="28"/>
      <c r="IO384" s="28"/>
      <c r="IP384" s="28"/>
      <c r="IQ384" s="28"/>
      <c r="IR384" s="28"/>
      <c r="IS384" s="28"/>
      <c r="IT384" s="28"/>
      <c r="IU384" s="28"/>
      <c r="IV384" s="28"/>
      <c r="IW384" s="28"/>
      <c r="IX384" s="28"/>
      <c r="IY384" s="28"/>
      <c r="IZ384" s="28"/>
      <c r="JA384" s="28"/>
      <c r="JB384" s="28"/>
      <c r="JC384" s="28"/>
      <c r="JD384" s="28"/>
      <c r="JE384" s="28"/>
      <c r="JF384" s="28"/>
      <c r="JG384" s="28"/>
      <c r="JH384" s="28"/>
      <c r="JI384" s="28"/>
      <c r="JJ384" s="28"/>
      <c r="JK384" s="28"/>
      <c r="JL384" s="28"/>
      <c r="JM384" s="28"/>
      <c r="JN384" s="28"/>
      <c r="JO384" s="28"/>
      <c r="JP384" s="28"/>
      <c r="JQ384" s="28"/>
      <c r="JR384" s="28"/>
      <c r="JS384" s="28"/>
    </row>
    <row r="385" spans="1:279" s="27" customFormat="1" ht="13.5" outlineLevel="1" thickTop="1" x14ac:dyDescent="0.2">
      <c r="A385" s="33"/>
      <c r="B385" s="58"/>
      <c r="C385" s="33"/>
      <c r="D385" s="33"/>
      <c r="E385" s="45"/>
      <c r="F385" s="45"/>
      <c r="G385" s="46"/>
      <c r="H385" s="33"/>
      <c r="I385" s="12"/>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14"/>
      <c r="DC385" s="28"/>
      <c r="DD385" s="28"/>
      <c r="DE385" s="28"/>
      <c r="DF385" s="28"/>
      <c r="DG385" s="28"/>
      <c r="DH385" s="28"/>
      <c r="DI385" s="28"/>
      <c r="DJ385" s="28"/>
      <c r="DK385" s="28"/>
      <c r="DL385" s="28"/>
      <c r="DM385" s="28"/>
      <c r="DN385" s="28"/>
      <c r="DO385" s="28"/>
      <c r="DP385" s="28"/>
      <c r="DQ385" s="28"/>
      <c r="DR385" s="28"/>
      <c r="DS385" s="28"/>
      <c r="DT385" s="28"/>
      <c r="DU385" s="28"/>
      <c r="DV385" s="28"/>
      <c r="DW385" s="28"/>
      <c r="DX385" s="28"/>
      <c r="DY385" s="28"/>
      <c r="DZ385" s="28"/>
      <c r="EA385" s="28"/>
      <c r="EB385" s="28"/>
      <c r="EC385" s="28"/>
      <c r="ED385" s="28"/>
      <c r="EE385" s="28"/>
      <c r="EF385" s="28"/>
      <c r="EG385" s="28"/>
      <c r="EH385" s="28"/>
      <c r="EI385" s="28"/>
      <c r="EJ385" s="28"/>
      <c r="EK385" s="28"/>
      <c r="EL385" s="28"/>
      <c r="EM385" s="28"/>
      <c r="EN385" s="28"/>
      <c r="EO385" s="28"/>
      <c r="EP385" s="28"/>
      <c r="EQ385" s="28"/>
      <c r="ER385" s="28"/>
      <c r="ES385" s="28"/>
      <c r="ET385" s="28"/>
      <c r="EU385" s="28"/>
      <c r="EV385" s="28"/>
      <c r="EW385" s="28"/>
      <c r="EX385" s="28"/>
      <c r="EY385" s="28"/>
      <c r="EZ385" s="28"/>
      <c r="FA385" s="28"/>
      <c r="FB385" s="28"/>
      <c r="FC385" s="28"/>
      <c r="FD385" s="28"/>
      <c r="FE385" s="28"/>
      <c r="FF385" s="28"/>
      <c r="FG385" s="28"/>
      <c r="FH385" s="28"/>
      <c r="FI385" s="28"/>
      <c r="FJ385" s="28"/>
      <c r="FK385" s="28"/>
      <c r="FL385" s="28"/>
      <c r="FM385" s="28"/>
      <c r="FN385" s="28"/>
      <c r="FO385" s="28"/>
      <c r="FP385" s="28"/>
      <c r="FQ385" s="28"/>
      <c r="FR385" s="28"/>
      <c r="FS385" s="28"/>
      <c r="FT385" s="28"/>
      <c r="FU385" s="28"/>
      <c r="FV385" s="28"/>
      <c r="FW385" s="28"/>
      <c r="FX385" s="28"/>
      <c r="FY385" s="28"/>
      <c r="FZ385" s="28"/>
      <c r="GA385" s="28"/>
      <c r="GB385" s="28"/>
      <c r="GC385" s="28"/>
      <c r="GD385" s="28"/>
      <c r="GE385" s="28"/>
      <c r="GF385" s="28"/>
      <c r="GG385" s="28"/>
      <c r="GH385" s="28"/>
      <c r="GI385" s="28"/>
      <c r="GJ385" s="28"/>
      <c r="GK385" s="28"/>
      <c r="GL385" s="28"/>
      <c r="GM385" s="28"/>
      <c r="GN385" s="28"/>
      <c r="GO385" s="28"/>
      <c r="GP385" s="28"/>
      <c r="GQ385" s="28"/>
      <c r="GR385" s="28"/>
      <c r="GS385" s="28"/>
      <c r="GT385" s="28"/>
      <c r="GU385" s="28"/>
      <c r="GV385" s="28"/>
      <c r="GW385" s="28"/>
      <c r="GX385" s="28"/>
      <c r="GY385" s="28"/>
      <c r="GZ385" s="28"/>
      <c r="HA385" s="28"/>
      <c r="HB385" s="28"/>
      <c r="HC385" s="28"/>
      <c r="HD385" s="28"/>
      <c r="HE385" s="28"/>
      <c r="HF385" s="28"/>
      <c r="HG385" s="28"/>
      <c r="HH385" s="28"/>
      <c r="HI385" s="28"/>
      <c r="HJ385" s="28"/>
      <c r="HK385" s="28"/>
      <c r="HL385" s="28"/>
      <c r="HM385" s="28"/>
      <c r="HN385" s="28"/>
      <c r="HO385" s="28"/>
      <c r="HP385" s="28"/>
      <c r="HQ385" s="28"/>
      <c r="HR385" s="28"/>
      <c r="HS385" s="28"/>
      <c r="HT385" s="28"/>
      <c r="HU385" s="28"/>
      <c r="HV385" s="28"/>
      <c r="HW385" s="28"/>
      <c r="HX385" s="28"/>
      <c r="HY385" s="28"/>
      <c r="HZ385" s="28"/>
      <c r="IA385" s="28"/>
      <c r="IB385" s="28"/>
      <c r="IC385" s="28"/>
      <c r="ID385" s="28"/>
      <c r="IE385" s="28"/>
      <c r="IF385" s="28"/>
      <c r="IG385" s="28"/>
      <c r="IH385" s="28"/>
      <c r="II385" s="28"/>
      <c r="IJ385" s="28"/>
      <c r="IK385" s="28"/>
      <c r="IL385" s="28"/>
      <c r="IM385" s="28"/>
      <c r="IN385" s="28"/>
      <c r="IO385" s="28"/>
      <c r="IP385" s="28"/>
      <c r="IQ385" s="28"/>
      <c r="IR385" s="28"/>
      <c r="IS385" s="28"/>
      <c r="IT385" s="28"/>
      <c r="IU385" s="28"/>
      <c r="IV385" s="28"/>
      <c r="IW385" s="28"/>
      <c r="IX385" s="28"/>
      <c r="IY385" s="28"/>
      <c r="IZ385" s="28"/>
      <c r="JA385" s="28"/>
      <c r="JB385" s="28"/>
      <c r="JC385" s="28"/>
      <c r="JD385" s="28"/>
      <c r="JE385" s="28"/>
      <c r="JF385" s="28"/>
      <c r="JG385" s="28"/>
      <c r="JH385" s="28"/>
      <c r="JI385" s="28"/>
      <c r="JJ385" s="28"/>
      <c r="JK385" s="28"/>
      <c r="JL385" s="28"/>
      <c r="JM385" s="28"/>
      <c r="JN385" s="28"/>
      <c r="JO385" s="28"/>
      <c r="JP385" s="28"/>
      <c r="JQ385" s="28"/>
      <c r="JR385" s="28"/>
      <c r="JS385" s="28"/>
    </row>
    <row r="386" spans="1:279" s="27" customFormat="1" ht="12.75" outlineLevel="1" x14ac:dyDescent="0.2">
      <c r="A386" s="33"/>
      <c r="B386" s="58"/>
      <c r="C386" s="33"/>
      <c r="D386" s="33"/>
      <c r="E386" s="45"/>
      <c r="F386" s="45"/>
      <c r="G386" s="46"/>
      <c r="H386" s="33"/>
      <c r="I386" s="12"/>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14"/>
      <c r="DC386" s="28"/>
      <c r="DD386" s="28"/>
      <c r="DE386" s="28"/>
      <c r="DF386" s="28"/>
      <c r="DG386" s="28"/>
      <c r="DH386" s="28"/>
      <c r="DI386" s="28"/>
      <c r="DJ386" s="28"/>
      <c r="DK386" s="28"/>
      <c r="DL386" s="28"/>
      <c r="DM386" s="28"/>
      <c r="DN386" s="28"/>
      <c r="DO386" s="28"/>
      <c r="DP386" s="28"/>
      <c r="DQ386" s="28"/>
      <c r="DR386" s="28"/>
      <c r="DS386" s="28"/>
      <c r="DT386" s="28"/>
      <c r="DU386" s="28"/>
      <c r="DV386" s="28"/>
      <c r="DW386" s="28"/>
      <c r="DX386" s="28"/>
      <c r="DY386" s="28"/>
      <c r="DZ386" s="28"/>
      <c r="EA386" s="28"/>
      <c r="EB386" s="28"/>
      <c r="EC386" s="28"/>
      <c r="ED386" s="28"/>
      <c r="EE386" s="28"/>
      <c r="EF386" s="28"/>
      <c r="EG386" s="28"/>
      <c r="EH386" s="28"/>
      <c r="EI386" s="28"/>
      <c r="EJ386" s="28"/>
      <c r="EK386" s="28"/>
      <c r="EL386" s="28"/>
      <c r="EM386" s="28"/>
      <c r="EN386" s="28"/>
      <c r="EO386" s="28"/>
      <c r="EP386" s="28"/>
      <c r="EQ386" s="28"/>
      <c r="ER386" s="28"/>
      <c r="ES386" s="28"/>
      <c r="ET386" s="28"/>
      <c r="EU386" s="28"/>
      <c r="EV386" s="28"/>
      <c r="EW386" s="28"/>
      <c r="EX386" s="28"/>
      <c r="EY386" s="28"/>
      <c r="EZ386" s="28"/>
      <c r="FA386" s="28"/>
      <c r="FB386" s="28"/>
      <c r="FC386" s="28"/>
      <c r="FD386" s="28"/>
      <c r="FE386" s="28"/>
      <c r="FF386" s="28"/>
      <c r="FG386" s="28"/>
      <c r="FH386" s="28"/>
      <c r="FI386" s="28"/>
      <c r="FJ386" s="28"/>
      <c r="FK386" s="28"/>
      <c r="FL386" s="28"/>
      <c r="FM386" s="28"/>
      <c r="FN386" s="28"/>
      <c r="FO386" s="28"/>
      <c r="FP386" s="28"/>
      <c r="FQ386" s="28"/>
      <c r="FR386" s="28"/>
      <c r="FS386" s="28"/>
      <c r="FT386" s="28"/>
      <c r="FU386" s="28"/>
      <c r="FV386" s="28"/>
      <c r="FW386" s="28"/>
      <c r="FX386" s="28"/>
      <c r="FY386" s="28"/>
      <c r="FZ386" s="28"/>
      <c r="GA386" s="28"/>
      <c r="GB386" s="28"/>
      <c r="GC386" s="28"/>
      <c r="GD386" s="28"/>
      <c r="GE386" s="28"/>
      <c r="GF386" s="28"/>
      <c r="GG386" s="28"/>
      <c r="GH386" s="28"/>
      <c r="GI386" s="28"/>
      <c r="GJ386" s="28"/>
      <c r="GK386" s="28"/>
      <c r="GL386" s="28"/>
      <c r="GM386" s="28"/>
      <c r="GN386" s="28"/>
      <c r="GO386" s="28"/>
      <c r="GP386" s="28"/>
      <c r="GQ386" s="28"/>
      <c r="GR386" s="28"/>
      <c r="GS386" s="28"/>
      <c r="GT386" s="28"/>
      <c r="GU386" s="28"/>
      <c r="GV386" s="28"/>
      <c r="GW386" s="28"/>
      <c r="GX386" s="28"/>
      <c r="GY386" s="28"/>
      <c r="GZ386" s="28"/>
      <c r="HA386" s="28"/>
      <c r="HB386" s="28"/>
      <c r="HC386" s="28"/>
      <c r="HD386" s="28"/>
      <c r="HE386" s="28"/>
      <c r="HF386" s="28"/>
      <c r="HG386" s="28"/>
      <c r="HH386" s="28"/>
      <c r="HI386" s="28"/>
      <c r="HJ386" s="28"/>
      <c r="HK386" s="28"/>
      <c r="HL386" s="28"/>
      <c r="HM386" s="28"/>
      <c r="HN386" s="28"/>
      <c r="HO386" s="28"/>
      <c r="HP386" s="28"/>
      <c r="HQ386" s="28"/>
      <c r="HR386" s="28"/>
      <c r="HS386" s="28"/>
      <c r="HT386" s="28"/>
      <c r="HU386" s="28"/>
      <c r="HV386" s="28"/>
      <c r="HW386" s="28"/>
      <c r="HX386" s="28"/>
      <c r="HY386" s="28"/>
      <c r="HZ386" s="28"/>
      <c r="IA386" s="28"/>
      <c r="IB386" s="28"/>
      <c r="IC386" s="28"/>
      <c r="ID386" s="28"/>
      <c r="IE386" s="28"/>
      <c r="IF386" s="28"/>
      <c r="IG386" s="28"/>
      <c r="IH386" s="28"/>
      <c r="II386" s="28"/>
      <c r="IJ386" s="28"/>
      <c r="IK386" s="28"/>
      <c r="IL386" s="28"/>
      <c r="IM386" s="28"/>
      <c r="IN386" s="28"/>
      <c r="IO386" s="28"/>
      <c r="IP386" s="28"/>
      <c r="IQ386" s="28"/>
      <c r="IR386" s="28"/>
      <c r="IS386" s="28"/>
      <c r="IT386" s="28"/>
      <c r="IU386" s="28"/>
      <c r="IV386" s="28"/>
      <c r="IW386" s="28"/>
      <c r="IX386" s="28"/>
      <c r="IY386" s="28"/>
      <c r="IZ386" s="28"/>
      <c r="JA386" s="28"/>
      <c r="JB386" s="28"/>
      <c r="JC386" s="28"/>
      <c r="JD386" s="28"/>
      <c r="JE386" s="28"/>
      <c r="JF386" s="28"/>
      <c r="JG386" s="28"/>
      <c r="JH386" s="28"/>
      <c r="JI386" s="28"/>
      <c r="JJ386" s="28"/>
      <c r="JK386" s="28"/>
      <c r="JL386" s="28"/>
      <c r="JM386" s="28"/>
      <c r="JN386" s="28"/>
      <c r="JO386" s="28"/>
      <c r="JP386" s="28"/>
      <c r="JQ386" s="28"/>
      <c r="JR386" s="28"/>
      <c r="JS386" s="28"/>
    </row>
    <row r="387" spans="1:279" s="27" customFormat="1" ht="12.75" x14ac:dyDescent="0.2">
      <c r="A387" s="231"/>
      <c r="B387" s="232"/>
      <c r="C387" s="233"/>
      <c r="D387" s="233"/>
      <c r="E387" s="233"/>
      <c r="F387" s="233"/>
      <c r="G387" s="233"/>
      <c r="H387" s="233"/>
      <c r="I387" s="234"/>
      <c r="J387" s="235"/>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236"/>
      <c r="AT387" s="236"/>
      <c r="AU387" s="236"/>
      <c r="AV387" s="236"/>
      <c r="AW387" s="236"/>
      <c r="AX387" s="236"/>
      <c r="AY387" s="236"/>
      <c r="AZ387" s="236"/>
      <c r="BA387" s="236"/>
      <c r="BB387" s="236"/>
      <c r="BC387" s="236"/>
      <c r="BD387" s="236"/>
      <c r="BE387" s="236"/>
      <c r="BF387" s="236"/>
      <c r="BG387" s="236"/>
      <c r="BH387" s="236"/>
      <c r="BI387" s="236"/>
      <c r="BJ387" s="236"/>
      <c r="BK387" s="236"/>
      <c r="BL387" s="236"/>
      <c r="BM387" s="236"/>
      <c r="BN387" s="236"/>
      <c r="BO387" s="236"/>
      <c r="BP387" s="236"/>
      <c r="BQ387" s="236"/>
      <c r="BR387" s="236"/>
      <c r="BS387" s="236"/>
      <c r="BT387" s="236"/>
      <c r="BU387" s="236"/>
      <c r="BV387" s="236"/>
      <c r="BW387" s="236"/>
      <c r="BX387" s="236"/>
      <c r="BY387" s="236"/>
      <c r="BZ387" s="236"/>
      <c r="CA387" s="236"/>
      <c r="CB387" s="236"/>
      <c r="CC387" s="236"/>
      <c r="CD387" s="236"/>
      <c r="CE387" s="236"/>
      <c r="CF387" s="236"/>
      <c r="CG387" s="236"/>
      <c r="CH387" s="236"/>
      <c r="CI387" s="236"/>
      <c r="CJ387" s="236"/>
      <c r="CK387" s="236"/>
      <c r="CL387" s="236"/>
      <c r="CM387" s="236"/>
      <c r="CN387" s="236"/>
      <c r="CO387" s="236"/>
      <c r="CP387" s="236"/>
      <c r="CQ387" s="236"/>
      <c r="CR387" s="236"/>
      <c r="CS387" s="236"/>
      <c r="CT387" s="236"/>
      <c r="CU387" s="236"/>
      <c r="CV387" s="236"/>
      <c r="CW387" s="236"/>
      <c r="CX387" s="236"/>
      <c r="CY387" s="236"/>
      <c r="CZ387" s="236"/>
      <c r="DA387" s="236"/>
      <c r="DB387" s="237"/>
      <c r="DC387" s="28"/>
      <c r="DD387" s="28"/>
      <c r="DE387" s="28"/>
      <c r="DF387" s="28"/>
      <c r="DG387" s="28"/>
      <c r="DH387" s="28"/>
      <c r="DI387" s="28"/>
      <c r="DJ387" s="28"/>
      <c r="DK387" s="28"/>
      <c r="DL387" s="28"/>
      <c r="DM387" s="28"/>
      <c r="DN387" s="28"/>
      <c r="DO387" s="28"/>
      <c r="DP387" s="28"/>
      <c r="DQ387" s="28"/>
      <c r="DR387" s="28"/>
      <c r="DS387" s="28"/>
      <c r="DT387" s="28"/>
      <c r="DU387" s="28"/>
      <c r="DV387" s="28"/>
      <c r="DW387" s="28"/>
      <c r="DX387" s="28"/>
      <c r="DY387" s="28"/>
      <c r="DZ387" s="28"/>
      <c r="EA387" s="28"/>
      <c r="EB387" s="28"/>
      <c r="EC387" s="28"/>
      <c r="ED387" s="28"/>
      <c r="EE387" s="28"/>
      <c r="EF387" s="28"/>
      <c r="EG387" s="28"/>
      <c r="EH387" s="28"/>
      <c r="EI387" s="28"/>
      <c r="EJ387" s="28"/>
      <c r="EK387" s="28"/>
      <c r="EL387" s="28"/>
      <c r="EM387" s="28"/>
      <c r="EN387" s="28"/>
      <c r="EO387" s="28"/>
      <c r="EP387" s="28"/>
      <c r="EQ387" s="28"/>
      <c r="ER387" s="28"/>
      <c r="ES387" s="28"/>
      <c r="ET387" s="28"/>
      <c r="EU387" s="28"/>
      <c r="EV387" s="28"/>
      <c r="EW387" s="28"/>
      <c r="EX387" s="28"/>
      <c r="EY387" s="28"/>
      <c r="EZ387" s="28"/>
      <c r="FA387" s="28"/>
      <c r="FB387" s="28"/>
      <c r="FC387" s="28"/>
      <c r="FD387" s="28"/>
      <c r="FE387" s="28"/>
      <c r="FF387" s="28"/>
      <c r="FG387" s="28"/>
      <c r="FH387" s="28"/>
      <c r="FI387" s="28"/>
      <c r="FJ387" s="28"/>
      <c r="FK387" s="28"/>
      <c r="FL387" s="28"/>
      <c r="FM387" s="28"/>
      <c r="FN387" s="28"/>
      <c r="FO387" s="28"/>
      <c r="FP387" s="28"/>
      <c r="FQ387" s="28"/>
      <c r="FR387" s="28"/>
      <c r="FS387" s="28"/>
      <c r="FT387" s="28"/>
      <c r="FU387" s="28"/>
      <c r="FV387" s="28"/>
      <c r="FW387" s="28"/>
      <c r="FX387" s="28"/>
      <c r="FY387" s="28"/>
      <c r="FZ387" s="28"/>
      <c r="GA387" s="28"/>
      <c r="GB387" s="28"/>
      <c r="GC387" s="28"/>
      <c r="GD387" s="28"/>
      <c r="GE387" s="28"/>
      <c r="GF387" s="28"/>
      <c r="GG387" s="28"/>
      <c r="GH387" s="28"/>
      <c r="GI387" s="28"/>
      <c r="GJ387" s="28"/>
      <c r="GK387" s="28"/>
      <c r="GL387" s="28"/>
      <c r="GM387" s="28"/>
      <c r="GN387" s="28"/>
      <c r="GO387" s="28"/>
      <c r="GP387" s="28"/>
      <c r="GQ387" s="28"/>
      <c r="GR387" s="28"/>
      <c r="GS387" s="28"/>
      <c r="GT387" s="28"/>
      <c r="GU387" s="28"/>
      <c r="GV387" s="28"/>
      <c r="GW387" s="28"/>
      <c r="GX387" s="28"/>
      <c r="GY387" s="28"/>
      <c r="GZ387" s="28"/>
      <c r="HA387" s="28"/>
      <c r="HB387" s="28"/>
      <c r="HC387" s="28"/>
      <c r="HD387" s="28"/>
      <c r="HE387" s="28"/>
      <c r="HF387" s="28"/>
      <c r="HG387" s="28"/>
      <c r="HH387" s="28"/>
      <c r="HI387" s="28"/>
      <c r="HJ387" s="28"/>
      <c r="HK387" s="28"/>
      <c r="HL387" s="28"/>
      <c r="HM387" s="28"/>
      <c r="HN387" s="28"/>
      <c r="HO387" s="28"/>
      <c r="HP387" s="28"/>
      <c r="HQ387" s="28"/>
      <c r="HR387" s="28"/>
      <c r="HS387" s="28"/>
      <c r="HT387" s="28"/>
      <c r="HU387" s="28"/>
      <c r="HV387" s="28"/>
      <c r="HW387" s="28"/>
      <c r="HX387" s="28"/>
      <c r="HY387" s="28"/>
      <c r="HZ387" s="28"/>
      <c r="IA387" s="28"/>
      <c r="IB387" s="28"/>
      <c r="IC387" s="28"/>
      <c r="ID387" s="28"/>
      <c r="IE387" s="28"/>
      <c r="IF387" s="28"/>
      <c r="IG387" s="28"/>
      <c r="IH387" s="28"/>
      <c r="II387" s="28"/>
      <c r="IJ387" s="28"/>
      <c r="IK387" s="28"/>
      <c r="IL387" s="28"/>
      <c r="IM387" s="28"/>
      <c r="IN387" s="28"/>
      <c r="IO387" s="28"/>
      <c r="IP387" s="28"/>
      <c r="IQ387" s="28"/>
      <c r="IR387" s="28"/>
      <c r="IS387" s="28"/>
      <c r="IT387" s="28"/>
      <c r="IU387" s="28"/>
      <c r="IV387" s="28"/>
      <c r="IW387" s="28"/>
      <c r="IX387" s="28"/>
      <c r="IY387" s="28"/>
      <c r="IZ387" s="28"/>
      <c r="JA387" s="28"/>
      <c r="JB387" s="28"/>
      <c r="JC387" s="28"/>
      <c r="JD387" s="28"/>
      <c r="JE387" s="28"/>
      <c r="JF387" s="28"/>
      <c r="JG387" s="28"/>
      <c r="JH387" s="28"/>
      <c r="JI387" s="28"/>
      <c r="JJ387" s="28"/>
      <c r="JK387" s="28"/>
      <c r="JL387" s="28"/>
      <c r="JM387" s="28"/>
      <c r="JN387" s="28"/>
      <c r="JO387" s="28"/>
      <c r="JP387" s="28"/>
      <c r="JQ387" s="28"/>
      <c r="JR387" s="28"/>
      <c r="JS387" s="28"/>
    </row>
    <row r="388" spans="1:279" s="27" customFormat="1" ht="12.75" x14ac:dyDescent="0.2">
      <c r="A388" s="33"/>
      <c r="B388" s="58"/>
      <c r="C388" s="33"/>
      <c r="D388" s="33"/>
      <c r="E388" s="45"/>
      <c r="F388" s="45"/>
      <c r="G388" s="46"/>
      <c r="H388" s="33"/>
      <c r="I388" s="12"/>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14"/>
      <c r="DC388" s="28"/>
      <c r="DD388" s="28"/>
      <c r="DE388" s="28"/>
      <c r="DF388" s="28"/>
      <c r="DG388" s="28"/>
      <c r="DH388" s="28"/>
      <c r="DI388" s="28"/>
      <c r="DJ388" s="28"/>
      <c r="DK388" s="28"/>
      <c r="DL388" s="28"/>
      <c r="DM388" s="28"/>
      <c r="DN388" s="28"/>
      <c r="DO388" s="28"/>
      <c r="DP388" s="28"/>
      <c r="DQ388" s="28"/>
      <c r="DR388" s="28"/>
      <c r="DS388" s="28"/>
      <c r="DT388" s="28"/>
      <c r="DU388" s="28"/>
      <c r="DV388" s="28"/>
      <c r="DW388" s="28"/>
      <c r="DX388" s="28"/>
      <c r="DY388" s="28"/>
      <c r="DZ388" s="28"/>
      <c r="EA388" s="28"/>
      <c r="EB388" s="28"/>
      <c r="EC388" s="28"/>
      <c r="ED388" s="28"/>
      <c r="EE388" s="28"/>
      <c r="EF388" s="28"/>
      <c r="EG388" s="28"/>
      <c r="EH388" s="28"/>
      <c r="EI388" s="28"/>
      <c r="EJ388" s="28"/>
      <c r="EK388" s="28"/>
      <c r="EL388" s="28"/>
      <c r="EM388" s="28"/>
      <c r="EN388" s="28"/>
      <c r="EO388" s="28"/>
      <c r="EP388" s="28"/>
      <c r="EQ388" s="28"/>
      <c r="ER388" s="28"/>
      <c r="ES388" s="28"/>
      <c r="ET388" s="28"/>
      <c r="EU388" s="28"/>
      <c r="EV388" s="28"/>
      <c r="EW388" s="28"/>
      <c r="EX388" s="28"/>
      <c r="EY388" s="28"/>
      <c r="EZ388" s="28"/>
      <c r="FA388" s="28"/>
      <c r="FB388" s="28"/>
      <c r="FC388" s="28"/>
      <c r="FD388" s="28"/>
      <c r="FE388" s="28"/>
      <c r="FF388" s="28"/>
      <c r="FG388" s="28"/>
      <c r="FH388" s="28"/>
      <c r="FI388" s="28"/>
      <c r="FJ388" s="28"/>
      <c r="FK388" s="28"/>
      <c r="FL388" s="28"/>
      <c r="FM388" s="28"/>
      <c r="FN388" s="28"/>
      <c r="FO388" s="28"/>
      <c r="FP388" s="28"/>
      <c r="FQ388" s="28"/>
      <c r="FR388" s="28"/>
      <c r="FS388" s="28"/>
      <c r="FT388" s="28"/>
      <c r="FU388" s="28"/>
      <c r="FV388" s="28"/>
      <c r="FW388" s="28"/>
      <c r="FX388" s="28"/>
      <c r="FY388" s="28"/>
      <c r="FZ388" s="28"/>
      <c r="GA388" s="28"/>
      <c r="GB388" s="28"/>
      <c r="GC388" s="28"/>
      <c r="GD388" s="28"/>
      <c r="GE388" s="28"/>
      <c r="GF388" s="28"/>
      <c r="GG388" s="28"/>
      <c r="GH388" s="28"/>
      <c r="GI388" s="28"/>
      <c r="GJ388" s="28"/>
      <c r="GK388" s="28"/>
      <c r="GL388" s="28"/>
      <c r="GM388" s="28"/>
      <c r="GN388" s="28"/>
      <c r="GO388" s="28"/>
      <c r="GP388" s="28"/>
      <c r="GQ388" s="28"/>
      <c r="GR388" s="28"/>
      <c r="GS388" s="28"/>
      <c r="GT388" s="28"/>
      <c r="GU388" s="28"/>
      <c r="GV388" s="28"/>
      <c r="GW388" s="28"/>
      <c r="GX388" s="28"/>
      <c r="GY388" s="28"/>
      <c r="GZ388" s="28"/>
      <c r="HA388" s="28"/>
      <c r="HB388" s="28"/>
      <c r="HC388" s="28"/>
      <c r="HD388" s="28"/>
      <c r="HE388" s="28"/>
      <c r="HF388" s="28"/>
      <c r="HG388" s="28"/>
      <c r="HH388" s="28"/>
      <c r="HI388" s="28"/>
      <c r="HJ388" s="28"/>
      <c r="HK388" s="28"/>
      <c r="HL388" s="28"/>
      <c r="HM388" s="28"/>
      <c r="HN388" s="28"/>
      <c r="HO388" s="28"/>
      <c r="HP388" s="28"/>
      <c r="HQ388" s="28"/>
      <c r="HR388" s="28"/>
      <c r="HS388" s="28"/>
      <c r="HT388" s="28"/>
      <c r="HU388" s="28"/>
      <c r="HV388" s="28"/>
      <c r="HW388" s="28"/>
      <c r="HX388" s="28"/>
      <c r="HY388" s="28"/>
      <c r="HZ388" s="28"/>
      <c r="IA388" s="28"/>
      <c r="IB388" s="28"/>
      <c r="IC388" s="28"/>
      <c r="ID388" s="28"/>
      <c r="IE388" s="28"/>
      <c r="IF388" s="28"/>
      <c r="IG388" s="28"/>
      <c r="IH388" s="28"/>
      <c r="II388" s="28"/>
      <c r="IJ388" s="28"/>
      <c r="IK388" s="28"/>
      <c r="IL388" s="28"/>
      <c r="IM388" s="28"/>
      <c r="IN388" s="28"/>
      <c r="IO388" s="28"/>
      <c r="IP388" s="28"/>
      <c r="IQ388" s="28"/>
      <c r="IR388" s="28"/>
      <c r="IS388" s="28"/>
      <c r="IT388" s="28"/>
      <c r="IU388" s="28"/>
      <c r="IV388" s="28"/>
      <c r="IW388" s="28"/>
      <c r="IX388" s="28"/>
      <c r="IY388" s="28"/>
      <c r="IZ388" s="28"/>
      <c r="JA388" s="28"/>
      <c r="JB388" s="28"/>
      <c r="JC388" s="28"/>
      <c r="JD388" s="28"/>
      <c r="JE388" s="28"/>
      <c r="JF388" s="28"/>
      <c r="JG388" s="28"/>
      <c r="JH388" s="28"/>
      <c r="JI388" s="28"/>
      <c r="JJ388" s="28"/>
      <c r="JK388" s="28"/>
      <c r="JL388" s="28"/>
      <c r="JM388" s="28"/>
      <c r="JN388" s="28"/>
      <c r="JO388" s="28"/>
      <c r="JP388" s="28"/>
      <c r="JQ388" s="28"/>
      <c r="JR388" s="28"/>
      <c r="JS388" s="28"/>
    </row>
    <row r="389" spans="1:279" s="43" customFormat="1" ht="26.45" customHeight="1" x14ac:dyDescent="0.2">
      <c r="A389" s="35">
        <v>7</v>
      </c>
      <c r="B389" s="208"/>
      <c r="C389" s="36" t="s">
        <v>162</v>
      </c>
      <c r="D389" s="37" t="s">
        <v>192</v>
      </c>
      <c r="E389" s="37" t="s">
        <v>202</v>
      </c>
      <c r="F389" s="239"/>
      <c r="G389" s="37"/>
      <c r="H389" s="38"/>
      <c r="I389" s="39"/>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c r="CM389" s="40"/>
      <c r="CN389" s="40"/>
      <c r="CO389" s="40"/>
      <c r="CP389" s="40"/>
      <c r="CQ389" s="40"/>
      <c r="CR389" s="40"/>
      <c r="CS389" s="40"/>
      <c r="CT389" s="40"/>
      <c r="CU389" s="40"/>
      <c r="CV389" s="40"/>
      <c r="CW389" s="40"/>
      <c r="CX389" s="40"/>
      <c r="CY389" s="40"/>
      <c r="CZ389" s="40"/>
      <c r="DA389" s="40"/>
      <c r="DB389" s="41"/>
      <c r="DC389" s="42"/>
      <c r="DD389" s="42"/>
      <c r="DE389" s="42"/>
      <c r="DF389" s="42"/>
      <c r="DG389" s="42"/>
      <c r="DH389" s="42"/>
      <c r="DI389" s="42"/>
      <c r="DJ389" s="42"/>
      <c r="DK389" s="42"/>
      <c r="DL389" s="42"/>
      <c r="DM389" s="42"/>
      <c r="DN389" s="42"/>
      <c r="DO389" s="42"/>
      <c r="DP389" s="42"/>
      <c r="DQ389" s="42"/>
      <c r="DR389" s="42"/>
      <c r="DS389" s="42"/>
      <c r="DT389" s="42"/>
      <c r="DU389" s="42"/>
      <c r="DV389" s="42"/>
      <c r="DW389" s="42"/>
      <c r="DX389" s="42"/>
      <c r="DY389" s="42"/>
      <c r="DZ389" s="42"/>
      <c r="EA389" s="42"/>
      <c r="EB389" s="42"/>
      <c r="EC389" s="42"/>
      <c r="ED389" s="42"/>
      <c r="EE389" s="42"/>
      <c r="EF389" s="42"/>
      <c r="EG389" s="42"/>
      <c r="EH389" s="42"/>
      <c r="EI389" s="42"/>
      <c r="EJ389" s="42"/>
      <c r="EK389" s="42"/>
      <c r="EL389" s="42"/>
      <c r="EM389" s="42"/>
      <c r="EN389" s="42"/>
      <c r="EO389" s="42"/>
      <c r="EP389" s="42"/>
      <c r="EQ389" s="42"/>
      <c r="ER389" s="42"/>
      <c r="ES389" s="42"/>
      <c r="ET389" s="42"/>
      <c r="EU389" s="42"/>
      <c r="EV389" s="42"/>
      <c r="EW389" s="42"/>
      <c r="EX389" s="42"/>
      <c r="EY389" s="42"/>
      <c r="EZ389" s="42"/>
      <c r="FA389" s="42"/>
      <c r="FB389" s="42"/>
      <c r="FC389" s="42"/>
      <c r="FD389" s="42"/>
      <c r="FE389" s="42"/>
      <c r="FF389" s="42"/>
      <c r="FG389" s="42"/>
      <c r="FH389" s="42"/>
      <c r="FI389" s="42"/>
      <c r="FJ389" s="42"/>
      <c r="FK389" s="42"/>
      <c r="FL389" s="42"/>
      <c r="FM389" s="42"/>
      <c r="FN389" s="42"/>
      <c r="FO389" s="42"/>
      <c r="FP389" s="42"/>
      <c r="FQ389" s="42"/>
      <c r="FR389" s="42"/>
      <c r="FS389" s="42"/>
      <c r="FT389" s="42"/>
      <c r="FU389" s="42"/>
      <c r="FV389" s="42"/>
      <c r="FW389" s="42"/>
      <c r="FX389" s="42"/>
      <c r="FY389" s="42"/>
      <c r="FZ389" s="42"/>
      <c r="GA389" s="42"/>
      <c r="GB389" s="42"/>
      <c r="GC389" s="42"/>
      <c r="GD389" s="42"/>
      <c r="GE389" s="42"/>
      <c r="GF389" s="42"/>
      <c r="GG389" s="42"/>
      <c r="GH389" s="42"/>
      <c r="GI389" s="42"/>
      <c r="GJ389" s="42"/>
      <c r="GK389" s="42"/>
      <c r="GL389" s="42"/>
      <c r="GM389" s="42"/>
      <c r="GN389" s="42"/>
      <c r="GO389" s="42"/>
      <c r="GP389" s="42"/>
      <c r="GQ389" s="42"/>
      <c r="GR389" s="42"/>
      <c r="GS389" s="42"/>
      <c r="GT389" s="42"/>
      <c r="GU389" s="42"/>
      <c r="GV389" s="42"/>
      <c r="GW389" s="42"/>
      <c r="GX389" s="42"/>
      <c r="GY389" s="42"/>
      <c r="GZ389" s="42"/>
      <c r="HA389" s="42"/>
      <c r="HB389" s="42"/>
      <c r="HC389" s="42"/>
      <c r="HD389" s="42"/>
      <c r="HE389" s="42"/>
      <c r="HF389" s="42"/>
      <c r="HG389" s="42"/>
      <c r="HH389" s="42"/>
      <c r="HI389" s="42"/>
      <c r="HJ389" s="42"/>
      <c r="HK389" s="42"/>
      <c r="HL389" s="42"/>
      <c r="HM389" s="42"/>
      <c r="HN389" s="42"/>
      <c r="HO389" s="42"/>
      <c r="HP389" s="42"/>
      <c r="HQ389" s="42"/>
      <c r="HR389" s="42"/>
      <c r="HS389" s="42"/>
      <c r="HT389" s="42"/>
      <c r="HU389" s="42"/>
      <c r="HV389" s="42"/>
      <c r="HW389" s="42"/>
      <c r="HX389" s="42"/>
      <c r="HY389" s="42"/>
      <c r="HZ389" s="42"/>
      <c r="IA389" s="42"/>
      <c r="IB389" s="42"/>
      <c r="IC389" s="42"/>
      <c r="ID389" s="42"/>
      <c r="IE389" s="42"/>
      <c r="IF389" s="42"/>
      <c r="IG389" s="42"/>
      <c r="IH389" s="42"/>
      <c r="II389" s="42"/>
      <c r="IJ389" s="42"/>
      <c r="IK389" s="42"/>
      <c r="IL389" s="42"/>
      <c r="IM389" s="42"/>
      <c r="IN389" s="42"/>
      <c r="IO389" s="42"/>
      <c r="IP389" s="42"/>
      <c r="IQ389" s="42"/>
      <c r="IR389" s="42"/>
      <c r="IS389" s="42"/>
      <c r="IT389" s="42"/>
      <c r="IU389" s="42"/>
      <c r="IV389" s="42"/>
      <c r="IW389" s="42"/>
      <c r="IX389" s="42"/>
      <c r="IY389" s="42"/>
      <c r="IZ389" s="42"/>
      <c r="JA389" s="42"/>
      <c r="JB389" s="42"/>
      <c r="JC389" s="42"/>
      <c r="JD389" s="42"/>
      <c r="JE389" s="42"/>
      <c r="JF389" s="42"/>
      <c r="JG389" s="42"/>
      <c r="JH389" s="42"/>
      <c r="JI389" s="42"/>
      <c r="JJ389" s="42"/>
      <c r="JK389" s="42"/>
      <c r="JL389" s="42"/>
      <c r="JM389" s="42"/>
      <c r="JN389" s="42"/>
      <c r="JO389" s="42"/>
      <c r="JP389" s="42"/>
      <c r="JQ389" s="42"/>
      <c r="JR389" s="42"/>
      <c r="JS389" s="42"/>
    </row>
    <row r="390" spans="1:279" s="27" customFormat="1" ht="12.75" outlineLevel="1" x14ac:dyDescent="0.2">
      <c r="A390" s="33"/>
      <c r="B390" s="58"/>
      <c r="C390" s="33"/>
      <c r="D390" s="33"/>
      <c r="E390" s="196"/>
      <c r="F390" s="196"/>
      <c r="G390" s="46"/>
      <c r="H390" s="33"/>
      <c r="I390" s="12"/>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14"/>
      <c r="DC390" s="28"/>
      <c r="DD390" s="28"/>
      <c r="DE390" s="28"/>
      <c r="DF390" s="28"/>
      <c r="DG390" s="28"/>
      <c r="DH390" s="28"/>
      <c r="DI390" s="28"/>
      <c r="DJ390" s="28"/>
      <c r="DK390" s="28"/>
      <c r="DL390" s="28"/>
      <c r="DM390" s="28"/>
      <c r="DN390" s="28"/>
      <c r="DO390" s="28"/>
      <c r="DP390" s="28"/>
      <c r="DQ390" s="28"/>
      <c r="DR390" s="28"/>
      <c r="DS390" s="28"/>
      <c r="DT390" s="28"/>
      <c r="DU390" s="28"/>
      <c r="DV390" s="28"/>
      <c r="DW390" s="28"/>
      <c r="DX390" s="28"/>
      <c r="DY390" s="28"/>
      <c r="DZ390" s="28"/>
      <c r="EA390" s="28"/>
      <c r="EB390" s="28"/>
      <c r="EC390" s="28"/>
      <c r="ED390" s="28"/>
      <c r="EE390" s="28"/>
      <c r="EF390" s="28"/>
      <c r="EG390" s="28"/>
      <c r="EH390" s="28"/>
      <c r="EI390" s="28"/>
      <c r="EJ390" s="28"/>
      <c r="EK390" s="28"/>
      <c r="EL390" s="28"/>
      <c r="EM390" s="28"/>
      <c r="EN390" s="28"/>
      <c r="EO390" s="28"/>
      <c r="EP390" s="28"/>
      <c r="EQ390" s="28"/>
      <c r="ER390" s="28"/>
      <c r="ES390" s="28"/>
      <c r="ET390" s="28"/>
      <c r="EU390" s="28"/>
      <c r="EV390" s="28"/>
      <c r="EW390" s="28"/>
      <c r="EX390" s="28"/>
      <c r="EY390" s="28"/>
      <c r="EZ390" s="28"/>
      <c r="FA390" s="28"/>
      <c r="FB390" s="28"/>
      <c r="FC390" s="28"/>
      <c r="FD390" s="28"/>
      <c r="FE390" s="28"/>
      <c r="FF390" s="28"/>
      <c r="FG390" s="28"/>
      <c r="FH390" s="28"/>
      <c r="FI390" s="28"/>
      <c r="FJ390" s="28"/>
      <c r="FK390" s="28"/>
      <c r="FL390" s="28"/>
      <c r="FM390" s="28"/>
      <c r="FN390" s="28"/>
      <c r="FO390" s="28"/>
      <c r="FP390" s="28"/>
      <c r="FQ390" s="28"/>
      <c r="FR390" s="28"/>
      <c r="FS390" s="28"/>
      <c r="FT390" s="28"/>
      <c r="FU390" s="28"/>
      <c r="FV390" s="28"/>
      <c r="FW390" s="28"/>
      <c r="FX390" s="28"/>
      <c r="FY390" s="28"/>
      <c r="FZ390" s="28"/>
      <c r="GA390" s="28"/>
      <c r="GB390" s="28"/>
      <c r="GC390" s="28"/>
      <c r="GD390" s="28"/>
      <c r="GE390" s="28"/>
      <c r="GF390" s="28"/>
      <c r="GG390" s="28"/>
      <c r="GH390" s="28"/>
      <c r="GI390" s="28"/>
      <c r="GJ390" s="28"/>
      <c r="GK390" s="28"/>
      <c r="GL390" s="28"/>
      <c r="GM390" s="28"/>
      <c r="GN390" s="28"/>
      <c r="GO390" s="28"/>
      <c r="GP390" s="28"/>
      <c r="GQ390" s="28"/>
      <c r="GR390" s="28"/>
      <c r="GS390" s="28"/>
      <c r="GT390" s="28"/>
      <c r="GU390" s="28"/>
      <c r="GV390" s="28"/>
      <c r="GW390" s="28"/>
      <c r="GX390" s="28"/>
      <c r="GY390" s="28"/>
      <c r="GZ390" s="28"/>
      <c r="HA390" s="28"/>
      <c r="HB390" s="28"/>
      <c r="HC390" s="28"/>
      <c r="HD390" s="28"/>
      <c r="HE390" s="28"/>
      <c r="HF390" s="28"/>
      <c r="HG390" s="28"/>
      <c r="HH390" s="28"/>
      <c r="HI390" s="28"/>
      <c r="HJ390" s="28"/>
      <c r="HK390" s="28"/>
      <c r="HL390" s="28"/>
      <c r="HM390" s="28"/>
      <c r="HN390" s="28"/>
      <c r="HO390" s="28"/>
      <c r="HP390" s="28"/>
      <c r="HQ390" s="28"/>
      <c r="HR390" s="28"/>
      <c r="HS390" s="28"/>
      <c r="HT390" s="28"/>
      <c r="HU390" s="28"/>
      <c r="HV390" s="28"/>
      <c r="HW390" s="28"/>
      <c r="HX390" s="28"/>
      <c r="HY390" s="28"/>
      <c r="HZ390" s="28"/>
      <c r="IA390" s="28"/>
      <c r="IB390" s="28"/>
      <c r="IC390" s="28"/>
      <c r="ID390" s="28"/>
      <c r="IE390" s="28"/>
      <c r="IF390" s="28"/>
      <c r="IG390" s="28"/>
      <c r="IH390" s="28"/>
      <c r="II390" s="28"/>
      <c r="IJ390" s="28"/>
      <c r="IK390" s="28"/>
      <c r="IL390" s="28"/>
      <c r="IM390" s="28"/>
      <c r="IN390" s="28"/>
      <c r="IO390" s="28"/>
      <c r="IP390" s="28"/>
      <c r="IQ390" s="28"/>
      <c r="IR390" s="28"/>
      <c r="IS390" s="28"/>
      <c r="IT390" s="28"/>
      <c r="IU390" s="28"/>
      <c r="IV390" s="28"/>
      <c r="IW390" s="28"/>
      <c r="IX390" s="28"/>
      <c r="IY390" s="28"/>
      <c r="IZ390" s="28"/>
      <c r="JA390" s="28"/>
      <c r="JB390" s="28"/>
      <c r="JC390" s="28"/>
      <c r="JD390" s="28"/>
      <c r="JE390" s="28"/>
      <c r="JF390" s="28"/>
      <c r="JG390" s="28"/>
      <c r="JH390" s="28"/>
      <c r="JI390" s="28"/>
      <c r="JJ390" s="28"/>
      <c r="JK390" s="28"/>
      <c r="JL390" s="28"/>
      <c r="JM390" s="28"/>
      <c r="JN390" s="28"/>
      <c r="JO390" s="28"/>
      <c r="JP390" s="28"/>
      <c r="JQ390" s="28"/>
      <c r="JR390" s="28"/>
      <c r="JS390" s="28"/>
    </row>
    <row r="391" spans="1:279" s="27" customFormat="1" ht="12.75" outlineLevel="1" x14ac:dyDescent="0.2">
      <c r="A391" s="33"/>
      <c r="B391" s="58"/>
      <c r="C391" s="33"/>
      <c r="D391" s="33"/>
      <c r="E391" s="196"/>
      <c r="F391" s="196"/>
      <c r="G391" s="46"/>
      <c r="H391" s="33"/>
      <c r="I391" s="12"/>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14"/>
      <c r="DC391" s="28"/>
      <c r="DD391" s="28"/>
      <c r="DE391" s="28"/>
      <c r="DF391" s="28"/>
      <c r="DG391" s="28"/>
      <c r="DH391" s="28"/>
      <c r="DI391" s="28"/>
      <c r="DJ391" s="28"/>
      <c r="DK391" s="28"/>
      <c r="DL391" s="28"/>
      <c r="DM391" s="28"/>
      <c r="DN391" s="28"/>
      <c r="DO391" s="28"/>
      <c r="DP391" s="28"/>
      <c r="DQ391" s="28"/>
      <c r="DR391" s="28"/>
      <c r="DS391" s="28"/>
      <c r="DT391" s="28"/>
      <c r="DU391" s="28"/>
      <c r="DV391" s="28"/>
      <c r="DW391" s="28"/>
      <c r="DX391" s="28"/>
      <c r="DY391" s="28"/>
      <c r="DZ391" s="28"/>
      <c r="EA391" s="28"/>
      <c r="EB391" s="28"/>
      <c r="EC391" s="28"/>
      <c r="ED391" s="28"/>
      <c r="EE391" s="28"/>
      <c r="EF391" s="28"/>
      <c r="EG391" s="28"/>
      <c r="EH391" s="28"/>
      <c r="EI391" s="28"/>
      <c r="EJ391" s="28"/>
      <c r="EK391" s="28"/>
      <c r="EL391" s="28"/>
      <c r="EM391" s="28"/>
      <c r="EN391" s="28"/>
      <c r="EO391" s="28"/>
      <c r="EP391" s="28"/>
      <c r="EQ391" s="28"/>
      <c r="ER391" s="28"/>
      <c r="ES391" s="28"/>
      <c r="ET391" s="28"/>
      <c r="EU391" s="28"/>
      <c r="EV391" s="28"/>
      <c r="EW391" s="28"/>
      <c r="EX391" s="28"/>
      <c r="EY391" s="28"/>
      <c r="EZ391" s="28"/>
      <c r="FA391" s="28"/>
      <c r="FB391" s="28"/>
      <c r="FC391" s="28"/>
      <c r="FD391" s="28"/>
      <c r="FE391" s="28"/>
      <c r="FF391" s="28"/>
      <c r="FG391" s="28"/>
      <c r="FH391" s="28"/>
      <c r="FI391" s="28"/>
      <c r="FJ391" s="28"/>
      <c r="FK391" s="28"/>
      <c r="FL391" s="28"/>
      <c r="FM391" s="28"/>
      <c r="FN391" s="28"/>
      <c r="FO391" s="28"/>
      <c r="FP391" s="28"/>
      <c r="FQ391" s="28"/>
      <c r="FR391" s="28"/>
      <c r="FS391" s="28"/>
      <c r="FT391" s="28"/>
      <c r="FU391" s="28"/>
      <c r="FV391" s="28"/>
      <c r="FW391" s="28"/>
      <c r="FX391" s="28"/>
      <c r="FY391" s="28"/>
      <c r="FZ391" s="28"/>
      <c r="GA391" s="28"/>
      <c r="GB391" s="28"/>
      <c r="GC391" s="28"/>
      <c r="GD391" s="28"/>
      <c r="GE391" s="28"/>
      <c r="GF391" s="28"/>
      <c r="GG391" s="28"/>
      <c r="GH391" s="28"/>
      <c r="GI391" s="28"/>
      <c r="GJ391" s="28"/>
      <c r="GK391" s="28"/>
      <c r="GL391" s="28"/>
      <c r="GM391" s="28"/>
      <c r="GN391" s="28"/>
      <c r="GO391" s="28"/>
      <c r="GP391" s="28"/>
      <c r="GQ391" s="28"/>
      <c r="GR391" s="28"/>
      <c r="GS391" s="28"/>
      <c r="GT391" s="28"/>
      <c r="GU391" s="28"/>
      <c r="GV391" s="28"/>
      <c r="GW391" s="28"/>
      <c r="GX391" s="28"/>
      <c r="GY391" s="28"/>
      <c r="GZ391" s="28"/>
      <c r="HA391" s="28"/>
      <c r="HB391" s="28"/>
      <c r="HC391" s="28"/>
      <c r="HD391" s="28"/>
      <c r="HE391" s="28"/>
      <c r="HF391" s="28"/>
      <c r="HG391" s="28"/>
      <c r="HH391" s="28"/>
      <c r="HI391" s="28"/>
      <c r="HJ391" s="28"/>
      <c r="HK391" s="28"/>
      <c r="HL391" s="28"/>
      <c r="HM391" s="28"/>
      <c r="HN391" s="28"/>
      <c r="HO391" s="28"/>
      <c r="HP391" s="28"/>
      <c r="HQ391" s="28"/>
      <c r="HR391" s="28"/>
      <c r="HS391" s="28"/>
      <c r="HT391" s="28"/>
      <c r="HU391" s="28"/>
      <c r="HV391" s="28"/>
      <c r="HW391" s="28"/>
      <c r="HX391" s="28"/>
      <c r="HY391" s="28"/>
      <c r="HZ391" s="28"/>
      <c r="IA391" s="28"/>
      <c r="IB391" s="28"/>
      <c r="IC391" s="28"/>
      <c r="ID391" s="28"/>
      <c r="IE391" s="28"/>
      <c r="IF391" s="28"/>
      <c r="IG391" s="28"/>
      <c r="IH391" s="28"/>
      <c r="II391" s="28"/>
      <c r="IJ391" s="28"/>
      <c r="IK391" s="28"/>
      <c r="IL391" s="28"/>
      <c r="IM391" s="28"/>
      <c r="IN391" s="28"/>
      <c r="IO391" s="28"/>
      <c r="IP391" s="28"/>
      <c r="IQ391" s="28"/>
      <c r="IR391" s="28"/>
      <c r="IS391" s="28"/>
      <c r="IT391" s="28"/>
      <c r="IU391" s="28"/>
      <c r="IV391" s="28"/>
      <c r="IW391" s="28"/>
      <c r="IX391" s="28"/>
      <c r="IY391" s="28"/>
      <c r="IZ391" s="28"/>
      <c r="JA391" s="28"/>
      <c r="JB391" s="28"/>
      <c r="JC391" s="28"/>
      <c r="JD391" s="28"/>
      <c r="JE391" s="28"/>
      <c r="JF391" s="28"/>
      <c r="JG391" s="28"/>
      <c r="JH391" s="28"/>
      <c r="JI391" s="28"/>
      <c r="JJ391" s="28"/>
      <c r="JK391" s="28"/>
      <c r="JL391" s="28"/>
      <c r="JM391" s="28"/>
      <c r="JN391" s="28"/>
      <c r="JO391" s="28"/>
      <c r="JP391" s="28"/>
      <c r="JQ391" s="28"/>
      <c r="JR391" s="28"/>
      <c r="JS391" s="28"/>
    </row>
    <row r="392" spans="1:279" s="27" customFormat="1" ht="12.75" outlineLevel="1" x14ac:dyDescent="0.2">
      <c r="A392" s="33"/>
      <c r="B392" s="58"/>
      <c r="C392" s="241" t="s">
        <v>186</v>
      </c>
      <c r="D392" s="33"/>
      <c r="E392" s="242">
        <v>0.55709000674112719</v>
      </c>
      <c r="F392" s="196"/>
      <c r="G392" s="46"/>
      <c r="H392" s="33"/>
      <c r="I392" s="12"/>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14"/>
      <c r="DC392" s="28"/>
      <c r="DD392" s="28"/>
      <c r="DE392" s="28"/>
      <c r="DF392" s="28"/>
      <c r="DG392" s="28"/>
      <c r="DH392" s="28"/>
      <c r="DI392" s="28"/>
      <c r="DJ392" s="28"/>
      <c r="DK392" s="28"/>
      <c r="DL392" s="28"/>
      <c r="DM392" s="28"/>
      <c r="DN392" s="28"/>
      <c r="DO392" s="28"/>
      <c r="DP392" s="28"/>
      <c r="DQ392" s="28"/>
      <c r="DR392" s="28"/>
      <c r="DS392" s="28"/>
      <c r="DT392" s="28"/>
      <c r="DU392" s="28"/>
      <c r="DV392" s="28"/>
      <c r="DW392" s="28"/>
      <c r="DX392" s="28"/>
      <c r="DY392" s="28"/>
      <c r="DZ392" s="28"/>
      <c r="EA392" s="28"/>
      <c r="EB392" s="28"/>
      <c r="EC392" s="28"/>
      <c r="ED392" s="28"/>
      <c r="EE392" s="28"/>
      <c r="EF392" s="28"/>
      <c r="EG392" s="28"/>
      <c r="EH392" s="28"/>
      <c r="EI392" s="28"/>
      <c r="EJ392" s="28"/>
      <c r="EK392" s="28"/>
      <c r="EL392" s="28"/>
      <c r="EM392" s="28"/>
      <c r="EN392" s="28"/>
      <c r="EO392" s="28"/>
      <c r="EP392" s="28"/>
      <c r="EQ392" s="28"/>
      <c r="ER392" s="28"/>
      <c r="ES392" s="28"/>
      <c r="ET392" s="28"/>
      <c r="EU392" s="28"/>
      <c r="EV392" s="28"/>
      <c r="EW392" s="28"/>
      <c r="EX392" s="28"/>
      <c r="EY392" s="28"/>
      <c r="EZ392" s="28"/>
      <c r="FA392" s="28"/>
      <c r="FB392" s="28"/>
      <c r="FC392" s="28"/>
      <c r="FD392" s="28"/>
      <c r="FE392" s="28"/>
      <c r="FF392" s="28"/>
      <c r="FG392" s="28"/>
      <c r="FH392" s="28"/>
      <c r="FI392" s="28"/>
      <c r="FJ392" s="28"/>
      <c r="FK392" s="28"/>
      <c r="FL392" s="28"/>
      <c r="FM392" s="28"/>
      <c r="FN392" s="28"/>
      <c r="FO392" s="28"/>
      <c r="FP392" s="28"/>
      <c r="FQ392" s="28"/>
      <c r="FR392" s="28"/>
      <c r="FS392" s="28"/>
      <c r="FT392" s="28"/>
      <c r="FU392" s="28"/>
      <c r="FV392" s="28"/>
      <c r="FW392" s="28"/>
      <c r="FX392" s="28"/>
      <c r="FY392" s="28"/>
      <c r="FZ392" s="28"/>
      <c r="GA392" s="28"/>
      <c r="GB392" s="28"/>
      <c r="GC392" s="28"/>
      <c r="GD392" s="28"/>
      <c r="GE392" s="28"/>
      <c r="GF392" s="28"/>
      <c r="GG392" s="28"/>
      <c r="GH392" s="28"/>
      <c r="GI392" s="28"/>
      <c r="GJ392" s="28"/>
      <c r="GK392" s="28"/>
      <c r="GL392" s="28"/>
      <c r="GM392" s="28"/>
      <c r="GN392" s="28"/>
      <c r="GO392" s="28"/>
      <c r="GP392" s="28"/>
      <c r="GQ392" s="28"/>
      <c r="GR392" s="28"/>
      <c r="GS392" s="28"/>
      <c r="GT392" s="28"/>
      <c r="GU392" s="28"/>
      <c r="GV392" s="28"/>
      <c r="GW392" s="28"/>
      <c r="GX392" s="28"/>
      <c r="GY392" s="28"/>
      <c r="GZ392" s="28"/>
      <c r="HA392" s="28"/>
      <c r="HB392" s="28"/>
      <c r="HC392" s="28"/>
      <c r="HD392" s="28"/>
      <c r="HE392" s="28"/>
      <c r="HF392" s="28"/>
      <c r="HG392" s="28"/>
      <c r="HH392" s="28"/>
      <c r="HI392" s="28"/>
      <c r="HJ392" s="28"/>
      <c r="HK392" s="28"/>
      <c r="HL392" s="28"/>
      <c r="HM392" s="28"/>
      <c r="HN392" s="28"/>
      <c r="HO392" s="28"/>
      <c r="HP392" s="28"/>
      <c r="HQ392" s="28"/>
      <c r="HR392" s="28"/>
      <c r="HS392" s="28"/>
      <c r="HT392" s="28"/>
      <c r="HU392" s="28"/>
      <c r="HV392" s="28"/>
      <c r="HW392" s="28"/>
      <c r="HX392" s="28"/>
      <c r="HY392" s="28"/>
      <c r="HZ392" s="28"/>
      <c r="IA392" s="28"/>
      <c r="IB392" s="28"/>
      <c r="IC392" s="28"/>
      <c r="ID392" s="28"/>
      <c r="IE392" s="28"/>
      <c r="IF392" s="28"/>
      <c r="IG392" s="28"/>
      <c r="IH392" s="28"/>
      <c r="II392" s="28"/>
      <c r="IJ392" s="28"/>
      <c r="IK392" s="28"/>
      <c r="IL392" s="28"/>
      <c r="IM392" s="28"/>
      <c r="IN392" s="28"/>
      <c r="IO392" s="28"/>
      <c r="IP392" s="28"/>
      <c r="IQ392" s="28"/>
      <c r="IR392" s="28"/>
      <c r="IS392" s="28"/>
      <c r="IT392" s="28"/>
      <c r="IU392" s="28"/>
      <c r="IV392" s="28"/>
      <c r="IW392" s="28"/>
      <c r="IX392" s="28"/>
      <c r="IY392" s="28"/>
      <c r="IZ392" s="28"/>
      <c r="JA392" s="28"/>
      <c r="JB392" s="28"/>
      <c r="JC392" s="28"/>
      <c r="JD392" s="28"/>
      <c r="JE392" s="28"/>
      <c r="JF392" s="28"/>
      <c r="JG392" s="28"/>
      <c r="JH392" s="28"/>
      <c r="JI392" s="28"/>
      <c r="JJ392" s="28"/>
      <c r="JK392" s="28"/>
      <c r="JL392" s="28"/>
      <c r="JM392" s="28"/>
      <c r="JN392" s="28"/>
      <c r="JO392" s="28"/>
      <c r="JP392" s="28"/>
      <c r="JQ392" s="28"/>
      <c r="JR392" s="28"/>
      <c r="JS392" s="28"/>
    </row>
    <row r="393" spans="1:279" s="27" customFormat="1" ht="12.75" outlineLevel="1" x14ac:dyDescent="0.2">
      <c r="A393" s="33"/>
      <c r="B393" s="58"/>
      <c r="C393" s="193"/>
      <c r="D393" s="33"/>
      <c r="E393" s="194"/>
      <c r="F393" s="196"/>
      <c r="G393" s="46"/>
      <c r="H393" s="33"/>
      <c r="I393" s="12"/>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14"/>
      <c r="DC393" s="28"/>
      <c r="DD393" s="28"/>
      <c r="DE393" s="28"/>
      <c r="DF393" s="28"/>
      <c r="DG393" s="28"/>
      <c r="DH393" s="28"/>
      <c r="DI393" s="28"/>
      <c r="DJ393" s="28"/>
      <c r="DK393" s="28"/>
      <c r="DL393" s="28"/>
      <c r="DM393" s="28"/>
      <c r="DN393" s="28"/>
      <c r="DO393" s="28"/>
      <c r="DP393" s="28"/>
      <c r="DQ393" s="28"/>
      <c r="DR393" s="28"/>
      <c r="DS393" s="28"/>
      <c r="DT393" s="28"/>
      <c r="DU393" s="28"/>
      <c r="DV393" s="28"/>
      <c r="DW393" s="28"/>
      <c r="DX393" s="28"/>
      <c r="DY393" s="28"/>
      <c r="DZ393" s="28"/>
      <c r="EA393" s="28"/>
      <c r="EB393" s="28"/>
      <c r="EC393" s="28"/>
      <c r="ED393" s="28"/>
      <c r="EE393" s="28"/>
      <c r="EF393" s="28"/>
      <c r="EG393" s="28"/>
      <c r="EH393" s="28"/>
      <c r="EI393" s="28"/>
      <c r="EJ393" s="28"/>
      <c r="EK393" s="28"/>
      <c r="EL393" s="28"/>
      <c r="EM393" s="28"/>
      <c r="EN393" s="28"/>
      <c r="EO393" s="28"/>
      <c r="EP393" s="28"/>
      <c r="EQ393" s="28"/>
      <c r="ER393" s="28"/>
      <c r="ES393" s="28"/>
      <c r="ET393" s="28"/>
      <c r="EU393" s="28"/>
      <c r="EV393" s="28"/>
      <c r="EW393" s="28"/>
      <c r="EX393" s="28"/>
      <c r="EY393" s="28"/>
      <c r="EZ393" s="28"/>
      <c r="FA393" s="28"/>
      <c r="FB393" s="28"/>
      <c r="FC393" s="28"/>
      <c r="FD393" s="28"/>
      <c r="FE393" s="28"/>
      <c r="FF393" s="28"/>
      <c r="FG393" s="28"/>
      <c r="FH393" s="28"/>
      <c r="FI393" s="28"/>
      <c r="FJ393" s="28"/>
      <c r="FK393" s="28"/>
      <c r="FL393" s="28"/>
      <c r="FM393" s="28"/>
      <c r="FN393" s="28"/>
      <c r="FO393" s="28"/>
      <c r="FP393" s="28"/>
      <c r="FQ393" s="28"/>
      <c r="FR393" s="28"/>
      <c r="FS393" s="28"/>
      <c r="FT393" s="28"/>
      <c r="FU393" s="28"/>
      <c r="FV393" s="28"/>
      <c r="FW393" s="28"/>
      <c r="FX393" s="28"/>
      <c r="FY393" s="28"/>
      <c r="FZ393" s="28"/>
      <c r="GA393" s="28"/>
      <c r="GB393" s="28"/>
      <c r="GC393" s="28"/>
      <c r="GD393" s="28"/>
      <c r="GE393" s="28"/>
      <c r="GF393" s="28"/>
      <c r="GG393" s="28"/>
      <c r="GH393" s="28"/>
      <c r="GI393" s="28"/>
      <c r="GJ393" s="28"/>
      <c r="GK393" s="28"/>
      <c r="GL393" s="28"/>
      <c r="GM393" s="28"/>
      <c r="GN393" s="28"/>
      <c r="GO393" s="28"/>
      <c r="GP393" s="28"/>
      <c r="GQ393" s="28"/>
      <c r="GR393" s="28"/>
      <c r="GS393" s="28"/>
      <c r="GT393" s="28"/>
      <c r="GU393" s="28"/>
      <c r="GV393" s="28"/>
      <c r="GW393" s="28"/>
      <c r="GX393" s="28"/>
      <c r="GY393" s="28"/>
      <c r="GZ393" s="28"/>
      <c r="HA393" s="28"/>
      <c r="HB393" s="28"/>
      <c r="HC393" s="28"/>
      <c r="HD393" s="28"/>
      <c r="HE393" s="28"/>
      <c r="HF393" s="28"/>
      <c r="HG393" s="28"/>
      <c r="HH393" s="28"/>
      <c r="HI393" s="28"/>
      <c r="HJ393" s="28"/>
      <c r="HK393" s="28"/>
      <c r="HL393" s="28"/>
      <c r="HM393" s="28"/>
      <c r="HN393" s="28"/>
      <c r="HO393" s="28"/>
      <c r="HP393" s="28"/>
      <c r="HQ393" s="28"/>
      <c r="HR393" s="28"/>
      <c r="HS393" s="28"/>
      <c r="HT393" s="28"/>
      <c r="HU393" s="28"/>
      <c r="HV393" s="28"/>
      <c r="HW393" s="28"/>
      <c r="HX393" s="28"/>
      <c r="HY393" s="28"/>
      <c r="HZ393" s="28"/>
      <c r="IA393" s="28"/>
      <c r="IB393" s="28"/>
      <c r="IC393" s="28"/>
      <c r="ID393" s="28"/>
      <c r="IE393" s="28"/>
      <c r="IF393" s="28"/>
      <c r="IG393" s="28"/>
      <c r="IH393" s="28"/>
      <c r="II393" s="28"/>
      <c r="IJ393" s="28"/>
      <c r="IK393" s="28"/>
      <c r="IL393" s="28"/>
      <c r="IM393" s="28"/>
      <c r="IN393" s="28"/>
      <c r="IO393" s="28"/>
      <c r="IP393" s="28"/>
      <c r="IQ393" s="28"/>
      <c r="IR393" s="28"/>
      <c r="IS393" s="28"/>
      <c r="IT393" s="28"/>
      <c r="IU393" s="28"/>
      <c r="IV393" s="28"/>
      <c r="IW393" s="28"/>
      <c r="IX393" s="28"/>
      <c r="IY393" s="28"/>
      <c r="IZ393" s="28"/>
      <c r="JA393" s="28"/>
      <c r="JB393" s="28"/>
      <c r="JC393" s="28"/>
      <c r="JD393" s="28"/>
      <c r="JE393" s="28"/>
      <c r="JF393" s="28"/>
      <c r="JG393" s="28"/>
      <c r="JH393" s="28"/>
      <c r="JI393" s="28"/>
      <c r="JJ393" s="28"/>
      <c r="JK393" s="28"/>
      <c r="JL393" s="28"/>
      <c r="JM393" s="28"/>
      <c r="JN393" s="28"/>
      <c r="JO393" s="28"/>
      <c r="JP393" s="28"/>
      <c r="JQ393" s="28"/>
      <c r="JR393" s="28"/>
      <c r="JS393" s="28"/>
    </row>
    <row r="394" spans="1:279" s="27" customFormat="1" ht="12.75" outlineLevel="1" x14ac:dyDescent="0.2">
      <c r="A394" s="33"/>
      <c r="B394" s="58"/>
      <c r="C394" s="240" t="s">
        <v>187</v>
      </c>
      <c r="D394" s="33"/>
      <c r="E394" s="194"/>
      <c r="F394" s="196"/>
      <c r="G394" s="46"/>
      <c r="H394" s="33"/>
      <c r="I394" s="12"/>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14"/>
      <c r="DC394" s="28"/>
      <c r="DD394" s="28"/>
      <c r="DE394" s="28"/>
      <c r="DF394" s="28"/>
      <c r="DG394" s="28"/>
      <c r="DH394" s="28"/>
      <c r="DI394" s="28"/>
      <c r="DJ394" s="28"/>
      <c r="DK394" s="28"/>
      <c r="DL394" s="28"/>
      <c r="DM394" s="28"/>
      <c r="DN394" s="28"/>
      <c r="DO394" s="28"/>
      <c r="DP394" s="28"/>
      <c r="DQ394" s="28"/>
      <c r="DR394" s="28"/>
      <c r="DS394" s="28"/>
      <c r="DT394" s="28"/>
      <c r="DU394" s="28"/>
      <c r="DV394" s="28"/>
      <c r="DW394" s="28"/>
      <c r="DX394" s="28"/>
      <c r="DY394" s="28"/>
      <c r="DZ394" s="28"/>
      <c r="EA394" s="28"/>
      <c r="EB394" s="28"/>
      <c r="EC394" s="28"/>
      <c r="ED394" s="28"/>
      <c r="EE394" s="28"/>
      <c r="EF394" s="28"/>
      <c r="EG394" s="28"/>
      <c r="EH394" s="28"/>
      <c r="EI394" s="28"/>
      <c r="EJ394" s="28"/>
      <c r="EK394" s="28"/>
      <c r="EL394" s="28"/>
      <c r="EM394" s="28"/>
      <c r="EN394" s="28"/>
      <c r="EO394" s="28"/>
      <c r="EP394" s="28"/>
      <c r="EQ394" s="28"/>
      <c r="ER394" s="28"/>
      <c r="ES394" s="28"/>
      <c r="ET394" s="28"/>
      <c r="EU394" s="28"/>
      <c r="EV394" s="28"/>
      <c r="EW394" s="28"/>
      <c r="EX394" s="28"/>
      <c r="EY394" s="28"/>
      <c r="EZ394" s="28"/>
      <c r="FA394" s="28"/>
      <c r="FB394" s="28"/>
      <c r="FC394" s="28"/>
      <c r="FD394" s="28"/>
      <c r="FE394" s="28"/>
      <c r="FF394" s="28"/>
      <c r="FG394" s="28"/>
      <c r="FH394" s="28"/>
      <c r="FI394" s="28"/>
      <c r="FJ394" s="28"/>
      <c r="FK394" s="28"/>
      <c r="FL394" s="28"/>
      <c r="FM394" s="28"/>
      <c r="FN394" s="28"/>
      <c r="FO394" s="28"/>
      <c r="FP394" s="28"/>
      <c r="FQ394" s="28"/>
      <c r="FR394" s="28"/>
      <c r="FS394" s="28"/>
      <c r="FT394" s="28"/>
      <c r="FU394" s="28"/>
      <c r="FV394" s="28"/>
      <c r="FW394" s="28"/>
      <c r="FX394" s="28"/>
      <c r="FY394" s="28"/>
      <c r="FZ394" s="28"/>
      <c r="GA394" s="28"/>
      <c r="GB394" s="28"/>
      <c r="GC394" s="28"/>
      <c r="GD394" s="28"/>
      <c r="GE394" s="28"/>
      <c r="GF394" s="28"/>
      <c r="GG394" s="28"/>
      <c r="GH394" s="28"/>
      <c r="GI394" s="28"/>
      <c r="GJ394" s="28"/>
      <c r="GK394" s="28"/>
      <c r="GL394" s="28"/>
      <c r="GM394" s="28"/>
      <c r="GN394" s="28"/>
      <c r="GO394" s="28"/>
      <c r="GP394" s="28"/>
      <c r="GQ394" s="28"/>
      <c r="GR394" s="28"/>
      <c r="GS394" s="28"/>
      <c r="GT394" s="28"/>
      <c r="GU394" s="28"/>
      <c r="GV394" s="28"/>
      <c r="GW394" s="28"/>
      <c r="GX394" s="28"/>
      <c r="GY394" s="28"/>
      <c r="GZ394" s="28"/>
      <c r="HA394" s="28"/>
      <c r="HB394" s="28"/>
      <c r="HC394" s="28"/>
      <c r="HD394" s="28"/>
      <c r="HE394" s="28"/>
      <c r="HF394" s="28"/>
      <c r="HG394" s="28"/>
      <c r="HH394" s="28"/>
      <c r="HI394" s="28"/>
      <c r="HJ394" s="28"/>
      <c r="HK394" s="28"/>
      <c r="HL394" s="28"/>
      <c r="HM394" s="28"/>
      <c r="HN394" s="28"/>
      <c r="HO394" s="28"/>
      <c r="HP394" s="28"/>
      <c r="HQ394" s="28"/>
      <c r="HR394" s="28"/>
      <c r="HS394" s="28"/>
      <c r="HT394" s="28"/>
      <c r="HU394" s="28"/>
      <c r="HV394" s="28"/>
      <c r="HW394" s="28"/>
      <c r="HX394" s="28"/>
      <c r="HY394" s="28"/>
      <c r="HZ394" s="28"/>
      <c r="IA394" s="28"/>
      <c r="IB394" s="28"/>
      <c r="IC394" s="28"/>
      <c r="ID394" s="28"/>
      <c r="IE394" s="28"/>
      <c r="IF394" s="28"/>
      <c r="IG394" s="28"/>
      <c r="IH394" s="28"/>
      <c r="II394" s="28"/>
      <c r="IJ394" s="28"/>
      <c r="IK394" s="28"/>
      <c r="IL394" s="28"/>
      <c r="IM394" s="28"/>
      <c r="IN394" s="28"/>
      <c r="IO394" s="28"/>
      <c r="IP394" s="28"/>
      <c r="IQ394" s="28"/>
      <c r="IR394" s="28"/>
      <c r="IS394" s="28"/>
      <c r="IT394" s="28"/>
      <c r="IU394" s="28"/>
      <c r="IV394" s="28"/>
      <c r="IW394" s="28"/>
      <c r="IX394" s="28"/>
      <c r="IY394" s="28"/>
      <c r="IZ394" s="28"/>
      <c r="JA394" s="28"/>
      <c r="JB394" s="28"/>
      <c r="JC394" s="28"/>
      <c r="JD394" s="28"/>
      <c r="JE394" s="28"/>
      <c r="JF394" s="28"/>
      <c r="JG394" s="28"/>
      <c r="JH394" s="28"/>
      <c r="JI394" s="28"/>
      <c r="JJ394" s="28"/>
      <c r="JK394" s="28"/>
      <c r="JL394" s="28"/>
      <c r="JM394" s="28"/>
      <c r="JN394" s="28"/>
      <c r="JO394" s="28"/>
      <c r="JP394" s="28"/>
      <c r="JQ394" s="28"/>
      <c r="JR394" s="28"/>
      <c r="JS394" s="28"/>
    </row>
    <row r="395" spans="1:279" s="27" customFormat="1" ht="12.75" outlineLevel="1" x14ac:dyDescent="0.2">
      <c r="A395" s="33"/>
      <c r="B395" s="58"/>
      <c r="C395" s="33"/>
      <c r="D395" s="33"/>
      <c r="E395" s="196"/>
      <c r="F395" s="196"/>
      <c r="G395" s="46"/>
      <c r="H395" s="33"/>
      <c r="I395" s="12"/>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14"/>
      <c r="DC395" s="28"/>
      <c r="DD395" s="28"/>
      <c r="DE395" s="28"/>
      <c r="DF395" s="28"/>
      <c r="DG395" s="28"/>
      <c r="DH395" s="28"/>
      <c r="DI395" s="28"/>
      <c r="DJ395" s="28"/>
      <c r="DK395" s="28"/>
      <c r="DL395" s="28"/>
      <c r="DM395" s="28"/>
      <c r="DN395" s="28"/>
      <c r="DO395" s="28"/>
      <c r="DP395" s="28"/>
      <c r="DQ395" s="28"/>
      <c r="DR395" s="28"/>
      <c r="DS395" s="28"/>
      <c r="DT395" s="28"/>
      <c r="DU395" s="28"/>
      <c r="DV395" s="28"/>
      <c r="DW395" s="28"/>
      <c r="DX395" s="28"/>
      <c r="DY395" s="28"/>
      <c r="DZ395" s="28"/>
      <c r="EA395" s="28"/>
      <c r="EB395" s="28"/>
      <c r="EC395" s="28"/>
      <c r="ED395" s="28"/>
      <c r="EE395" s="28"/>
      <c r="EF395" s="28"/>
      <c r="EG395" s="28"/>
      <c r="EH395" s="28"/>
      <c r="EI395" s="28"/>
      <c r="EJ395" s="28"/>
      <c r="EK395" s="28"/>
      <c r="EL395" s="28"/>
      <c r="EM395" s="28"/>
      <c r="EN395" s="28"/>
      <c r="EO395" s="28"/>
      <c r="EP395" s="28"/>
      <c r="EQ395" s="28"/>
      <c r="ER395" s="28"/>
      <c r="ES395" s="28"/>
      <c r="ET395" s="28"/>
      <c r="EU395" s="28"/>
      <c r="EV395" s="28"/>
      <c r="EW395" s="28"/>
      <c r="EX395" s="28"/>
      <c r="EY395" s="28"/>
      <c r="EZ395" s="28"/>
      <c r="FA395" s="28"/>
      <c r="FB395" s="28"/>
      <c r="FC395" s="28"/>
      <c r="FD395" s="28"/>
      <c r="FE395" s="28"/>
      <c r="FF395" s="28"/>
      <c r="FG395" s="28"/>
      <c r="FH395" s="28"/>
      <c r="FI395" s="28"/>
      <c r="FJ395" s="28"/>
      <c r="FK395" s="28"/>
      <c r="FL395" s="28"/>
      <c r="FM395" s="28"/>
      <c r="FN395" s="28"/>
      <c r="FO395" s="28"/>
      <c r="FP395" s="28"/>
      <c r="FQ395" s="28"/>
      <c r="FR395" s="28"/>
      <c r="FS395" s="28"/>
      <c r="FT395" s="28"/>
      <c r="FU395" s="28"/>
      <c r="FV395" s="28"/>
      <c r="FW395" s="28"/>
      <c r="FX395" s="28"/>
      <c r="FY395" s="28"/>
      <c r="FZ395" s="28"/>
      <c r="GA395" s="28"/>
      <c r="GB395" s="28"/>
      <c r="GC395" s="28"/>
      <c r="GD395" s="28"/>
      <c r="GE395" s="28"/>
      <c r="GF395" s="28"/>
      <c r="GG395" s="28"/>
      <c r="GH395" s="28"/>
      <c r="GI395" s="28"/>
      <c r="GJ395" s="28"/>
      <c r="GK395" s="28"/>
      <c r="GL395" s="28"/>
      <c r="GM395" s="28"/>
      <c r="GN395" s="28"/>
      <c r="GO395" s="28"/>
      <c r="GP395" s="28"/>
      <c r="GQ395" s="28"/>
      <c r="GR395" s="28"/>
      <c r="GS395" s="28"/>
      <c r="GT395" s="28"/>
      <c r="GU395" s="28"/>
      <c r="GV395" s="28"/>
      <c r="GW395" s="28"/>
      <c r="GX395" s="28"/>
      <c r="GY395" s="28"/>
      <c r="GZ395" s="28"/>
      <c r="HA395" s="28"/>
      <c r="HB395" s="28"/>
      <c r="HC395" s="28"/>
      <c r="HD395" s="28"/>
      <c r="HE395" s="28"/>
      <c r="HF395" s="28"/>
      <c r="HG395" s="28"/>
      <c r="HH395" s="28"/>
      <c r="HI395" s="28"/>
      <c r="HJ395" s="28"/>
      <c r="HK395" s="28"/>
      <c r="HL395" s="28"/>
      <c r="HM395" s="28"/>
      <c r="HN395" s="28"/>
      <c r="HO395" s="28"/>
      <c r="HP395" s="28"/>
      <c r="HQ395" s="28"/>
      <c r="HR395" s="28"/>
      <c r="HS395" s="28"/>
      <c r="HT395" s="28"/>
      <c r="HU395" s="28"/>
      <c r="HV395" s="28"/>
      <c r="HW395" s="28"/>
      <c r="HX395" s="28"/>
      <c r="HY395" s="28"/>
      <c r="HZ395" s="28"/>
      <c r="IA395" s="28"/>
      <c r="IB395" s="28"/>
      <c r="IC395" s="28"/>
      <c r="ID395" s="28"/>
      <c r="IE395" s="28"/>
      <c r="IF395" s="28"/>
      <c r="IG395" s="28"/>
      <c r="IH395" s="28"/>
      <c r="II395" s="28"/>
      <c r="IJ395" s="28"/>
      <c r="IK395" s="28"/>
      <c r="IL395" s="28"/>
      <c r="IM395" s="28"/>
      <c r="IN395" s="28"/>
      <c r="IO395" s="28"/>
      <c r="IP395" s="28"/>
      <c r="IQ395" s="28"/>
      <c r="IR395" s="28"/>
      <c r="IS395" s="28"/>
      <c r="IT395" s="28"/>
      <c r="IU395" s="28"/>
      <c r="IV395" s="28"/>
      <c r="IW395" s="28"/>
      <c r="IX395" s="28"/>
      <c r="IY395" s="28"/>
      <c r="IZ395" s="28"/>
      <c r="JA395" s="28"/>
      <c r="JB395" s="28"/>
      <c r="JC395" s="28"/>
      <c r="JD395" s="28"/>
      <c r="JE395" s="28"/>
      <c r="JF395" s="28"/>
      <c r="JG395" s="28"/>
      <c r="JH395" s="28"/>
      <c r="JI395" s="28"/>
      <c r="JJ395" s="28"/>
      <c r="JK395" s="28"/>
      <c r="JL395" s="28"/>
      <c r="JM395" s="28"/>
      <c r="JN395" s="28"/>
      <c r="JO395" s="28"/>
      <c r="JP395" s="28"/>
      <c r="JQ395" s="28"/>
      <c r="JR395" s="28"/>
      <c r="JS395" s="28"/>
    </row>
    <row r="396" spans="1:279" s="27" customFormat="1" ht="12.75" outlineLevel="1" x14ac:dyDescent="0.2">
      <c r="A396" s="33"/>
      <c r="B396" s="58"/>
      <c r="C396" s="33" t="s">
        <v>119</v>
      </c>
      <c r="D396" s="33"/>
      <c r="E396" s="244">
        <v>1</v>
      </c>
      <c r="F396" s="243"/>
      <c r="G396" s="204">
        <f>SUM(J396:AS396)</f>
        <v>184237545.48924729</v>
      </c>
      <c r="H396" s="216">
        <f>+G396/$G$275</f>
        <v>6.9255966539648856E-2</v>
      </c>
      <c r="I396" s="201" t="s">
        <v>164</v>
      </c>
      <c r="J396" s="247">
        <v>3497853.1747418633</v>
      </c>
      <c r="K396" s="247">
        <v>2215231.5677596834</v>
      </c>
      <c r="L396" s="247">
        <v>1647465.3126519343</v>
      </c>
      <c r="M396" s="247">
        <v>1467847.4501079791</v>
      </c>
      <c r="N396" s="247">
        <v>1336633.8202403171</v>
      </c>
      <c r="O396" s="247">
        <v>1313581.2745839895</v>
      </c>
      <c r="P396" s="247">
        <v>2085793.1602258743</v>
      </c>
      <c r="Q396" s="247">
        <v>1771808.9778607215</v>
      </c>
      <c r="R396" s="247">
        <v>2442728.4887085347</v>
      </c>
      <c r="S396" s="247">
        <v>3108270.9824215672</v>
      </c>
      <c r="T396" s="247">
        <v>4490129.3168358691</v>
      </c>
      <c r="U396" s="247">
        <v>7636827.6731089707</v>
      </c>
      <c r="V396" s="247">
        <v>6695806.3899999997</v>
      </c>
      <c r="W396" s="247">
        <f>+W403</f>
        <v>5978176.3300000001</v>
      </c>
      <c r="X396" s="247">
        <f t="shared" ref="X396:AS396" si="608">+X403</f>
        <v>6179658.7699999996</v>
      </c>
      <c r="Y396" s="247">
        <f t="shared" si="608"/>
        <v>5096852.18</v>
      </c>
      <c r="Z396" s="247">
        <f t="shared" si="608"/>
        <v>5824580.8200000003</v>
      </c>
      <c r="AA396" s="247">
        <f t="shared" si="608"/>
        <v>6438583.0300000003</v>
      </c>
      <c r="AB396" s="247">
        <f t="shared" si="608"/>
        <v>8121611.4100000001</v>
      </c>
      <c r="AC396" s="247">
        <f t="shared" si="608"/>
        <v>6723016.3499999996</v>
      </c>
      <c r="AD396" s="247">
        <f t="shared" si="608"/>
        <v>6906396.6500000004</v>
      </c>
      <c r="AE396" s="247">
        <f t="shared" si="608"/>
        <v>7547652.25</v>
      </c>
      <c r="AF396" s="247">
        <f t="shared" si="608"/>
        <v>9540187.1300000008</v>
      </c>
      <c r="AG396" s="247">
        <f t="shared" si="608"/>
        <v>11404994.09</v>
      </c>
      <c r="AH396" s="247">
        <f t="shared" si="608"/>
        <v>12139961.130000001</v>
      </c>
      <c r="AI396" s="247">
        <f t="shared" si="608"/>
        <v>10742831.109999999</v>
      </c>
      <c r="AJ396" s="247">
        <f t="shared" si="608"/>
        <v>9151657.879999999</v>
      </c>
      <c r="AK396" s="247">
        <f t="shared" si="608"/>
        <v>9482688.2200000007</v>
      </c>
      <c r="AL396" s="247">
        <f t="shared" si="608"/>
        <v>8088755.2699999996</v>
      </c>
      <c r="AM396" s="247">
        <f t="shared" si="608"/>
        <v>12239633.140000001</v>
      </c>
      <c r="AN396" s="247">
        <f t="shared" si="608"/>
        <v>1292903.97</v>
      </c>
      <c r="AO396" s="247">
        <f t="shared" si="608"/>
        <v>864342.59</v>
      </c>
      <c r="AP396" s="247">
        <f t="shared" si="608"/>
        <v>763085.58</v>
      </c>
      <c r="AQ396" s="247">
        <f t="shared" si="608"/>
        <v>0</v>
      </c>
      <c r="AR396" s="247">
        <f t="shared" si="608"/>
        <v>0</v>
      </c>
      <c r="AS396" s="247">
        <f t="shared" si="608"/>
        <v>0</v>
      </c>
      <c r="AT396" s="197"/>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14"/>
      <c r="DC396" s="28"/>
      <c r="DD396" s="28"/>
      <c r="DE396" s="28"/>
      <c r="DF396" s="28"/>
      <c r="DG396" s="28"/>
      <c r="DH396" s="28"/>
      <c r="DI396" s="28"/>
      <c r="DJ396" s="28"/>
      <c r="DK396" s="28"/>
      <c r="DL396" s="28"/>
      <c r="DM396" s="28"/>
      <c r="DN396" s="28"/>
      <c r="DO396" s="28"/>
      <c r="DP396" s="28"/>
      <c r="DQ396" s="28"/>
      <c r="DR396" s="28"/>
      <c r="DS396" s="28"/>
      <c r="DT396" s="28"/>
      <c r="DU396" s="28"/>
      <c r="DV396" s="28"/>
      <c r="DW396" s="28"/>
      <c r="DX396" s="28"/>
      <c r="DY396" s="28"/>
      <c r="DZ396" s="28"/>
      <c r="EA396" s="28"/>
      <c r="EB396" s="28"/>
      <c r="EC396" s="28"/>
      <c r="ED396" s="28"/>
      <c r="EE396" s="28"/>
      <c r="EF396" s="28"/>
      <c r="EG396" s="28"/>
      <c r="EH396" s="28"/>
      <c r="EI396" s="28"/>
      <c r="EJ396" s="28"/>
      <c r="EK396" s="28"/>
      <c r="EL396" s="28"/>
      <c r="EM396" s="28"/>
      <c r="EN396" s="28"/>
      <c r="EO396" s="28"/>
      <c r="EP396" s="28"/>
      <c r="EQ396" s="28"/>
      <c r="ER396" s="28"/>
      <c r="ES396" s="28"/>
      <c r="ET396" s="28"/>
      <c r="EU396" s="28"/>
      <c r="EV396" s="28"/>
      <c r="EW396" s="28"/>
      <c r="EX396" s="28"/>
      <c r="EY396" s="28"/>
      <c r="EZ396" s="28"/>
      <c r="FA396" s="28"/>
      <c r="FB396" s="28"/>
      <c r="FC396" s="28"/>
      <c r="FD396" s="28"/>
      <c r="FE396" s="28"/>
      <c r="FF396" s="28"/>
      <c r="FG396" s="28"/>
      <c r="FH396" s="28"/>
      <c r="FI396" s="28"/>
      <c r="FJ396" s="28"/>
      <c r="FK396" s="28"/>
      <c r="FL396" s="28"/>
      <c r="FM396" s="28"/>
      <c r="FN396" s="28"/>
      <c r="FO396" s="28"/>
      <c r="FP396" s="28"/>
      <c r="FQ396" s="28"/>
      <c r="FR396" s="28"/>
      <c r="FS396" s="28"/>
      <c r="FT396" s="28"/>
      <c r="FU396" s="28"/>
      <c r="FV396" s="28"/>
      <c r="FW396" s="28"/>
      <c r="FX396" s="28"/>
      <c r="FY396" s="28"/>
      <c r="FZ396" s="28"/>
      <c r="GA396" s="28"/>
      <c r="GB396" s="28"/>
      <c r="GC396" s="28"/>
      <c r="GD396" s="28"/>
      <c r="GE396" s="28"/>
      <c r="GF396" s="28"/>
      <c r="GG396" s="28"/>
      <c r="GH396" s="28"/>
      <c r="GI396" s="28"/>
      <c r="GJ396" s="28"/>
      <c r="GK396" s="28"/>
      <c r="GL396" s="28"/>
      <c r="GM396" s="28"/>
      <c r="GN396" s="28"/>
      <c r="GO396" s="28"/>
      <c r="GP396" s="28"/>
      <c r="GQ396" s="28"/>
      <c r="GR396" s="28"/>
      <c r="GS396" s="28"/>
      <c r="GT396" s="28"/>
      <c r="GU396" s="28"/>
      <c r="GV396" s="28"/>
      <c r="GW396" s="28"/>
      <c r="GX396" s="28"/>
      <c r="GY396" s="28"/>
      <c r="GZ396" s="28"/>
      <c r="HA396" s="28"/>
      <c r="HB396" s="28"/>
      <c r="HC396" s="28"/>
      <c r="HD396" s="28"/>
      <c r="HE396" s="28"/>
      <c r="HF396" s="28"/>
      <c r="HG396" s="28"/>
      <c r="HH396" s="28"/>
      <c r="HI396" s="28"/>
      <c r="HJ396" s="28"/>
      <c r="HK396" s="28"/>
      <c r="HL396" s="28"/>
      <c r="HM396" s="28"/>
      <c r="HN396" s="28"/>
      <c r="HO396" s="28"/>
      <c r="HP396" s="28"/>
      <c r="HQ396" s="28"/>
      <c r="HR396" s="28"/>
      <c r="HS396" s="28"/>
      <c r="HT396" s="28"/>
      <c r="HU396" s="28"/>
      <c r="HV396" s="28"/>
      <c r="HW396" s="28"/>
      <c r="HX396" s="28"/>
      <c r="HY396" s="28"/>
      <c r="HZ396" s="28"/>
      <c r="IA396" s="28"/>
      <c r="IB396" s="28"/>
      <c r="IC396" s="28"/>
      <c r="ID396" s="28"/>
      <c r="IE396" s="28"/>
      <c r="IF396" s="28"/>
      <c r="IG396" s="28"/>
      <c r="IH396" s="28"/>
      <c r="II396" s="28"/>
      <c r="IJ396" s="28"/>
      <c r="IK396" s="28"/>
      <c r="IL396" s="28"/>
      <c r="IM396" s="28"/>
      <c r="IN396" s="28"/>
      <c r="IO396" s="28"/>
      <c r="IP396" s="28"/>
      <c r="IQ396" s="28"/>
      <c r="IR396" s="28"/>
      <c r="IS396" s="28"/>
      <c r="IT396" s="28"/>
      <c r="IU396" s="28"/>
      <c r="IV396" s="28"/>
      <c r="IW396" s="28"/>
      <c r="IX396" s="28"/>
      <c r="IY396" s="28"/>
      <c r="IZ396" s="28"/>
      <c r="JA396" s="28"/>
      <c r="JB396" s="28"/>
      <c r="JC396" s="28"/>
      <c r="JD396" s="28"/>
      <c r="JE396" s="28"/>
      <c r="JF396" s="28"/>
      <c r="JG396" s="28"/>
      <c r="JH396" s="28"/>
      <c r="JI396" s="28"/>
      <c r="JJ396" s="28"/>
      <c r="JK396" s="28"/>
      <c r="JL396" s="28"/>
      <c r="JM396" s="28"/>
      <c r="JN396" s="28"/>
      <c r="JO396" s="28"/>
      <c r="JP396" s="28"/>
      <c r="JQ396" s="28"/>
      <c r="JR396" s="28"/>
      <c r="JS396" s="28"/>
    </row>
    <row r="397" spans="1:279" s="27" customFormat="1" ht="12.75" outlineLevel="1" x14ac:dyDescent="0.2">
      <c r="A397" s="33"/>
      <c r="B397" s="58"/>
      <c r="C397" s="33" t="s">
        <v>175</v>
      </c>
      <c r="D397" s="33"/>
      <c r="E397" s="249">
        <v>0</v>
      </c>
      <c r="F397" s="243"/>
      <c r="G397" s="204">
        <f>SUM(J397:AS397)</f>
        <v>0</v>
      </c>
      <c r="H397" s="216">
        <f t="shared" ref="H397:H398" si="609">+G397/$G$275</f>
        <v>0</v>
      </c>
      <c r="I397" s="201" t="s">
        <v>164</v>
      </c>
      <c r="J397" s="247">
        <v>0</v>
      </c>
      <c r="K397" s="247">
        <v>0</v>
      </c>
      <c r="L397" s="247">
        <v>0</v>
      </c>
      <c r="M397" s="247">
        <v>0</v>
      </c>
      <c r="N397" s="247">
        <v>0</v>
      </c>
      <c r="O397" s="247">
        <v>0</v>
      </c>
      <c r="P397" s="247">
        <v>0</v>
      </c>
      <c r="Q397" s="247">
        <v>0</v>
      </c>
      <c r="R397" s="247">
        <v>0</v>
      </c>
      <c r="S397" s="247">
        <v>0</v>
      </c>
      <c r="T397" s="247">
        <v>0</v>
      </c>
      <c r="U397" s="247">
        <v>0</v>
      </c>
      <c r="V397" s="247">
        <v>0</v>
      </c>
      <c r="W397" s="247">
        <v>0</v>
      </c>
      <c r="X397" s="247">
        <v>0</v>
      </c>
      <c r="Y397" s="247">
        <v>0</v>
      </c>
      <c r="Z397" s="247">
        <v>0</v>
      </c>
      <c r="AA397" s="247">
        <v>0</v>
      </c>
      <c r="AB397" s="247">
        <v>0</v>
      </c>
      <c r="AC397" s="247">
        <v>0</v>
      </c>
      <c r="AD397" s="247">
        <v>0</v>
      </c>
      <c r="AE397" s="247">
        <v>0</v>
      </c>
      <c r="AF397" s="247">
        <v>0</v>
      </c>
      <c r="AG397" s="247">
        <v>0</v>
      </c>
      <c r="AH397" s="247">
        <v>0</v>
      </c>
      <c r="AI397" s="247">
        <v>0</v>
      </c>
      <c r="AJ397" s="247">
        <v>0</v>
      </c>
      <c r="AK397" s="247">
        <v>0</v>
      </c>
      <c r="AL397" s="247">
        <v>0</v>
      </c>
      <c r="AM397" s="247">
        <v>0</v>
      </c>
      <c r="AN397" s="247">
        <v>0</v>
      </c>
      <c r="AO397" s="247">
        <v>0</v>
      </c>
      <c r="AP397" s="247">
        <v>0</v>
      </c>
      <c r="AQ397" s="247">
        <v>0</v>
      </c>
      <c r="AR397" s="247">
        <v>0</v>
      </c>
      <c r="AS397" s="247">
        <v>0</v>
      </c>
      <c r="AT397" s="197"/>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14"/>
      <c r="DC397" s="28"/>
      <c r="DD397" s="28"/>
      <c r="DE397" s="28"/>
      <c r="DF397" s="28"/>
      <c r="DG397" s="28"/>
      <c r="DH397" s="28"/>
      <c r="DI397" s="28"/>
      <c r="DJ397" s="28"/>
      <c r="DK397" s="28"/>
      <c r="DL397" s="28"/>
      <c r="DM397" s="28"/>
      <c r="DN397" s="28"/>
      <c r="DO397" s="28"/>
      <c r="DP397" s="28"/>
      <c r="DQ397" s="28"/>
      <c r="DR397" s="28"/>
      <c r="DS397" s="28"/>
      <c r="DT397" s="28"/>
      <c r="DU397" s="28"/>
      <c r="DV397" s="28"/>
      <c r="DW397" s="28"/>
      <c r="DX397" s="28"/>
      <c r="DY397" s="28"/>
      <c r="DZ397" s="28"/>
      <c r="EA397" s="28"/>
      <c r="EB397" s="28"/>
      <c r="EC397" s="28"/>
      <c r="ED397" s="28"/>
      <c r="EE397" s="28"/>
      <c r="EF397" s="28"/>
      <c r="EG397" s="28"/>
      <c r="EH397" s="28"/>
      <c r="EI397" s="28"/>
      <c r="EJ397" s="28"/>
      <c r="EK397" s="28"/>
      <c r="EL397" s="28"/>
      <c r="EM397" s="28"/>
      <c r="EN397" s="28"/>
      <c r="EO397" s="28"/>
      <c r="EP397" s="28"/>
      <c r="EQ397" s="28"/>
      <c r="ER397" s="28"/>
      <c r="ES397" s="28"/>
      <c r="ET397" s="28"/>
      <c r="EU397" s="28"/>
      <c r="EV397" s="28"/>
      <c r="EW397" s="28"/>
      <c r="EX397" s="28"/>
      <c r="EY397" s="28"/>
      <c r="EZ397" s="28"/>
      <c r="FA397" s="28"/>
      <c r="FB397" s="28"/>
      <c r="FC397" s="28"/>
      <c r="FD397" s="28"/>
      <c r="FE397" s="28"/>
      <c r="FF397" s="28"/>
      <c r="FG397" s="28"/>
      <c r="FH397" s="28"/>
      <c r="FI397" s="28"/>
      <c r="FJ397" s="28"/>
      <c r="FK397" s="28"/>
      <c r="FL397" s="28"/>
      <c r="FM397" s="28"/>
      <c r="FN397" s="28"/>
      <c r="FO397" s="28"/>
      <c r="FP397" s="28"/>
      <c r="FQ397" s="28"/>
      <c r="FR397" s="28"/>
      <c r="FS397" s="28"/>
      <c r="FT397" s="28"/>
      <c r="FU397" s="28"/>
      <c r="FV397" s="28"/>
      <c r="FW397" s="28"/>
      <c r="FX397" s="28"/>
      <c r="FY397" s="28"/>
      <c r="FZ397" s="28"/>
      <c r="GA397" s="28"/>
      <c r="GB397" s="28"/>
      <c r="GC397" s="28"/>
      <c r="GD397" s="28"/>
      <c r="GE397" s="28"/>
      <c r="GF397" s="28"/>
      <c r="GG397" s="28"/>
      <c r="GH397" s="28"/>
      <c r="GI397" s="28"/>
      <c r="GJ397" s="28"/>
      <c r="GK397" s="28"/>
      <c r="GL397" s="28"/>
      <c r="GM397" s="28"/>
      <c r="GN397" s="28"/>
      <c r="GO397" s="28"/>
      <c r="GP397" s="28"/>
      <c r="GQ397" s="28"/>
      <c r="GR397" s="28"/>
      <c r="GS397" s="28"/>
      <c r="GT397" s="28"/>
      <c r="GU397" s="28"/>
      <c r="GV397" s="28"/>
      <c r="GW397" s="28"/>
      <c r="GX397" s="28"/>
      <c r="GY397" s="28"/>
      <c r="GZ397" s="28"/>
      <c r="HA397" s="28"/>
      <c r="HB397" s="28"/>
      <c r="HC397" s="28"/>
      <c r="HD397" s="28"/>
      <c r="HE397" s="28"/>
      <c r="HF397" s="28"/>
      <c r="HG397" s="28"/>
      <c r="HH397" s="28"/>
      <c r="HI397" s="28"/>
      <c r="HJ397" s="28"/>
      <c r="HK397" s="28"/>
      <c r="HL397" s="28"/>
      <c r="HM397" s="28"/>
      <c r="HN397" s="28"/>
      <c r="HO397" s="28"/>
      <c r="HP397" s="28"/>
      <c r="HQ397" s="28"/>
      <c r="HR397" s="28"/>
      <c r="HS397" s="28"/>
      <c r="HT397" s="28"/>
      <c r="HU397" s="28"/>
      <c r="HV397" s="28"/>
      <c r="HW397" s="28"/>
      <c r="HX397" s="28"/>
      <c r="HY397" s="28"/>
      <c r="HZ397" s="28"/>
      <c r="IA397" s="28"/>
      <c r="IB397" s="28"/>
      <c r="IC397" s="28"/>
      <c r="ID397" s="28"/>
      <c r="IE397" s="28"/>
      <c r="IF397" s="28"/>
      <c r="IG397" s="28"/>
      <c r="IH397" s="28"/>
      <c r="II397" s="28"/>
      <c r="IJ397" s="28"/>
      <c r="IK397" s="28"/>
      <c r="IL397" s="28"/>
      <c r="IM397" s="28"/>
      <c r="IN397" s="28"/>
      <c r="IO397" s="28"/>
      <c r="IP397" s="28"/>
      <c r="IQ397" s="28"/>
      <c r="IR397" s="28"/>
      <c r="IS397" s="28"/>
      <c r="IT397" s="28"/>
      <c r="IU397" s="28"/>
      <c r="IV397" s="28"/>
      <c r="IW397" s="28"/>
      <c r="IX397" s="28"/>
      <c r="IY397" s="28"/>
      <c r="IZ397" s="28"/>
      <c r="JA397" s="28"/>
      <c r="JB397" s="28"/>
      <c r="JC397" s="28"/>
      <c r="JD397" s="28"/>
      <c r="JE397" s="28"/>
      <c r="JF397" s="28"/>
      <c r="JG397" s="28"/>
      <c r="JH397" s="28"/>
      <c r="JI397" s="28"/>
      <c r="JJ397" s="28"/>
      <c r="JK397" s="28"/>
      <c r="JL397" s="28"/>
      <c r="JM397" s="28"/>
      <c r="JN397" s="28"/>
      <c r="JO397" s="28"/>
      <c r="JP397" s="28"/>
      <c r="JQ397" s="28"/>
      <c r="JR397" s="28"/>
      <c r="JS397" s="28"/>
    </row>
    <row r="398" spans="1:279" s="27" customFormat="1" ht="13.5" outlineLevel="1" thickBot="1" x14ac:dyDescent="0.25">
      <c r="A398" s="33"/>
      <c r="B398" s="58"/>
      <c r="C398" s="51" t="s">
        <v>161</v>
      </c>
      <c r="D398" s="33"/>
      <c r="E398" s="52">
        <f>SUM(E396:E397)</f>
        <v>1</v>
      </c>
      <c r="F398" s="33"/>
      <c r="G398" s="218">
        <f t="shared" ref="G398" si="610">SUM(J398:AS398)</f>
        <v>184237545.48924729</v>
      </c>
      <c r="H398" s="216">
        <f t="shared" si="609"/>
        <v>6.9255966539648856E-2</v>
      </c>
      <c r="I398" s="201" t="s">
        <v>164</v>
      </c>
      <c r="J398" s="212">
        <f t="shared" ref="J398:AJ398" si="611">SUM(J396:J397)</f>
        <v>3497853.1747418633</v>
      </c>
      <c r="K398" s="212">
        <f t="shared" si="611"/>
        <v>2215231.5677596834</v>
      </c>
      <c r="L398" s="212">
        <f t="shared" si="611"/>
        <v>1647465.3126519343</v>
      </c>
      <c r="M398" s="212">
        <f t="shared" si="611"/>
        <v>1467847.4501079791</v>
      </c>
      <c r="N398" s="212">
        <f t="shared" si="611"/>
        <v>1336633.8202403171</v>
      </c>
      <c r="O398" s="212">
        <f t="shared" si="611"/>
        <v>1313581.2745839895</v>
      </c>
      <c r="P398" s="212">
        <f t="shared" si="611"/>
        <v>2085793.1602258743</v>
      </c>
      <c r="Q398" s="212">
        <f t="shared" si="611"/>
        <v>1771808.9778607215</v>
      </c>
      <c r="R398" s="212">
        <f t="shared" si="611"/>
        <v>2442728.4887085347</v>
      </c>
      <c r="S398" s="212">
        <f t="shared" si="611"/>
        <v>3108270.9824215672</v>
      </c>
      <c r="T398" s="212">
        <f t="shared" si="611"/>
        <v>4490129.3168358691</v>
      </c>
      <c r="U398" s="212">
        <f t="shared" si="611"/>
        <v>7636827.6731089707</v>
      </c>
      <c r="V398" s="212">
        <f t="shared" si="611"/>
        <v>6695806.3899999997</v>
      </c>
      <c r="W398" s="212">
        <f t="shared" si="611"/>
        <v>5978176.3300000001</v>
      </c>
      <c r="X398" s="212">
        <f t="shared" si="611"/>
        <v>6179658.7699999996</v>
      </c>
      <c r="Y398" s="212">
        <f t="shared" si="611"/>
        <v>5096852.18</v>
      </c>
      <c r="Z398" s="212">
        <f t="shared" si="611"/>
        <v>5824580.8200000003</v>
      </c>
      <c r="AA398" s="212">
        <f t="shared" si="611"/>
        <v>6438583.0300000003</v>
      </c>
      <c r="AB398" s="212">
        <f t="shared" si="611"/>
        <v>8121611.4100000001</v>
      </c>
      <c r="AC398" s="212">
        <f t="shared" si="611"/>
        <v>6723016.3499999996</v>
      </c>
      <c r="AD398" s="212">
        <f t="shared" si="611"/>
        <v>6906396.6500000004</v>
      </c>
      <c r="AE398" s="212">
        <f t="shared" si="611"/>
        <v>7547652.25</v>
      </c>
      <c r="AF398" s="212">
        <f t="shared" si="611"/>
        <v>9540187.1300000008</v>
      </c>
      <c r="AG398" s="212">
        <f t="shared" si="611"/>
        <v>11404994.09</v>
      </c>
      <c r="AH398" s="212">
        <f t="shared" si="611"/>
        <v>12139961.130000001</v>
      </c>
      <c r="AI398" s="212">
        <f t="shared" si="611"/>
        <v>10742831.109999999</v>
      </c>
      <c r="AJ398" s="212">
        <f t="shared" si="611"/>
        <v>9151657.879999999</v>
      </c>
      <c r="AK398" s="212">
        <f t="shared" ref="AK398:AO398" si="612">SUM(AK396:AK397)</f>
        <v>9482688.2200000007</v>
      </c>
      <c r="AL398" s="212">
        <f t="shared" si="612"/>
        <v>8088755.2699999996</v>
      </c>
      <c r="AM398" s="212">
        <f t="shared" si="612"/>
        <v>12239633.140000001</v>
      </c>
      <c r="AN398" s="212">
        <f t="shared" si="612"/>
        <v>1292903.97</v>
      </c>
      <c r="AO398" s="212">
        <f t="shared" si="612"/>
        <v>864342.59</v>
      </c>
      <c r="AP398" s="212">
        <f t="shared" ref="AP398:AS398" si="613">SUM(AP396:AP397)</f>
        <v>763085.58</v>
      </c>
      <c r="AQ398" s="212">
        <f t="shared" si="613"/>
        <v>0</v>
      </c>
      <c r="AR398" s="212">
        <f t="shared" si="613"/>
        <v>0</v>
      </c>
      <c r="AS398" s="212">
        <f t="shared" si="613"/>
        <v>0</v>
      </c>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14"/>
      <c r="DC398" s="28"/>
      <c r="DD398" s="28"/>
      <c r="DE398" s="28"/>
      <c r="DF398" s="28"/>
      <c r="DG398" s="28"/>
      <c r="DH398" s="28"/>
      <c r="DI398" s="28"/>
      <c r="DJ398" s="28"/>
      <c r="DK398" s="28"/>
      <c r="DL398" s="28"/>
      <c r="DM398" s="28"/>
      <c r="DN398" s="28"/>
      <c r="DO398" s="28"/>
      <c r="DP398" s="28"/>
      <c r="DQ398" s="28"/>
      <c r="DR398" s="28"/>
      <c r="DS398" s="28"/>
      <c r="DT398" s="28"/>
      <c r="DU398" s="28"/>
      <c r="DV398" s="28"/>
      <c r="DW398" s="28"/>
      <c r="DX398" s="28"/>
      <c r="DY398" s="28"/>
      <c r="DZ398" s="28"/>
      <c r="EA398" s="28"/>
      <c r="EB398" s="28"/>
      <c r="EC398" s="28"/>
      <c r="ED398" s="28"/>
      <c r="EE398" s="28"/>
      <c r="EF398" s="28"/>
      <c r="EG398" s="28"/>
      <c r="EH398" s="28"/>
      <c r="EI398" s="28"/>
      <c r="EJ398" s="28"/>
      <c r="EK398" s="28"/>
      <c r="EL398" s="28"/>
      <c r="EM398" s="28"/>
      <c r="EN398" s="28"/>
      <c r="EO398" s="28"/>
      <c r="EP398" s="28"/>
      <c r="EQ398" s="28"/>
      <c r="ER398" s="28"/>
      <c r="ES398" s="28"/>
      <c r="ET398" s="28"/>
      <c r="EU398" s="28"/>
      <c r="EV398" s="28"/>
      <c r="EW398" s="28"/>
      <c r="EX398" s="28"/>
      <c r="EY398" s="28"/>
      <c r="EZ398" s="28"/>
      <c r="FA398" s="28"/>
      <c r="FB398" s="28"/>
      <c r="FC398" s="28"/>
      <c r="FD398" s="28"/>
      <c r="FE398" s="28"/>
      <c r="FF398" s="28"/>
      <c r="FG398" s="28"/>
      <c r="FH398" s="28"/>
      <c r="FI398" s="28"/>
      <c r="FJ398" s="28"/>
      <c r="FK398" s="28"/>
      <c r="FL398" s="28"/>
      <c r="FM398" s="28"/>
      <c r="FN398" s="28"/>
      <c r="FO398" s="28"/>
      <c r="FP398" s="28"/>
      <c r="FQ398" s="28"/>
      <c r="FR398" s="28"/>
      <c r="FS398" s="28"/>
      <c r="FT398" s="28"/>
      <c r="FU398" s="28"/>
      <c r="FV398" s="28"/>
      <c r="FW398" s="28"/>
      <c r="FX398" s="28"/>
      <c r="FY398" s="28"/>
      <c r="FZ398" s="28"/>
      <c r="GA398" s="28"/>
      <c r="GB398" s="28"/>
      <c r="GC398" s="28"/>
      <c r="GD398" s="28"/>
      <c r="GE398" s="28"/>
      <c r="GF398" s="28"/>
      <c r="GG398" s="28"/>
      <c r="GH398" s="28"/>
      <c r="GI398" s="28"/>
      <c r="GJ398" s="28"/>
      <c r="GK398" s="28"/>
      <c r="GL398" s="28"/>
      <c r="GM398" s="28"/>
      <c r="GN398" s="28"/>
      <c r="GO398" s="28"/>
      <c r="GP398" s="28"/>
      <c r="GQ398" s="28"/>
      <c r="GR398" s="28"/>
      <c r="GS398" s="28"/>
      <c r="GT398" s="28"/>
      <c r="GU398" s="28"/>
      <c r="GV398" s="28"/>
      <c r="GW398" s="28"/>
      <c r="GX398" s="28"/>
      <c r="GY398" s="28"/>
      <c r="GZ398" s="28"/>
      <c r="HA398" s="28"/>
      <c r="HB398" s="28"/>
      <c r="HC398" s="28"/>
      <c r="HD398" s="28"/>
      <c r="HE398" s="28"/>
      <c r="HF398" s="28"/>
      <c r="HG398" s="28"/>
      <c r="HH398" s="28"/>
      <c r="HI398" s="28"/>
      <c r="HJ398" s="28"/>
      <c r="HK398" s="28"/>
      <c r="HL398" s="28"/>
      <c r="HM398" s="28"/>
      <c r="HN398" s="28"/>
      <c r="HO398" s="28"/>
      <c r="HP398" s="28"/>
      <c r="HQ398" s="28"/>
      <c r="HR398" s="28"/>
      <c r="HS398" s="28"/>
      <c r="HT398" s="28"/>
      <c r="HU398" s="28"/>
      <c r="HV398" s="28"/>
      <c r="HW398" s="28"/>
      <c r="HX398" s="28"/>
      <c r="HY398" s="28"/>
      <c r="HZ398" s="28"/>
      <c r="IA398" s="28"/>
      <c r="IB398" s="28"/>
      <c r="IC398" s="28"/>
      <c r="ID398" s="28"/>
      <c r="IE398" s="28"/>
      <c r="IF398" s="28"/>
      <c r="IG398" s="28"/>
      <c r="IH398" s="28"/>
      <c r="II398" s="28"/>
      <c r="IJ398" s="28"/>
      <c r="IK398" s="28"/>
      <c r="IL398" s="28"/>
      <c r="IM398" s="28"/>
      <c r="IN398" s="28"/>
      <c r="IO398" s="28"/>
      <c r="IP398" s="28"/>
      <c r="IQ398" s="28"/>
      <c r="IR398" s="28"/>
      <c r="IS398" s="28"/>
      <c r="IT398" s="28"/>
      <c r="IU398" s="28"/>
      <c r="IV398" s="28"/>
      <c r="IW398" s="28"/>
      <c r="IX398" s="28"/>
      <c r="IY398" s="28"/>
      <c r="IZ398" s="28"/>
      <c r="JA398" s="28"/>
      <c r="JB398" s="28"/>
      <c r="JC398" s="28"/>
      <c r="JD398" s="28"/>
      <c r="JE398" s="28"/>
      <c r="JF398" s="28"/>
      <c r="JG398" s="28"/>
      <c r="JH398" s="28"/>
      <c r="JI398" s="28"/>
      <c r="JJ398" s="28"/>
      <c r="JK398" s="28"/>
      <c r="JL398" s="28"/>
      <c r="JM398" s="28"/>
      <c r="JN398" s="28"/>
      <c r="JO398" s="28"/>
      <c r="JP398" s="28"/>
      <c r="JQ398" s="28"/>
      <c r="JR398" s="28"/>
      <c r="JS398" s="28"/>
    </row>
    <row r="399" spans="1:279" s="27" customFormat="1" ht="13.5" outlineLevel="1" thickTop="1" x14ac:dyDescent="0.2">
      <c r="A399" s="33"/>
      <c r="B399" s="58"/>
      <c r="C399" s="33"/>
      <c r="D399" s="33"/>
      <c r="E399" s="196"/>
      <c r="F399" s="196"/>
      <c r="G399" s="46"/>
      <c r="H399" s="33"/>
      <c r="I399" s="12"/>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14"/>
      <c r="DC399" s="28"/>
      <c r="DD399" s="28"/>
      <c r="DE399" s="28"/>
      <c r="DF399" s="28"/>
      <c r="DG399" s="28"/>
      <c r="DH399" s="28"/>
      <c r="DI399" s="28"/>
      <c r="DJ399" s="28"/>
      <c r="DK399" s="28"/>
      <c r="DL399" s="28"/>
      <c r="DM399" s="28"/>
      <c r="DN399" s="28"/>
      <c r="DO399" s="28"/>
      <c r="DP399" s="28"/>
      <c r="DQ399" s="28"/>
      <c r="DR399" s="28"/>
      <c r="DS399" s="28"/>
      <c r="DT399" s="28"/>
      <c r="DU399" s="28"/>
      <c r="DV399" s="28"/>
      <c r="DW399" s="28"/>
      <c r="DX399" s="28"/>
      <c r="DY399" s="28"/>
      <c r="DZ399" s="28"/>
      <c r="EA399" s="28"/>
      <c r="EB399" s="28"/>
      <c r="EC399" s="28"/>
      <c r="ED399" s="28"/>
      <c r="EE399" s="28"/>
      <c r="EF399" s="28"/>
      <c r="EG399" s="28"/>
      <c r="EH399" s="28"/>
      <c r="EI399" s="28"/>
      <c r="EJ399" s="28"/>
      <c r="EK399" s="28"/>
      <c r="EL399" s="28"/>
      <c r="EM399" s="28"/>
      <c r="EN399" s="28"/>
      <c r="EO399" s="28"/>
      <c r="EP399" s="28"/>
      <c r="EQ399" s="28"/>
      <c r="ER399" s="28"/>
      <c r="ES399" s="28"/>
      <c r="ET399" s="28"/>
      <c r="EU399" s="28"/>
      <c r="EV399" s="28"/>
      <c r="EW399" s="28"/>
      <c r="EX399" s="28"/>
      <c r="EY399" s="28"/>
      <c r="EZ399" s="28"/>
      <c r="FA399" s="28"/>
      <c r="FB399" s="28"/>
      <c r="FC399" s="28"/>
      <c r="FD399" s="28"/>
      <c r="FE399" s="28"/>
      <c r="FF399" s="28"/>
      <c r="FG399" s="28"/>
      <c r="FH399" s="28"/>
      <c r="FI399" s="28"/>
      <c r="FJ399" s="28"/>
      <c r="FK399" s="28"/>
      <c r="FL399" s="28"/>
      <c r="FM399" s="28"/>
      <c r="FN399" s="28"/>
      <c r="FO399" s="28"/>
      <c r="FP399" s="28"/>
      <c r="FQ399" s="28"/>
      <c r="FR399" s="28"/>
      <c r="FS399" s="28"/>
      <c r="FT399" s="28"/>
      <c r="FU399" s="28"/>
      <c r="FV399" s="28"/>
      <c r="FW399" s="28"/>
      <c r="FX399" s="28"/>
      <c r="FY399" s="28"/>
      <c r="FZ399" s="28"/>
      <c r="GA399" s="28"/>
      <c r="GB399" s="28"/>
      <c r="GC399" s="28"/>
      <c r="GD399" s="28"/>
      <c r="GE399" s="28"/>
      <c r="GF399" s="28"/>
      <c r="GG399" s="28"/>
      <c r="GH399" s="28"/>
      <c r="GI399" s="28"/>
      <c r="GJ399" s="28"/>
      <c r="GK399" s="28"/>
      <c r="GL399" s="28"/>
      <c r="GM399" s="28"/>
      <c r="GN399" s="28"/>
      <c r="GO399" s="28"/>
      <c r="GP399" s="28"/>
      <c r="GQ399" s="28"/>
      <c r="GR399" s="28"/>
      <c r="GS399" s="28"/>
      <c r="GT399" s="28"/>
      <c r="GU399" s="28"/>
      <c r="GV399" s="28"/>
      <c r="GW399" s="28"/>
      <c r="GX399" s="28"/>
      <c r="GY399" s="28"/>
      <c r="GZ399" s="28"/>
      <c r="HA399" s="28"/>
      <c r="HB399" s="28"/>
      <c r="HC399" s="28"/>
      <c r="HD399" s="28"/>
      <c r="HE399" s="28"/>
      <c r="HF399" s="28"/>
      <c r="HG399" s="28"/>
      <c r="HH399" s="28"/>
      <c r="HI399" s="28"/>
      <c r="HJ399" s="28"/>
      <c r="HK399" s="28"/>
      <c r="HL399" s="28"/>
      <c r="HM399" s="28"/>
      <c r="HN399" s="28"/>
      <c r="HO399" s="28"/>
      <c r="HP399" s="28"/>
      <c r="HQ399" s="28"/>
      <c r="HR399" s="28"/>
      <c r="HS399" s="28"/>
      <c r="HT399" s="28"/>
      <c r="HU399" s="28"/>
      <c r="HV399" s="28"/>
      <c r="HW399" s="28"/>
      <c r="HX399" s="28"/>
      <c r="HY399" s="28"/>
      <c r="HZ399" s="28"/>
      <c r="IA399" s="28"/>
      <c r="IB399" s="28"/>
      <c r="IC399" s="28"/>
      <c r="ID399" s="28"/>
      <c r="IE399" s="28"/>
      <c r="IF399" s="28"/>
      <c r="IG399" s="28"/>
      <c r="IH399" s="28"/>
      <c r="II399" s="28"/>
      <c r="IJ399" s="28"/>
      <c r="IK399" s="28"/>
      <c r="IL399" s="28"/>
      <c r="IM399" s="28"/>
      <c r="IN399" s="28"/>
      <c r="IO399" s="28"/>
      <c r="IP399" s="28"/>
      <c r="IQ399" s="28"/>
      <c r="IR399" s="28"/>
      <c r="IS399" s="28"/>
      <c r="IT399" s="28"/>
      <c r="IU399" s="28"/>
      <c r="IV399" s="28"/>
      <c r="IW399" s="28"/>
      <c r="IX399" s="28"/>
      <c r="IY399" s="28"/>
      <c r="IZ399" s="28"/>
      <c r="JA399" s="28"/>
      <c r="JB399" s="28"/>
      <c r="JC399" s="28"/>
      <c r="JD399" s="28"/>
      <c r="JE399" s="28"/>
      <c r="JF399" s="28"/>
      <c r="JG399" s="28"/>
      <c r="JH399" s="28"/>
      <c r="JI399" s="28"/>
      <c r="JJ399" s="28"/>
      <c r="JK399" s="28"/>
      <c r="JL399" s="28"/>
      <c r="JM399" s="28"/>
      <c r="JN399" s="28"/>
      <c r="JO399" s="28"/>
      <c r="JP399" s="28"/>
      <c r="JQ399" s="28"/>
      <c r="JR399" s="28"/>
      <c r="JS399" s="28"/>
    </row>
    <row r="400" spans="1:279" s="27" customFormat="1" ht="12.75" outlineLevel="1" x14ac:dyDescent="0.2">
      <c r="A400" s="33"/>
      <c r="B400" s="58"/>
      <c r="C400" s="33"/>
      <c r="D400" s="33"/>
      <c r="E400" s="196"/>
      <c r="F400" s="196"/>
      <c r="G400" s="46"/>
      <c r="H400" s="33"/>
      <c r="I400" s="12"/>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14"/>
      <c r="DC400" s="28"/>
      <c r="DD400" s="28"/>
      <c r="DE400" s="28"/>
      <c r="DF400" s="28"/>
      <c r="DG400" s="28"/>
      <c r="DH400" s="28"/>
      <c r="DI400" s="28"/>
      <c r="DJ400" s="28"/>
      <c r="DK400" s="28"/>
      <c r="DL400" s="28"/>
      <c r="DM400" s="28"/>
      <c r="DN400" s="28"/>
      <c r="DO400" s="28"/>
      <c r="DP400" s="28"/>
      <c r="DQ400" s="28"/>
      <c r="DR400" s="28"/>
      <c r="DS400" s="28"/>
      <c r="DT400" s="28"/>
      <c r="DU400" s="28"/>
      <c r="DV400" s="28"/>
      <c r="DW400" s="28"/>
      <c r="DX400" s="28"/>
      <c r="DY400" s="28"/>
      <c r="DZ400" s="28"/>
      <c r="EA400" s="28"/>
      <c r="EB400" s="28"/>
      <c r="EC400" s="28"/>
      <c r="ED400" s="28"/>
      <c r="EE400" s="28"/>
      <c r="EF400" s="28"/>
      <c r="EG400" s="28"/>
      <c r="EH400" s="28"/>
      <c r="EI400" s="28"/>
      <c r="EJ400" s="28"/>
      <c r="EK400" s="28"/>
      <c r="EL400" s="28"/>
      <c r="EM400" s="28"/>
      <c r="EN400" s="28"/>
      <c r="EO400" s="28"/>
      <c r="EP400" s="28"/>
      <c r="EQ400" s="28"/>
      <c r="ER400" s="28"/>
      <c r="ES400" s="28"/>
      <c r="ET400" s="28"/>
      <c r="EU400" s="28"/>
      <c r="EV400" s="28"/>
      <c r="EW400" s="28"/>
      <c r="EX400" s="28"/>
      <c r="EY400" s="28"/>
      <c r="EZ400" s="28"/>
      <c r="FA400" s="28"/>
      <c r="FB400" s="28"/>
      <c r="FC400" s="28"/>
      <c r="FD400" s="28"/>
      <c r="FE400" s="28"/>
      <c r="FF400" s="28"/>
      <c r="FG400" s="28"/>
      <c r="FH400" s="28"/>
      <c r="FI400" s="28"/>
      <c r="FJ400" s="28"/>
      <c r="FK400" s="28"/>
      <c r="FL400" s="28"/>
      <c r="FM400" s="28"/>
      <c r="FN400" s="28"/>
      <c r="FO400" s="28"/>
      <c r="FP400" s="28"/>
      <c r="FQ400" s="28"/>
      <c r="FR400" s="28"/>
      <c r="FS400" s="28"/>
      <c r="FT400" s="28"/>
      <c r="FU400" s="28"/>
      <c r="FV400" s="28"/>
      <c r="FW400" s="28"/>
      <c r="FX400" s="28"/>
      <c r="FY400" s="28"/>
      <c r="FZ400" s="28"/>
      <c r="GA400" s="28"/>
      <c r="GB400" s="28"/>
      <c r="GC400" s="28"/>
      <c r="GD400" s="28"/>
      <c r="GE400" s="28"/>
      <c r="GF400" s="28"/>
      <c r="GG400" s="28"/>
      <c r="GH400" s="28"/>
      <c r="GI400" s="28"/>
      <c r="GJ400" s="28"/>
      <c r="GK400" s="28"/>
      <c r="GL400" s="28"/>
      <c r="GM400" s="28"/>
      <c r="GN400" s="28"/>
      <c r="GO400" s="28"/>
      <c r="GP400" s="28"/>
      <c r="GQ400" s="28"/>
      <c r="GR400" s="28"/>
      <c r="GS400" s="28"/>
      <c r="GT400" s="28"/>
      <c r="GU400" s="28"/>
      <c r="GV400" s="28"/>
      <c r="GW400" s="28"/>
      <c r="GX400" s="28"/>
      <c r="GY400" s="28"/>
      <c r="GZ400" s="28"/>
      <c r="HA400" s="28"/>
      <c r="HB400" s="28"/>
      <c r="HC400" s="28"/>
      <c r="HD400" s="28"/>
      <c r="HE400" s="28"/>
      <c r="HF400" s="28"/>
      <c r="HG400" s="28"/>
      <c r="HH400" s="28"/>
      <c r="HI400" s="28"/>
      <c r="HJ400" s="28"/>
      <c r="HK400" s="28"/>
      <c r="HL400" s="28"/>
      <c r="HM400" s="28"/>
      <c r="HN400" s="28"/>
      <c r="HO400" s="28"/>
      <c r="HP400" s="28"/>
      <c r="HQ400" s="28"/>
      <c r="HR400" s="28"/>
      <c r="HS400" s="28"/>
      <c r="HT400" s="28"/>
      <c r="HU400" s="28"/>
      <c r="HV400" s="28"/>
      <c r="HW400" s="28"/>
      <c r="HX400" s="28"/>
      <c r="HY400" s="28"/>
      <c r="HZ400" s="28"/>
      <c r="IA400" s="28"/>
      <c r="IB400" s="28"/>
      <c r="IC400" s="28"/>
      <c r="ID400" s="28"/>
      <c r="IE400" s="28"/>
      <c r="IF400" s="28"/>
      <c r="IG400" s="28"/>
      <c r="IH400" s="28"/>
      <c r="II400" s="28"/>
      <c r="IJ400" s="28"/>
      <c r="IK400" s="28"/>
      <c r="IL400" s="28"/>
      <c r="IM400" s="28"/>
      <c r="IN400" s="28"/>
      <c r="IO400" s="28"/>
      <c r="IP400" s="28"/>
      <c r="IQ400" s="28"/>
      <c r="IR400" s="28"/>
      <c r="IS400" s="28"/>
      <c r="IT400" s="28"/>
      <c r="IU400" s="28"/>
      <c r="IV400" s="28"/>
      <c r="IW400" s="28"/>
      <c r="IX400" s="28"/>
      <c r="IY400" s="28"/>
      <c r="IZ400" s="28"/>
      <c r="JA400" s="28"/>
      <c r="JB400" s="28"/>
      <c r="JC400" s="28"/>
      <c r="JD400" s="28"/>
      <c r="JE400" s="28"/>
      <c r="JF400" s="28"/>
      <c r="JG400" s="28"/>
      <c r="JH400" s="28"/>
      <c r="JI400" s="28"/>
      <c r="JJ400" s="28"/>
      <c r="JK400" s="28"/>
      <c r="JL400" s="28"/>
      <c r="JM400" s="28"/>
      <c r="JN400" s="28"/>
      <c r="JO400" s="28"/>
      <c r="JP400" s="28"/>
      <c r="JQ400" s="28"/>
      <c r="JR400" s="28"/>
      <c r="JS400" s="28"/>
    </row>
    <row r="401" spans="1:279" s="27" customFormat="1" ht="12.75" outlineLevel="1" x14ac:dyDescent="0.2">
      <c r="A401" s="33"/>
      <c r="B401" s="58"/>
      <c r="C401" s="240" t="s">
        <v>194</v>
      </c>
      <c r="D401" s="33"/>
      <c r="E401" s="194"/>
      <c r="F401" s="194"/>
      <c r="G401" s="204"/>
      <c r="H401" s="33"/>
      <c r="I401" s="12"/>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14"/>
      <c r="DC401" s="28"/>
      <c r="DD401" s="28"/>
      <c r="DE401" s="28"/>
      <c r="DF401" s="28"/>
      <c r="DG401" s="28"/>
      <c r="DH401" s="28"/>
      <c r="DI401" s="28"/>
      <c r="DJ401" s="28"/>
      <c r="DK401" s="28"/>
      <c r="DL401" s="28"/>
      <c r="DM401" s="28"/>
      <c r="DN401" s="28"/>
      <c r="DO401" s="28"/>
      <c r="DP401" s="28"/>
      <c r="DQ401" s="28"/>
      <c r="DR401" s="28"/>
      <c r="DS401" s="28"/>
      <c r="DT401" s="28"/>
      <c r="DU401" s="28"/>
      <c r="DV401" s="28"/>
      <c r="DW401" s="28"/>
      <c r="DX401" s="28"/>
      <c r="DY401" s="28"/>
      <c r="DZ401" s="28"/>
      <c r="EA401" s="28"/>
      <c r="EB401" s="28"/>
      <c r="EC401" s="28"/>
      <c r="ED401" s="28"/>
      <c r="EE401" s="28"/>
      <c r="EF401" s="28"/>
      <c r="EG401" s="28"/>
      <c r="EH401" s="28"/>
      <c r="EI401" s="28"/>
      <c r="EJ401" s="28"/>
      <c r="EK401" s="28"/>
      <c r="EL401" s="28"/>
      <c r="EM401" s="28"/>
      <c r="EN401" s="28"/>
      <c r="EO401" s="28"/>
      <c r="EP401" s="28"/>
      <c r="EQ401" s="28"/>
      <c r="ER401" s="28"/>
      <c r="ES401" s="28"/>
      <c r="ET401" s="28"/>
      <c r="EU401" s="28"/>
      <c r="EV401" s="28"/>
      <c r="EW401" s="28"/>
      <c r="EX401" s="28"/>
      <c r="EY401" s="28"/>
      <c r="EZ401" s="28"/>
      <c r="FA401" s="28"/>
      <c r="FB401" s="28"/>
      <c r="FC401" s="28"/>
      <c r="FD401" s="28"/>
      <c r="FE401" s="28"/>
      <c r="FF401" s="28"/>
      <c r="FG401" s="28"/>
      <c r="FH401" s="28"/>
      <c r="FI401" s="28"/>
      <c r="FJ401" s="28"/>
      <c r="FK401" s="28"/>
      <c r="FL401" s="28"/>
      <c r="FM401" s="28"/>
      <c r="FN401" s="28"/>
      <c r="FO401" s="28"/>
      <c r="FP401" s="28"/>
      <c r="FQ401" s="28"/>
      <c r="FR401" s="28"/>
      <c r="FS401" s="28"/>
      <c r="FT401" s="28"/>
      <c r="FU401" s="28"/>
      <c r="FV401" s="28"/>
      <c r="FW401" s="28"/>
      <c r="FX401" s="28"/>
      <c r="FY401" s="28"/>
      <c r="FZ401" s="28"/>
      <c r="GA401" s="28"/>
      <c r="GB401" s="28"/>
      <c r="GC401" s="28"/>
      <c r="GD401" s="28"/>
      <c r="GE401" s="28"/>
      <c r="GF401" s="28"/>
      <c r="GG401" s="28"/>
      <c r="GH401" s="28"/>
      <c r="GI401" s="28"/>
      <c r="GJ401" s="28"/>
      <c r="GK401" s="28"/>
      <c r="GL401" s="28"/>
      <c r="GM401" s="28"/>
      <c r="GN401" s="28"/>
      <c r="GO401" s="28"/>
      <c r="GP401" s="28"/>
      <c r="GQ401" s="28"/>
      <c r="GR401" s="28"/>
      <c r="GS401" s="28"/>
      <c r="GT401" s="28"/>
      <c r="GU401" s="28"/>
      <c r="GV401" s="28"/>
      <c r="GW401" s="28"/>
      <c r="GX401" s="28"/>
      <c r="GY401" s="28"/>
      <c r="GZ401" s="28"/>
      <c r="HA401" s="28"/>
      <c r="HB401" s="28"/>
      <c r="HC401" s="28"/>
      <c r="HD401" s="28"/>
      <c r="HE401" s="28"/>
      <c r="HF401" s="28"/>
      <c r="HG401" s="28"/>
      <c r="HH401" s="28"/>
      <c r="HI401" s="28"/>
      <c r="HJ401" s="28"/>
      <c r="HK401" s="28"/>
      <c r="HL401" s="28"/>
      <c r="HM401" s="28"/>
      <c r="HN401" s="28"/>
      <c r="HO401" s="28"/>
      <c r="HP401" s="28"/>
      <c r="HQ401" s="28"/>
      <c r="HR401" s="28"/>
      <c r="HS401" s="28"/>
      <c r="HT401" s="28"/>
      <c r="HU401" s="28"/>
      <c r="HV401" s="28"/>
      <c r="HW401" s="28"/>
      <c r="HX401" s="28"/>
      <c r="HY401" s="28"/>
      <c r="HZ401" s="28"/>
      <c r="IA401" s="28"/>
      <c r="IB401" s="28"/>
      <c r="IC401" s="28"/>
      <c r="ID401" s="28"/>
      <c r="IE401" s="28"/>
      <c r="IF401" s="28"/>
      <c r="IG401" s="28"/>
      <c r="IH401" s="28"/>
      <c r="II401" s="28"/>
      <c r="IJ401" s="28"/>
      <c r="IK401" s="28"/>
      <c r="IL401" s="28"/>
      <c r="IM401" s="28"/>
      <c r="IN401" s="28"/>
      <c r="IO401" s="28"/>
      <c r="IP401" s="28"/>
      <c r="IQ401" s="28"/>
      <c r="IR401" s="28"/>
      <c r="IS401" s="28"/>
      <c r="IT401" s="28"/>
      <c r="IU401" s="28"/>
      <c r="IV401" s="28"/>
      <c r="IW401" s="28"/>
      <c r="IX401" s="28"/>
      <c r="IY401" s="28"/>
      <c r="IZ401" s="28"/>
      <c r="JA401" s="28"/>
      <c r="JB401" s="28"/>
      <c r="JC401" s="28"/>
      <c r="JD401" s="28"/>
      <c r="JE401" s="28"/>
      <c r="JF401" s="28"/>
      <c r="JG401" s="28"/>
      <c r="JH401" s="28"/>
      <c r="JI401" s="28"/>
      <c r="JJ401" s="28"/>
      <c r="JK401" s="28"/>
      <c r="JL401" s="28"/>
      <c r="JM401" s="28"/>
      <c r="JN401" s="28"/>
      <c r="JO401" s="28"/>
      <c r="JP401" s="28"/>
      <c r="JQ401" s="28"/>
      <c r="JR401" s="28"/>
      <c r="JS401" s="28"/>
    </row>
    <row r="402" spans="1:279" s="27" customFormat="1" ht="12.75" outlineLevel="1" x14ac:dyDescent="0.2">
      <c r="A402" s="33"/>
      <c r="B402" s="58"/>
      <c r="C402" s="33"/>
      <c r="D402" s="33"/>
      <c r="E402" s="244"/>
      <c r="F402" s="194"/>
      <c r="G402" s="204"/>
      <c r="H402" s="246"/>
      <c r="I402" s="12"/>
      <c r="J402" s="195"/>
      <c r="K402" s="195"/>
      <c r="L402" s="195"/>
      <c r="M402" s="195"/>
      <c r="N402" s="195"/>
      <c r="O402" s="195"/>
      <c r="P402" s="195"/>
      <c r="Q402" s="195"/>
      <c r="R402" s="195"/>
      <c r="S402" s="195"/>
      <c r="T402" s="195"/>
      <c r="U402" s="195"/>
      <c r="V402" s="195"/>
      <c r="W402" s="195"/>
      <c r="X402" s="195"/>
      <c r="Y402" s="195"/>
      <c r="Z402" s="195"/>
      <c r="AA402" s="195"/>
      <c r="AB402" s="195"/>
      <c r="AC402" s="195"/>
      <c r="AD402" s="195"/>
      <c r="AE402" s="195"/>
      <c r="AF402" s="195"/>
      <c r="AG402" s="195"/>
      <c r="AH402" s="195"/>
      <c r="AI402" s="195"/>
      <c r="AJ402" s="195"/>
      <c r="AK402" s="195"/>
      <c r="AL402" s="195"/>
      <c r="AM402" s="195"/>
      <c r="AN402" s="195"/>
      <c r="AO402" s="195"/>
      <c r="AP402" s="195"/>
      <c r="AQ402" s="195"/>
      <c r="AR402" s="195"/>
      <c r="AS402" s="195"/>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14"/>
      <c r="DC402" s="28"/>
      <c r="DD402" s="28"/>
      <c r="DE402" s="28"/>
      <c r="DF402" s="28"/>
      <c r="DG402" s="28"/>
      <c r="DH402" s="28"/>
      <c r="DI402" s="28"/>
      <c r="DJ402" s="28"/>
      <c r="DK402" s="28"/>
      <c r="DL402" s="28"/>
      <c r="DM402" s="28"/>
      <c r="DN402" s="28"/>
      <c r="DO402" s="28"/>
      <c r="DP402" s="28"/>
      <c r="DQ402" s="28"/>
      <c r="DR402" s="28"/>
      <c r="DS402" s="28"/>
      <c r="DT402" s="28"/>
      <c r="DU402" s="28"/>
      <c r="DV402" s="28"/>
      <c r="DW402" s="28"/>
      <c r="DX402" s="28"/>
      <c r="DY402" s="28"/>
      <c r="DZ402" s="28"/>
      <c r="EA402" s="28"/>
      <c r="EB402" s="28"/>
      <c r="EC402" s="28"/>
      <c r="ED402" s="28"/>
      <c r="EE402" s="28"/>
      <c r="EF402" s="28"/>
      <c r="EG402" s="28"/>
      <c r="EH402" s="28"/>
      <c r="EI402" s="28"/>
      <c r="EJ402" s="28"/>
      <c r="EK402" s="28"/>
      <c r="EL402" s="28"/>
      <c r="EM402" s="28"/>
      <c r="EN402" s="28"/>
      <c r="EO402" s="28"/>
      <c r="EP402" s="28"/>
      <c r="EQ402" s="28"/>
      <c r="ER402" s="28"/>
      <c r="ES402" s="28"/>
      <c r="ET402" s="28"/>
      <c r="EU402" s="28"/>
      <c r="EV402" s="28"/>
      <c r="EW402" s="28"/>
      <c r="EX402" s="28"/>
      <c r="EY402" s="28"/>
      <c r="EZ402" s="28"/>
      <c r="FA402" s="28"/>
      <c r="FB402" s="28"/>
      <c r="FC402" s="28"/>
      <c r="FD402" s="28"/>
      <c r="FE402" s="28"/>
      <c r="FF402" s="28"/>
      <c r="FG402" s="28"/>
      <c r="FH402" s="28"/>
      <c r="FI402" s="28"/>
      <c r="FJ402" s="28"/>
      <c r="FK402" s="28"/>
      <c r="FL402" s="28"/>
      <c r="FM402" s="28"/>
      <c r="FN402" s="28"/>
      <c r="FO402" s="28"/>
      <c r="FP402" s="28"/>
      <c r="FQ402" s="28"/>
      <c r="FR402" s="28"/>
      <c r="FS402" s="28"/>
      <c r="FT402" s="28"/>
      <c r="FU402" s="28"/>
      <c r="FV402" s="28"/>
      <c r="FW402" s="28"/>
      <c r="FX402" s="28"/>
      <c r="FY402" s="28"/>
      <c r="FZ402" s="28"/>
      <c r="GA402" s="28"/>
      <c r="GB402" s="28"/>
      <c r="GC402" s="28"/>
      <c r="GD402" s="28"/>
      <c r="GE402" s="28"/>
      <c r="GF402" s="28"/>
      <c r="GG402" s="28"/>
      <c r="GH402" s="28"/>
      <c r="GI402" s="28"/>
      <c r="GJ402" s="28"/>
      <c r="GK402" s="28"/>
      <c r="GL402" s="28"/>
      <c r="GM402" s="28"/>
      <c r="GN402" s="28"/>
      <c r="GO402" s="28"/>
      <c r="GP402" s="28"/>
      <c r="GQ402" s="28"/>
      <c r="GR402" s="28"/>
      <c r="GS402" s="28"/>
      <c r="GT402" s="28"/>
      <c r="GU402" s="28"/>
      <c r="GV402" s="28"/>
      <c r="GW402" s="28"/>
      <c r="GX402" s="28"/>
      <c r="GY402" s="28"/>
      <c r="GZ402" s="28"/>
      <c r="HA402" s="28"/>
      <c r="HB402" s="28"/>
      <c r="HC402" s="28"/>
      <c r="HD402" s="28"/>
      <c r="HE402" s="28"/>
      <c r="HF402" s="28"/>
      <c r="HG402" s="28"/>
      <c r="HH402" s="28"/>
      <c r="HI402" s="28"/>
      <c r="HJ402" s="28"/>
      <c r="HK402" s="28"/>
      <c r="HL402" s="28"/>
      <c r="HM402" s="28"/>
      <c r="HN402" s="28"/>
      <c r="HO402" s="28"/>
      <c r="HP402" s="28"/>
      <c r="HQ402" s="28"/>
      <c r="HR402" s="28"/>
      <c r="HS402" s="28"/>
      <c r="HT402" s="28"/>
      <c r="HU402" s="28"/>
      <c r="HV402" s="28"/>
      <c r="HW402" s="28"/>
      <c r="HX402" s="28"/>
      <c r="HY402" s="28"/>
      <c r="HZ402" s="28"/>
      <c r="IA402" s="28"/>
      <c r="IB402" s="28"/>
      <c r="IC402" s="28"/>
      <c r="ID402" s="28"/>
      <c r="IE402" s="28"/>
      <c r="IF402" s="28"/>
      <c r="IG402" s="28"/>
      <c r="IH402" s="28"/>
      <c r="II402" s="28"/>
      <c r="IJ402" s="28"/>
      <c r="IK402" s="28"/>
      <c r="IL402" s="28"/>
      <c r="IM402" s="28"/>
      <c r="IN402" s="28"/>
      <c r="IO402" s="28"/>
      <c r="IP402" s="28"/>
      <c r="IQ402" s="28"/>
      <c r="IR402" s="28"/>
      <c r="IS402" s="28"/>
      <c r="IT402" s="28"/>
      <c r="IU402" s="28"/>
      <c r="IV402" s="28"/>
      <c r="IW402" s="28"/>
      <c r="IX402" s="28"/>
      <c r="IY402" s="28"/>
      <c r="IZ402" s="28"/>
      <c r="JA402" s="28"/>
      <c r="JB402" s="28"/>
      <c r="JC402" s="28"/>
      <c r="JD402" s="28"/>
      <c r="JE402" s="28"/>
      <c r="JF402" s="28"/>
      <c r="JG402" s="28"/>
      <c r="JH402" s="28"/>
      <c r="JI402" s="28"/>
      <c r="JJ402" s="28"/>
      <c r="JK402" s="28"/>
      <c r="JL402" s="28"/>
      <c r="JM402" s="28"/>
      <c r="JN402" s="28"/>
      <c r="JO402" s="28"/>
      <c r="JP402" s="28"/>
      <c r="JQ402" s="28"/>
      <c r="JR402" s="28"/>
      <c r="JS402" s="28"/>
    </row>
    <row r="403" spans="1:279" s="27" customFormat="1" ht="12.75" outlineLevel="1" x14ac:dyDescent="0.2">
      <c r="A403" s="33"/>
      <c r="B403" s="58"/>
      <c r="C403" s="33" t="s">
        <v>119</v>
      </c>
      <c r="D403" s="33"/>
      <c r="E403" s="244">
        <v>1</v>
      </c>
      <c r="F403" s="194"/>
      <c r="G403" s="204">
        <f t="shared" ref="G403:G408" si="614">SUM(J403:AS403)</f>
        <v>184237545.48924729</v>
      </c>
      <c r="H403" s="246">
        <f t="shared" ref="H403:H445" si="615">+G403/$G$322</f>
        <v>6.9193852080770307E-2</v>
      </c>
      <c r="I403" s="201" t="s">
        <v>164</v>
      </c>
      <c r="J403" s="195">
        <f t="shared" ref="J403:S412" si="616">+J$445*$E403</f>
        <v>3497853.1747418633</v>
      </c>
      <c r="K403" s="195">
        <f t="shared" si="616"/>
        <v>2215231.5677596834</v>
      </c>
      <c r="L403" s="195">
        <f t="shared" si="616"/>
        <v>1647465.3126519343</v>
      </c>
      <c r="M403" s="195">
        <f t="shared" si="616"/>
        <v>1467847.4501079791</v>
      </c>
      <c r="N403" s="195">
        <f t="shared" si="616"/>
        <v>1336633.8202403171</v>
      </c>
      <c r="O403" s="195">
        <f t="shared" si="616"/>
        <v>1313581.2745839895</v>
      </c>
      <c r="P403" s="195">
        <f t="shared" si="616"/>
        <v>2085793.1602258743</v>
      </c>
      <c r="Q403" s="195">
        <f t="shared" si="616"/>
        <v>1771808.9778607215</v>
      </c>
      <c r="R403" s="195">
        <f t="shared" si="616"/>
        <v>2442728.4887085347</v>
      </c>
      <c r="S403" s="195">
        <f t="shared" si="616"/>
        <v>3108270.9824215672</v>
      </c>
      <c r="T403" s="195">
        <f t="shared" ref="T403:AC412" si="617">+T$445*$E403</f>
        <v>4490129.3168358691</v>
      </c>
      <c r="U403" s="195">
        <f t="shared" si="617"/>
        <v>7636827.6731089707</v>
      </c>
      <c r="V403" s="195">
        <f t="shared" si="617"/>
        <v>6695806.3899999997</v>
      </c>
      <c r="W403" s="195">
        <f t="shared" si="617"/>
        <v>5978176.3300000001</v>
      </c>
      <c r="X403" s="195">
        <f t="shared" si="617"/>
        <v>6179658.7699999996</v>
      </c>
      <c r="Y403" s="195">
        <f t="shared" si="617"/>
        <v>5096852.18</v>
      </c>
      <c r="Z403" s="195">
        <f t="shared" si="617"/>
        <v>5824580.8200000003</v>
      </c>
      <c r="AA403" s="195">
        <f t="shared" si="617"/>
        <v>6438583.0300000003</v>
      </c>
      <c r="AB403" s="195">
        <f t="shared" si="617"/>
        <v>8121611.4100000001</v>
      </c>
      <c r="AC403" s="195">
        <f t="shared" si="617"/>
        <v>6723016.3499999996</v>
      </c>
      <c r="AD403" s="195">
        <f t="shared" ref="AD403:AO412" si="618">+AD$445*$E403</f>
        <v>6906396.6500000004</v>
      </c>
      <c r="AE403" s="195">
        <f t="shared" si="618"/>
        <v>7547652.25</v>
      </c>
      <c r="AF403" s="195">
        <f t="shared" si="618"/>
        <v>9540187.1300000008</v>
      </c>
      <c r="AG403" s="195">
        <f t="shared" si="618"/>
        <v>11404994.09</v>
      </c>
      <c r="AH403" s="195">
        <f t="shared" si="618"/>
        <v>12139961.130000001</v>
      </c>
      <c r="AI403" s="195">
        <f t="shared" si="618"/>
        <v>10742831.109999999</v>
      </c>
      <c r="AJ403" s="195">
        <f t="shared" si="618"/>
        <v>9151657.879999999</v>
      </c>
      <c r="AK403" s="195">
        <f t="shared" si="618"/>
        <v>9482688.2200000007</v>
      </c>
      <c r="AL403" s="195">
        <f t="shared" si="618"/>
        <v>8088755.2699999996</v>
      </c>
      <c r="AM403" s="195">
        <f t="shared" si="618"/>
        <v>12239633.140000001</v>
      </c>
      <c r="AN403" s="195">
        <f t="shared" si="618"/>
        <v>1292903.97</v>
      </c>
      <c r="AO403" s="195">
        <f t="shared" si="618"/>
        <v>864342.59</v>
      </c>
      <c r="AP403" s="195">
        <v>763085.58</v>
      </c>
      <c r="AQ403" s="195"/>
      <c r="AR403" s="195"/>
      <c r="AS403" s="195"/>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14"/>
      <c r="DC403" s="28"/>
      <c r="DD403" s="28"/>
      <c r="DE403" s="28"/>
      <c r="DF403" s="28"/>
      <c r="DG403" s="28"/>
      <c r="DH403" s="28"/>
      <c r="DI403" s="28"/>
      <c r="DJ403" s="28"/>
      <c r="DK403" s="28"/>
      <c r="DL403" s="28"/>
      <c r="DM403" s="28"/>
      <c r="DN403" s="28"/>
      <c r="DO403" s="28"/>
      <c r="DP403" s="28"/>
      <c r="DQ403" s="28"/>
      <c r="DR403" s="28"/>
      <c r="DS403" s="28"/>
      <c r="DT403" s="28"/>
      <c r="DU403" s="28"/>
      <c r="DV403" s="28"/>
      <c r="DW403" s="28"/>
      <c r="DX403" s="28"/>
      <c r="DY403" s="28"/>
      <c r="DZ403" s="28"/>
      <c r="EA403" s="28"/>
      <c r="EB403" s="28"/>
      <c r="EC403" s="28"/>
      <c r="ED403" s="28"/>
      <c r="EE403" s="28"/>
      <c r="EF403" s="28"/>
      <c r="EG403" s="28"/>
      <c r="EH403" s="28"/>
      <c r="EI403" s="28"/>
      <c r="EJ403" s="28"/>
      <c r="EK403" s="28"/>
      <c r="EL403" s="28"/>
      <c r="EM403" s="28"/>
      <c r="EN403" s="28"/>
      <c r="EO403" s="28"/>
      <c r="EP403" s="28"/>
      <c r="EQ403" s="28"/>
      <c r="ER403" s="28"/>
      <c r="ES403" s="28"/>
      <c r="ET403" s="28"/>
      <c r="EU403" s="28"/>
      <c r="EV403" s="28"/>
      <c r="EW403" s="28"/>
      <c r="EX403" s="28"/>
      <c r="EY403" s="28"/>
      <c r="EZ403" s="28"/>
      <c r="FA403" s="28"/>
      <c r="FB403" s="28"/>
      <c r="FC403" s="28"/>
      <c r="FD403" s="28"/>
      <c r="FE403" s="28"/>
      <c r="FF403" s="28"/>
      <c r="FG403" s="28"/>
      <c r="FH403" s="28"/>
      <c r="FI403" s="28"/>
      <c r="FJ403" s="28"/>
      <c r="FK403" s="28"/>
      <c r="FL403" s="28"/>
      <c r="FM403" s="28"/>
      <c r="FN403" s="28"/>
      <c r="FO403" s="28"/>
      <c r="FP403" s="28"/>
      <c r="FQ403" s="28"/>
      <c r="FR403" s="28"/>
      <c r="FS403" s="28"/>
      <c r="FT403" s="28"/>
      <c r="FU403" s="28"/>
      <c r="FV403" s="28"/>
      <c r="FW403" s="28"/>
      <c r="FX403" s="28"/>
      <c r="FY403" s="28"/>
      <c r="FZ403" s="28"/>
      <c r="GA403" s="28"/>
      <c r="GB403" s="28"/>
      <c r="GC403" s="28"/>
      <c r="GD403" s="28"/>
      <c r="GE403" s="28"/>
      <c r="GF403" s="28"/>
      <c r="GG403" s="28"/>
      <c r="GH403" s="28"/>
      <c r="GI403" s="28"/>
      <c r="GJ403" s="28"/>
      <c r="GK403" s="28"/>
      <c r="GL403" s="28"/>
      <c r="GM403" s="28"/>
      <c r="GN403" s="28"/>
      <c r="GO403" s="28"/>
      <c r="GP403" s="28"/>
      <c r="GQ403" s="28"/>
      <c r="GR403" s="28"/>
      <c r="GS403" s="28"/>
      <c r="GT403" s="28"/>
      <c r="GU403" s="28"/>
      <c r="GV403" s="28"/>
      <c r="GW403" s="28"/>
      <c r="GX403" s="28"/>
      <c r="GY403" s="28"/>
      <c r="GZ403" s="28"/>
      <c r="HA403" s="28"/>
      <c r="HB403" s="28"/>
      <c r="HC403" s="28"/>
      <c r="HD403" s="28"/>
      <c r="HE403" s="28"/>
      <c r="HF403" s="28"/>
      <c r="HG403" s="28"/>
      <c r="HH403" s="28"/>
      <c r="HI403" s="28"/>
      <c r="HJ403" s="28"/>
      <c r="HK403" s="28"/>
      <c r="HL403" s="28"/>
      <c r="HM403" s="28"/>
      <c r="HN403" s="28"/>
      <c r="HO403" s="28"/>
      <c r="HP403" s="28"/>
      <c r="HQ403" s="28"/>
      <c r="HR403" s="28"/>
      <c r="HS403" s="28"/>
      <c r="HT403" s="28"/>
      <c r="HU403" s="28"/>
      <c r="HV403" s="28"/>
      <c r="HW403" s="28"/>
      <c r="HX403" s="28"/>
      <c r="HY403" s="28"/>
      <c r="HZ403" s="28"/>
      <c r="IA403" s="28"/>
      <c r="IB403" s="28"/>
      <c r="IC403" s="28"/>
      <c r="ID403" s="28"/>
      <c r="IE403" s="28"/>
      <c r="IF403" s="28"/>
      <c r="IG403" s="28"/>
      <c r="IH403" s="28"/>
      <c r="II403" s="28"/>
      <c r="IJ403" s="28"/>
      <c r="IK403" s="28"/>
      <c r="IL403" s="28"/>
      <c r="IM403" s="28"/>
      <c r="IN403" s="28"/>
      <c r="IO403" s="28"/>
      <c r="IP403" s="28"/>
      <c r="IQ403" s="28"/>
      <c r="IR403" s="28"/>
      <c r="IS403" s="28"/>
      <c r="IT403" s="28"/>
      <c r="IU403" s="28"/>
      <c r="IV403" s="28"/>
      <c r="IW403" s="28"/>
      <c r="IX403" s="28"/>
      <c r="IY403" s="28"/>
      <c r="IZ403" s="28"/>
      <c r="JA403" s="28"/>
      <c r="JB403" s="28"/>
      <c r="JC403" s="28"/>
      <c r="JD403" s="28"/>
      <c r="JE403" s="28"/>
      <c r="JF403" s="28"/>
      <c r="JG403" s="28"/>
      <c r="JH403" s="28"/>
      <c r="JI403" s="28"/>
      <c r="JJ403" s="28"/>
      <c r="JK403" s="28"/>
      <c r="JL403" s="28"/>
      <c r="JM403" s="28"/>
      <c r="JN403" s="28"/>
      <c r="JO403" s="28"/>
      <c r="JP403" s="28"/>
      <c r="JQ403" s="28"/>
      <c r="JR403" s="28"/>
      <c r="JS403" s="28"/>
    </row>
    <row r="404" spans="1:279" s="27" customFormat="1" ht="12.75" outlineLevel="1" x14ac:dyDescent="0.2">
      <c r="A404" s="33"/>
      <c r="B404" s="58"/>
      <c r="C404" s="33" t="s">
        <v>118</v>
      </c>
      <c r="D404" s="33"/>
      <c r="E404" s="244">
        <v>0</v>
      </c>
      <c r="F404" s="194"/>
      <c r="G404" s="204">
        <f>SUM(J404:AS404)</f>
        <v>0</v>
      </c>
      <c r="H404" s="246">
        <f>+G404/$G$398</f>
        <v>0</v>
      </c>
      <c r="I404" s="201" t="s">
        <v>164</v>
      </c>
      <c r="J404" s="195">
        <f t="shared" si="616"/>
        <v>0</v>
      </c>
      <c r="K404" s="195">
        <f t="shared" si="616"/>
        <v>0</v>
      </c>
      <c r="L404" s="195">
        <f t="shared" si="616"/>
        <v>0</v>
      </c>
      <c r="M404" s="195">
        <f t="shared" si="616"/>
        <v>0</v>
      </c>
      <c r="N404" s="195">
        <f t="shared" si="616"/>
        <v>0</v>
      </c>
      <c r="O404" s="195">
        <f t="shared" si="616"/>
        <v>0</v>
      </c>
      <c r="P404" s="195">
        <f t="shared" si="616"/>
        <v>0</v>
      </c>
      <c r="Q404" s="195">
        <f t="shared" si="616"/>
        <v>0</v>
      </c>
      <c r="R404" s="195">
        <f t="shared" si="616"/>
        <v>0</v>
      </c>
      <c r="S404" s="195">
        <f t="shared" si="616"/>
        <v>0</v>
      </c>
      <c r="T404" s="195">
        <f t="shared" si="617"/>
        <v>0</v>
      </c>
      <c r="U404" s="195">
        <f t="shared" si="617"/>
        <v>0</v>
      </c>
      <c r="V404" s="195">
        <f t="shared" si="617"/>
        <v>0</v>
      </c>
      <c r="W404" s="195">
        <f t="shared" si="617"/>
        <v>0</v>
      </c>
      <c r="X404" s="195">
        <f t="shared" si="617"/>
        <v>0</v>
      </c>
      <c r="Y404" s="195">
        <f t="shared" si="617"/>
        <v>0</v>
      </c>
      <c r="Z404" s="195">
        <f t="shared" si="617"/>
        <v>0</v>
      </c>
      <c r="AA404" s="195">
        <f t="shared" si="617"/>
        <v>0</v>
      </c>
      <c r="AB404" s="195">
        <f t="shared" si="617"/>
        <v>0</v>
      </c>
      <c r="AC404" s="195">
        <f t="shared" si="617"/>
        <v>0</v>
      </c>
      <c r="AD404" s="195">
        <f t="shared" si="618"/>
        <v>0</v>
      </c>
      <c r="AE404" s="195">
        <f t="shared" si="618"/>
        <v>0</v>
      </c>
      <c r="AF404" s="195">
        <f t="shared" si="618"/>
        <v>0</v>
      </c>
      <c r="AG404" s="195">
        <f t="shared" si="618"/>
        <v>0</v>
      </c>
      <c r="AH404" s="195">
        <f t="shared" si="618"/>
        <v>0</v>
      </c>
      <c r="AI404" s="195">
        <f t="shared" si="618"/>
        <v>0</v>
      </c>
      <c r="AJ404" s="195">
        <f t="shared" si="618"/>
        <v>0</v>
      </c>
      <c r="AK404" s="195">
        <f t="shared" si="618"/>
        <v>0</v>
      </c>
      <c r="AL404" s="195">
        <f t="shared" si="618"/>
        <v>0</v>
      </c>
      <c r="AM404" s="195">
        <f t="shared" si="618"/>
        <v>0</v>
      </c>
      <c r="AN404" s="195">
        <f t="shared" si="618"/>
        <v>0</v>
      </c>
      <c r="AO404" s="195">
        <f t="shared" si="618"/>
        <v>0</v>
      </c>
      <c r="AP404" s="195"/>
      <c r="AQ404" s="195"/>
      <c r="AR404" s="195"/>
      <c r="AS404" s="195"/>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14"/>
      <c r="DC404" s="28"/>
      <c r="DD404" s="28"/>
      <c r="DE404" s="28"/>
      <c r="DF404" s="28"/>
      <c r="DG404" s="28"/>
      <c r="DH404" s="28"/>
      <c r="DI404" s="28"/>
      <c r="DJ404" s="28"/>
      <c r="DK404" s="28"/>
      <c r="DL404" s="28"/>
      <c r="DM404" s="28"/>
      <c r="DN404" s="28"/>
      <c r="DO404" s="28"/>
      <c r="DP404" s="28"/>
      <c r="DQ404" s="28"/>
      <c r="DR404" s="28"/>
      <c r="DS404" s="28"/>
      <c r="DT404" s="28"/>
      <c r="DU404" s="28"/>
      <c r="DV404" s="28"/>
      <c r="DW404" s="28"/>
      <c r="DX404" s="28"/>
      <c r="DY404" s="28"/>
      <c r="DZ404" s="28"/>
      <c r="EA404" s="28"/>
      <c r="EB404" s="28"/>
      <c r="EC404" s="28"/>
      <c r="ED404" s="28"/>
      <c r="EE404" s="28"/>
      <c r="EF404" s="28"/>
      <c r="EG404" s="28"/>
      <c r="EH404" s="28"/>
      <c r="EI404" s="28"/>
      <c r="EJ404" s="28"/>
      <c r="EK404" s="28"/>
      <c r="EL404" s="28"/>
      <c r="EM404" s="28"/>
      <c r="EN404" s="28"/>
      <c r="EO404" s="28"/>
      <c r="EP404" s="28"/>
      <c r="EQ404" s="28"/>
      <c r="ER404" s="28"/>
      <c r="ES404" s="28"/>
      <c r="ET404" s="28"/>
      <c r="EU404" s="28"/>
      <c r="EV404" s="28"/>
      <c r="EW404" s="28"/>
      <c r="EX404" s="28"/>
      <c r="EY404" s="28"/>
      <c r="EZ404" s="28"/>
      <c r="FA404" s="28"/>
      <c r="FB404" s="28"/>
      <c r="FC404" s="28"/>
      <c r="FD404" s="28"/>
      <c r="FE404" s="28"/>
      <c r="FF404" s="28"/>
      <c r="FG404" s="28"/>
      <c r="FH404" s="28"/>
      <c r="FI404" s="28"/>
      <c r="FJ404" s="28"/>
      <c r="FK404" s="28"/>
      <c r="FL404" s="28"/>
      <c r="FM404" s="28"/>
      <c r="FN404" s="28"/>
      <c r="FO404" s="28"/>
      <c r="FP404" s="28"/>
      <c r="FQ404" s="28"/>
      <c r="FR404" s="28"/>
      <c r="FS404" s="28"/>
      <c r="FT404" s="28"/>
      <c r="FU404" s="28"/>
      <c r="FV404" s="28"/>
      <c r="FW404" s="28"/>
      <c r="FX404" s="28"/>
      <c r="FY404" s="28"/>
      <c r="FZ404" s="28"/>
      <c r="GA404" s="28"/>
      <c r="GB404" s="28"/>
      <c r="GC404" s="28"/>
      <c r="GD404" s="28"/>
      <c r="GE404" s="28"/>
      <c r="GF404" s="28"/>
      <c r="GG404" s="28"/>
      <c r="GH404" s="28"/>
      <c r="GI404" s="28"/>
      <c r="GJ404" s="28"/>
      <c r="GK404" s="28"/>
      <c r="GL404" s="28"/>
      <c r="GM404" s="28"/>
      <c r="GN404" s="28"/>
      <c r="GO404" s="28"/>
      <c r="GP404" s="28"/>
      <c r="GQ404" s="28"/>
      <c r="GR404" s="28"/>
      <c r="GS404" s="28"/>
      <c r="GT404" s="28"/>
      <c r="GU404" s="28"/>
      <c r="GV404" s="28"/>
      <c r="GW404" s="28"/>
      <c r="GX404" s="28"/>
      <c r="GY404" s="28"/>
      <c r="GZ404" s="28"/>
      <c r="HA404" s="28"/>
      <c r="HB404" s="28"/>
      <c r="HC404" s="28"/>
      <c r="HD404" s="28"/>
      <c r="HE404" s="28"/>
      <c r="HF404" s="28"/>
      <c r="HG404" s="28"/>
      <c r="HH404" s="28"/>
      <c r="HI404" s="28"/>
      <c r="HJ404" s="28"/>
      <c r="HK404" s="28"/>
      <c r="HL404" s="28"/>
      <c r="HM404" s="28"/>
      <c r="HN404" s="28"/>
      <c r="HO404" s="28"/>
      <c r="HP404" s="28"/>
      <c r="HQ404" s="28"/>
      <c r="HR404" s="28"/>
      <c r="HS404" s="28"/>
      <c r="HT404" s="28"/>
      <c r="HU404" s="28"/>
      <c r="HV404" s="28"/>
      <c r="HW404" s="28"/>
      <c r="HX404" s="28"/>
      <c r="HY404" s="28"/>
      <c r="HZ404" s="28"/>
      <c r="IA404" s="28"/>
      <c r="IB404" s="28"/>
      <c r="IC404" s="28"/>
      <c r="ID404" s="28"/>
      <c r="IE404" s="28"/>
      <c r="IF404" s="28"/>
      <c r="IG404" s="28"/>
      <c r="IH404" s="28"/>
      <c r="II404" s="28"/>
      <c r="IJ404" s="28"/>
      <c r="IK404" s="28"/>
      <c r="IL404" s="28"/>
      <c r="IM404" s="28"/>
      <c r="IN404" s="28"/>
      <c r="IO404" s="28"/>
      <c r="IP404" s="28"/>
      <c r="IQ404" s="28"/>
      <c r="IR404" s="28"/>
      <c r="IS404" s="28"/>
      <c r="IT404" s="28"/>
      <c r="IU404" s="28"/>
      <c r="IV404" s="28"/>
      <c r="IW404" s="28"/>
      <c r="IX404" s="28"/>
      <c r="IY404" s="28"/>
      <c r="IZ404" s="28"/>
      <c r="JA404" s="28"/>
      <c r="JB404" s="28"/>
      <c r="JC404" s="28"/>
      <c r="JD404" s="28"/>
      <c r="JE404" s="28"/>
      <c r="JF404" s="28"/>
      <c r="JG404" s="28"/>
      <c r="JH404" s="28"/>
      <c r="JI404" s="28"/>
      <c r="JJ404" s="28"/>
      <c r="JK404" s="28"/>
      <c r="JL404" s="28"/>
      <c r="JM404" s="28"/>
      <c r="JN404" s="28"/>
      <c r="JO404" s="28"/>
      <c r="JP404" s="28"/>
      <c r="JQ404" s="28"/>
      <c r="JR404" s="28"/>
      <c r="JS404" s="28"/>
    </row>
    <row r="405" spans="1:279" s="27" customFormat="1" ht="12.75" outlineLevel="1" x14ac:dyDescent="0.2">
      <c r="A405" s="33"/>
      <c r="B405" s="58"/>
      <c r="C405" s="33" t="s">
        <v>120</v>
      </c>
      <c r="D405" s="33"/>
      <c r="E405" s="244">
        <v>0</v>
      </c>
      <c r="F405" s="194"/>
      <c r="G405" s="204">
        <f t="shared" si="614"/>
        <v>0</v>
      </c>
      <c r="H405" s="246">
        <f t="shared" si="615"/>
        <v>0</v>
      </c>
      <c r="I405" s="201" t="s">
        <v>164</v>
      </c>
      <c r="J405" s="195">
        <f t="shared" si="616"/>
        <v>0</v>
      </c>
      <c r="K405" s="195">
        <f t="shared" si="616"/>
        <v>0</v>
      </c>
      <c r="L405" s="195">
        <f t="shared" si="616"/>
        <v>0</v>
      </c>
      <c r="M405" s="195">
        <f t="shared" si="616"/>
        <v>0</v>
      </c>
      <c r="N405" s="195">
        <f t="shared" si="616"/>
        <v>0</v>
      </c>
      <c r="O405" s="195">
        <f t="shared" si="616"/>
        <v>0</v>
      </c>
      <c r="P405" s="195">
        <f t="shared" si="616"/>
        <v>0</v>
      </c>
      <c r="Q405" s="195">
        <f t="shared" si="616"/>
        <v>0</v>
      </c>
      <c r="R405" s="195">
        <f t="shared" si="616"/>
        <v>0</v>
      </c>
      <c r="S405" s="195">
        <f t="shared" si="616"/>
        <v>0</v>
      </c>
      <c r="T405" s="195">
        <f t="shared" si="617"/>
        <v>0</v>
      </c>
      <c r="U405" s="195">
        <f t="shared" si="617"/>
        <v>0</v>
      </c>
      <c r="V405" s="195">
        <f t="shared" si="617"/>
        <v>0</v>
      </c>
      <c r="W405" s="195">
        <f t="shared" si="617"/>
        <v>0</v>
      </c>
      <c r="X405" s="195">
        <f t="shared" si="617"/>
        <v>0</v>
      </c>
      <c r="Y405" s="195">
        <f t="shared" si="617"/>
        <v>0</v>
      </c>
      <c r="Z405" s="195">
        <f t="shared" si="617"/>
        <v>0</v>
      </c>
      <c r="AA405" s="195">
        <f t="shared" si="617"/>
        <v>0</v>
      </c>
      <c r="AB405" s="195">
        <f t="shared" si="617"/>
        <v>0</v>
      </c>
      <c r="AC405" s="195">
        <f t="shared" si="617"/>
        <v>0</v>
      </c>
      <c r="AD405" s="195">
        <f t="shared" si="618"/>
        <v>0</v>
      </c>
      <c r="AE405" s="195">
        <f t="shared" si="618"/>
        <v>0</v>
      </c>
      <c r="AF405" s="195">
        <f t="shared" si="618"/>
        <v>0</v>
      </c>
      <c r="AG405" s="195">
        <f t="shared" si="618"/>
        <v>0</v>
      </c>
      <c r="AH405" s="195">
        <f t="shared" si="618"/>
        <v>0</v>
      </c>
      <c r="AI405" s="195">
        <f t="shared" si="618"/>
        <v>0</v>
      </c>
      <c r="AJ405" s="195">
        <f t="shared" si="618"/>
        <v>0</v>
      </c>
      <c r="AK405" s="195">
        <f t="shared" si="618"/>
        <v>0</v>
      </c>
      <c r="AL405" s="195">
        <f t="shared" si="618"/>
        <v>0</v>
      </c>
      <c r="AM405" s="195">
        <f t="shared" si="618"/>
        <v>0</v>
      </c>
      <c r="AN405" s="195">
        <f t="shared" si="618"/>
        <v>0</v>
      </c>
      <c r="AO405" s="195">
        <f t="shared" si="618"/>
        <v>0</v>
      </c>
      <c r="AP405" s="195"/>
      <c r="AQ405" s="195"/>
      <c r="AR405" s="195"/>
      <c r="AS405" s="195"/>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14"/>
      <c r="DC405" s="28"/>
      <c r="DD405" s="28"/>
      <c r="DE405" s="28"/>
      <c r="DF405" s="28"/>
      <c r="DG405" s="28"/>
      <c r="DH405" s="28"/>
      <c r="DI405" s="28"/>
      <c r="DJ405" s="28"/>
      <c r="DK405" s="28"/>
      <c r="DL405" s="28"/>
      <c r="DM405" s="28"/>
      <c r="DN405" s="28"/>
      <c r="DO405" s="28"/>
      <c r="DP405" s="28"/>
      <c r="DQ405" s="28"/>
      <c r="DR405" s="28"/>
      <c r="DS405" s="28"/>
      <c r="DT405" s="28"/>
      <c r="DU405" s="28"/>
      <c r="DV405" s="28"/>
      <c r="DW405" s="28"/>
      <c r="DX405" s="28"/>
      <c r="DY405" s="28"/>
      <c r="DZ405" s="28"/>
      <c r="EA405" s="28"/>
      <c r="EB405" s="28"/>
      <c r="EC405" s="28"/>
      <c r="ED405" s="28"/>
      <c r="EE405" s="28"/>
      <c r="EF405" s="28"/>
      <c r="EG405" s="28"/>
      <c r="EH405" s="28"/>
      <c r="EI405" s="28"/>
      <c r="EJ405" s="28"/>
      <c r="EK405" s="28"/>
      <c r="EL405" s="28"/>
      <c r="EM405" s="28"/>
      <c r="EN405" s="28"/>
      <c r="EO405" s="28"/>
      <c r="EP405" s="28"/>
      <c r="EQ405" s="28"/>
      <c r="ER405" s="28"/>
      <c r="ES405" s="28"/>
      <c r="ET405" s="28"/>
      <c r="EU405" s="28"/>
      <c r="EV405" s="28"/>
      <c r="EW405" s="28"/>
      <c r="EX405" s="28"/>
      <c r="EY405" s="28"/>
      <c r="EZ405" s="28"/>
      <c r="FA405" s="28"/>
      <c r="FB405" s="28"/>
      <c r="FC405" s="28"/>
      <c r="FD405" s="28"/>
      <c r="FE405" s="28"/>
      <c r="FF405" s="28"/>
      <c r="FG405" s="28"/>
      <c r="FH405" s="28"/>
      <c r="FI405" s="28"/>
      <c r="FJ405" s="28"/>
      <c r="FK405" s="28"/>
      <c r="FL405" s="28"/>
      <c r="FM405" s="28"/>
      <c r="FN405" s="28"/>
      <c r="FO405" s="28"/>
      <c r="FP405" s="28"/>
      <c r="FQ405" s="28"/>
      <c r="FR405" s="28"/>
      <c r="FS405" s="28"/>
      <c r="FT405" s="28"/>
      <c r="FU405" s="28"/>
      <c r="FV405" s="28"/>
      <c r="FW405" s="28"/>
      <c r="FX405" s="28"/>
      <c r="FY405" s="28"/>
      <c r="FZ405" s="28"/>
      <c r="GA405" s="28"/>
      <c r="GB405" s="28"/>
      <c r="GC405" s="28"/>
      <c r="GD405" s="28"/>
      <c r="GE405" s="28"/>
      <c r="GF405" s="28"/>
      <c r="GG405" s="28"/>
      <c r="GH405" s="28"/>
      <c r="GI405" s="28"/>
      <c r="GJ405" s="28"/>
      <c r="GK405" s="28"/>
      <c r="GL405" s="28"/>
      <c r="GM405" s="28"/>
      <c r="GN405" s="28"/>
      <c r="GO405" s="28"/>
      <c r="GP405" s="28"/>
      <c r="GQ405" s="28"/>
      <c r="GR405" s="28"/>
      <c r="GS405" s="28"/>
      <c r="GT405" s="28"/>
      <c r="GU405" s="28"/>
      <c r="GV405" s="28"/>
      <c r="GW405" s="28"/>
      <c r="GX405" s="28"/>
      <c r="GY405" s="28"/>
      <c r="GZ405" s="28"/>
      <c r="HA405" s="28"/>
      <c r="HB405" s="28"/>
      <c r="HC405" s="28"/>
      <c r="HD405" s="28"/>
      <c r="HE405" s="28"/>
      <c r="HF405" s="28"/>
      <c r="HG405" s="28"/>
      <c r="HH405" s="28"/>
      <c r="HI405" s="28"/>
      <c r="HJ405" s="28"/>
      <c r="HK405" s="28"/>
      <c r="HL405" s="28"/>
      <c r="HM405" s="28"/>
      <c r="HN405" s="28"/>
      <c r="HO405" s="28"/>
      <c r="HP405" s="28"/>
      <c r="HQ405" s="28"/>
      <c r="HR405" s="28"/>
      <c r="HS405" s="28"/>
      <c r="HT405" s="28"/>
      <c r="HU405" s="28"/>
      <c r="HV405" s="28"/>
      <c r="HW405" s="28"/>
      <c r="HX405" s="28"/>
      <c r="HY405" s="28"/>
      <c r="HZ405" s="28"/>
      <c r="IA405" s="28"/>
      <c r="IB405" s="28"/>
      <c r="IC405" s="28"/>
      <c r="ID405" s="28"/>
      <c r="IE405" s="28"/>
      <c r="IF405" s="28"/>
      <c r="IG405" s="28"/>
      <c r="IH405" s="28"/>
      <c r="II405" s="28"/>
      <c r="IJ405" s="28"/>
      <c r="IK405" s="28"/>
      <c r="IL405" s="28"/>
      <c r="IM405" s="28"/>
      <c r="IN405" s="28"/>
      <c r="IO405" s="28"/>
      <c r="IP405" s="28"/>
      <c r="IQ405" s="28"/>
      <c r="IR405" s="28"/>
      <c r="IS405" s="28"/>
      <c r="IT405" s="28"/>
      <c r="IU405" s="28"/>
      <c r="IV405" s="28"/>
      <c r="IW405" s="28"/>
      <c r="IX405" s="28"/>
      <c r="IY405" s="28"/>
      <c r="IZ405" s="28"/>
      <c r="JA405" s="28"/>
      <c r="JB405" s="28"/>
      <c r="JC405" s="28"/>
      <c r="JD405" s="28"/>
      <c r="JE405" s="28"/>
      <c r="JF405" s="28"/>
      <c r="JG405" s="28"/>
      <c r="JH405" s="28"/>
      <c r="JI405" s="28"/>
      <c r="JJ405" s="28"/>
      <c r="JK405" s="28"/>
      <c r="JL405" s="28"/>
      <c r="JM405" s="28"/>
      <c r="JN405" s="28"/>
      <c r="JO405" s="28"/>
      <c r="JP405" s="28"/>
      <c r="JQ405" s="28"/>
      <c r="JR405" s="28"/>
      <c r="JS405" s="28"/>
    </row>
    <row r="406" spans="1:279" s="27" customFormat="1" ht="12.75" outlineLevel="1" x14ac:dyDescent="0.2">
      <c r="A406" s="33"/>
      <c r="B406" s="58"/>
      <c r="C406" s="33" t="s">
        <v>121</v>
      </c>
      <c r="D406" s="33"/>
      <c r="E406" s="244">
        <v>0</v>
      </c>
      <c r="F406" s="194"/>
      <c r="G406" s="204">
        <f t="shared" si="614"/>
        <v>0</v>
      </c>
      <c r="H406" s="246">
        <f t="shared" si="615"/>
        <v>0</v>
      </c>
      <c r="I406" s="201" t="s">
        <v>164</v>
      </c>
      <c r="J406" s="195">
        <f t="shared" si="616"/>
        <v>0</v>
      </c>
      <c r="K406" s="195">
        <f t="shared" si="616"/>
        <v>0</v>
      </c>
      <c r="L406" s="195">
        <f t="shared" si="616"/>
        <v>0</v>
      </c>
      <c r="M406" s="195">
        <f t="shared" si="616"/>
        <v>0</v>
      </c>
      <c r="N406" s="195">
        <f t="shared" si="616"/>
        <v>0</v>
      </c>
      <c r="O406" s="195">
        <f t="shared" si="616"/>
        <v>0</v>
      </c>
      <c r="P406" s="195">
        <f t="shared" si="616"/>
        <v>0</v>
      </c>
      <c r="Q406" s="195">
        <f t="shared" si="616"/>
        <v>0</v>
      </c>
      <c r="R406" s="195">
        <f t="shared" si="616"/>
        <v>0</v>
      </c>
      <c r="S406" s="195">
        <f t="shared" si="616"/>
        <v>0</v>
      </c>
      <c r="T406" s="195">
        <f t="shared" si="617"/>
        <v>0</v>
      </c>
      <c r="U406" s="195">
        <f t="shared" si="617"/>
        <v>0</v>
      </c>
      <c r="V406" s="195">
        <f t="shared" si="617"/>
        <v>0</v>
      </c>
      <c r="W406" s="195">
        <f t="shared" si="617"/>
        <v>0</v>
      </c>
      <c r="X406" s="195">
        <f t="shared" si="617"/>
        <v>0</v>
      </c>
      <c r="Y406" s="195">
        <f t="shared" si="617"/>
        <v>0</v>
      </c>
      <c r="Z406" s="195">
        <f t="shared" si="617"/>
        <v>0</v>
      </c>
      <c r="AA406" s="195">
        <f t="shared" si="617"/>
        <v>0</v>
      </c>
      <c r="AB406" s="195">
        <f t="shared" si="617"/>
        <v>0</v>
      </c>
      <c r="AC406" s="195">
        <f t="shared" si="617"/>
        <v>0</v>
      </c>
      <c r="AD406" s="195">
        <f t="shared" si="618"/>
        <v>0</v>
      </c>
      <c r="AE406" s="195">
        <f t="shared" si="618"/>
        <v>0</v>
      </c>
      <c r="AF406" s="195">
        <f t="shared" si="618"/>
        <v>0</v>
      </c>
      <c r="AG406" s="195">
        <f t="shared" si="618"/>
        <v>0</v>
      </c>
      <c r="AH406" s="195">
        <f t="shared" si="618"/>
        <v>0</v>
      </c>
      <c r="AI406" s="195">
        <f t="shared" si="618"/>
        <v>0</v>
      </c>
      <c r="AJ406" s="195">
        <f t="shared" si="618"/>
        <v>0</v>
      </c>
      <c r="AK406" s="195">
        <f t="shared" si="618"/>
        <v>0</v>
      </c>
      <c r="AL406" s="195">
        <f t="shared" si="618"/>
        <v>0</v>
      </c>
      <c r="AM406" s="195">
        <f t="shared" si="618"/>
        <v>0</v>
      </c>
      <c r="AN406" s="195">
        <f t="shared" si="618"/>
        <v>0</v>
      </c>
      <c r="AO406" s="195">
        <f t="shared" si="618"/>
        <v>0</v>
      </c>
      <c r="AP406" s="195"/>
      <c r="AQ406" s="195"/>
      <c r="AR406" s="195"/>
      <c r="AS406" s="195"/>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34"/>
      <c r="CN406" s="34"/>
      <c r="CO406" s="34"/>
      <c r="CP406" s="34"/>
      <c r="CQ406" s="34"/>
      <c r="CR406" s="34"/>
      <c r="CS406" s="34"/>
      <c r="CT406" s="34"/>
      <c r="CU406" s="34"/>
      <c r="CV406" s="34"/>
      <c r="CW406" s="34"/>
      <c r="CX406" s="34"/>
      <c r="CY406" s="34"/>
      <c r="CZ406" s="34"/>
      <c r="DA406" s="34"/>
      <c r="DB406" s="14"/>
      <c r="DC406" s="28"/>
      <c r="DD406" s="28"/>
      <c r="DE406" s="28"/>
      <c r="DF406" s="28"/>
      <c r="DG406" s="28"/>
      <c r="DH406" s="28"/>
      <c r="DI406" s="28"/>
      <c r="DJ406" s="28"/>
      <c r="DK406" s="28"/>
      <c r="DL406" s="28"/>
      <c r="DM406" s="28"/>
      <c r="DN406" s="28"/>
      <c r="DO406" s="28"/>
      <c r="DP406" s="28"/>
      <c r="DQ406" s="28"/>
      <c r="DR406" s="28"/>
      <c r="DS406" s="28"/>
      <c r="DT406" s="28"/>
      <c r="DU406" s="28"/>
      <c r="DV406" s="28"/>
      <c r="DW406" s="28"/>
      <c r="DX406" s="28"/>
      <c r="DY406" s="28"/>
      <c r="DZ406" s="28"/>
      <c r="EA406" s="28"/>
      <c r="EB406" s="28"/>
      <c r="EC406" s="28"/>
      <c r="ED406" s="28"/>
      <c r="EE406" s="28"/>
      <c r="EF406" s="28"/>
      <c r="EG406" s="28"/>
      <c r="EH406" s="28"/>
      <c r="EI406" s="28"/>
      <c r="EJ406" s="28"/>
      <c r="EK406" s="28"/>
      <c r="EL406" s="28"/>
      <c r="EM406" s="28"/>
      <c r="EN406" s="28"/>
      <c r="EO406" s="28"/>
      <c r="EP406" s="28"/>
      <c r="EQ406" s="28"/>
      <c r="ER406" s="28"/>
      <c r="ES406" s="28"/>
      <c r="ET406" s="28"/>
      <c r="EU406" s="28"/>
      <c r="EV406" s="28"/>
      <c r="EW406" s="28"/>
      <c r="EX406" s="28"/>
      <c r="EY406" s="28"/>
      <c r="EZ406" s="28"/>
      <c r="FA406" s="28"/>
      <c r="FB406" s="28"/>
      <c r="FC406" s="28"/>
      <c r="FD406" s="28"/>
      <c r="FE406" s="28"/>
      <c r="FF406" s="28"/>
      <c r="FG406" s="28"/>
      <c r="FH406" s="28"/>
      <c r="FI406" s="28"/>
      <c r="FJ406" s="28"/>
      <c r="FK406" s="28"/>
      <c r="FL406" s="28"/>
      <c r="FM406" s="28"/>
      <c r="FN406" s="28"/>
      <c r="FO406" s="28"/>
      <c r="FP406" s="28"/>
      <c r="FQ406" s="28"/>
      <c r="FR406" s="28"/>
      <c r="FS406" s="28"/>
      <c r="FT406" s="28"/>
      <c r="FU406" s="28"/>
      <c r="FV406" s="28"/>
      <c r="FW406" s="28"/>
      <c r="FX406" s="28"/>
      <c r="FY406" s="28"/>
      <c r="FZ406" s="28"/>
      <c r="GA406" s="28"/>
      <c r="GB406" s="28"/>
      <c r="GC406" s="28"/>
      <c r="GD406" s="28"/>
      <c r="GE406" s="28"/>
      <c r="GF406" s="28"/>
      <c r="GG406" s="28"/>
      <c r="GH406" s="28"/>
      <c r="GI406" s="28"/>
      <c r="GJ406" s="28"/>
      <c r="GK406" s="28"/>
      <c r="GL406" s="28"/>
      <c r="GM406" s="28"/>
      <c r="GN406" s="28"/>
      <c r="GO406" s="28"/>
      <c r="GP406" s="28"/>
      <c r="GQ406" s="28"/>
      <c r="GR406" s="28"/>
      <c r="GS406" s="28"/>
      <c r="GT406" s="28"/>
      <c r="GU406" s="28"/>
      <c r="GV406" s="28"/>
      <c r="GW406" s="28"/>
      <c r="GX406" s="28"/>
      <c r="GY406" s="28"/>
      <c r="GZ406" s="28"/>
      <c r="HA406" s="28"/>
      <c r="HB406" s="28"/>
      <c r="HC406" s="28"/>
      <c r="HD406" s="28"/>
      <c r="HE406" s="28"/>
      <c r="HF406" s="28"/>
      <c r="HG406" s="28"/>
      <c r="HH406" s="28"/>
      <c r="HI406" s="28"/>
      <c r="HJ406" s="28"/>
      <c r="HK406" s="28"/>
      <c r="HL406" s="28"/>
      <c r="HM406" s="28"/>
      <c r="HN406" s="28"/>
      <c r="HO406" s="28"/>
      <c r="HP406" s="28"/>
      <c r="HQ406" s="28"/>
      <c r="HR406" s="28"/>
      <c r="HS406" s="28"/>
      <c r="HT406" s="28"/>
      <c r="HU406" s="28"/>
      <c r="HV406" s="28"/>
      <c r="HW406" s="28"/>
      <c r="HX406" s="28"/>
      <c r="HY406" s="28"/>
      <c r="HZ406" s="28"/>
      <c r="IA406" s="28"/>
      <c r="IB406" s="28"/>
      <c r="IC406" s="28"/>
      <c r="ID406" s="28"/>
      <c r="IE406" s="28"/>
      <c r="IF406" s="28"/>
      <c r="IG406" s="28"/>
      <c r="IH406" s="28"/>
      <c r="II406" s="28"/>
      <c r="IJ406" s="28"/>
      <c r="IK406" s="28"/>
      <c r="IL406" s="28"/>
      <c r="IM406" s="28"/>
      <c r="IN406" s="28"/>
      <c r="IO406" s="28"/>
      <c r="IP406" s="28"/>
      <c r="IQ406" s="28"/>
      <c r="IR406" s="28"/>
      <c r="IS406" s="28"/>
      <c r="IT406" s="28"/>
      <c r="IU406" s="28"/>
      <c r="IV406" s="28"/>
      <c r="IW406" s="28"/>
      <c r="IX406" s="28"/>
      <c r="IY406" s="28"/>
      <c r="IZ406" s="28"/>
      <c r="JA406" s="28"/>
      <c r="JB406" s="28"/>
      <c r="JC406" s="28"/>
      <c r="JD406" s="28"/>
      <c r="JE406" s="28"/>
      <c r="JF406" s="28"/>
      <c r="JG406" s="28"/>
      <c r="JH406" s="28"/>
      <c r="JI406" s="28"/>
      <c r="JJ406" s="28"/>
      <c r="JK406" s="28"/>
      <c r="JL406" s="28"/>
      <c r="JM406" s="28"/>
      <c r="JN406" s="28"/>
      <c r="JO406" s="28"/>
      <c r="JP406" s="28"/>
      <c r="JQ406" s="28"/>
      <c r="JR406" s="28"/>
      <c r="JS406" s="28"/>
    </row>
    <row r="407" spans="1:279" s="27" customFormat="1" ht="12.75" outlineLevel="1" x14ac:dyDescent="0.2">
      <c r="A407" s="33"/>
      <c r="B407" s="58"/>
      <c r="C407" s="33" t="s">
        <v>122</v>
      </c>
      <c r="D407" s="33"/>
      <c r="E407" s="244">
        <v>0</v>
      </c>
      <c r="F407" s="194"/>
      <c r="G407" s="204">
        <f t="shared" si="614"/>
        <v>0</v>
      </c>
      <c r="H407" s="246">
        <f t="shared" si="615"/>
        <v>0</v>
      </c>
      <c r="I407" s="201" t="s">
        <v>164</v>
      </c>
      <c r="J407" s="195">
        <f t="shared" si="616"/>
        <v>0</v>
      </c>
      <c r="K407" s="195">
        <f t="shared" si="616"/>
        <v>0</v>
      </c>
      <c r="L407" s="195">
        <f t="shared" si="616"/>
        <v>0</v>
      </c>
      <c r="M407" s="195">
        <f t="shared" si="616"/>
        <v>0</v>
      </c>
      <c r="N407" s="195">
        <f t="shared" si="616"/>
        <v>0</v>
      </c>
      <c r="O407" s="195">
        <f t="shared" si="616"/>
        <v>0</v>
      </c>
      <c r="P407" s="195">
        <f t="shared" si="616"/>
        <v>0</v>
      </c>
      <c r="Q407" s="195">
        <f t="shared" si="616"/>
        <v>0</v>
      </c>
      <c r="R407" s="195">
        <f t="shared" si="616"/>
        <v>0</v>
      </c>
      <c r="S407" s="195">
        <f t="shared" si="616"/>
        <v>0</v>
      </c>
      <c r="T407" s="195">
        <f t="shared" si="617"/>
        <v>0</v>
      </c>
      <c r="U407" s="195">
        <f t="shared" si="617"/>
        <v>0</v>
      </c>
      <c r="V407" s="195">
        <f t="shared" si="617"/>
        <v>0</v>
      </c>
      <c r="W407" s="195">
        <f t="shared" si="617"/>
        <v>0</v>
      </c>
      <c r="X407" s="195">
        <f t="shared" si="617"/>
        <v>0</v>
      </c>
      <c r="Y407" s="195">
        <f t="shared" si="617"/>
        <v>0</v>
      </c>
      <c r="Z407" s="195">
        <f t="shared" si="617"/>
        <v>0</v>
      </c>
      <c r="AA407" s="195">
        <f t="shared" si="617"/>
        <v>0</v>
      </c>
      <c r="AB407" s="195">
        <f t="shared" si="617"/>
        <v>0</v>
      </c>
      <c r="AC407" s="195">
        <f t="shared" si="617"/>
        <v>0</v>
      </c>
      <c r="AD407" s="195">
        <f t="shared" si="618"/>
        <v>0</v>
      </c>
      <c r="AE407" s="195">
        <f t="shared" si="618"/>
        <v>0</v>
      </c>
      <c r="AF407" s="195">
        <f t="shared" si="618"/>
        <v>0</v>
      </c>
      <c r="AG407" s="195">
        <f t="shared" si="618"/>
        <v>0</v>
      </c>
      <c r="AH407" s="195">
        <f t="shared" si="618"/>
        <v>0</v>
      </c>
      <c r="AI407" s="195">
        <f t="shared" si="618"/>
        <v>0</v>
      </c>
      <c r="AJ407" s="195">
        <f t="shared" si="618"/>
        <v>0</v>
      </c>
      <c r="AK407" s="195">
        <f t="shared" si="618"/>
        <v>0</v>
      </c>
      <c r="AL407" s="195">
        <f t="shared" si="618"/>
        <v>0</v>
      </c>
      <c r="AM407" s="195">
        <f t="shared" si="618"/>
        <v>0</v>
      </c>
      <c r="AN407" s="195">
        <f t="shared" si="618"/>
        <v>0</v>
      </c>
      <c r="AO407" s="195">
        <f t="shared" si="618"/>
        <v>0</v>
      </c>
      <c r="AP407" s="195"/>
      <c r="AQ407" s="195"/>
      <c r="AR407" s="195"/>
      <c r="AS407" s="195"/>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14"/>
      <c r="DC407" s="28"/>
      <c r="DD407" s="28"/>
      <c r="DE407" s="28"/>
      <c r="DF407" s="28"/>
      <c r="DG407" s="28"/>
      <c r="DH407" s="28"/>
      <c r="DI407" s="28"/>
      <c r="DJ407" s="28"/>
      <c r="DK407" s="28"/>
      <c r="DL407" s="28"/>
      <c r="DM407" s="28"/>
      <c r="DN407" s="28"/>
      <c r="DO407" s="28"/>
      <c r="DP407" s="28"/>
      <c r="DQ407" s="28"/>
      <c r="DR407" s="28"/>
      <c r="DS407" s="28"/>
      <c r="DT407" s="28"/>
      <c r="DU407" s="28"/>
      <c r="DV407" s="28"/>
      <c r="DW407" s="28"/>
      <c r="DX407" s="28"/>
      <c r="DY407" s="28"/>
      <c r="DZ407" s="28"/>
      <c r="EA407" s="28"/>
      <c r="EB407" s="28"/>
      <c r="EC407" s="28"/>
      <c r="ED407" s="28"/>
      <c r="EE407" s="28"/>
      <c r="EF407" s="28"/>
      <c r="EG407" s="28"/>
      <c r="EH407" s="28"/>
      <c r="EI407" s="28"/>
      <c r="EJ407" s="28"/>
      <c r="EK407" s="28"/>
      <c r="EL407" s="28"/>
      <c r="EM407" s="28"/>
      <c r="EN407" s="28"/>
      <c r="EO407" s="28"/>
      <c r="EP407" s="28"/>
      <c r="EQ407" s="28"/>
      <c r="ER407" s="28"/>
      <c r="ES407" s="28"/>
      <c r="ET407" s="28"/>
      <c r="EU407" s="28"/>
      <c r="EV407" s="28"/>
      <c r="EW407" s="28"/>
      <c r="EX407" s="28"/>
      <c r="EY407" s="28"/>
      <c r="EZ407" s="28"/>
      <c r="FA407" s="28"/>
      <c r="FB407" s="28"/>
      <c r="FC407" s="28"/>
      <c r="FD407" s="28"/>
      <c r="FE407" s="28"/>
      <c r="FF407" s="28"/>
      <c r="FG407" s="28"/>
      <c r="FH407" s="28"/>
      <c r="FI407" s="28"/>
      <c r="FJ407" s="28"/>
      <c r="FK407" s="28"/>
      <c r="FL407" s="28"/>
      <c r="FM407" s="28"/>
      <c r="FN407" s="28"/>
      <c r="FO407" s="28"/>
      <c r="FP407" s="28"/>
      <c r="FQ407" s="28"/>
      <c r="FR407" s="28"/>
      <c r="FS407" s="28"/>
      <c r="FT407" s="28"/>
      <c r="FU407" s="28"/>
      <c r="FV407" s="28"/>
      <c r="FW407" s="28"/>
      <c r="FX407" s="28"/>
      <c r="FY407" s="28"/>
      <c r="FZ407" s="28"/>
      <c r="GA407" s="28"/>
      <c r="GB407" s="28"/>
      <c r="GC407" s="28"/>
      <c r="GD407" s="28"/>
      <c r="GE407" s="28"/>
      <c r="GF407" s="28"/>
      <c r="GG407" s="28"/>
      <c r="GH407" s="28"/>
      <c r="GI407" s="28"/>
      <c r="GJ407" s="28"/>
      <c r="GK407" s="28"/>
      <c r="GL407" s="28"/>
      <c r="GM407" s="28"/>
      <c r="GN407" s="28"/>
      <c r="GO407" s="28"/>
      <c r="GP407" s="28"/>
      <c r="GQ407" s="28"/>
      <c r="GR407" s="28"/>
      <c r="GS407" s="28"/>
      <c r="GT407" s="28"/>
      <c r="GU407" s="28"/>
      <c r="GV407" s="28"/>
      <c r="GW407" s="28"/>
      <c r="GX407" s="28"/>
      <c r="GY407" s="28"/>
      <c r="GZ407" s="28"/>
      <c r="HA407" s="28"/>
      <c r="HB407" s="28"/>
      <c r="HC407" s="28"/>
      <c r="HD407" s="28"/>
      <c r="HE407" s="28"/>
      <c r="HF407" s="28"/>
      <c r="HG407" s="28"/>
      <c r="HH407" s="28"/>
      <c r="HI407" s="28"/>
      <c r="HJ407" s="28"/>
      <c r="HK407" s="28"/>
      <c r="HL407" s="28"/>
      <c r="HM407" s="28"/>
      <c r="HN407" s="28"/>
      <c r="HO407" s="28"/>
      <c r="HP407" s="28"/>
      <c r="HQ407" s="28"/>
      <c r="HR407" s="28"/>
      <c r="HS407" s="28"/>
      <c r="HT407" s="28"/>
      <c r="HU407" s="28"/>
      <c r="HV407" s="28"/>
      <c r="HW407" s="28"/>
      <c r="HX407" s="28"/>
      <c r="HY407" s="28"/>
      <c r="HZ407" s="28"/>
      <c r="IA407" s="28"/>
      <c r="IB407" s="28"/>
      <c r="IC407" s="28"/>
      <c r="ID407" s="28"/>
      <c r="IE407" s="28"/>
      <c r="IF407" s="28"/>
      <c r="IG407" s="28"/>
      <c r="IH407" s="28"/>
      <c r="II407" s="28"/>
      <c r="IJ407" s="28"/>
      <c r="IK407" s="28"/>
      <c r="IL407" s="28"/>
      <c r="IM407" s="28"/>
      <c r="IN407" s="28"/>
      <c r="IO407" s="28"/>
      <c r="IP407" s="28"/>
      <c r="IQ407" s="28"/>
      <c r="IR407" s="28"/>
      <c r="IS407" s="28"/>
      <c r="IT407" s="28"/>
      <c r="IU407" s="28"/>
      <c r="IV407" s="28"/>
      <c r="IW407" s="28"/>
      <c r="IX407" s="28"/>
      <c r="IY407" s="28"/>
      <c r="IZ407" s="28"/>
      <c r="JA407" s="28"/>
      <c r="JB407" s="28"/>
      <c r="JC407" s="28"/>
      <c r="JD407" s="28"/>
      <c r="JE407" s="28"/>
      <c r="JF407" s="28"/>
      <c r="JG407" s="28"/>
      <c r="JH407" s="28"/>
      <c r="JI407" s="28"/>
      <c r="JJ407" s="28"/>
      <c r="JK407" s="28"/>
      <c r="JL407" s="28"/>
      <c r="JM407" s="28"/>
      <c r="JN407" s="28"/>
      <c r="JO407" s="28"/>
      <c r="JP407" s="28"/>
      <c r="JQ407" s="28"/>
      <c r="JR407" s="28"/>
      <c r="JS407" s="28"/>
    </row>
    <row r="408" spans="1:279" s="27" customFormat="1" ht="12.75" outlineLevel="1" x14ac:dyDescent="0.2">
      <c r="A408" s="33"/>
      <c r="B408" s="58"/>
      <c r="C408" s="33" t="s">
        <v>123</v>
      </c>
      <c r="D408" s="33"/>
      <c r="E408" s="244">
        <v>0</v>
      </c>
      <c r="F408" s="194"/>
      <c r="G408" s="204">
        <f t="shared" si="614"/>
        <v>0</v>
      </c>
      <c r="H408" s="246">
        <f t="shared" si="615"/>
        <v>0</v>
      </c>
      <c r="I408" s="201" t="s">
        <v>164</v>
      </c>
      <c r="J408" s="195">
        <f t="shared" si="616"/>
        <v>0</v>
      </c>
      <c r="K408" s="195">
        <f t="shared" si="616"/>
        <v>0</v>
      </c>
      <c r="L408" s="195">
        <f t="shared" si="616"/>
        <v>0</v>
      </c>
      <c r="M408" s="195">
        <f t="shared" si="616"/>
        <v>0</v>
      </c>
      <c r="N408" s="195">
        <f t="shared" si="616"/>
        <v>0</v>
      </c>
      <c r="O408" s="195">
        <f t="shared" si="616"/>
        <v>0</v>
      </c>
      <c r="P408" s="195">
        <f t="shared" si="616"/>
        <v>0</v>
      </c>
      <c r="Q408" s="195">
        <f t="shared" si="616"/>
        <v>0</v>
      </c>
      <c r="R408" s="195">
        <f t="shared" si="616"/>
        <v>0</v>
      </c>
      <c r="S408" s="195">
        <f t="shared" si="616"/>
        <v>0</v>
      </c>
      <c r="T408" s="195">
        <f t="shared" si="617"/>
        <v>0</v>
      </c>
      <c r="U408" s="195">
        <f t="shared" si="617"/>
        <v>0</v>
      </c>
      <c r="V408" s="195">
        <f t="shared" si="617"/>
        <v>0</v>
      </c>
      <c r="W408" s="195">
        <f t="shared" si="617"/>
        <v>0</v>
      </c>
      <c r="X408" s="195">
        <f t="shared" si="617"/>
        <v>0</v>
      </c>
      <c r="Y408" s="195">
        <f t="shared" si="617"/>
        <v>0</v>
      </c>
      <c r="Z408" s="195">
        <f t="shared" si="617"/>
        <v>0</v>
      </c>
      <c r="AA408" s="195">
        <f t="shared" si="617"/>
        <v>0</v>
      </c>
      <c r="AB408" s="195">
        <f t="shared" si="617"/>
        <v>0</v>
      </c>
      <c r="AC408" s="195">
        <f t="shared" si="617"/>
        <v>0</v>
      </c>
      <c r="AD408" s="195">
        <f t="shared" si="618"/>
        <v>0</v>
      </c>
      <c r="AE408" s="195">
        <f t="shared" si="618"/>
        <v>0</v>
      </c>
      <c r="AF408" s="195">
        <f t="shared" si="618"/>
        <v>0</v>
      </c>
      <c r="AG408" s="195">
        <f t="shared" si="618"/>
        <v>0</v>
      </c>
      <c r="AH408" s="195">
        <f t="shared" si="618"/>
        <v>0</v>
      </c>
      <c r="AI408" s="195">
        <f t="shared" si="618"/>
        <v>0</v>
      </c>
      <c r="AJ408" s="195">
        <f t="shared" si="618"/>
        <v>0</v>
      </c>
      <c r="AK408" s="195">
        <f t="shared" si="618"/>
        <v>0</v>
      </c>
      <c r="AL408" s="195">
        <f t="shared" si="618"/>
        <v>0</v>
      </c>
      <c r="AM408" s="195">
        <f t="shared" si="618"/>
        <v>0</v>
      </c>
      <c r="AN408" s="195">
        <f t="shared" si="618"/>
        <v>0</v>
      </c>
      <c r="AO408" s="195">
        <f t="shared" si="618"/>
        <v>0</v>
      </c>
      <c r="AP408" s="195"/>
      <c r="AQ408" s="195"/>
      <c r="AR408" s="195"/>
      <c r="AS408" s="195"/>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14"/>
      <c r="DC408" s="28"/>
      <c r="DD408" s="28"/>
      <c r="DE408" s="28"/>
      <c r="DF408" s="28"/>
      <c r="DG408" s="28"/>
      <c r="DH408" s="28"/>
      <c r="DI408" s="28"/>
      <c r="DJ408" s="28"/>
      <c r="DK408" s="28"/>
      <c r="DL408" s="28"/>
      <c r="DM408" s="28"/>
      <c r="DN408" s="28"/>
      <c r="DO408" s="28"/>
      <c r="DP408" s="28"/>
      <c r="DQ408" s="28"/>
      <c r="DR408" s="28"/>
      <c r="DS408" s="28"/>
      <c r="DT408" s="28"/>
      <c r="DU408" s="28"/>
      <c r="DV408" s="28"/>
      <c r="DW408" s="28"/>
      <c r="DX408" s="28"/>
      <c r="DY408" s="28"/>
      <c r="DZ408" s="28"/>
      <c r="EA408" s="28"/>
      <c r="EB408" s="28"/>
      <c r="EC408" s="28"/>
      <c r="ED408" s="28"/>
      <c r="EE408" s="28"/>
      <c r="EF408" s="28"/>
      <c r="EG408" s="28"/>
      <c r="EH408" s="28"/>
      <c r="EI408" s="28"/>
      <c r="EJ408" s="28"/>
      <c r="EK408" s="28"/>
      <c r="EL408" s="28"/>
      <c r="EM408" s="28"/>
      <c r="EN408" s="28"/>
      <c r="EO408" s="28"/>
      <c r="EP408" s="28"/>
      <c r="EQ408" s="28"/>
      <c r="ER408" s="28"/>
      <c r="ES408" s="28"/>
      <c r="ET408" s="28"/>
      <c r="EU408" s="28"/>
      <c r="EV408" s="28"/>
      <c r="EW408" s="28"/>
      <c r="EX408" s="28"/>
      <c r="EY408" s="28"/>
      <c r="EZ408" s="28"/>
      <c r="FA408" s="28"/>
      <c r="FB408" s="28"/>
      <c r="FC408" s="28"/>
      <c r="FD408" s="28"/>
      <c r="FE408" s="28"/>
      <c r="FF408" s="28"/>
      <c r="FG408" s="28"/>
      <c r="FH408" s="28"/>
      <c r="FI408" s="28"/>
      <c r="FJ408" s="28"/>
      <c r="FK408" s="28"/>
      <c r="FL408" s="28"/>
      <c r="FM408" s="28"/>
      <c r="FN408" s="28"/>
      <c r="FO408" s="28"/>
      <c r="FP408" s="28"/>
      <c r="FQ408" s="28"/>
      <c r="FR408" s="28"/>
      <c r="FS408" s="28"/>
      <c r="FT408" s="28"/>
      <c r="FU408" s="28"/>
      <c r="FV408" s="28"/>
      <c r="FW408" s="28"/>
      <c r="FX408" s="28"/>
      <c r="FY408" s="28"/>
      <c r="FZ408" s="28"/>
      <c r="GA408" s="28"/>
      <c r="GB408" s="28"/>
      <c r="GC408" s="28"/>
      <c r="GD408" s="28"/>
      <c r="GE408" s="28"/>
      <c r="GF408" s="28"/>
      <c r="GG408" s="28"/>
      <c r="GH408" s="28"/>
      <c r="GI408" s="28"/>
      <c r="GJ408" s="28"/>
      <c r="GK408" s="28"/>
      <c r="GL408" s="28"/>
      <c r="GM408" s="28"/>
      <c r="GN408" s="28"/>
      <c r="GO408" s="28"/>
      <c r="GP408" s="28"/>
      <c r="GQ408" s="28"/>
      <c r="GR408" s="28"/>
      <c r="GS408" s="28"/>
      <c r="GT408" s="28"/>
      <c r="GU408" s="28"/>
      <c r="GV408" s="28"/>
      <c r="GW408" s="28"/>
      <c r="GX408" s="28"/>
      <c r="GY408" s="28"/>
      <c r="GZ408" s="28"/>
      <c r="HA408" s="28"/>
      <c r="HB408" s="28"/>
      <c r="HC408" s="28"/>
      <c r="HD408" s="28"/>
      <c r="HE408" s="28"/>
      <c r="HF408" s="28"/>
      <c r="HG408" s="28"/>
      <c r="HH408" s="28"/>
      <c r="HI408" s="28"/>
      <c r="HJ408" s="28"/>
      <c r="HK408" s="28"/>
      <c r="HL408" s="28"/>
      <c r="HM408" s="28"/>
      <c r="HN408" s="28"/>
      <c r="HO408" s="28"/>
      <c r="HP408" s="28"/>
      <c r="HQ408" s="28"/>
      <c r="HR408" s="28"/>
      <c r="HS408" s="28"/>
      <c r="HT408" s="28"/>
      <c r="HU408" s="28"/>
      <c r="HV408" s="28"/>
      <c r="HW408" s="28"/>
      <c r="HX408" s="28"/>
      <c r="HY408" s="28"/>
      <c r="HZ408" s="28"/>
      <c r="IA408" s="28"/>
      <c r="IB408" s="28"/>
      <c r="IC408" s="28"/>
      <c r="ID408" s="28"/>
      <c r="IE408" s="28"/>
      <c r="IF408" s="28"/>
      <c r="IG408" s="28"/>
      <c r="IH408" s="28"/>
      <c r="II408" s="28"/>
      <c r="IJ408" s="28"/>
      <c r="IK408" s="28"/>
      <c r="IL408" s="28"/>
      <c r="IM408" s="28"/>
      <c r="IN408" s="28"/>
      <c r="IO408" s="28"/>
      <c r="IP408" s="28"/>
      <c r="IQ408" s="28"/>
      <c r="IR408" s="28"/>
      <c r="IS408" s="28"/>
      <c r="IT408" s="28"/>
      <c r="IU408" s="28"/>
      <c r="IV408" s="28"/>
      <c r="IW408" s="28"/>
      <c r="IX408" s="28"/>
      <c r="IY408" s="28"/>
      <c r="IZ408" s="28"/>
      <c r="JA408" s="28"/>
      <c r="JB408" s="28"/>
      <c r="JC408" s="28"/>
      <c r="JD408" s="28"/>
      <c r="JE408" s="28"/>
      <c r="JF408" s="28"/>
      <c r="JG408" s="28"/>
      <c r="JH408" s="28"/>
      <c r="JI408" s="28"/>
      <c r="JJ408" s="28"/>
      <c r="JK408" s="28"/>
      <c r="JL408" s="28"/>
      <c r="JM408" s="28"/>
      <c r="JN408" s="28"/>
      <c r="JO408" s="28"/>
      <c r="JP408" s="28"/>
      <c r="JQ408" s="28"/>
      <c r="JR408" s="28"/>
      <c r="JS408" s="28"/>
    </row>
    <row r="409" spans="1:279" s="27" customFormat="1" ht="12.75" outlineLevel="1" x14ac:dyDescent="0.2">
      <c r="A409" s="33"/>
      <c r="B409" s="58"/>
      <c r="C409" s="33" t="s">
        <v>124</v>
      </c>
      <c r="D409" s="33"/>
      <c r="E409" s="244">
        <v>0</v>
      </c>
      <c r="F409" s="194"/>
      <c r="G409" s="204">
        <f t="shared" ref="G409:G445" si="619">SUM(J409:AS409)</f>
        <v>0</v>
      </c>
      <c r="H409" s="246">
        <f t="shared" si="615"/>
        <v>0</v>
      </c>
      <c r="I409" s="201" t="s">
        <v>164</v>
      </c>
      <c r="J409" s="195">
        <f t="shared" si="616"/>
        <v>0</v>
      </c>
      <c r="K409" s="195">
        <f t="shared" si="616"/>
        <v>0</v>
      </c>
      <c r="L409" s="195">
        <f t="shared" si="616"/>
        <v>0</v>
      </c>
      <c r="M409" s="195">
        <f t="shared" si="616"/>
        <v>0</v>
      </c>
      <c r="N409" s="195">
        <f t="shared" si="616"/>
        <v>0</v>
      </c>
      <c r="O409" s="195">
        <f t="shared" si="616"/>
        <v>0</v>
      </c>
      <c r="P409" s="195">
        <f t="shared" si="616"/>
        <v>0</v>
      </c>
      <c r="Q409" s="195">
        <f t="shared" si="616"/>
        <v>0</v>
      </c>
      <c r="R409" s="195">
        <f t="shared" si="616"/>
        <v>0</v>
      </c>
      <c r="S409" s="195">
        <f t="shared" si="616"/>
        <v>0</v>
      </c>
      <c r="T409" s="195">
        <f t="shared" si="617"/>
        <v>0</v>
      </c>
      <c r="U409" s="195">
        <f t="shared" si="617"/>
        <v>0</v>
      </c>
      <c r="V409" s="195">
        <f t="shared" si="617"/>
        <v>0</v>
      </c>
      <c r="W409" s="195">
        <f t="shared" si="617"/>
        <v>0</v>
      </c>
      <c r="X409" s="195">
        <f t="shared" si="617"/>
        <v>0</v>
      </c>
      <c r="Y409" s="195">
        <f t="shared" si="617"/>
        <v>0</v>
      </c>
      <c r="Z409" s="195">
        <f t="shared" si="617"/>
        <v>0</v>
      </c>
      <c r="AA409" s="195">
        <f t="shared" si="617"/>
        <v>0</v>
      </c>
      <c r="AB409" s="195">
        <f t="shared" si="617"/>
        <v>0</v>
      </c>
      <c r="AC409" s="195">
        <f t="shared" si="617"/>
        <v>0</v>
      </c>
      <c r="AD409" s="195">
        <f t="shared" si="618"/>
        <v>0</v>
      </c>
      <c r="AE409" s="195">
        <f t="shared" si="618"/>
        <v>0</v>
      </c>
      <c r="AF409" s="195">
        <f t="shared" si="618"/>
        <v>0</v>
      </c>
      <c r="AG409" s="195">
        <f t="shared" si="618"/>
        <v>0</v>
      </c>
      <c r="AH409" s="195">
        <f t="shared" si="618"/>
        <v>0</v>
      </c>
      <c r="AI409" s="195">
        <f t="shared" si="618"/>
        <v>0</v>
      </c>
      <c r="AJ409" s="195">
        <f t="shared" si="618"/>
        <v>0</v>
      </c>
      <c r="AK409" s="195">
        <f t="shared" si="618"/>
        <v>0</v>
      </c>
      <c r="AL409" s="195">
        <f t="shared" si="618"/>
        <v>0</v>
      </c>
      <c r="AM409" s="195">
        <f t="shared" si="618"/>
        <v>0</v>
      </c>
      <c r="AN409" s="195">
        <f t="shared" si="618"/>
        <v>0</v>
      </c>
      <c r="AO409" s="195">
        <f t="shared" si="618"/>
        <v>0</v>
      </c>
      <c r="AP409" s="195"/>
      <c r="AQ409" s="195"/>
      <c r="AR409" s="195"/>
      <c r="AS409" s="195"/>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14"/>
      <c r="DC409" s="28"/>
      <c r="DD409" s="28"/>
      <c r="DE409" s="28"/>
      <c r="DF409" s="28"/>
      <c r="DG409" s="28"/>
      <c r="DH409" s="28"/>
      <c r="DI409" s="28"/>
      <c r="DJ409" s="28"/>
      <c r="DK409" s="28"/>
      <c r="DL409" s="28"/>
      <c r="DM409" s="28"/>
      <c r="DN409" s="28"/>
      <c r="DO409" s="28"/>
      <c r="DP409" s="28"/>
      <c r="DQ409" s="28"/>
      <c r="DR409" s="28"/>
      <c r="DS409" s="28"/>
      <c r="DT409" s="28"/>
      <c r="DU409" s="28"/>
      <c r="DV409" s="28"/>
      <c r="DW409" s="28"/>
      <c r="DX409" s="28"/>
      <c r="DY409" s="28"/>
      <c r="DZ409" s="28"/>
      <c r="EA409" s="28"/>
      <c r="EB409" s="28"/>
      <c r="EC409" s="28"/>
      <c r="ED409" s="28"/>
      <c r="EE409" s="28"/>
      <c r="EF409" s="28"/>
      <c r="EG409" s="28"/>
      <c r="EH409" s="28"/>
      <c r="EI409" s="28"/>
      <c r="EJ409" s="28"/>
      <c r="EK409" s="28"/>
      <c r="EL409" s="28"/>
      <c r="EM409" s="28"/>
      <c r="EN409" s="28"/>
      <c r="EO409" s="28"/>
      <c r="EP409" s="28"/>
      <c r="EQ409" s="28"/>
      <c r="ER409" s="28"/>
      <c r="ES409" s="28"/>
      <c r="ET409" s="28"/>
      <c r="EU409" s="28"/>
      <c r="EV409" s="28"/>
      <c r="EW409" s="28"/>
      <c r="EX409" s="28"/>
      <c r="EY409" s="28"/>
      <c r="EZ409" s="28"/>
      <c r="FA409" s="28"/>
      <c r="FB409" s="28"/>
      <c r="FC409" s="28"/>
      <c r="FD409" s="28"/>
      <c r="FE409" s="28"/>
      <c r="FF409" s="28"/>
      <c r="FG409" s="28"/>
      <c r="FH409" s="28"/>
      <c r="FI409" s="28"/>
      <c r="FJ409" s="28"/>
      <c r="FK409" s="28"/>
      <c r="FL409" s="28"/>
      <c r="FM409" s="28"/>
      <c r="FN409" s="28"/>
      <c r="FO409" s="28"/>
      <c r="FP409" s="28"/>
      <c r="FQ409" s="28"/>
      <c r="FR409" s="28"/>
      <c r="FS409" s="28"/>
      <c r="FT409" s="28"/>
      <c r="FU409" s="28"/>
      <c r="FV409" s="28"/>
      <c r="FW409" s="28"/>
      <c r="FX409" s="28"/>
      <c r="FY409" s="28"/>
      <c r="FZ409" s="28"/>
      <c r="GA409" s="28"/>
      <c r="GB409" s="28"/>
      <c r="GC409" s="28"/>
      <c r="GD409" s="28"/>
      <c r="GE409" s="28"/>
      <c r="GF409" s="28"/>
      <c r="GG409" s="28"/>
      <c r="GH409" s="28"/>
      <c r="GI409" s="28"/>
      <c r="GJ409" s="28"/>
      <c r="GK409" s="28"/>
      <c r="GL409" s="28"/>
      <c r="GM409" s="28"/>
      <c r="GN409" s="28"/>
      <c r="GO409" s="28"/>
      <c r="GP409" s="28"/>
      <c r="GQ409" s="28"/>
      <c r="GR409" s="28"/>
      <c r="GS409" s="28"/>
      <c r="GT409" s="28"/>
      <c r="GU409" s="28"/>
      <c r="GV409" s="28"/>
      <c r="GW409" s="28"/>
      <c r="GX409" s="28"/>
      <c r="GY409" s="28"/>
      <c r="GZ409" s="28"/>
      <c r="HA409" s="28"/>
      <c r="HB409" s="28"/>
      <c r="HC409" s="28"/>
      <c r="HD409" s="28"/>
      <c r="HE409" s="28"/>
      <c r="HF409" s="28"/>
      <c r="HG409" s="28"/>
      <c r="HH409" s="28"/>
      <c r="HI409" s="28"/>
      <c r="HJ409" s="28"/>
      <c r="HK409" s="28"/>
      <c r="HL409" s="28"/>
      <c r="HM409" s="28"/>
      <c r="HN409" s="28"/>
      <c r="HO409" s="28"/>
      <c r="HP409" s="28"/>
      <c r="HQ409" s="28"/>
      <c r="HR409" s="28"/>
      <c r="HS409" s="28"/>
      <c r="HT409" s="28"/>
      <c r="HU409" s="28"/>
      <c r="HV409" s="28"/>
      <c r="HW409" s="28"/>
      <c r="HX409" s="28"/>
      <c r="HY409" s="28"/>
      <c r="HZ409" s="28"/>
      <c r="IA409" s="28"/>
      <c r="IB409" s="28"/>
      <c r="IC409" s="28"/>
      <c r="ID409" s="28"/>
      <c r="IE409" s="28"/>
      <c r="IF409" s="28"/>
      <c r="IG409" s="28"/>
      <c r="IH409" s="28"/>
      <c r="II409" s="28"/>
      <c r="IJ409" s="28"/>
      <c r="IK409" s="28"/>
      <c r="IL409" s="28"/>
      <c r="IM409" s="28"/>
      <c r="IN409" s="28"/>
      <c r="IO409" s="28"/>
      <c r="IP409" s="28"/>
      <c r="IQ409" s="28"/>
      <c r="IR409" s="28"/>
      <c r="IS409" s="28"/>
      <c r="IT409" s="28"/>
      <c r="IU409" s="28"/>
      <c r="IV409" s="28"/>
      <c r="IW409" s="28"/>
      <c r="IX409" s="28"/>
      <c r="IY409" s="28"/>
      <c r="IZ409" s="28"/>
      <c r="JA409" s="28"/>
      <c r="JB409" s="28"/>
      <c r="JC409" s="28"/>
      <c r="JD409" s="28"/>
      <c r="JE409" s="28"/>
      <c r="JF409" s="28"/>
      <c r="JG409" s="28"/>
      <c r="JH409" s="28"/>
      <c r="JI409" s="28"/>
      <c r="JJ409" s="28"/>
      <c r="JK409" s="28"/>
      <c r="JL409" s="28"/>
      <c r="JM409" s="28"/>
      <c r="JN409" s="28"/>
      <c r="JO409" s="28"/>
      <c r="JP409" s="28"/>
      <c r="JQ409" s="28"/>
      <c r="JR409" s="28"/>
      <c r="JS409" s="28"/>
    </row>
    <row r="410" spans="1:279" s="27" customFormat="1" ht="12.75" outlineLevel="1" x14ac:dyDescent="0.2">
      <c r="A410" s="33"/>
      <c r="B410" s="58"/>
      <c r="C410" s="33" t="s">
        <v>125</v>
      </c>
      <c r="D410" s="33"/>
      <c r="E410" s="244">
        <v>0</v>
      </c>
      <c r="F410" s="194"/>
      <c r="G410" s="204">
        <f t="shared" si="619"/>
        <v>0</v>
      </c>
      <c r="H410" s="246">
        <f t="shared" si="615"/>
        <v>0</v>
      </c>
      <c r="I410" s="201" t="s">
        <v>164</v>
      </c>
      <c r="J410" s="195">
        <f t="shared" si="616"/>
        <v>0</v>
      </c>
      <c r="K410" s="195">
        <f t="shared" si="616"/>
        <v>0</v>
      </c>
      <c r="L410" s="195">
        <f t="shared" si="616"/>
        <v>0</v>
      </c>
      <c r="M410" s="195">
        <f t="shared" si="616"/>
        <v>0</v>
      </c>
      <c r="N410" s="195">
        <f t="shared" si="616"/>
        <v>0</v>
      </c>
      <c r="O410" s="195">
        <f t="shared" si="616"/>
        <v>0</v>
      </c>
      <c r="P410" s="195">
        <f t="shared" si="616"/>
        <v>0</v>
      </c>
      <c r="Q410" s="195">
        <f t="shared" si="616"/>
        <v>0</v>
      </c>
      <c r="R410" s="195">
        <f t="shared" si="616"/>
        <v>0</v>
      </c>
      <c r="S410" s="195">
        <f t="shared" si="616"/>
        <v>0</v>
      </c>
      <c r="T410" s="195">
        <f t="shared" si="617"/>
        <v>0</v>
      </c>
      <c r="U410" s="195">
        <f t="shared" si="617"/>
        <v>0</v>
      </c>
      <c r="V410" s="195">
        <f t="shared" si="617"/>
        <v>0</v>
      </c>
      <c r="W410" s="195">
        <f t="shared" si="617"/>
        <v>0</v>
      </c>
      <c r="X410" s="195">
        <f t="shared" si="617"/>
        <v>0</v>
      </c>
      <c r="Y410" s="195">
        <f t="shared" si="617"/>
        <v>0</v>
      </c>
      <c r="Z410" s="195">
        <f t="shared" si="617"/>
        <v>0</v>
      </c>
      <c r="AA410" s="195">
        <f t="shared" si="617"/>
        <v>0</v>
      </c>
      <c r="AB410" s="195">
        <f t="shared" si="617"/>
        <v>0</v>
      </c>
      <c r="AC410" s="195">
        <f t="shared" si="617"/>
        <v>0</v>
      </c>
      <c r="AD410" s="195">
        <f t="shared" si="618"/>
        <v>0</v>
      </c>
      <c r="AE410" s="195">
        <f t="shared" si="618"/>
        <v>0</v>
      </c>
      <c r="AF410" s="195">
        <f t="shared" si="618"/>
        <v>0</v>
      </c>
      <c r="AG410" s="195">
        <f t="shared" si="618"/>
        <v>0</v>
      </c>
      <c r="AH410" s="195">
        <f t="shared" si="618"/>
        <v>0</v>
      </c>
      <c r="AI410" s="195">
        <f t="shared" si="618"/>
        <v>0</v>
      </c>
      <c r="AJ410" s="195">
        <f t="shared" si="618"/>
        <v>0</v>
      </c>
      <c r="AK410" s="195">
        <f t="shared" si="618"/>
        <v>0</v>
      </c>
      <c r="AL410" s="195">
        <f t="shared" si="618"/>
        <v>0</v>
      </c>
      <c r="AM410" s="195">
        <f t="shared" si="618"/>
        <v>0</v>
      </c>
      <c r="AN410" s="195">
        <f t="shared" si="618"/>
        <v>0</v>
      </c>
      <c r="AO410" s="195">
        <f t="shared" si="618"/>
        <v>0</v>
      </c>
      <c r="AP410" s="195"/>
      <c r="AQ410" s="195"/>
      <c r="AR410" s="195"/>
      <c r="AS410" s="195"/>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14"/>
      <c r="DC410" s="28"/>
      <c r="DD410" s="28"/>
      <c r="DE410" s="28"/>
      <c r="DF410" s="28"/>
      <c r="DG410" s="28"/>
      <c r="DH410" s="28"/>
      <c r="DI410" s="28"/>
      <c r="DJ410" s="28"/>
      <c r="DK410" s="28"/>
      <c r="DL410" s="28"/>
      <c r="DM410" s="28"/>
      <c r="DN410" s="28"/>
      <c r="DO410" s="28"/>
      <c r="DP410" s="28"/>
      <c r="DQ410" s="28"/>
      <c r="DR410" s="28"/>
      <c r="DS410" s="28"/>
      <c r="DT410" s="28"/>
      <c r="DU410" s="28"/>
      <c r="DV410" s="28"/>
      <c r="DW410" s="28"/>
      <c r="DX410" s="28"/>
      <c r="DY410" s="28"/>
      <c r="DZ410" s="28"/>
      <c r="EA410" s="28"/>
      <c r="EB410" s="28"/>
      <c r="EC410" s="28"/>
      <c r="ED410" s="28"/>
      <c r="EE410" s="28"/>
      <c r="EF410" s="28"/>
      <c r="EG410" s="28"/>
      <c r="EH410" s="28"/>
      <c r="EI410" s="28"/>
      <c r="EJ410" s="28"/>
      <c r="EK410" s="28"/>
      <c r="EL410" s="28"/>
      <c r="EM410" s="28"/>
      <c r="EN410" s="28"/>
      <c r="EO410" s="28"/>
      <c r="EP410" s="28"/>
      <c r="EQ410" s="28"/>
      <c r="ER410" s="28"/>
      <c r="ES410" s="28"/>
      <c r="ET410" s="28"/>
      <c r="EU410" s="28"/>
      <c r="EV410" s="28"/>
      <c r="EW410" s="28"/>
      <c r="EX410" s="28"/>
      <c r="EY410" s="28"/>
      <c r="EZ410" s="28"/>
      <c r="FA410" s="28"/>
      <c r="FB410" s="28"/>
      <c r="FC410" s="28"/>
      <c r="FD410" s="28"/>
      <c r="FE410" s="28"/>
      <c r="FF410" s="28"/>
      <c r="FG410" s="28"/>
      <c r="FH410" s="28"/>
      <c r="FI410" s="28"/>
      <c r="FJ410" s="28"/>
      <c r="FK410" s="28"/>
      <c r="FL410" s="28"/>
      <c r="FM410" s="28"/>
      <c r="FN410" s="28"/>
      <c r="FO410" s="28"/>
      <c r="FP410" s="28"/>
      <c r="FQ410" s="28"/>
      <c r="FR410" s="28"/>
      <c r="FS410" s="28"/>
      <c r="FT410" s="28"/>
      <c r="FU410" s="28"/>
      <c r="FV410" s="28"/>
      <c r="FW410" s="28"/>
      <c r="FX410" s="28"/>
      <c r="FY410" s="28"/>
      <c r="FZ410" s="28"/>
      <c r="GA410" s="28"/>
      <c r="GB410" s="28"/>
      <c r="GC410" s="28"/>
      <c r="GD410" s="28"/>
      <c r="GE410" s="28"/>
      <c r="GF410" s="28"/>
      <c r="GG410" s="28"/>
      <c r="GH410" s="28"/>
      <c r="GI410" s="28"/>
      <c r="GJ410" s="28"/>
      <c r="GK410" s="28"/>
      <c r="GL410" s="28"/>
      <c r="GM410" s="28"/>
      <c r="GN410" s="28"/>
      <c r="GO410" s="28"/>
      <c r="GP410" s="28"/>
      <c r="GQ410" s="28"/>
      <c r="GR410" s="28"/>
      <c r="GS410" s="28"/>
      <c r="GT410" s="28"/>
      <c r="GU410" s="28"/>
      <c r="GV410" s="28"/>
      <c r="GW410" s="28"/>
      <c r="GX410" s="28"/>
      <c r="GY410" s="28"/>
      <c r="GZ410" s="28"/>
      <c r="HA410" s="28"/>
      <c r="HB410" s="28"/>
      <c r="HC410" s="28"/>
      <c r="HD410" s="28"/>
      <c r="HE410" s="28"/>
      <c r="HF410" s="28"/>
      <c r="HG410" s="28"/>
      <c r="HH410" s="28"/>
      <c r="HI410" s="28"/>
      <c r="HJ410" s="28"/>
      <c r="HK410" s="28"/>
      <c r="HL410" s="28"/>
      <c r="HM410" s="28"/>
      <c r="HN410" s="28"/>
      <c r="HO410" s="28"/>
      <c r="HP410" s="28"/>
      <c r="HQ410" s="28"/>
      <c r="HR410" s="28"/>
      <c r="HS410" s="28"/>
      <c r="HT410" s="28"/>
      <c r="HU410" s="28"/>
      <c r="HV410" s="28"/>
      <c r="HW410" s="28"/>
      <c r="HX410" s="28"/>
      <c r="HY410" s="28"/>
      <c r="HZ410" s="28"/>
      <c r="IA410" s="28"/>
      <c r="IB410" s="28"/>
      <c r="IC410" s="28"/>
      <c r="ID410" s="28"/>
      <c r="IE410" s="28"/>
      <c r="IF410" s="28"/>
      <c r="IG410" s="28"/>
      <c r="IH410" s="28"/>
      <c r="II410" s="28"/>
      <c r="IJ410" s="28"/>
      <c r="IK410" s="28"/>
      <c r="IL410" s="28"/>
      <c r="IM410" s="28"/>
      <c r="IN410" s="28"/>
      <c r="IO410" s="28"/>
      <c r="IP410" s="28"/>
      <c r="IQ410" s="28"/>
      <c r="IR410" s="28"/>
      <c r="IS410" s="28"/>
      <c r="IT410" s="28"/>
      <c r="IU410" s="28"/>
      <c r="IV410" s="28"/>
      <c r="IW410" s="28"/>
      <c r="IX410" s="28"/>
      <c r="IY410" s="28"/>
      <c r="IZ410" s="28"/>
      <c r="JA410" s="28"/>
      <c r="JB410" s="28"/>
      <c r="JC410" s="28"/>
      <c r="JD410" s="28"/>
      <c r="JE410" s="28"/>
      <c r="JF410" s="28"/>
      <c r="JG410" s="28"/>
      <c r="JH410" s="28"/>
      <c r="JI410" s="28"/>
      <c r="JJ410" s="28"/>
      <c r="JK410" s="28"/>
      <c r="JL410" s="28"/>
      <c r="JM410" s="28"/>
      <c r="JN410" s="28"/>
      <c r="JO410" s="28"/>
      <c r="JP410" s="28"/>
      <c r="JQ410" s="28"/>
      <c r="JR410" s="28"/>
      <c r="JS410" s="28"/>
    </row>
    <row r="411" spans="1:279" s="27" customFormat="1" ht="12.75" outlineLevel="1" x14ac:dyDescent="0.2">
      <c r="A411" s="33"/>
      <c r="B411" s="58"/>
      <c r="C411" s="33" t="s">
        <v>126</v>
      </c>
      <c r="D411" s="33"/>
      <c r="E411" s="244">
        <v>0</v>
      </c>
      <c r="F411" s="194"/>
      <c r="G411" s="204">
        <f t="shared" si="619"/>
        <v>0</v>
      </c>
      <c r="H411" s="246">
        <f t="shared" si="615"/>
        <v>0</v>
      </c>
      <c r="I411" s="201" t="s">
        <v>164</v>
      </c>
      <c r="J411" s="195">
        <f t="shared" si="616"/>
        <v>0</v>
      </c>
      <c r="K411" s="195">
        <f t="shared" si="616"/>
        <v>0</v>
      </c>
      <c r="L411" s="195">
        <f t="shared" si="616"/>
        <v>0</v>
      </c>
      <c r="M411" s="195">
        <f t="shared" si="616"/>
        <v>0</v>
      </c>
      <c r="N411" s="195">
        <f t="shared" si="616"/>
        <v>0</v>
      </c>
      <c r="O411" s="195">
        <f t="shared" si="616"/>
        <v>0</v>
      </c>
      <c r="P411" s="195">
        <f t="shared" si="616"/>
        <v>0</v>
      </c>
      <c r="Q411" s="195">
        <f t="shared" si="616"/>
        <v>0</v>
      </c>
      <c r="R411" s="195">
        <f t="shared" si="616"/>
        <v>0</v>
      </c>
      <c r="S411" s="195">
        <f t="shared" si="616"/>
        <v>0</v>
      </c>
      <c r="T411" s="195">
        <f t="shared" si="617"/>
        <v>0</v>
      </c>
      <c r="U411" s="195">
        <f t="shared" si="617"/>
        <v>0</v>
      </c>
      <c r="V411" s="195">
        <f t="shared" si="617"/>
        <v>0</v>
      </c>
      <c r="W411" s="195">
        <f t="shared" si="617"/>
        <v>0</v>
      </c>
      <c r="X411" s="195">
        <f t="shared" si="617"/>
        <v>0</v>
      </c>
      <c r="Y411" s="195">
        <f t="shared" si="617"/>
        <v>0</v>
      </c>
      <c r="Z411" s="195">
        <f t="shared" si="617"/>
        <v>0</v>
      </c>
      <c r="AA411" s="195">
        <f t="shared" si="617"/>
        <v>0</v>
      </c>
      <c r="AB411" s="195">
        <f t="shared" si="617"/>
        <v>0</v>
      </c>
      <c r="AC411" s="195">
        <f t="shared" si="617"/>
        <v>0</v>
      </c>
      <c r="AD411" s="195">
        <f t="shared" si="618"/>
        <v>0</v>
      </c>
      <c r="AE411" s="195">
        <f t="shared" si="618"/>
        <v>0</v>
      </c>
      <c r="AF411" s="195">
        <f t="shared" si="618"/>
        <v>0</v>
      </c>
      <c r="AG411" s="195">
        <f t="shared" si="618"/>
        <v>0</v>
      </c>
      <c r="AH411" s="195">
        <f t="shared" si="618"/>
        <v>0</v>
      </c>
      <c r="AI411" s="195">
        <f t="shared" si="618"/>
        <v>0</v>
      </c>
      <c r="AJ411" s="195">
        <f t="shared" si="618"/>
        <v>0</v>
      </c>
      <c r="AK411" s="195">
        <f t="shared" si="618"/>
        <v>0</v>
      </c>
      <c r="AL411" s="195">
        <f t="shared" si="618"/>
        <v>0</v>
      </c>
      <c r="AM411" s="195">
        <f t="shared" si="618"/>
        <v>0</v>
      </c>
      <c r="AN411" s="195">
        <f t="shared" si="618"/>
        <v>0</v>
      </c>
      <c r="AO411" s="195">
        <f t="shared" si="618"/>
        <v>0</v>
      </c>
      <c r="AP411" s="195"/>
      <c r="AQ411" s="195"/>
      <c r="AR411" s="195"/>
      <c r="AS411" s="195"/>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14"/>
      <c r="DC411" s="28"/>
      <c r="DD411" s="28"/>
      <c r="DE411" s="28"/>
      <c r="DF411" s="28"/>
      <c r="DG411" s="28"/>
      <c r="DH411" s="28"/>
      <c r="DI411" s="28"/>
      <c r="DJ411" s="28"/>
      <c r="DK411" s="28"/>
      <c r="DL411" s="28"/>
      <c r="DM411" s="28"/>
      <c r="DN411" s="28"/>
      <c r="DO411" s="28"/>
      <c r="DP411" s="28"/>
      <c r="DQ411" s="28"/>
      <c r="DR411" s="28"/>
      <c r="DS411" s="28"/>
      <c r="DT411" s="28"/>
      <c r="DU411" s="28"/>
      <c r="DV411" s="28"/>
      <c r="DW411" s="28"/>
      <c r="DX411" s="28"/>
      <c r="DY411" s="28"/>
      <c r="DZ411" s="28"/>
      <c r="EA411" s="28"/>
      <c r="EB411" s="28"/>
      <c r="EC411" s="28"/>
      <c r="ED411" s="28"/>
      <c r="EE411" s="28"/>
      <c r="EF411" s="28"/>
      <c r="EG411" s="28"/>
      <c r="EH411" s="28"/>
      <c r="EI411" s="28"/>
      <c r="EJ411" s="28"/>
      <c r="EK411" s="28"/>
      <c r="EL411" s="28"/>
      <c r="EM411" s="28"/>
      <c r="EN411" s="28"/>
      <c r="EO411" s="28"/>
      <c r="EP411" s="28"/>
      <c r="EQ411" s="28"/>
      <c r="ER411" s="28"/>
      <c r="ES411" s="28"/>
      <c r="ET411" s="28"/>
      <c r="EU411" s="28"/>
      <c r="EV411" s="28"/>
      <c r="EW411" s="28"/>
      <c r="EX411" s="28"/>
      <c r="EY411" s="28"/>
      <c r="EZ411" s="28"/>
      <c r="FA411" s="28"/>
      <c r="FB411" s="28"/>
      <c r="FC411" s="28"/>
      <c r="FD411" s="28"/>
      <c r="FE411" s="28"/>
      <c r="FF411" s="28"/>
      <c r="FG411" s="28"/>
      <c r="FH411" s="28"/>
      <c r="FI411" s="28"/>
      <c r="FJ411" s="28"/>
      <c r="FK411" s="28"/>
      <c r="FL411" s="28"/>
      <c r="FM411" s="28"/>
      <c r="FN411" s="28"/>
      <c r="FO411" s="28"/>
      <c r="FP411" s="28"/>
      <c r="FQ411" s="28"/>
      <c r="FR411" s="28"/>
      <c r="FS411" s="28"/>
      <c r="FT411" s="28"/>
      <c r="FU411" s="28"/>
      <c r="FV411" s="28"/>
      <c r="FW411" s="28"/>
      <c r="FX411" s="28"/>
      <c r="FY411" s="28"/>
      <c r="FZ411" s="28"/>
      <c r="GA411" s="28"/>
      <c r="GB411" s="28"/>
      <c r="GC411" s="28"/>
      <c r="GD411" s="28"/>
      <c r="GE411" s="28"/>
      <c r="GF411" s="28"/>
      <c r="GG411" s="28"/>
      <c r="GH411" s="28"/>
      <c r="GI411" s="28"/>
      <c r="GJ411" s="28"/>
      <c r="GK411" s="28"/>
      <c r="GL411" s="28"/>
      <c r="GM411" s="28"/>
      <c r="GN411" s="28"/>
      <c r="GO411" s="28"/>
      <c r="GP411" s="28"/>
      <c r="GQ411" s="28"/>
      <c r="GR411" s="28"/>
      <c r="GS411" s="28"/>
      <c r="GT411" s="28"/>
      <c r="GU411" s="28"/>
      <c r="GV411" s="28"/>
      <c r="GW411" s="28"/>
      <c r="GX411" s="28"/>
      <c r="GY411" s="28"/>
      <c r="GZ411" s="28"/>
      <c r="HA411" s="28"/>
      <c r="HB411" s="28"/>
      <c r="HC411" s="28"/>
      <c r="HD411" s="28"/>
      <c r="HE411" s="28"/>
      <c r="HF411" s="28"/>
      <c r="HG411" s="28"/>
      <c r="HH411" s="28"/>
      <c r="HI411" s="28"/>
      <c r="HJ411" s="28"/>
      <c r="HK411" s="28"/>
      <c r="HL411" s="28"/>
      <c r="HM411" s="28"/>
      <c r="HN411" s="28"/>
      <c r="HO411" s="28"/>
      <c r="HP411" s="28"/>
      <c r="HQ411" s="28"/>
      <c r="HR411" s="28"/>
      <c r="HS411" s="28"/>
      <c r="HT411" s="28"/>
      <c r="HU411" s="28"/>
      <c r="HV411" s="28"/>
      <c r="HW411" s="28"/>
      <c r="HX411" s="28"/>
      <c r="HY411" s="28"/>
      <c r="HZ411" s="28"/>
      <c r="IA411" s="28"/>
      <c r="IB411" s="28"/>
      <c r="IC411" s="28"/>
      <c r="ID411" s="28"/>
      <c r="IE411" s="28"/>
      <c r="IF411" s="28"/>
      <c r="IG411" s="28"/>
      <c r="IH411" s="28"/>
      <c r="II411" s="28"/>
      <c r="IJ411" s="28"/>
      <c r="IK411" s="28"/>
      <c r="IL411" s="28"/>
      <c r="IM411" s="28"/>
      <c r="IN411" s="28"/>
      <c r="IO411" s="28"/>
      <c r="IP411" s="28"/>
      <c r="IQ411" s="28"/>
      <c r="IR411" s="28"/>
      <c r="IS411" s="28"/>
      <c r="IT411" s="28"/>
      <c r="IU411" s="28"/>
      <c r="IV411" s="28"/>
      <c r="IW411" s="28"/>
      <c r="IX411" s="28"/>
      <c r="IY411" s="28"/>
      <c r="IZ411" s="28"/>
      <c r="JA411" s="28"/>
      <c r="JB411" s="28"/>
      <c r="JC411" s="28"/>
      <c r="JD411" s="28"/>
      <c r="JE411" s="28"/>
      <c r="JF411" s="28"/>
      <c r="JG411" s="28"/>
      <c r="JH411" s="28"/>
      <c r="JI411" s="28"/>
      <c r="JJ411" s="28"/>
      <c r="JK411" s="28"/>
      <c r="JL411" s="28"/>
      <c r="JM411" s="28"/>
      <c r="JN411" s="28"/>
      <c r="JO411" s="28"/>
      <c r="JP411" s="28"/>
      <c r="JQ411" s="28"/>
      <c r="JR411" s="28"/>
      <c r="JS411" s="28"/>
    </row>
    <row r="412" spans="1:279" s="27" customFormat="1" ht="12.75" outlineLevel="1" x14ac:dyDescent="0.2">
      <c r="A412" s="33"/>
      <c r="B412" s="58"/>
      <c r="C412" s="33" t="s">
        <v>127</v>
      </c>
      <c r="D412" s="33"/>
      <c r="E412" s="244">
        <v>0</v>
      </c>
      <c r="F412" s="194"/>
      <c r="G412" s="204">
        <f t="shared" si="619"/>
        <v>0</v>
      </c>
      <c r="H412" s="246">
        <f t="shared" si="615"/>
        <v>0</v>
      </c>
      <c r="I412" s="201" t="s">
        <v>164</v>
      </c>
      <c r="J412" s="195">
        <f t="shared" si="616"/>
        <v>0</v>
      </c>
      <c r="K412" s="195">
        <f t="shared" si="616"/>
        <v>0</v>
      </c>
      <c r="L412" s="195">
        <f t="shared" si="616"/>
        <v>0</v>
      </c>
      <c r="M412" s="195">
        <f t="shared" si="616"/>
        <v>0</v>
      </c>
      <c r="N412" s="195">
        <f t="shared" si="616"/>
        <v>0</v>
      </c>
      <c r="O412" s="195">
        <f t="shared" si="616"/>
        <v>0</v>
      </c>
      <c r="P412" s="195">
        <f t="shared" si="616"/>
        <v>0</v>
      </c>
      <c r="Q412" s="195">
        <f t="shared" si="616"/>
        <v>0</v>
      </c>
      <c r="R412" s="195">
        <f t="shared" si="616"/>
        <v>0</v>
      </c>
      <c r="S412" s="195">
        <f t="shared" si="616"/>
        <v>0</v>
      </c>
      <c r="T412" s="195">
        <f t="shared" si="617"/>
        <v>0</v>
      </c>
      <c r="U412" s="195">
        <f t="shared" si="617"/>
        <v>0</v>
      </c>
      <c r="V412" s="195">
        <f t="shared" si="617"/>
        <v>0</v>
      </c>
      <c r="W412" s="195">
        <f t="shared" si="617"/>
        <v>0</v>
      </c>
      <c r="X412" s="195">
        <f t="shared" si="617"/>
        <v>0</v>
      </c>
      <c r="Y412" s="195">
        <f t="shared" si="617"/>
        <v>0</v>
      </c>
      <c r="Z412" s="195">
        <f t="shared" si="617"/>
        <v>0</v>
      </c>
      <c r="AA412" s="195">
        <f t="shared" si="617"/>
        <v>0</v>
      </c>
      <c r="AB412" s="195">
        <f t="shared" si="617"/>
        <v>0</v>
      </c>
      <c r="AC412" s="195">
        <f t="shared" si="617"/>
        <v>0</v>
      </c>
      <c r="AD412" s="195">
        <f t="shared" si="618"/>
        <v>0</v>
      </c>
      <c r="AE412" s="195">
        <f t="shared" si="618"/>
        <v>0</v>
      </c>
      <c r="AF412" s="195">
        <f t="shared" si="618"/>
        <v>0</v>
      </c>
      <c r="AG412" s="195">
        <f t="shared" si="618"/>
        <v>0</v>
      </c>
      <c r="AH412" s="195">
        <f t="shared" si="618"/>
        <v>0</v>
      </c>
      <c r="AI412" s="195">
        <f t="shared" si="618"/>
        <v>0</v>
      </c>
      <c r="AJ412" s="195">
        <f t="shared" si="618"/>
        <v>0</v>
      </c>
      <c r="AK412" s="195">
        <f t="shared" si="618"/>
        <v>0</v>
      </c>
      <c r="AL412" s="195">
        <f t="shared" si="618"/>
        <v>0</v>
      </c>
      <c r="AM412" s="195">
        <f t="shared" si="618"/>
        <v>0</v>
      </c>
      <c r="AN412" s="195">
        <f t="shared" si="618"/>
        <v>0</v>
      </c>
      <c r="AO412" s="195">
        <f t="shared" si="618"/>
        <v>0</v>
      </c>
      <c r="AP412" s="195"/>
      <c r="AQ412" s="195"/>
      <c r="AR412" s="195"/>
      <c r="AS412" s="195"/>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14"/>
      <c r="DC412" s="28"/>
      <c r="DD412" s="28"/>
      <c r="DE412" s="28"/>
      <c r="DF412" s="28"/>
      <c r="DG412" s="28"/>
      <c r="DH412" s="28"/>
      <c r="DI412" s="28"/>
      <c r="DJ412" s="28"/>
      <c r="DK412" s="28"/>
      <c r="DL412" s="28"/>
      <c r="DM412" s="28"/>
      <c r="DN412" s="28"/>
      <c r="DO412" s="28"/>
      <c r="DP412" s="28"/>
      <c r="DQ412" s="28"/>
      <c r="DR412" s="28"/>
      <c r="DS412" s="28"/>
      <c r="DT412" s="28"/>
      <c r="DU412" s="28"/>
      <c r="DV412" s="28"/>
      <c r="DW412" s="28"/>
      <c r="DX412" s="28"/>
      <c r="DY412" s="28"/>
      <c r="DZ412" s="28"/>
      <c r="EA412" s="28"/>
      <c r="EB412" s="28"/>
      <c r="EC412" s="28"/>
      <c r="ED412" s="28"/>
      <c r="EE412" s="28"/>
      <c r="EF412" s="28"/>
      <c r="EG412" s="28"/>
      <c r="EH412" s="28"/>
      <c r="EI412" s="28"/>
      <c r="EJ412" s="28"/>
      <c r="EK412" s="28"/>
      <c r="EL412" s="28"/>
      <c r="EM412" s="28"/>
      <c r="EN412" s="28"/>
      <c r="EO412" s="28"/>
      <c r="EP412" s="28"/>
      <c r="EQ412" s="28"/>
      <c r="ER412" s="28"/>
      <c r="ES412" s="28"/>
      <c r="ET412" s="28"/>
      <c r="EU412" s="28"/>
      <c r="EV412" s="28"/>
      <c r="EW412" s="28"/>
      <c r="EX412" s="28"/>
      <c r="EY412" s="28"/>
      <c r="EZ412" s="28"/>
      <c r="FA412" s="28"/>
      <c r="FB412" s="28"/>
      <c r="FC412" s="28"/>
      <c r="FD412" s="28"/>
      <c r="FE412" s="28"/>
      <c r="FF412" s="28"/>
      <c r="FG412" s="28"/>
      <c r="FH412" s="28"/>
      <c r="FI412" s="28"/>
      <c r="FJ412" s="28"/>
      <c r="FK412" s="28"/>
      <c r="FL412" s="28"/>
      <c r="FM412" s="28"/>
      <c r="FN412" s="28"/>
      <c r="FO412" s="28"/>
      <c r="FP412" s="28"/>
      <c r="FQ412" s="28"/>
      <c r="FR412" s="28"/>
      <c r="FS412" s="28"/>
      <c r="FT412" s="28"/>
      <c r="FU412" s="28"/>
      <c r="FV412" s="28"/>
      <c r="FW412" s="28"/>
      <c r="FX412" s="28"/>
      <c r="FY412" s="28"/>
      <c r="FZ412" s="28"/>
      <c r="GA412" s="28"/>
      <c r="GB412" s="28"/>
      <c r="GC412" s="28"/>
      <c r="GD412" s="28"/>
      <c r="GE412" s="28"/>
      <c r="GF412" s="28"/>
      <c r="GG412" s="28"/>
      <c r="GH412" s="28"/>
      <c r="GI412" s="28"/>
      <c r="GJ412" s="28"/>
      <c r="GK412" s="28"/>
      <c r="GL412" s="28"/>
      <c r="GM412" s="28"/>
      <c r="GN412" s="28"/>
      <c r="GO412" s="28"/>
      <c r="GP412" s="28"/>
      <c r="GQ412" s="28"/>
      <c r="GR412" s="28"/>
      <c r="GS412" s="28"/>
      <c r="GT412" s="28"/>
      <c r="GU412" s="28"/>
      <c r="GV412" s="28"/>
      <c r="GW412" s="28"/>
      <c r="GX412" s="28"/>
      <c r="GY412" s="28"/>
      <c r="GZ412" s="28"/>
      <c r="HA412" s="28"/>
      <c r="HB412" s="28"/>
      <c r="HC412" s="28"/>
      <c r="HD412" s="28"/>
      <c r="HE412" s="28"/>
      <c r="HF412" s="28"/>
      <c r="HG412" s="28"/>
      <c r="HH412" s="28"/>
      <c r="HI412" s="28"/>
      <c r="HJ412" s="28"/>
      <c r="HK412" s="28"/>
      <c r="HL412" s="28"/>
      <c r="HM412" s="28"/>
      <c r="HN412" s="28"/>
      <c r="HO412" s="28"/>
      <c r="HP412" s="28"/>
      <c r="HQ412" s="28"/>
      <c r="HR412" s="28"/>
      <c r="HS412" s="28"/>
      <c r="HT412" s="28"/>
      <c r="HU412" s="28"/>
      <c r="HV412" s="28"/>
      <c r="HW412" s="28"/>
      <c r="HX412" s="28"/>
      <c r="HY412" s="28"/>
      <c r="HZ412" s="28"/>
      <c r="IA412" s="28"/>
      <c r="IB412" s="28"/>
      <c r="IC412" s="28"/>
      <c r="ID412" s="28"/>
      <c r="IE412" s="28"/>
      <c r="IF412" s="28"/>
      <c r="IG412" s="28"/>
      <c r="IH412" s="28"/>
      <c r="II412" s="28"/>
      <c r="IJ412" s="28"/>
      <c r="IK412" s="28"/>
      <c r="IL412" s="28"/>
      <c r="IM412" s="28"/>
      <c r="IN412" s="28"/>
      <c r="IO412" s="28"/>
      <c r="IP412" s="28"/>
      <c r="IQ412" s="28"/>
      <c r="IR412" s="28"/>
      <c r="IS412" s="28"/>
      <c r="IT412" s="28"/>
      <c r="IU412" s="28"/>
      <c r="IV412" s="28"/>
      <c r="IW412" s="28"/>
      <c r="IX412" s="28"/>
      <c r="IY412" s="28"/>
      <c r="IZ412" s="28"/>
      <c r="JA412" s="28"/>
      <c r="JB412" s="28"/>
      <c r="JC412" s="28"/>
      <c r="JD412" s="28"/>
      <c r="JE412" s="28"/>
      <c r="JF412" s="28"/>
      <c r="JG412" s="28"/>
      <c r="JH412" s="28"/>
      <c r="JI412" s="28"/>
      <c r="JJ412" s="28"/>
      <c r="JK412" s="28"/>
      <c r="JL412" s="28"/>
      <c r="JM412" s="28"/>
      <c r="JN412" s="28"/>
      <c r="JO412" s="28"/>
      <c r="JP412" s="28"/>
      <c r="JQ412" s="28"/>
      <c r="JR412" s="28"/>
      <c r="JS412" s="28"/>
    </row>
    <row r="413" spans="1:279" s="27" customFormat="1" ht="12.75" outlineLevel="1" x14ac:dyDescent="0.2">
      <c r="A413" s="33"/>
      <c r="B413" s="58"/>
      <c r="C413" s="33" t="s">
        <v>128</v>
      </c>
      <c r="D413" s="33"/>
      <c r="E413" s="244">
        <v>0</v>
      </c>
      <c r="F413" s="194"/>
      <c r="G413" s="204">
        <f t="shared" si="619"/>
        <v>0</v>
      </c>
      <c r="H413" s="246">
        <f t="shared" si="615"/>
        <v>0</v>
      </c>
      <c r="I413" s="201" t="s">
        <v>164</v>
      </c>
      <c r="J413" s="195">
        <f t="shared" ref="J413:S422" si="620">+J$445*$E413</f>
        <v>0</v>
      </c>
      <c r="K413" s="195">
        <f t="shared" si="620"/>
        <v>0</v>
      </c>
      <c r="L413" s="195">
        <f t="shared" si="620"/>
        <v>0</v>
      </c>
      <c r="M413" s="195">
        <f t="shared" si="620"/>
        <v>0</v>
      </c>
      <c r="N413" s="195">
        <f t="shared" si="620"/>
        <v>0</v>
      </c>
      <c r="O413" s="195">
        <f t="shared" si="620"/>
        <v>0</v>
      </c>
      <c r="P413" s="195">
        <f t="shared" si="620"/>
        <v>0</v>
      </c>
      <c r="Q413" s="195">
        <f t="shared" si="620"/>
        <v>0</v>
      </c>
      <c r="R413" s="195">
        <f t="shared" si="620"/>
        <v>0</v>
      </c>
      <c r="S413" s="195">
        <f t="shared" si="620"/>
        <v>0</v>
      </c>
      <c r="T413" s="195">
        <f t="shared" ref="T413:AC422" si="621">+T$445*$E413</f>
        <v>0</v>
      </c>
      <c r="U413" s="195">
        <f t="shared" si="621"/>
        <v>0</v>
      </c>
      <c r="V413" s="195">
        <f t="shared" si="621"/>
        <v>0</v>
      </c>
      <c r="W413" s="195">
        <f t="shared" si="621"/>
        <v>0</v>
      </c>
      <c r="X413" s="195">
        <f t="shared" si="621"/>
        <v>0</v>
      </c>
      <c r="Y413" s="195">
        <f t="shared" si="621"/>
        <v>0</v>
      </c>
      <c r="Z413" s="195">
        <f t="shared" si="621"/>
        <v>0</v>
      </c>
      <c r="AA413" s="195">
        <f t="shared" si="621"/>
        <v>0</v>
      </c>
      <c r="AB413" s="195">
        <f t="shared" si="621"/>
        <v>0</v>
      </c>
      <c r="AC413" s="195">
        <f t="shared" si="621"/>
        <v>0</v>
      </c>
      <c r="AD413" s="195">
        <f t="shared" ref="AD413:AO422" si="622">+AD$445*$E413</f>
        <v>0</v>
      </c>
      <c r="AE413" s="195">
        <f t="shared" si="622"/>
        <v>0</v>
      </c>
      <c r="AF413" s="195">
        <f t="shared" si="622"/>
        <v>0</v>
      </c>
      <c r="AG413" s="195">
        <f t="shared" si="622"/>
        <v>0</v>
      </c>
      <c r="AH413" s="195">
        <f t="shared" si="622"/>
        <v>0</v>
      </c>
      <c r="AI413" s="195">
        <f t="shared" si="622"/>
        <v>0</v>
      </c>
      <c r="AJ413" s="195">
        <f t="shared" si="622"/>
        <v>0</v>
      </c>
      <c r="AK413" s="195">
        <f t="shared" si="622"/>
        <v>0</v>
      </c>
      <c r="AL413" s="195">
        <f t="shared" si="622"/>
        <v>0</v>
      </c>
      <c r="AM413" s="195">
        <f t="shared" si="622"/>
        <v>0</v>
      </c>
      <c r="AN413" s="195">
        <f t="shared" si="622"/>
        <v>0</v>
      </c>
      <c r="AO413" s="195">
        <f t="shared" si="622"/>
        <v>0</v>
      </c>
      <c r="AP413" s="195"/>
      <c r="AQ413" s="195"/>
      <c r="AR413" s="195"/>
      <c r="AS413" s="195"/>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14"/>
      <c r="DC413" s="28"/>
      <c r="DD413" s="28"/>
      <c r="DE413" s="28"/>
      <c r="DF413" s="28"/>
      <c r="DG413" s="28"/>
      <c r="DH413" s="28"/>
      <c r="DI413" s="28"/>
      <c r="DJ413" s="28"/>
      <c r="DK413" s="28"/>
      <c r="DL413" s="28"/>
      <c r="DM413" s="28"/>
      <c r="DN413" s="28"/>
      <c r="DO413" s="28"/>
      <c r="DP413" s="28"/>
      <c r="DQ413" s="28"/>
      <c r="DR413" s="28"/>
      <c r="DS413" s="28"/>
      <c r="DT413" s="28"/>
      <c r="DU413" s="28"/>
      <c r="DV413" s="28"/>
      <c r="DW413" s="28"/>
      <c r="DX413" s="28"/>
      <c r="DY413" s="28"/>
      <c r="DZ413" s="28"/>
      <c r="EA413" s="28"/>
      <c r="EB413" s="28"/>
      <c r="EC413" s="28"/>
      <c r="ED413" s="28"/>
      <c r="EE413" s="28"/>
      <c r="EF413" s="28"/>
      <c r="EG413" s="28"/>
      <c r="EH413" s="28"/>
      <c r="EI413" s="28"/>
      <c r="EJ413" s="28"/>
      <c r="EK413" s="28"/>
      <c r="EL413" s="28"/>
      <c r="EM413" s="28"/>
      <c r="EN413" s="28"/>
      <c r="EO413" s="28"/>
      <c r="EP413" s="28"/>
      <c r="EQ413" s="28"/>
      <c r="ER413" s="28"/>
      <c r="ES413" s="28"/>
      <c r="ET413" s="28"/>
      <c r="EU413" s="28"/>
      <c r="EV413" s="28"/>
      <c r="EW413" s="28"/>
      <c r="EX413" s="28"/>
      <c r="EY413" s="28"/>
      <c r="EZ413" s="28"/>
      <c r="FA413" s="28"/>
      <c r="FB413" s="28"/>
      <c r="FC413" s="28"/>
      <c r="FD413" s="28"/>
      <c r="FE413" s="28"/>
      <c r="FF413" s="28"/>
      <c r="FG413" s="28"/>
      <c r="FH413" s="28"/>
      <c r="FI413" s="28"/>
      <c r="FJ413" s="28"/>
      <c r="FK413" s="28"/>
      <c r="FL413" s="28"/>
      <c r="FM413" s="28"/>
      <c r="FN413" s="28"/>
      <c r="FO413" s="28"/>
      <c r="FP413" s="28"/>
      <c r="FQ413" s="28"/>
      <c r="FR413" s="28"/>
      <c r="FS413" s="28"/>
      <c r="FT413" s="28"/>
      <c r="FU413" s="28"/>
      <c r="FV413" s="28"/>
      <c r="FW413" s="28"/>
      <c r="FX413" s="28"/>
      <c r="FY413" s="28"/>
      <c r="FZ413" s="28"/>
      <c r="GA413" s="28"/>
      <c r="GB413" s="28"/>
      <c r="GC413" s="28"/>
      <c r="GD413" s="28"/>
      <c r="GE413" s="28"/>
      <c r="GF413" s="28"/>
      <c r="GG413" s="28"/>
      <c r="GH413" s="28"/>
      <c r="GI413" s="28"/>
      <c r="GJ413" s="28"/>
      <c r="GK413" s="28"/>
      <c r="GL413" s="28"/>
      <c r="GM413" s="28"/>
      <c r="GN413" s="28"/>
      <c r="GO413" s="28"/>
      <c r="GP413" s="28"/>
      <c r="GQ413" s="28"/>
      <c r="GR413" s="28"/>
      <c r="GS413" s="28"/>
      <c r="GT413" s="28"/>
      <c r="GU413" s="28"/>
      <c r="GV413" s="28"/>
      <c r="GW413" s="28"/>
      <c r="GX413" s="28"/>
      <c r="GY413" s="28"/>
      <c r="GZ413" s="28"/>
      <c r="HA413" s="28"/>
      <c r="HB413" s="28"/>
      <c r="HC413" s="28"/>
      <c r="HD413" s="28"/>
      <c r="HE413" s="28"/>
      <c r="HF413" s="28"/>
      <c r="HG413" s="28"/>
      <c r="HH413" s="28"/>
      <c r="HI413" s="28"/>
      <c r="HJ413" s="28"/>
      <c r="HK413" s="28"/>
      <c r="HL413" s="28"/>
      <c r="HM413" s="28"/>
      <c r="HN413" s="28"/>
      <c r="HO413" s="28"/>
      <c r="HP413" s="28"/>
      <c r="HQ413" s="28"/>
      <c r="HR413" s="28"/>
      <c r="HS413" s="28"/>
      <c r="HT413" s="28"/>
      <c r="HU413" s="28"/>
      <c r="HV413" s="28"/>
      <c r="HW413" s="28"/>
      <c r="HX413" s="28"/>
      <c r="HY413" s="28"/>
      <c r="HZ413" s="28"/>
      <c r="IA413" s="28"/>
      <c r="IB413" s="28"/>
      <c r="IC413" s="28"/>
      <c r="ID413" s="28"/>
      <c r="IE413" s="28"/>
      <c r="IF413" s="28"/>
      <c r="IG413" s="28"/>
      <c r="IH413" s="28"/>
      <c r="II413" s="28"/>
      <c r="IJ413" s="28"/>
      <c r="IK413" s="28"/>
      <c r="IL413" s="28"/>
      <c r="IM413" s="28"/>
      <c r="IN413" s="28"/>
      <c r="IO413" s="28"/>
      <c r="IP413" s="28"/>
      <c r="IQ413" s="28"/>
      <c r="IR413" s="28"/>
      <c r="IS413" s="28"/>
      <c r="IT413" s="28"/>
      <c r="IU413" s="28"/>
      <c r="IV413" s="28"/>
      <c r="IW413" s="28"/>
      <c r="IX413" s="28"/>
      <c r="IY413" s="28"/>
      <c r="IZ413" s="28"/>
      <c r="JA413" s="28"/>
      <c r="JB413" s="28"/>
      <c r="JC413" s="28"/>
      <c r="JD413" s="28"/>
      <c r="JE413" s="28"/>
      <c r="JF413" s="28"/>
      <c r="JG413" s="28"/>
      <c r="JH413" s="28"/>
      <c r="JI413" s="28"/>
      <c r="JJ413" s="28"/>
      <c r="JK413" s="28"/>
      <c r="JL413" s="28"/>
      <c r="JM413" s="28"/>
      <c r="JN413" s="28"/>
      <c r="JO413" s="28"/>
      <c r="JP413" s="28"/>
      <c r="JQ413" s="28"/>
      <c r="JR413" s="28"/>
      <c r="JS413" s="28"/>
    </row>
    <row r="414" spans="1:279" s="27" customFormat="1" ht="12.75" outlineLevel="1" x14ac:dyDescent="0.2">
      <c r="A414" s="33"/>
      <c r="B414" s="58"/>
      <c r="C414" s="33" t="s">
        <v>129</v>
      </c>
      <c r="D414" s="33"/>
      <c r="E414" s="244">
        <v>0</v>
      </c>
      <c r="F414" s="194"/>
      <c r="G414" s="204">
        <f t="shared" si="619"/>
        <v>0</v>
      </c>
      <c r="H414" s="246">
        <f t="shared" si="615"/>
        <v>0</v>
      </c>
      <c r="I414" s="201" t="s">
        <v>164</v>
      </c>
      <c r="J414" s="195">
        <f t="shared" si="620"/>
        <v>0</v>
      </c>
      <c r="K414" s="195">
        <f t="shared" si="620"/>
        <v>0</v>
      </c>
      <c r="L414" s="195">
        <f t="shared" si="620"/>
        <v>0</v>
      </c>
      <c r="M414" s="195">
        <f t="shared" si="620"/>
        <v>0</v>
      </c>
      <c r="N414" s="195">
        <f t="shared" si="620"/>
        <v>0</v>
      </c>
      <c r="O414" s="195">
        <f t="shared" si="620"/>
        <v>0</v>
      </c>
      <c r="P414" s="195">
        <f t="shared" si="620"/>
        <v>0</v>
      </c>
      <c r="Q414" s="195">
        <f t="shared" si="620"/>
        <v>0</v>
      </c>
      <c r="R414" s="195">
        <f t="shared" si="620"/>
        <v>0</v>
      </c>
      <c r="S414" s="195">
        <f t="shared" si="620"/>
        <v>0</v>
      </c>
      <c r="T414" s="195">
        <f t="shared" si="621"/>
        <v>0</v>
      </c>
      <c r="U414" s="195">
        <f t="shared" si="621"/>
        <v>0</v>
      </c>
      <c r="V414" s="195">
        <f t="shared" si="621"/>
        <v>0</v>
      </c>
      <c r="W414" s="195">
        <f t="shared" si="621"/>
        <v>0</v>
      </c>
      <c r="X414" s="195">
        <f t="shared" si="621"/>
        <v>0</v>
      </c>
      <c r="Y414" s="195">
        <f t="shared" si="621"/>
        <v>0</v>
      </c>
      <c r="Z414" s="195">
        <f t="shared" si="621"/>
        <v>0</v>
      </c>
      <c r="AA414" s="195">
        <f t="shared" si="621"/>
        <v>0</v>
      </c>
      <c r="AB414" s="195">
        <f t="shared" si="621"/>
        <v>0</v>
      </c>
      <c r="AC414" s="195">
        <f t="shared" si="621"/>
        <v>0</v>
      </c>
      <c r="AD414" s="195">
        <f t="shared" si="622"/>
        <v>0</v>
      </c>
      <c r="AE414" s="195">
        <f t="shared" si="622"/>
        <v>0</v>
      </c>
      <c r="AF414" s="195">
        <f t="shared" si="622"/>
        <v>0</v>
      </c>
      <c r="AG414" s="195">
        <f t="shared" si="622"/>
        <v>0</v>
      </c>
      <c r="AH414" s="195">
        <f t="shared" si="622"/>
        <v>0</v>
      </c>
      <c r="AI414" s="195">
        <f t="shared" si="622"/>
        <v>0</v>
      </c>
      <c r="AJ414" s="195">
        <f t="shared" si="622"/>
        <v>0</v>
      </c>
      <c r="AK414" s="195">
        <f t="shared" si="622"/>
        <v>0</v>
      </c>
      <c r="AL414" s="195">
        <f t="shared" si="622"/>
        <v>0</v>
      </c>
      <c r="AM414" s="195">
        <f t="shared" si="622"/>
        <v>0</v>
      </c>
      <c r="AN414" s="195">
        <f t="shared" si="622"/>
        <v>0</v>
      </c>
      <c r="AO414" s="195">
        <f t="shared" si="622"/>
        <v>0</v>
      </c>
      <c r="AP414" s="195"/>
      <c r="AQ414" s="195"/>
      <c r="AR414" s="195"/>
      <c r="AS414" s="195"/>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14"/>
      <c r="DC414" s="28"/>
      <c r="DD414" s="28"/>
      <c r="DE414" s="28"/>
      <c r="DF414" s="28"/>
      <c r="DG414" s="28"/>
      <c r="DH414" s="28"/>
      <c r="DI414" s="28"/>
      <c r="DJ414" s="28"/>
      <c r="DK414" s="28"/>
      <c r="DL414" s="28"/>
      <c r="DM414" s="28"/>
      <c r="DN414" s="28"/>
      <c r="DO414" s="28"/>
      <c r="DP414" s="28"/>
      <c r="DQ414" s="28"/>
      <c r="DR414" s="28"/>
      <c r="DS414" s="28"/>
      <c r="DT414" s="28"/>
      <c r="DU414" s="28"/>
      <c r="DV414" s="28"/>
      <c r="DW414" s="28"/>
      <c r="DX414" s="28"/>
      <c r="DY414" s="28"/>
      <c r="DZ414" s="28"/>
      <c r="EA414" s="28"/>
      <c r="EB414" s="28"/>
      <c r="EC414" s="28"/>
      <c r="ED414" s="28"/>
      <c r="EE414" s="28"/>
      <c r="EF414" s="28"/>
      <c r="EG414" s="28"/>
      <c r="EH414" s="28"/>
      <c r="EI414" s="28"/>
      <c r="EJ414" s="28"/>
      <c r="EK414" s="28"/>
      <c r="EL414" s="28"/>
      <c r="EM414" s="28"/>
      <c r="EN414" s="28"/>
      <c r="EO414" s="28"/>
      <c r="EP414" s="28"/>
      <c r="EQ414" s="28"/>
      <c r="ER414" s="28"/>
      <c r="ES414" s="28"/>
      <c r="ET414" s="28"/>
      <c r="EU414" s="28"/>
      <c r="EV414" s="28"/>
      <c r="EW414" s="28"/>
      <c r="EX414" s="28"/>
      <c r="EY414" s="28"/>
      <c r="EZ414" s="28"/>
      <c r="FA414" s="28"/>
      <c r="FB414" s="28"/>
      <c r="FC414" s="28"/>
      <c r="FD414" s="28"/>
      <c r="FE414" s="28"/>
      <c r="FF414" s="28"/>
      <c r="FG414" s="28"/>
      <c r="FH414" s="28"/>
      <c r="FI414" s="28"/>
      <c r="FJ414" s="28"/>
      <c r="FK414" s="28"/>
      <c r="FL414" s="28"/>
      <c r="FM414" s="28"/>
      <c r="FN414" s="28"/>
      <c r="FO414" s="28"/>
      <c r="FP414" s="28"/>
      <c r="FQ414" s="28"/>
      <c r="FR414" s="28"/>
      <c r="FS414" s="28"/>
      <c r="FT414" s="28"/>
      <c r="FU414" s="28"/>
      <c r="FV414" s="28"/>
      <c r="FW414" s="28"/>
      <c r="FX414" s="28"/>
      <c r="FY414" s="28"/>
      <c r="FZ414" s="28"/>
      <c r="GA414" s="28"/>
      <c r="GB414" s="28"/>
      <c r="GC414" s="28"/>
      <c r="GD414" s="28"/>
      <c r="GE414" s="28"/>
      <c r="GF414" s="28"/>
      <c r="GG414" s="28"/>
      <c r="GH414" s="28"/>
      <c r="GI414" s="28"/>
      <c r="GJ414" s="28"/>
      <c r="GK414" s="28"/>
      <c r="GL414" s="28"/>
      <c r="GM414" s="28"/>
      <c r="GN414" s="28"/>
      <c r="GO414" s="28"/>
      <c r="GP414" s="28"/>
      <c r="GQ414" s="28"/>
      <c r="GR414" s="28"/>
      <c r="GS414" s="28"/>
      <c r="GT414" s="28"/>
      <c r="GU414" s="28"/>
      <c r="GV414" s="28"/>
      <c r="GW414" s="28"/>
      <c r="GX414" s="28"/>
      <c r="GY414" s="28"/>
      <c r="GZ414" s="28"/>
      <c r="HA414" s="28"/>
      <c r="HB414" s="28"/>
      <c r="HC414" s="28"/>
      <c r="HD414" s="28"/>
      <c r="HE414" s="28"/>
      <c r="HF414" s="28"/>
      <c r="HG414" s="28"/>
      <c r="HH414" s="28"/>
      <c r="HI414" s="28"/>
      <c r="HJ414" s="28"/>
      <c r="HK414" s="28"/>
      <c r="HL414" s="28"/>
      <c r="HM414" s="28"/>
      <c r="HN414" s="28"/>
      <c r="HO414" s="28"/>
      <c r="HP414" s="28"/>
      <c r="HQ414" s="28"/>
      <c r="HR414" s="28"/>
      <c r="HS414" s="28"/>
      <c r="HT414" s="28"/>
      <c r="HU414" s="28"/>
      <c r="HV414" s="28"/>
      <c r="HW414" s="28"/>
      <c r="HX414" s="28"/>
      <c r="HY414" s="28"/>
      <c r="HZ414" s="28"/>
      <c r="IA414" s="28"/>
      <c r="IB414" s="28"/>
      <c r="IC414" s="28"/>
      <c r="ID414" s="28"/>
      <c r="IE414" s="28"/>
      <c r="IF414" s="28"/>
      <c r="IG414" s="28"/>
      <c r="IH414" s="28"/>
      <c r="II414" s="28"/>
      <c r="IJ414" s="28"/>
      <c r="IK414" s="28"/>
      <c r="IL414" s="28"/>
      <c r="IM414" s="28"/>
      <c r="IN414" s="28"/>
      <c r="IO414" s="28"/>
      <c r="IP414" s="28"/>
      <c r="IQ414" s="28"/>
      <c r="IR414" s="28"/>
      <c r="IS414" s="28"/>
      <c r="IT414" s="28"/>
      <c r="IU414" s="28"/>
      <c r="IV414" s="28"/>
      <c r="IW414" s="28"/>
      <c r="IX414" s="28"/>
      <c r="IY414" s="28"/>
      <c r="IZ414" s="28"/>
      <c r="JA414" s="28"/>
      <c r="JB414" s="28"/>
      <c r="JC414" s="28"/>
      <c r="JD414" s="28"/>
      <c r="JE414" s="28"/>
      <c r="JF414" s="28"/>
      <c r="JG414" s="28"/>
      <c r="JH414" s="28"/>
      <c r="JI414" s="28"/>
      <c r="JJ414" s="28"/>
      <c r="JK414" s="28"/>
      <c r="JL414" s="28"/>
      <c r="JM414" s="28"/>
      <c r="JN414" s="28"/>
      <c r="JO414" s="28"/>
      <c r="JP414" s="28"/>
      <c r="JQ414" s="28"/>
      <c r="JR414" s="28"/>
      <c r="JS414" s="28"/>
    </row>
    <row r="415" spans="1:279" s="27" customFormat="1" ht="12.75" outlineLevel="1" x14ac:dyDescent="0.2">
      <c r="A415" s="33"/>
      <c r="B415" s="58"/>
      <c r="C415" s="33" t="s">
        <v>130</v>
      </c>
      <c r="D415" s="33"/>
      <c r="E415" s="244">
        <v>0</v>
      </c>
      <c r="F415" s="194"/>
      <c r="G415" s="204">
        <f t="shared" si="619"/>
        <v>0</v>
      </c>
      <c r="H415" s="246">
        <f t="shared" si="615"/>
        <v>0</v>
      </c>
      <c r="I415" s="201" t="s">
        <v>164</v>
      </c>
      <c r="J415" s="195">
        <f t="shared" si="620"/>
        <v>0</v>
      </c>
      <c r="K415" s="195">
        <f t="shared" si="620"/>
        <v>0</v>
      </c>
      <c r="L415" s="195">
        <f t="shared" si="620"/>
        <v>0</v>
      </c>
      <c r="M415" s="195">
        <f t="shared" si="620"/>
        <v>0</v>
      </c>
      <c r="N415" s="195">
        <f t="shared" si="620"/>
        <v>0</v>
      </c>
      <c r="O415" s="195">
        <f t="shared" si="620"/>
        <v>0</v>
      </c>
      <c r="P415" s="195">
        <f t="shared" si="620"/>
        <v>0</v>
      </c>
      <c r="Q415" s="195">
        <f t="shared" si="620"/>
        <v>0</v>
      </c>
      <c r="R415" s="195">
        <f t="shared" si="620"/>
        <v>0</v>
      </c>
      <c r="S415" s="195">
        <f t="shared" si="620"/>
        <v>0</v>
      </c>
      <c r="T415" s="195">
        <f t="shared" si="621"/>
        <v>0</v>
      </c>
      <c r="U415" s="195">
        <f t="shared" si="621"/>
        <v>0</v>
      </c>
      <c r="V415" s="195">
        <f t="shared" si="621"/>
        <v>0</v>
      </c>
      <c r="W415" s="195">
        <f t="shared" si="621"/>
        <v>0</v>
      </c>
      <c r="X415" s="195">
        <f t="shared" si="621"/>
        <v>0</v>
      </c>
      <c r="Y415" s="195">
        <f t="shared" si="621"/>
        <v>0</v>
      </c>
      <c r="Z415" s="195">
        <f t="shared" si="621"/>
        <v>0</v>
      </c>
      <c r="AA415" s="195">
        <f t="shared" si="621"/>
        <v>0</v>
      </c>
      <c r="AB415" s="195">
        <f t="shared" si="621"/>
        <v>0</v>
      </c>
      <c r="AC415" s="195">
        <f t="shared" si="621"/>
        <v>0</v>
      </c>
      <c r="AD415" s="195">
        <f t="shared" si="622"/>
        <v>0</v>
      </c>
      <c r="AE415" s="195">
        <f t="shared" si="622"/>
        <v>0</v>
      </c>
      <c r="AF415" s="195">
        <f t="shared" si="622"/>
        <v>0</v>
      </c>
      <c r="AG415" s="195">
        <f t="shared" si="622"/>
        <v>0</v>
      </c>
      <c r="AH415" s="195">
        <f t="shared" si="622"/>
        <v>0</v>
      </c>
      <c r="AI415" s="195">
        <f t="shared" si="622"/>
        <v>0</v>
      </c>
      <c r="AJ415" s="195">
        <f t="shared" si="622"/>
        <v>0</v>
      </c>
      <c r="AK415" s="195">
        <f t="shared" si="622"/>
        <v>0</v>
      </c>
      <c r="AL415" s="195">
        <f t="shared" si="622"/>
        <v>0</v>
      </c>
      <c r="AM415" s="195">
        <f t="shared" si="622"/>
        <v>0</v>
      </c>
      <c r="AN415" s="195">
        <f t="shared" si="622"/>
        <v>0</v>
      </c>
      <c r="AO415" s="195">
        <f t="shared" si="622"/>
        <v>0</v>
      </c>
      <c r="AP415" s="195"/>
      <c r="AQ415" s="195"/>
      <c r="AR415" s="195"/>
      <c r="AS415" s="195"/>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14"/>
      <c r="DC415" s="28"/>
      <c r="DD415" s="28"/>
      <c r="DE415" s="28"/>
      <c r="DF415" s="28"/>
      <c r="DG415" s="28"/>
      <c r="DH415" s="28"/>
      <c r="DI415" s="28"/>
      <c r="DJ415" s="28"/>
      <c r="DK415" s="28"/>
      <c r="DL415" s="28"/>
      <c r="DM415" s="28"/>
      <c r="DN415" s="28"/>
      <c r="DO415" s="28"/>
      <c r="DP415" s="28"/>
      <c r="DQ415" s="28"/>
      <c r="DR415" s="28"/>
      <c r="DS415" s="28"/>
      <c r="DT415" s="28"/>
      <c r="DU415" s="28"/>
      <c r="DV415" s="28"/>
      <c r="DW415" s="28"/>
      <c r="DX415" s="28"/>
      <c r="DY415" s="28"/>
      <c r="DZ415" s="28"/>
      <c r="EA415" s="28"/>
      <c r="EB415" s="28"/>
      <c r="EC415" s="28"/>
      <c r="ED415" s="28"/>
      <c r="EE415" s="28"/>
      <c r="EF415" s="28"/>
      <c r="EG415" s="28"/>
      <c r="EH415" s="28"/>
      <c r="EI415" s="28"/>
      <c r="EJ415" s="28"/>
      <c r="EK415" s="28"/>
      <c r="EL415" s="28"/>
      <c r="EM415" s="28"/>
      <c r="EN415" s="28"/>
      <c r="EO415" s="28"/>
      <c r="EP415" s="28"/>
      <c r="EQ415" s="28"/>
      <c r="ER415" s="28"/>
      <c r="ES415" s="28"/>
      <c r="ET415" s="28"/>
      <c r="EU415" s="28"/>
      <c r="EV415" s="28"/>
      <c r="EW415" s="28"/>
      <c r="EX415" s="28"/>
      <c r="EY415" s="28"/>
      <c r="EZ415" s="28"/>
      <c r="FA415" s="28"/>
      <c r="FB415" s="28"/>
      <c r="FC415" s="28"/>
      <c r="FD415" s="28"/>
      <c r="FE415" s="28"/>
      <c r="FF415" s="28"/>
      <c r="FG415" s="28"/>
      <c r="FH415" s="28"/>
      <c r="FI415" s="28"/>
      <c r="FJ415" s="28"/>
      <c r="FK415" s="28"/>
      <c r="FL415" s="28"/>
      <c r="FM415" s="28"/>
      <c r="FN415" s="28"/>
      <c r="FO415" s="28"/>
      <c r="FP415" s="28"/>
      <c r="FQ415" s="28"/>
      <c r="FR415" s="28"/>
      <c r="FS415" s="28"/>
      <c r="FT415" s="28"/>
      <c r="FU415" s="28"/>
      <c r="FV415" s="28"/>
      <c r="FW415" s="28"/>
      <c r="FX415" s="28"/>
      <c r="FY415" s="28"/>
      <c r="FZ415" s="28"/>
      <c r="GA415" s="28"/>
      <c r="GB415" s="28"/>
      <c r="GC415" s="28"/>
      <c r="GD415" s="28"/>
      <c r="GE415" s="28"/>
      <c r="GF415" s="28"/>
      <c r="GG415" s="28"/>
      <c r="GH415" s="28"/>
      <c r="GI415" s="28"/>
      <c r="GJ415" s="28"/>
      <c r="GK415" s="28"/>
      <c r="GL415" s="28"/>
      <c r="GM415" s="28"/>
      <c r="GN415" s="28"/>
      <c r="GO415" s="28"/>
      <c r="GP415" s="28"/>
      <c r="GQ415" s="28"/>
      <c r="GR415" s="28"/>
      <c r="GS415" s="28"/>
      <c r="GT415" s="28"/>
      <c r="GU415" s="28"/>
      <c r="GV415" s="28"/>
      <c r="GW415" s="28"/>
      <c r="GX415" s="28"/>
      <c r="GY415" s="28"/>
      <c r="GZ415" s="28"/>
      <c r="HA415" s="28"/>
      <c r="HB415" s="28"/>
      <c r="HC415" s="28"/>
      <c r="HD415" s="28"/>
      <c r="HE415" s="28"/>
      <c r="HF415" s="28"/>
      <c r="HG415" s="28"/>
      <c r="HH415" s="28"/>
      <c r="HI415" s="28"/>
      <c r="HJ415" s="28"/>
      <c r="HK415" s="28"/>
      <c r="HL415" s="28"/>
      <c r="HM415" s="28"/>
      <c r="HN415" s="28"/>
      <c r="HO415" s="28"/>
      <c r="HP415" s="28"/>
      <c r="HQ415" s="28"/>
      <c r="HR415" s="28"/>
      <c r="HS415" s="28"/>
      <c r="HT415" s="28"/>
      <c r="HU415" s="28"/>
      <c r="HV415" s="28"/>
      <c r="HW415" s="28"/>
      <c r="HX415" s="28"/>
      <c r="HY415" s="28"/>
      <c r="HZ415" s="28"/>
      <c r="IA415" s="28"/>
      <c r="IB415" s="28"/>
      <c r="IC415" s="28"/>
      <c r="ID415" s="28"/>
      <c r="IE415" s="28"/>
      <c r="IF415" s="28"/>
      <c r="IG415" s="28"/>
      <c r="IH415" s="28"/>
      <c r="II415" s="28"/>
      <c r="IJ415" s="28"/>
      <c r="IK415" s="28"/>
      <c r="IL415" s="28"/>
      <c r="IM415" s="28"/>
      <c r="IN415" s="28"/>
      <c r="IO415" s="28"/>
      <c r="IP415" s="28"/>
      <c r="IQ415" s="28"/>
      <c r="IR415" s="28"/>
      <c r="IS415" s="28"/>
      <c r="IT415" s="28"/>
      <c r="IU415" s="28"/>
      <c r="IV415" s="28"/>
      <c r="IW415" s="28"/>
      <c r="IX415" s="28"/>
      <c r="IY415" s="28"/>
      <c r="IZ415" s="28"/>
      <c r="JA415" s="28"/>
      <c r="JB415" s="28"/>
      <c r="JC415" s="28"/>
      <c r="JD415" s="28"/>
      <c r="JE415" s="28"/>
      <c r="JF415" s="28"/>
      <c r="JG415" s="28"/>
      <c r="JH415" s="28"/>
      <c r="JI415" s="28"/>
      <c r="JJ415" s="28"/>
      <c r="JK415" s="28"/>
      <c r="JL415" s="28"/>
      <c r="JM415" s="28"/>
      <c r="JN415" s="28"/>
      <c r="JO415" s="28"/>
      <c r="JP415" s="28"/>
      <c r="JQ415" s="28"/>
      <c r="JR415" s="28"/>
      <c r="JS415" s="28"/>
    </row>
    <row r="416" spans="1:279" s="27" customFormat="1" ht="12.75" outlineLevel="1" x14ac:dyDescent="0.2">
      <c r="A416" s="33"/>
      <c r="B416" s="58"/>
      <c r="C416" s="33" t="s">
        <v>131</v>
      </c>
      <c r="D416" s="33"/>
      <c r="E416" s="244">
        <v>0</v>
      </c>
      <c r="F416" s="194"/>
      <c r="G416" s="204">
        <f t="shared" si="619"/>
        <v>0</v>
      </c>
      <c r="H416" s="246">
        <f t="shared" si="615"/>
        <v>0</v>
      </c>
      <c r="I416" s="201" t="s">
        <v>164</v>
      </c>
      <c r="J416" s="195">
        <f t="shared" si="620"/>
        <v>0</v>
      </c>
      <c r="K416" s="195">
        <f t="shared" si="620"/>
        <v>0</v>
      </c>
      <c r="L416" s="195">
        <f t="shared" si="620"/>
        <v>0</v>
      </c>
      <c r="M416" s="195">
        <f t="shared" si="620"/>
        <v>0</v>
      </c>
      <c r="N416" s="195">
        <f t="shared" si="620"/>
        <v>0</v>
      </c>
      <c r="O416" s="195">
        <f t="shared" si="620"/>
        <v>0</v>
      </c>
      <c r="P416" s="195">
        <f t="shared" si="620"/>
        <v>0</v>
      </c>
      <c r="Q416" s="195">
        <f t="shared" si="620"/>
        <v>0</v>
      </c>
      <c r="R416" s="195">
        <f t="shared" si="620"/>
        <v>0</v>
      </c>
      <c r="S416" s="195">
        <f t="shared" si="620"/>
        <v>0</v>
      </c>
      <c r="T416" s="195">
        <f t="shared" si="621"/>
        <v>0</v>
      </c>
      <c r="U416" s="195">
        <f t="shared" si="621"/>
        <v>0</v>
      </c>
      <c r="V416" s="195">
        <f t="shared" si="621"/>
        <v>0</v>
      </c>
      <c r="W416" s="195">
        <f t="shared" si="621"/>
        <v>0</v>
      </c>
      <c r="X416" s="195">
        <f t="shared" si="621"/>
        <v>0</v>
      </c>
      <c r="Y416" s="195">
        <f t="shared" si="621"/>
        <v>0</v>
      </c>
      <c r="Z416" s="195">
        <f t="shared" si="621"/>
        <v>0</v>
      </c>
      <c r="AA416" s="195">
        <f t="shared" si="621"/>
        <v>0</v>
      </c>
      <c r="AB416" s="195">
        <f t="shared" si="621"/>
        <v>0</v>
      </c>
      <c r="AC416" s="195">
        <f t="shared" si="621"/>
        <v>0</v>
      </c>
      <c r="AD416" s="195">
        <f t="shared" si="622"/>
        <v>0</v>
      </c>
      <c r="AE416" s="195">
        <f t="shared" si="622"/>
        <v>0</v>
      </c>
      <c r="AF416" s="195">
        <f t="shared" si="622"/>
        <v>0</v>
      </c>
      <c r="AG416" s="195">
        <f t="shared" si="622"/>
        <v>0</v>
      </c>
      <c r="AH416" s="195">
        <f t="shared" si="622"/>
        <v>0</v>
      </c>
      <c r="AI416" s="195">
        <f t="shared" si="622"/>
        <v>0</v>
      </c>
      <c r="AJ416" s="195">
        <f t="shared" si="622"/>
        <v>0</v>
      </c>
      <c r="AK416" s="195">
        <f t="shared" si="622"/>
        <v>0</v>
      </c>
      <c r="AL416" s="195">
        <f t="shared" si="622"/>
        <v>0</v>
      </c>
      <c r="AM416" s="195">
        <f t="shared" si="622"/>
        <v>0</v>
      </c>
      <c r="AN416" s="195">
        <f t="shared" si="622"/>
        <v>0</v>
      </c>
      <c r="AO416" s="195">
        <f t="shared" si="622"/>
        <v>0</v>
      </c>
      <c r="AP416" s="195"/>
      <c r="AQ416" s="195"/>
      <c r="AR416" s="195"/>
      <c r="AS416" s="195"/>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14"/>
      <c r="DC416" s="28"/>
      <c r="DD416" s="28"/>
      <c r="DE416" s="28"/>
      <c r="DF416" s="28"/>
      <c r="DG416" s="28"/>
      <c r="DH416" s="28"/>
      <c r="DI416" s="28"/>
      <c r="DJ416" s="28"/>
      <c r="DK416" s="28"/>
      <c r="DL416" s="28"/>
      <c r="DM416" s="28"/>
      <c r="DN416" s="28"/>
      <c r="DO416" s="28"/>
      <c r="DP416" s="28"/>
      <c r="DQ416" s="28"/>
      <c r="DR416" s="28"/>
      <c r="DS416" s="28"/>
      <c r="DT416" s="28"/>
      <c r="DU416" s="28"/>
      <c r="DV416" s="28"/>
      <c r="DW416" s="28"/>
      <c r="DX416" s="28"/>
      <c r="DY416" s="28"/>
      <c r="DZ416" s="28"/>
      <c r="EA416" s="28"/>
      <c r="EB416" s="28"/>
      <c r="EC416" s="28"/>
      <c r="ED416" s="28"/>
      <c r="EE416" s="28"/>
      <c r="EF416" s="28"/>
      <c r="EG416" s="28"/>
      <c r="EH416" s="28"/>
      <c r="EI416" s="28"/>
      <c r="EJ416" s="28"/>
      <c r="EK416" s="28"/>
      <c r="EL416" s="28"/>
      <c r="EM416" s="28"/>
      <c r="EN416" s="28"/>
      <c r="EO416" s="28"/>
      <c r="EP416" s="28"/>
      <c r="EQ416" s="28"/>
      <c r="ER416" s="28"/>
      <c r="ES416" s="28"/>
      <c r="ET416" s="28"/>
      <c r="EU416" s="28"/>
      <c r="EV416" s="28"/>
      <c r="EW416" s="28"/>
      <c r="EX416" s="28"/>
      <c r="EY416" s="28"/>
      <c r="EZ416" s="28"/>
      <c r="FA416" s="28"/>
      <c r="FB416" s="28"/>
      <c r="FC416" s="28"/>
      <c r="FD416" s="28"/>
      <c r="FE416" s="28"/>
      <c r="FF416" s="28"/>
      <c r="FG416" s="28"/>
      <c r="FH416" s="28"/>
      <c r="FI416" s="28"/>
      <c r="FJ416" s="28"/>
      <c r="FK416" s="28"/>
      <c r="FL416" s="28"/>
      <c r="FM416" s="28"/>
      <c r="FN416" s="28"/>
      <c r="FO416" s="28"/>
      <c r="FP416" s="28"/>
      <c r="FQ416" s="28"/>
      <c r="FR416" s="28"/>
      <c r="FS416" s="28"/>
      <c r="FT416" s="28"/>
      <c r="FU416" s="28"/>
      <c r="FV416" s="28"/>
      <c r="FW416" s="28"/>
      <c r="FX416" s="28"/>
      <c r="FY416" s="28"/>
      <c r="FZ416" s="28"/>
      <c r="GA416" s="28"/>
      <c r="GB416" s="28"/>
      <c r="GC416" s="28"/>
      <c r="GD416" s="28"/>
      <c r="GE416" s="28"/>
      <c r="GF416" s="28"/>
      <c r="GG416" s="28"/>
      <c r="GH416" s="28"/>
      <c r="GI416" s="28"/>
      <c r="GJ416" s="28"/>
      <c r="GK416" s="28"/>
      <c r="GL416" s="28"/>
      <c r="GM416" s="28"/>
      <c r="GN416" s="28"/>
      <c r="GO416" s="28"/>
      <c r="GP416" s="28"/>
      <c r="GQ416" s="28"/>
      <c r="GR416" s="28"/>
      <c r="GS416" s="28"/>
      <c r="GT416" s="28"/>
      <c r="GU416" s="28"/>
      <c r="GV416" s="28"/>
      <c r="GW416" s="28"/>
      <c r="GX416" s="28"/>
      <c r="GY416" s="28"/>
      <c r="GZ416" s="28"/>
      <c r="HA416" s="28"/>
      <c r="HB416" s="28"/>
      <c r="HC416" s="28"/>
      <c r="HD416" s="28"/>
      <c r="HE416" s="28"/>
      <c r="HF416" s="28"/>
      <c r="HG416" s="28"/>
      <c r="HH416" s="28"/>
      <c r="HI416" s="28"/>
      <c r="HJ416" s="28"/>
      <c r="HK416" s="28"/>
      <c r="HL416" s="28"/>
      <c r="HM416" s="28"/>
      <c r="HN416" s="28"/>
      <c r="HO416" s="28"/>
      <c r="HP416" s="28"/>
      <c r="HQ416" s="28"/>
      <c r="HR416" s="28"/>
      <c r="HS416" s="28"/>
      <c r="HT416" s="28"/>
      <c r="HU416" s="28"/>
      <c r="HV416" s="28"/>
      <c r="HW416" s="28"/>
      <c r="HX416" s="28"/>
      <c r="HY416" s="28"/>
      <c r="HZ416" s="28"/>
      <c r="IA416" s="28"/>
      <c r="IB416" s="28"/>
      <c r="IC416" s="28"/>
      <c r="ID416" s="28"/>
      <c r="IE416" s="28"/>
      <c r="IF416" s="28"/>
      <c r="IG416" s="28"/>
      <c r="IH416" s="28"/>
      <c r="II416" s="28"/>
      <c r="IJ416" s="28"/>
      <c r="IK416" s="28"/>
      <c r="IL416" s="28"/>
      <c r="IM416" s="28"/>
      <c r="IN416" s="28"/>
      <c r="IO416" s="28"/>
      <c r="IP416" s="28"/>
      <c r="IQ416" s="28"/>
      <c r="IR416" s="28"/>
      <c r="IS416" s="28"/>
      <c r="IT416" s="28"/>
      <c r="IU416" s="28"/>
      <c r="IV416" s="28"/>
      <c r="IW416" s="28"/>
      <c r="IX416" s="28"/>
      <c r="IY416" s="28"/>
      <c r="IZ416" s="28"/>
      <c r="JA416" s="28"/>
      <c r="JB416" s="28"/>
      <c r="JC416" s="28"/>
      <c r="JD416" s="28"/>
      <c r="JE416" s="28"/>
      <c r="JF416" s="28"/>
      <c r="JG416" s="28"/>
      <c r="JH416" s="28"/>
      <c r="JI416" s="28"/>
      <c r="JJ416" s="28"/>
      <c r="JK416" s="28"/>
      <c r="JL416" s="28"/>
      <c r="JM416" s="28"/>
      <c r="JN416" s="28"/>
      <c r="JO416" s="28"/>
      <c r="JP416" s="28"/>
      <c r="JQ416" s="28"/>
      <c r="JR416" s="28"/>
      <c r="JS416" s="28"/>
    </row>
    <row r="417" spans="1:279" s="27" customFormat="1" ht="12.75" outlineLevel="1" x14ac:dyDescent="0.2">
      <c r="A417" s="33"/>
      <c r="B417" s="58"/>
      <c r="C417" s="33" t="s">
        <v>132</v>
      </c>
      <c r="D417" s="33"/>
      <c r="E417" s="244">
        <v>0</v>
      </c>
      <c r="F417" s="194"/>
      <c r="G417" s="204">
        <f t="shared" si="619"/>
        <v>0</v>
      </c>
      <c r="H417" s="246">
        <f t="shared" si="615"/>
        <v>0</v>
      </c>
      <c r="I417" s="201" t="s">
        <v>164</v>
      </c>
      <c r="J417" s="195">
        <f t="shared" si="620"/>
        <v>0</v>
      </c>
      <c r="K417" s="195">
        <f t="shared" si="620"/>
        <v>0</v>
      </c>
      <c r="L417" s="195">
        <f t="shared" si="620"/>
        <v>0</v>
      </c>
      <c r="M417" s="195">
        <f t="shared" si="620"/>
        <v>0</v>
      </c>
      <c r="N417" s="195">
        <f t="shared" si="620"/>
        <v>0</v>
      </c>
      <c r="O417" s="195">
        <f t="shared" si="620"/>
        <v>0</v>
      </c>
      <c r="P417" s="195">
        <f t="shared" si="620"/>
        <v>0</v>
      </c>
      <c r="Q417" s="195">
        <f t="shared" si="620"/>
        <v>0</v>
      </c>
      <c r="R417" s="195">
        <f t="shared" si="620"/>
        <v>0</v>
      </c>
      <c r="S417" s="195">
        <f t="shared" si="620"/>
        <v>0</v>
      </c>
      <c r="T417" s="195">
        <f t="shared" si="621"/>
        <v>0</v>
      </c>
      <c r="U417" s="195">
        <f t="shared" si="621"/>
        <v>0</v>
      </c>
      <c r="V417" s="195">
        <f t="shared" si="621"/>
        <v>0</v>
      </c>
      <c r="W417" s="195">
        <f t="shared" si="621"/>
        <v>0</v>
      </c>
      <c r="X417" s="195">
        <f t="shared" si="621"/>
        <v>0</v>
      </c>
      <c r="Y417" s="195">
        <f t="shared" si="621"/>
        <v>0</v>
      </c>
      <c r="Z417" s="195">
        <f t="shared" si="621"/>
        <v>0</v>
      </c>
      <c r="AA417" s="195">
        <f t="shared" si="621"/>
        <v>0</v>
      </c>
      <c r="AB417" s="195">
        <f t="shared" si="621"/>
        <v>0</v>
      </c>
      <c r="AC417" s="195">
        <f t="shared" si="621"/>
        <v>0</v>
      </c>
      <c r="AD417" s="195">
        <f t="shared" si="622"/>
        <v>0</v>
      </c>
      <c r="AE417" s="195">
        <f t="shared" si="622"/>
        <v>0</v>
      </c>
      <c r="AF417" s="195">
        <f t="shared" si="622"/>
        <v>0</v>
      </c>
      <c r="AG417" s="195">
        <f t="shared" si="622"/>
        <v>0</v>
      </c>
      <c r="AH417" s="195">
        <f t="shared" si="622"/>
        <v>0</v>
      </c>
      <c r="AI417" s="195">
        <f t="shared" si="622"/>
        <v>0</v>
      </c>
      <c r="AJ417" s="195">
        <f t="shared" si="622"/>
        <v>0</v>
      </c>
      <c r="AK417" s="195">
        <f t="shared" si="622"/>
        <v>0</v>
      </c>
      <c r="AL417" s="195">
        <f t="shared" si="622"/>
        <v>0</v>
      </c>
      <c r="AM417" s="195">
        <f t="shared" si="622"/>
        <v>0</v>
      </c>
      <c r="AN417" s="195">
        <f t="shared" si="622"/>
        <v>0</v>
      </c>
      <c r="AO417" s="195">
        <f t="shared" si="622"/>
        <v>0</v>
      </c>
      <c r="AP417" s="195"/>
      <c r="AQ417" s="195"/>
      <c r="AR417" s="195"/>
      <c r="AS417" s="195"/>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14"/>
      <c r="DC417" s="28"/>
      <c r="DD417" s="28"/>
      <c r="DE417" s="28"/>
      <c r="DF417" s="28"/>
      <c r="DG417" s="28"/>
      <c r="DH417" s="28"/>
      <c r="DI417" s="28"/>
      <c r="DJ417" s="28"/>
      <c r="DK417" s="28"/>
      <c r="DL417" s="28"/>
      <c r="DM417" s="28"/>
      <c r="DN417" s="28"/>
      <c r="DO417" s="28"/>
      <c r="DP417" s="28"/>
      <c r="DQ417" s="28"/>
      <c r="DR417" s="28"/>
      <c r="DS417" s="28"/>
      <c r="DT417" s="28"/>
      <c r="DU417" s="28"/>
      <c r="DV417" s="28"/>
      <c r="DW417" s="28"/>
      <c r="DX417" s="28"/>
      <c r="DY417" s="28"/>
      <c r="DZ417" s="28"/>
      <c r="EA417" s="28"/>
      <c r="EB417" s="28"/>
      <c r="EC417" s="28"/>
      <c r="ED417" s="28"/>
      <c r="EE417" s="28"/>
      <c r="EF417" s="28"/>
      <c r="EG417" s="28"/>
      <c r="EH417" s="28"/>
      <c r="EI417" s="28"/>
      <c r="EJ417" s="28"/>
      <c r="EK417" s="28"/>
      <c r="EL417" s="28"/>
      <c r="EM417" s="28"/>
      <c r="EN417" s="28"/>
      <c r="EO417" s="28"/>
      <c r="EP417" s="28"/>
      <c r="EQ417" s="28"/>
      <c r="ER417" s="28"/>
      <c r="ES417" s="28"/>
      <c r="ET417" s="28"/>
      <c r="EU417" s="28"/>
      <c r="EV417" s="28"/>
      <c r="EW417" s="28"/>
      <c r="EX417" s="28"/>
      <c r="EY417" s="28"/>
      <c r="EZ417" s="28"/>
      <c r="FA417" s="28"/>
      <c r="FB417" s="28"/>
      <c r="FC417" s="28"/>
      <c r="FD417" s="28"/>
      <c r="FE417" s="28"/>
      <c r="FF417" s="28"/>
      <c r="FG417" s="28"/>
      <c r="FH417" s="28"/>
      <c r="FI417" s="28"/>
      <c r="FJ417" s="28"/>
      <c r="FK417" s="28"/>
      <c r="FL417" s="28"/>
      <c r="FM417" s="28"/>
      <c r="FN417" s="28"/>
      <c r="FO417" s="28"/>
      <c r="FP417" s="28"/>
      <c r="FQ417" s="28"/>
      <c r="FR417" s="28"/>
      <c r="FS417" s="28"/>
      <c r="FT417" s="28"/>
      <c r="FU417" s="28"/>
      <c r="FV417" s="28"/>
      <c r="FW417" s="28"/>
      <c r="FX417" s="28"/>
      <c r="FY417" s="28"/>
      <c r="FZ417" s="28"/>
      <c r="GA417" s="28"/>
      <c r="GB417" s="28"/>
      <c r="GC417" s="28"/>
      <c r="GD417" s="28"/>
      <c r="GE417" s="28"/>
      <c r="GF417" s="28"/>
      <c r="GG417" s="28"/>
      <c r="GH417" s="28"/>
      <c r="GI417" s="28"/>
      <c r="GJ417" s="28"/>
      <c r="GK417" s="28"/>
      <c r="GL417" s="28"/>
      <c r="GM417" s="28"/>
      <c r="GN417" s="28"/>
      <c r="GO417" s="28"/>
      <c r="GP417" s="28"/>
      <c r="GQ417" s="28"/>
      <c r="GR417" s="28"/>
      <c r="GS417" s="28"/>
      <c r="GT417" s="28"/>
      <c r="GU417" s="28"/>
      <c r="GV417" s="28"/>
      <c r="GW417" s="28"/>
      <c r="GX417" s="28"/>
      <c r="GY417" s="28"/>
      <c r="GZ417" s="28"/>
      <c r="HA417" s="28"/>
      <c r="HB417" s="28"/>
      <c r="HC417" s="28"/>
      <c r="HD417" s="28"/>
      <c r="HE417" s="28"/>
      <c r="HF417" s="28"/>
      <c r="HG417" s="28"/>
      <c r="HH417" s="28"/>
      <c r="HI417" s="28"/>
      <c r="HJ417" s="28"/>
      <c r="HK417" s="28"/>
      <c r="HL417" s="28"/>
      <c r="HM417" s="28"/>
      <c r="HN417" s="28"/>
      <c r="HO417" s="28"/>
      <c r="HP417" s="28"/>
      <c r="HQ417" s="28"/>
      <c r="HR417" s="28"/>
      <c r="HS417" s="28"/>
      <c r="HT417" s="28"/>
      <c r="HU417" s="28"/>
      <c r="HV417" s="28"/>
      <c r="HW417" s="28"/>
      <c r="HX417" s="28"/>
      <c r="HY417" s="28"/>
      <c r="HZ417" s="28"/>
      <c r="IA417" s="28"/>
      <c r="IB417" s="28"/>
      <c r="IC417" s="28"/>
      <c r="ID417" s="28"/>
      <c r="IE417" s="28"/>
      <c r="IF417" s="28"/>
      <c r="IG417" s="28"/>
      <c r="IH417" s="28"/>
      <c r="II417" s="28"/>
      <c r="IJ417" s="28"/>
      <c r="IK417" s="28"/>
      <c r="IL417" s="28"/>
      <c r="IM417" s="28"/>
      <c r="IN417" s="28"/>
      <c r="IO417" s="28"/>
      <c r="IP417" s="28"/>
      <c r="IQ417" s="28"/>
      <c r="IR417" s="28"/>
      <c r="IS417" s="28"/>
      <c r="IT417" s="28"/>
      <c r="IU417" s="28"/>
      <c r="IV417" s="28"/>
      <c r="IW417" s="28"/>
      <c r="IX417" s="28"/>
      <c r="IY417" s="28"/>
      <c r="IZ417" s="28"/>
      <c r="JA417" s="28"/>
      <c r="JB417" s="28"/>
      <c r="JC417" s="28"/>
      <c r="JD417" s="28"/>
      <c r="JE417" s="28"/>
      <c r="JF417" s="28"/>
      <c r="JG417" s="28"/>
      <c r="JH417" s="28"/>
      <c r="JI417" s="28"/>
      <c r="JJ417" s="28"/>
      <c r="JK417" s="28"/>
      <c r="JL417" s="28"/>
      <c r="JM417" s="28"/>
      <c r="JN417" s="28"/>
      <c r="JO417" s="28"/>
      <c r="JP417" s="28"/>
      <c r="JQ417" s="28"/>
      <c r="JR417" s="28"/>
      <c r="JS417" s="28"/>
    </row>
    <row r="418" spans="1:279" s="27" customFormat="1" ht="12.75" outlineLevel="1" x14ac:dyDescent="0.2">
      <c r="A418" s="33"/>
      <c r="B418" s="58"/>
      <c r="C418" s="33" t="s">
        <v>133</v>
      </c>
      <c r="D418" s="33"/>
      <c r="E418" s="244">
        <v>0</v>
      </c>
      <c r="F418" s="194"/>
      <c r="G418" s="204">
        <f t="shared" si="619"/>
        <v>0</v>
      </c>
      <c r="H418" s="246">
        <f t="shared" si="615"/>
        <v>0</v>
      </c>
      <c r="I418" s="201" t="s">
        <v>164</v>
      </c>
      <c r="J418" s="195">
        <f t="shared" si="620"/>
        <v>0</v>
      </c>
      <c r="K418" s="195">
        <f t="shared" si="620"/>
        <v>0</v>
      </c>
      <c r="L418" s="195">
        <f t="shared" si="620"/>
        <v>0</v>
      </c>
      <c r="M418" s="195">
        <f t="shared" si="620"/>
        <v>0</v>
      </c>
      <c r="N418" s="195">
        <f t="shared" si="620"/>
        <v>0</v>
      </c>
      <c r="O418" s="195">
        <f t="shared" si="620"/>
        <v>0</v>
      </c>
      <c r="P418" s="195">
        <f t="shared" si="620"/>
        <v>0</v>
      </c>
      <c r="Q418" s="195">
        <f t="shared" si="620"/>
        <v>0</v>
      </c>
      <c r="R418" s="195">
        <f t="shared" si="620"/>
        <v>0</v>
      </c>
      <c r="S418" s="195">
        <f t="shared" si="620"/>
        <v>0</v>
      </c>
      <c r="T418" s="195">
        <f t="shared" si="621"/>
        <v>0</v>
      </c>
      <c r="U418" s="195">
        <f t="shared" si="621"/>
        <v>0</v>
      </c>
      <c r="V418" s="195">
        <f t="shared" si="621"/>
        <v>0</v>
      </c>
      <c r="W418" s="195">
        <f t="shared" si="621"/>
        <v>0</v>
      </c>
      <c r="X418" s="195">
        <f t="shared" si="621"/>
        <v>0</v>
      </c>
      <c r="Y418" s="195">
        <f t="shared" si="621"/>
        <v>0</v>
      </c>
      <c r="Z418" s="195">
        <f t="shared" si="621"/>
        <v>0</v>
      </c>
      <c r="AA418" s="195">
        <f t="shared" si="621"/>
        <v>0</v>
      </c>
      <c r="AB418" s="195">
        <f t="shared" si="621"/>
        <v>0</v>
      </c>
      <c r="AC418" s="195">
        <f t="shared" si="621"/>
        <v>0</v>
      </c>
      <c r="AD418" s="195">
        <f t="shared" si="622"/>
        <v>0</v>
      </c>
      <c r="AE418" s="195">
        <f t="shared" si="622"/>
        <v>0</v>
      </c>
      <c r="AF418" s="195">
        <f t="shared" si="622"/>
        <v>0</v>
      </c>
      <c r="AG418" s="195">
        <f t="shared" si="622"/>
        <v>0</v>
      </c>
      <c r="AH418" s="195">
        <f t="shared" si="622"/>
        <v>0</v>
      </c>
      <c r="AI418" s="195">
        <f t="shared" si="622"/>
        <v>0</v>
      </c>
      <c r="AJ418" s="195">
        <f t="shared" si="622"/>
        <v>0</v>
      </c>
      <c r="AK418" s="195">
        <f t="shared" si="622"/>
        <v>0</v>
      </c>
      <c r="AL418" s="195">
        <f t="shared" si="622"/>
        <v>0</v>
      </c>
      <c r="AM418" s="195">
        <f t="shared" si="622"/>
        <v>0</v>
      </c>
      <c r="AN418" s="195">
        <f t="shared" si="622"/>
        <v>0</v>
      </c>
      <c r="AO418" s="195">
        <f t="shared" si="622"/>
        <v>0</v>
      </c>
      <c r="AP418" s="195"/>
      <c r="AQ418" s="195"/>
      <c r="AR418" s="195"/>
      <c r="AS418" s="195"/>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14"/>
      <c r="DC418" s="28"/>
      <c r="DD418" s="28"/>
      <c r="DE418" s="28"/>
      <c r="DF418" s="28"/>
      <c r="DG418" s="28"/>
      <c r="DH418" s="28"/>
      <c r="DI418" s="28"/>
      <c r="DJ418" s="28"/>
      <c r="DK418" s="28"/>
      <c r="DL418" s="28"/>
      <c r="DM418" s="28"/>
      <c r="DN418" s="28"/>
      <c r="DO418" s="28"/>
      <c r="DP418" s="28"/>
      <c r="DQ418" s="28"/>
      <c r="DR418" s="28"/>
      <c r="DS418" s="28"/>
      <c r="DT418" s="28"/>
      <c r="DU418" s="28"/>
      <c r="DV418" s="28"/>
      <c r="DW418" s="28"/>
      <c r="DX418" s="28"/>
      <c r="DY418" s="28"/>
      <c r="DZ418" s="28"/>
      <c r="EA418" s="28"/>
      <c r="EB418" s="28"/>
      <c r="EC418" s="28"/>
      <c r="ED418" s="28"/>
      <c r="EE418" s="28"/>
      <c r="EF418" s="28"/>
      <c r="EG418" s="28"/>
      <c r="EH418" s="28"/>
      <c r="EI418" s="28"/>
      <c r="EJ418" s="28"/>
      <c r="EK418" s="28"/>
      <c r="EL418" s="28"/>
      <c r="EM418" s="28"/>
      <c r="EN418" s="28"/>
      <c r="EO418" s="28"/>
      <c r="EP418" s="28"/>
      <c r="EQ418" s="28"/>
      <c r="ER418" s="28"/>
      <c r="ES418" s="28"/>
      <c r="ET418" s="28"/>
      <c r="EU418" s="28"/>
      <c r="EV418" s="28"/>
      <c r="EW418" s="28"/>
      <c r="EX418" s="28"/>
      <c r="EY418" s="28"/>
      <c r="EZ418" s="28"/>
      <c r="FA418" s="28"/>
      <c r="FB418" s="28"/>
      <c r="FC418" s="28"/>
      <c r="FD418" s="28"/>
      <c r="FE418" s="28"/>
      <c r="FF418" s="28"/>
      <c r="FG418" s="28"/>
      <c r="FH418" s="28"/>
      <c r="FI418" s="28"/>
      <c r="FJ418" s="28"/>
      <c r="FK418" s="28"/>
      <c r="FL418" s="28"/>
      <c r="FM418" s="28"/>
      <c r="FN418" s="28"/>
      <c r="FO418" s="28"/>
      <c r="FP418" s="28"/>
      <c r="FQ418" s="28"/>
      <c r="FR418" s="28"/>
      <c r="FS418" s="28"/>
      <c r="FT418" s="28"/>
      <c r="FU418" s="28"/>
      <c r="FV418" s="28"/>
      <c r="FW418" s="28"/>
      <c r="FX418" s="28"/>
      <c r="FY418" s="28"/>
      <c r="FZ418" s="28"/>
      <c r="GA418" s="28"/>
      <c r="GB418" s="28"/>
      <c r="GC418" s="28"/>
      <c r="GD418" s="28"/>
      <c r="GE418" s="28"/>
      <c r="GF418" s="28"/>
      <c r="GG418" s="28"/>
      <c r="GH418" s="28"/>
      <c r="GI418" s="28"/>
      <c r="GJ418" s="28"/>
      <c r="GK418" s="28"/>
      <c r="GL418" s="28"/>
      <c r="GM418" s="28"/>
      <c r="GN418" s="28"/>
      <c r="GO418" s="28"/>
      <c r="GP418" s="28"/>
      <c r="GQ418" s="28"/>
      <c r="GR418" s="28"/>
      <c r="GS418" s="28"/>
      <c r="GT418" s="28"/>
      <c r="GU418" s="28"/>
      <c r="GV418" s="28"/>
      <c r="GW418" s="28"/>
      <c r="GX418" s="28"/>
      <c r="GY418" s="28"/>
      <c r="GZ418" s="28"/>
      <c r="HA418" s="28"/>
      <c r="HB418" s="28"/>
      <c r="HC418" s="28"/>
      <c r="HD418" s="28"/>
      <c r="HE418" s="28"/>
      <c r="HF418" s="28"/>
      <c r="HG418" s="28"/>
      <c r="HH418" s="28"/>
      <c r="HI418" s="28"/>
      <c r="HJ418" s="28"/>
      <c r="HK418" s="28"/>
      <c r="HL418" s="28"/>
      <c r="HM418" s="28"/>
      <c r="HN418" s="28"/>
      <c r="HO418" s="28"/>
      <c r="HP418" s="28"/>
      <c r="HQ418" s="28"/>
      <c r="HR418" s="28"/>
      <c r="HS418" s="28"/>
      <c r="HT418" s="28"/>
      <c r="HU418" s="28"/>
      <c r="HV418" s="28"/>
      <c r="HW418" s="28"/>
      <c r="HX418" s="28"/>
      <c r="HY418" s="28"/>
      <c r="HZ418" s="28"/>
      <c r="IA418" s="28"/>
      <c r="IB418" s="28"/>
      <c r="IC418" s="28"/>
      <c r="ID418" s="28"/>
      <c r="IE418" s="28"/>
      <c r="IF418" s="28"/>
      <c r="IG418" s="28"/>
      <c r="IH418" s="28"/>
      <c r="II418" s="28"/>
      <c r="IJ418" s="28"/>
      <c r="IK418" s="28"/>
      <c r="IL418" s="28"/>
      <c r="IM418" s="28"/>
      <c r="IN418" s="28"/>
      <c r="IO418" s="28"/>
      <c r="IP418" s="28"/>
      <c r="IQ418" s="28"/>
      <c r="IR418" s="28"/>
      <c r="IS418" s="28"/>
      <c r="IT418" s="28"/>
      <c r="IU418" s="28"/>
      <c r="IV418" s="28"/>
      <c r="IW418" s="28"/>
      <c r="IX418" s="28"/>
      <c r="IY418" s="28"/>
      <c r="IZ418" s="28"/>
      <c r="JA418" s="28"/>
      <c r="JB418" s="28"/>
      <c r="JC418" s="28"/>
      <c r="JD418" s="28"/>
      <c r="JE418" s="28"/>
      <c r="JF418" s="28"/>
      <c r="JG418" s="28"/>
      <c r="JH418" s="28"/>
      <c r="JI418" s="28"/>
      <c r="JJ418" s="28"/>
      <c r="JK418" s="28"/>
      <c r="JL418" s="28"/>
      <c r="JM418" s="28"/>
      <c r="JN418" s="28"/>
      <c r="JO418" s="28"/>
      <c r="JP418" s="28"/>
      <c r="JQ418" s="28"/>
      <c r="JR418" s="28"/>
      <c r="JS418" s="28"/>
    </row>
    <row r="419" spans="1:279" s="27" customFormat="1" ht="12.75" outlineLevel="1" x14ac:dyDescent="0.2">
      <c r="A419" s="33"/>
      <c r="B419" s="58"/>
      <c r="C419" s="33" t="s">
        <v>134</v>
      </c>
      <c r="D419" s="33"/>
      <c r="E419" s="244">
        <v>0</v>
      </c>
      <c r="F419" s="194"/>
      <c r="G419" s="204">
        <f t="shared" si="619"/>
        <v>0</v>
      </c>
      <c r="H419" s="246">
        <f t="shared" si="615"/>
        <v>0</v>
      </c>
      <c r="I419" s="201" t="s">
        <v>164</v>
      </c>
      <c r="J419" s="195">
        <f t="shared" si="620"/>
        <v>0</v>
      </c>
      <c r="K419" s="195">
        <f t="shared" si="620"/>
        <v>0</v>
      </c>
      <c r="L419" s="195">
        <f t="shared" si="620"/>
        <v>0</v>
      </c>
      <c r="M419" s="195">
        <f t="shared" si="620"/>
        <v>0</v>
      </c>
      <c r="N419" s="195">
        <f t="shared" si="620"/>
        <v>0</v>
      </c>
      <c r="O419" s="195">
        <f t="shared" si="620"/>
        <v>0</v>
      </c>
      <c r="P419" s="195">
        <f t="shared" si="620"/>
        <v>0</v>
      </c>
      <c r="Q419" s="195">
        <f t="shared" si="620"/>
        <v>0</v>
      </c>
      <c r="R419" s="195">
        <f t="shared" si="620"/>
        <v>0</v>
      </c>
      <c r="S419" s="195">
        <f t="shared" si="620"/>
        <v>0</v>
      </c>
      <c r="T419" s="195">
        <f t="shared" si="621"/>
        <v>0</v>
      </c>
      <c r="U419" s="195">
        <f t="shared" si="621"/>
        <v>0</v>
      </c>
      <c r="V419" s="195">
        <f t="shared" si="621"/>
        <v>0</v>
      </c>
      <c r="W419" s="195">
        <f t="shared" si="621"/>
        <v>0</v>
      </c>
      <c r="X419" s="195">
        <f t="shared" si="621"/>
        <v>0</v>
      </c>
      <c r="Y419" s="195">
        <f t="shared" si="621"/>
        <v>0</v>
      </c>
      <c r="Z419" s="195">
        <f t="shared" si="621"/>
        <v>0</v>
      </c>
      <c r="AA419" s="195">
        <f t="shared" si="621"/>
        <v>0</v>
      </c>
      <c r="AB419" s="195">
        <f t="shared" si="621"/>
        <v>0</v>
      </c>
      <c r="AC419" s="195">
        <f t="shared" si="621"/>
        <v>0</v>
      </c>
      <c r="AD419" s="195">
        <f t="shared" si="622"/>
        <v>0</v>
      </c>
      <c r="AE419" s="195">
        <f t="shared" si="622"/>
        <v>0</v>
      </c>
      <c r="AF419" s="195">
        <f t="shared" si="622"/>
        <v>0</v>
      </c>
      <c r="AG419" s="195">
        <f t="shared" si="622"/>
        <v>0</v>
      </c>
      <c r="AH419" s="195">
        <f t="shared" si="622"/>
        <v>0</v>
      </c>
      <c r="AI419" s="195">
        <f t="shared" si="622"/>
        <v>0</v>
      </c>
      <c r="AJ419" s="195">
        <f t="shared" si="622"/>
        <v>0</v>
      </c>
      <c r="AK419" s="195">
        <f t="shared" si="622"/>
        <v>0</v>
      </c>
      <c r="AL419" s="195">
        <f t="shared" si="622"/>
        <v>0</v>
      </c>
      <c r="AM419" s="195">
        <f t="shared" si="622"/>
        <v>0</v>
      </c>
      <c r="AN419" s="195">
        <f t="shared" si="622"/>
        <v>0</v>
      </c>
      <c r="AO419" s="195">
        <f t="shared" si="622"/>
        <v>0</v>
      </c>
      <c r="AP419" s="195"/>
      <c r="AQ419" s="195"/>
      <c r="AR419" s="195"/>
      <c r="AS419" s="195"/>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14"/>
      <c r="DC419" s="28"/>
      <c r="DD419" s="28"/>
      <c r="DE419" s="28"/>
      <c r="DF419" s="28"/>
      <c r="DG419" s="28"/>
      <c r="DH419" s="28"/>
      <c r="DI419" s="28"/>
      <c r="DJ419" s="28"/>
      <c r="DK419" s="28"/>
      <c r="DL419" s="28"/>
      <c r="DM419" s="28"/>
      <c r="DN419" s="28"/>
      <c r="DO419" s="28"/>
      <c r="DP419" s="28"/>
      <c r="DQ419" s="28"/>
      <c r="DR419" s="28"/>
      <c r="DS419" s="28"/>
      <c r="DT419" s="28"/>
      <c r="DU419" s="28"/>
      <c r="DV419" s="28"/>
      <c r="DW419" s="28"/>
      <c r="DX419" s="28"/>
      <c r="DY419" s="28"/>
      <c r="DZ419" s="28"/>
      <c r="EA419" s="28"/>
      <c r="EB419" s="28"/>
      <c r="EC419" s="28"/>
      <c r="ED419" s="28"/>
      <c r="EE419" s="28"/>
      <c r="EF419" s="28"/>
      <c r="EG419" s="28"/>
      <c r="EH419" s="28"/>
      <c r="EI419" s="28"/>
      <c r="EJ419" s="28"/>
      <c r="EK419" s="28"/>
      <c r="EL419" s="28"/>
      <c r="EM419" s="28"/>
      <c r="EN419" s="28"/>
      <c r="EO419" s="28"/>
      <c r="EP419" s="28"/>
      <c r="EQ419" s="28"/>
      <c r="ER419" s="28"/>
      <c r="ES419" s="28"/>
      <c r="ET419" s="28"/>
      <c r="EU419" s="28"/>
      <c r="EV419" s="28"/>
      <c r="EW419" s="28"/>
      <c r="EX419" s="28"/>
      <c r="EY419" s="28"/>
      <c r="EZ419" s="28"/>
      <c r="FA419" s="28"/>
      <c r="FB419" s="28"/>
      <c r="FC419" s="28"/>
      <c r="FD419" s="28"/>
      <c r="FE419" s="28"/>
      <c r="FF419" s="28"/>
      <c r="FG419" s="28"/>
      <c r="FH419" s="28"/>
      <c r="FI419" s="28"/>
      <c r="FJ419" s="28"/>
      <c r="FK419" s="28"/>
      <c r="FL419" s="28"/>
      <c r="FM419" s="28"/>
      <c r="FN419" s="28"/>
      <c r="FO419" s="28"/>
      <c r="FP419" s="28"/>
      <c r="FQ419" s="28"/>
      <c r="FR419" s="28"/>
      <c r="FS419" s="28"/>
      <c r="FT419" s="28"/>
      <c r="FU419" s="28"/>
      <c r="FV419" s="28"/>
      <c r="FW419" s="28"/>
      <c r="FX419" s="28"/>
      <c r="FY419" s="28"/>
      <c r="FZ419" s="28"/>
      <c r="GA419" s="28"/>
      <c r="GB419" s="28"/>
      <c r="GC419" s="28"/>
      <c r="GD419" s="28"/>
      <c r="GE419" s="28"/>
      <c r="GF419" s="28"/>
      <c r="GG419" s="28"/>
      <c r="GH419" s="28"/>
      <c r="GI419" s="28"/>
      <c r="GJ419" s="28"/>
      <c r="GK419" s="28"/>
      <c r="GL419" s="28"/>
      <c r="GM419" s="28"/>
      <c r="GN419" s="28"/>
      <c r="GO419" s="28"/>
      <c r="GP419" s="28"/>
      <c r="GQ419" s="28"/>
      <c r="GR419" s="28"/>
      <c r="GS419" s="28"/>
      <c r="GT419" s="28"/>
      <c r="GU419" s="28"/>
      <c r="GV419" s="28"/>
      <c r="GW419" s="28"/>
      <c r="GX419" s="28"/>
      <c r="GY419" s="28"/>
      <c r="GZ419" s="28"/>
      <c r="HA419" s="28"/>
      <c r="HB419" s="28"/>
      <c r="HC419" s="28"/>
      <c r="HD419" s="28"/>
      <c r="HE419" s="28"/>
      <c r="HF419" s="28"/>
      <c r="HG419" s="28"/>
      <c r="HH419" s="28"/>
      <c r="HI419" s="28"/>
      <c r="HJ419" s="28"/>
      <c r="HK419" s="28"/>
      <c r="HL419" s="28"/>
      <c r="HM419" s="28"/>
      <c r="HN419" s="28"/>
      <c r="HO419" s="28"/>
      <c r="HP419" s="28"/>
      <c r="HQ419" s="28"/>
      <c r="HR419" s="28"/>
      <c r="HS419" s="28"/>
      <c r="HT419" s="28"/>
      <c r="HU419" s="28"/>
      <c r="HV419" s="28"/>
      <c r="HW419" s="28"/>
      <c r="HX419" s="28"/>
      <c r="HY419" s="28"/>
      <c r="HZ419" s="28"/>
      <c r="IA419" s="28"/>
      <c r="IB419" s="28"/>
      <c r="IC419" s="28"/>
      <c r="ID419" s="28"/>
      <c r="IE419" s="28"/>
      <c r="IF419" s="28"/>
      <c r="IG419" s="28"/>
      <c r="IH419" s="28"/>
      <c r="II419" s="28"/>
      <c r="IJ419" s="28"/>
      <c r="IK419" s="28"/>
      <c r="IL419" s="28"/>
      <c r="IM419" s="28"/>
      <c r="IN419" s="28"/>
      <c r="IO419" s="28"/>
      <c r="IP419" s="28"/>
      <c r="IQ419" s="28"/>
      <c r="IR419" s="28"/>
      <c r="IS419" s="28"/>
      <c r="IT419" s="28"/>
      <c r="IU419" s="28"/>
      <c r="IV419" s="28"/>
      <c r="IW419" s="28"/>
      <c r="IX419" s="28"/>
      <c r="IY419" s="28"/>
      <c r="IZ419" s="28"/>
      <c r="JA419" s="28"/>
      <c r="JB419" s="28"/>
      <c r="JC419" s="28"/>
      <c r="JD419" s="28"/>
      <c r="JE419" s="28"/>
      <c r="JF419" s="28"/>
      <c r="JG419" s="28"/>
      <c r="JH419" s="28"/>
      <c r="JI419" s="28"/>
      <c r="JJ419" s="28"/>
      <c r="JK419" s="28"/>
      <c r="JL419" s="28"/>
      <c r="JM419" s="28"/>
      <c r="JN419" s="28"/>
      <c r="JO419" s="28"/>
      <c r="JP419" s="28"/>
      <c r="JQ419" s="28"/>
      <c r="JR419" s="28"/>
      <c r="JS419" s="28"/>
    </row>
    <row r="420" spans="1:279" s="27" customFormat="1" ht="12.75" outlineLevel="1" x14ac:dyDescent="0.2">
      <c r="A420" s="33"/>
      <c r="B420" s="58"/>
      <c r="C420" s="33" t="s">
        <v>135</v>
      </c>
      <c r="D420" s="33"/>
      <c r="E420" s="244">
        <v>0</v>
      </c>
      <c r="F420" s="194"/>
      <c r="G420" s="204">
        <f t="shared" si="619"/>
        <v>0</v>
      </c>
      <c r="H420" s="246">
        <f t="shared" si="615"/>
        <v>0</v>
      </c>
      <c r="I420" s="201" t="s">
        <v>164</v>
      </c>
      <c r="J420" s="195">
        <f t="shared" si="620"/>
        <v>0</v>
      </c>
      <c r="K420" s="195">
        <f t="shared" si="620"/>
        <v>0</v>
      </c>
      <c r="L420" s="195">
        <f t="shared" si="620"/>
        <v>0</v>
      </c>
      <c r="M420" s="195">
        <f t="shared" si="620"/>
        <v>0</v>
      </c>
      <c r="N420" s="195">
        <f t="shared" si="620"/>
        <v>0</v>
      </c>
      <c r="O420" s="195">
        <f t="shared" si="620"/>
        <v>0</v>
      </c>
      <c r="P420" s="195">
        <f t="shared" si="620"/>
        <v>0</v>
      </c>
      <c r="Q420" s="195">
        <f t="shared" si="620"/>
        <v>0</v>
      </c>
      <c r="R420" s="195">
        <f t="shared" si="620"/>
        <v>0</v>
      </c>
      <c r="S420" s="195">
        <f t="shared" si="620"/>
        <v>0</v>
      </c>
      <c r="T420" s="195">
        <f t="shared" si="621"/>
        <v>0</v>
      </c>
      <c r="U420" s="195">
        <f t="shared" si="621"/>
        <v>0</v>
      </c>
      <c r="V420" s="195">
        <f t="shared" si="621"/>
        <v>0</v>
      </c>
      <c r="W420" s="195">
        <f t="shared" si="621"/>
        <v>0</v>
      </c>
      <c r="X420" s="195">
        <f t="shared" si="621"/>
        <v>0</v>
      </c>
      <c r="Y420" s="195">
        <f t="shared" si="621"/>
        <v>0</v>
      </c>
      <c r="Z420" s="195">
        <f t="shared" si="621"/>
        <v>0</v>
      </c>
      <c r="AA420" s="195">
        <f t="shared" si="621"/>
        <v>0</v>
      </c>
      <c r="AB420" s="195">
        <f t="shared" si="621"/>
        <v>0</v>
      </c>
      <c r="AC420" s="195">
        <f t="shared" si="621"/>
        <v>0</v>
      </c>
      <c r="AD420" s="195">
        <f t="shared" si="622"/>
        <v>0</v>
      </c>
      <c r="AE420" s="195">
        <f t="shared" si="622"/>
        <v>0</v>
      </c>
      <c r="AF420" s="195">
        <f t="shared" si="622"/>
        <v>0</v>
      </c>
      <c r="AG420" s="195">
        <f t="shared" si="622"/>
        <v>0</v>
      </c>
      <c r="AH420" s="195">
        <f t="shared" si="622"/>
        <v>0</v>
      </c>
      <c r="AI420" s="195">
        <f t="shared" si="622"/>
        <v>0</v>
      </c>
      <c r="AJ420" s="195">
        <f t="shared" si="622"/>
        <v>0</v>
      </c>
      <c r="AK420" s="195">
        <f t="shared" si="622"/>
        <v>0</v>
      </c>
      <c r="AL420" s="195">
        <f t="shared" si="622"/>
        <v>0</v>
      </c>
      <c r="AM420" s="195">
        <f t="shared" si="622"/>
        <v>0</v>
      </c>
      <c r="AN420" s="195">
        <f t="shared" si="622"/>
        <v>0</v>
      </c>
      <c r="AO420" s="195">
        <f t="shared" si="622"/>
        <v>0</v>
      </c>
      <c r="AP420" s="195"/>
      <c r="AQ420" s="195"/>
      <c r="AR420" s="195"/>
      <c r="AS420" s="195"/>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14"/>
      <c r="DC420" s="28"/>
      <c r="DD420" s="28"/>
      <c r="DE420" s="28"/>
      <c r="DF420" s="28"/>
      <c r="DG420" s="28"/>
      <c r="DH420" s="28"/>
      <c r="DI420" s="28"/>
      <c r="DJ420" s="28"/>
      <c r="DK420" s="28"/>
      <c r="DL420" s="28"/>
      <c r="DM420" s="28"/>
      <c r="DN420" s="28"/>
      <c r="DO420" s="28"/>
      <c r="DP420" s="28"/>
      <c r="DQ420" s="28"/>
      <c r="DR420" s="28"/>
      <c r="DS420" s="28"/>
      <c r="DT420" s="28"/>
      <c r="DU420" s="28"/>
      <c r="DV420" s="28"/>
      <c r="DW420" s="28"/>
      <c r="DX420" s="28"/>
      <c r="DY420" s="28"/>
      <c r="DZ420" s="28"/>
      <c r="EA420" s="28"/>
      <c r="EB420" s="28"/>
      <c r="EC420" s="28"/>
      <c r="ED420" s="28"/>
      <c r="EE420" s="28"/>
      <c r="EF420" s="28"/>
      <c r="EG420" s="28"/>
      <c r="EH420" s="28"/>
      <c r="EI420" s="28"/>
      <c r="EJ420" s="28"/>
      <c r="EK420" s="28"/>
      <c r="EL420" s="28"/>
      <c r="EM420" s="28"/>
      <c r="EN420" s="28"/>
      <c r="EO420" s="28"/>
      <c r="EP420" s="28"/>
      <c r="EQ420" s="28"/>
      <c r="ER420" s="28"/>
      <c r="ES420" s="28"/>
      <c r="ET420" s="28"/>
      <c r="EU420" s="28"/>
      <c r="EV420" s="28"/>
      <c r="EW420" s="28"/>
      <c r="EX420" s="28"/>
      <c r="EY420" s="28"/>
      <c r="EZ420" s="28"/>
      <c r="FA420" s="28"/>
      <c r="FB420" s="28"/>
      <c r="FC420" s="28"/>
      <c r="FD420" s="28"/>
      <c r="FE420" s="28"/>
      <c r="FF420" s="28"/>
      <c r="FG420" s="28"/>
      <c r="FH420" s="28"/>
      <c r="FI420" s="28"/>
      <c r="FJ420" s="28"/>
      <c r="FK420" s="28"/>
      <c r="FL420" s="28"/>
      <c r="FM420" s="28"/>
      <c r="FN420" s="28"/>
      <c r="FO420" s="28"/>
      <c r="FP420" s="28"/>
      <c r="FQ420" s="28"/>
      <c r="FR420" s="28"/>
      <c r="FS420" s="28"/>
      <c r="FT420" s="28"/>
      <c r="FU420" s="28"/>
      <c r="FV420" s="28"/>
      <c r="FW420" s="28"/>
      <c r="FX420" s="28"/>
      <c r="FY420" s="28"/>
      <c r="FZ420" s="28"/>
      <c r="GA420" s="28"/>
      <c r="GB420" s="28"/>
      <c r="GC420" s="28"/>
      <c r="GD420" s="28"/>
      <c r="GE420" s="28"/>
      <c r="GF420" s="28"/>
      <c r="GG420" s="28"/>
      <c r="GH420" s="28"/>
      <c r="GI420" s="28"/>
      <c r="GJ420" s="28"/>
      <c r="GK420" s="28"/>
      <c r="GL420" s="28"/>
      <c r="GM420" s="28"/>
      <c r="GN420" s="28"/>
      <c r="GO420" s="28"/>
      <c r="GP420" s="28"/>
      <c r="GQ420" s="28"/>
      <c r="GR420" s="28"/>
      <c r="GS420" s="28"/>
      <c r="GT420" s="28"/>
      <c r="GU420" s="28"/>
      <c r="GV420" s="28"/>
      <c r="GW420" s="28"/>
      <c r="GX420" s="28"/>
      <c r="GY420" s="28"/>
      <c r="GZ420" s="28"/>
      <c r="HA420" s="28"/>
      <c r="HB420" s="28"/>
      <c r="HC420" s="28"/>
      <c r="HD420" s="28"/>
      <c r="HE420" s="28"/>
      <c r="HF420" s="28"/>
      <c r="HG420" s="28"/>
      <c r="HH420" s="28"/>
      <c r="HI420" s="28"/>
      <c r="HJ420" s="28"/>
      <c r="HK420" s="28"/>
      <c r="HL420" s="28"/>
      <c r="HM420" s="28"/>
      <c r="HN420" s="28"/>
      <c r="HO420" s="28"/>
      <c r="HP420" s="28"/>
      <c r="HQ420" s="28"/>
      <c r="HR420" s="28"/>
      <c r="HS420" s="28"/>
      <c r="HT420" s="28"/>
      <c r="HU420" s="28"/>
      <c r="HV420" s="28"/>
      <c r="HW420" s="28"/>
      <c r="HX420" s="28"/>
      <c r="HY420" s="28"/>
      <c r="HZ420" s="28"/>
      <c r="IA420" s="28"/>
      <c r="IB420" s="28"/>
      <c r="IC420" s="28"/>
      <c r="ID420" s="28"/>
      <c r="IE420" s="28"/>
      <c r="IF420" s="28"/>
      <c r="IG420" s="28"/>
      <c r="IH420" s="28"/>
      <c r="II420" s="28"/>
      <c r="IJ420" s="28"/>
      <c r="IK420" s="28"/>
      <c r="IL420" s="28"/>
      <c r="IM420" s="28"/>
      <c r="IN420" s="28"/>
      <c r="IO420" s="28"/>
      <c r="IP420" s="28"/>
      <c r="IQ420" s="28"/>
      <c r="IR420" s="28"/>
      <c r="IS420" s="28"/>
      <c r="IT420" s="28"/>
      <c r="IU420" s="28"/>
      <c r="IV420" s="28"/>
      <c r="IW420" s="28"/>
      <c r="IX420" s="28"/>
      <c r="IY420" s="28"/>
      <c r="IZ420" s="28"/>
      <c r="JA420" s="28"/>
      <c r="JB420" s="28"/>
      <c r="JC420" s="28"/>
      <c r="JD420" s="28"/>
      <c r="JE420" s="28"/>
      <c r="JF420" s="28"/>
      <c r="JG420" s="28"/>
      <c r="JH420" s="28"/>
      <c r="JI420" s="28"/>
      <c r="JJ420" s="28"/>
      <c r="JK420" s="28"/>
      <c r="JL420" s="28"/>
      <c r="JM420" s="28"/>
      <c r="JN420" s="28"/>
      <c r="JO420" s="28"/>
      <c r="JP420" s="28"/>
      <c r="JQ420" s="28"/>
      <c r="JR420" s="28"/>
      <c r="JS420" s="28"/>
    </row>
    <row r="421" spans="1:279" s="27" customFormat="1" ht="12.75" outlineLevel="1" x14ac:dyDescent="0.2">
      <c r="A421" s="33"/>
      <c r="B421" s="58"/>
      <c r="C421" s="33" t="s">
        <v>136</v>
      </c>
      <c r="D421" s="33"/>
      <c r="E421" s="244">
        <v>0</v>
      </c>
      <c r="F421" s="194"/>
      <c r="G421" s="204">
        <f t="shared" si="619"/>
        <v>0</v>
      </c>
      <c r="H421" s="246">
        <f t="shared" si="615"/>
        <v>0</v>
      </c>
      <c r="I421" s="201" t="s">
        <v>164</v>
      </c>
      <c r="J421" s="195">
        <f t="shared" si="620"/>
        <v>0</v>
      </c>
      <c r="K421" s="195">
        <f t="shared" si="620"/>
        <v>0</v>
      </c>
      <c r="L421" s="195">
        <f t="shared" si="620"/>
        <v>0</v>
      </c>
      <c r="M421" s="195">
        <f t="shared" si="620"/>
        <v>0</v>
      </c>
      <c r="N421" s="195">
        <f t="shared" si="620"/>
        <v>0</v>
      </c>
      <c r="O421" s="195">
        <f t="shared" si="620"/>
        <v>0</v>
      </c>
      <c r="P421" s="195">
        <f t="shared" si="620"/>
        <v>0</v>
      </c>
      <c r="Q421" s="195">
        <f t="shared" si="620"/>
        <v>0</v>
      </c>
      <c r="R421" s="195">
        <f t="shared" si="620"/>
        <v>0</v>
      </c>
      <c r="S421" s="195">
        <f t="shared" si="620"/>
        <v>0</v>
      </c>
      <c r="T421" s="195">
        <f t="shared" si="621"/>
        <v>0</v>
      </c>
      <c r="U421" s="195">
        <f t="shared" si="621"/>
        <v>0</v>
      </c>
      <c r="V421" s="195">
        <f t="shared" si="621"/>
        <v>0</v>
      </c>
      <c r="W421" s="195">
        <f t="shared" si="621"/>
        <v>0</v>
      </c>
      <c r="X421" s="195">
        <f t="shared" si="621"/>
        <v>0</v>
      </c>
      <c r="Y421" s="195">
        <f t="shared" si="621"/>
        <v>0</v>
      </c>
      <c r="Z421" s="195">
        <f t="shared" si="621"/>
        <v>0</v>
      </c>
      <c r="AA421" s="195">
        <f t="shared" si="621"/>
        <v>0</v>
      </c>
      <c r="AB421" s="195">
        <f t="shared" si="621"/>
        <v>0</v>
      </c>
      <c r="AC421" s="195">
        <f t="shared" si="621"/>
        <v>0</v>
      </c>
      <c r="AD421" s="195">
        <f t="shared" si="622"/>
        <v>0</v>
      </c>
      <c r="AE421" s="195">
        <f t="shared" si="622"/>
        <v>0</v>
      </c>
      <c r="AF421" s="195">
        <f t="shared" si="622"/>
        <v>0</v>
      </c>
      <c r="AG421" s="195">
        <f t="shared" si="622"/>
        <v>0</v>
      </c>
      <c r="AH421" s="195">
        <f t="shared" si="622"/>
        <v>0</v>
      </c>
      <c r="AI421" s="195">
        <f t="shared" si="622"/>
        <v>0</v>
      </c>
      <c r="AJ421" s="195">
        <f t="shared" si="622"/>
        <v>0</v>
      </c>
      <c r="AK421" s="195">
        <f t="shared" si="622"/>
        <v>0</v>
      </c>
      <c r="AL421" s="195">
        <f t="shared" si="622"/>
        <v>0</v>
      </c>
      <c r="AM421" s="195">
        <f t="shared" si="622"/>
        <v>0</v>
      </c>
      <c r="AN421" s="195">
        <f t="shared" si="622"/>
        <v>0</v>
      </c>
      <c r="AO421" s="195">
        <f t="shared" si="622"/>
        <v>0</v>
      </c>
      <c r="AP421" s="195"/>
      <c r="AQ421" s="195"/>
      <c r="AR421" s="195"/>
      <c r="AS421" s="195"/>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14"/>
      <c r="DC421" s="28"/>
      <c r="DD421" s="28"/>
      <c r="DE421" s="28"/>
      <c r="DF421" s="28"/>
      <c r="DG421" s="28"/>
      <c r="DH421" s="28"/>
      <c r="DI421" s="28"/>
      <c r="DJ421" s="28"/>
      <c r="DK421" s="28"/>
      <c r="DL421" s="28"/>
      <c r="DM421" s="28"/>
      <c r="DN421" s="28"/>
      <c r="DO421" s="28"/>
      <c r="DP421" s="28"/>
      <c r="DQ421" s="28"/>
      <c r="DR421" s="28"/>
      <c r="DS421" s="28"/>
      <c r="DT421" s="28"/>
      <c r="DU421" s="28"/>
      <c r="DV421" s="28"/>
      <c r="DW421" s="28"/>
      <c r="DX421" s="28"/>
      <c r="DY421" s="28"/>
      <c r="DZ421" s="28"/>
      <c r="EA421" s="28"/>
      <c r="EB421" s="28"/>
      <c r="EC421" s="28"/>
      <c r="ED421" s="28"/>
      <c r="EE421" s="28"/>
      <c r="EF421" s="28"/>
      <c r="EG421" s="28"/>
      <c r="EH421" s="28"/>
      <c r="EI421" s="28"/>
      <c r="EJ421" s="28"/>
      <c r="EK421" s="28"/>
      <c r="EL421" s="28"/>
      <c r="EM421" s="28"/>
      <c r="EN421" s="28"/>
      <c r="EO421" s="28"/>
      <c r="EP421" s="28"/>
      <c r="EQ421" s="28"/>
      <c r="ER421" s="28"/>
      <c r="ES421" s="28"/>
      <c r="ET421" s="28"/>
      <c r="EU421" s="28"/>
      <c r="EV421" s="28"/>
      <c r="EW421" s="28"/>
      <c r="EX421" s="28"/>
      <c r="EY421" s="28"/>
      <c r="EZ421" s="28"/>
      <c r="FA421" s="28"/>
      <c r="FB421" s="28"/>
      <c r="FC421" s="28"/>
      <c r="FD421" s="28"/>
      <c r="FE421" s="28"/>
      <c r="FF421" s="28"/>
      <c r="FG421" s="28"/>
      <c r="FH421" s="28"/>
      <c r="FI421" s="28"/>
      <c r="FJ421" s="28"/>
      <c r="FK421" s="28"/>
      <c r="FL421" s="28"/>
      <c r="FM421" s="28"/>
      <c r="FN421" s="28"/>
      <c r="FO421" s="28"/>
      <c r="FP421" s="28"/>
      <c r="FQ421" s="28"/>
      <c r="FR421" s="28"/>
      <c r="FS421" s="28"/>
      <c r="FT421" s="28"/>
      <c r="FU421" s="28"/>
      <c r="FV421" s="28"/>
      <c r="FW421" s="28"/>
      <c r="FX421" s="28"/>
      <c r="FY421" s="28"/>
      <c r="FZ421" s="28"/>
      <c r="GA421" s="28"/>
      <c r="GB421" s="28"/>
      <c r="GC421" s="28"/>
      <c r="GD421" s="28"/>
      <c r="GE421" s="28"/>
      <c r="GF421" s="28"/>
      <c r="GG421" s="28"/>
      <c r="GH421" s="28"/>
      <c r="GI421" s="28"/>
      <c r="GJ421" s="28"/>
      <c r="GK421" s="28"/>
      <c r="GL421" s="28"/>
      <c r="GM421" s="28"/>
      <c r="GN421" s="28"/>
      <c r="GO421" s="28"/>
      <c r="GP421" s="28"/>
      <c r="GQ421" s="28"/>
      <c r="GR421" s="28"/>
      <c r="GS421" s="28"/>
      <c r="GT421" s="28"/>
      <c r="GU421" s="28"/>
      <c r="GV421" s="28"/>
      <c r="GW421" s="28"/>
      <c r="GX421" s="28"/>
      <c r="GY421" s="28"/>
      <c r="GZ421" s="28"/>
      <c r="HA421" s="28"/>
      <c r="HB421" s="28"/>
      <c r="HC421" s="28"/>
      <c r="HD421" s="28"/>
      <c r="HE421" s="28"/>
      <c r="HF421" s="28"/>
      <c r="HG421" s="28"/>
      <c r="HH421" s="28"/>
      <c r="HI421" s="28"/>
      <c r="HJ421" s="28"/>
      <c r="HK421" s="28"/>
      <c r="HL421" s="28"/>
      <c r="HM421" s="28"/>
      <c r="HN421" s="28"/>
      <c r="HO421" s="28"/>
      <c r="HP421" s="28"/>
      <c r="HQ421" s="28"/>
      <c r="HR421" s="28"/>
      <c r="HS421" s="28"/>
      <c r="HT421" s="28"/>
      <c r="HU421" s="28"/>
      <c r="HV421" s="28"/>
      <c r="HW421" s="28"/>
      <c r="HX421" s="28"/>
      <c r="HY421" s="28"/>
      <c r="HZ421" s="28"/>
      <c r="IA421" s="28"/>
      <c r="IB421" s="28"/>
      <c r="IC421" s="28"/>
      <c r="ID421" s="28"/>
      <c r="IE421" s="28"/>
      <c r="IF421" s="28"/>
      <c r="IG421" s="28"/>
      <c r="IH421" s="28"/>
      <c r="II421" s="28"/>
      <c r="IJ421" s="28"/>
      <c r="IK421" s="28"/>
      <c r="IL421" s="28"/>
      <c r="IM421" s="28"/>
      <c r="IN421" s="28"/>
      <c r="IO421" s="28"/>
      <c r="IP421" s="28"/>
      <c r="IQ421" s="28"/>
      <c r="IR421" s="28"/>
      <c r="IS421" s="28"/>
      <c r="IT421" s="28"/>
      <c r="IU421" s="28"/>
      <c r="IV421" s="28"/>
      <c r="IW421" s="28"/>
      <c r="IX421" s="28"/>
      <c r="IY421" s="28"/>
      <c r="IZ421" s="28"/>
      <c r="JA421" s="28"/>
      <c r="JB421" s="28"/>
      <c r="JC421" s="28"/>
      <c r="JD421" s="28"/>
      <c r="JE421" s="28"/>
      <c r="JF421" s="28"/>
      <c r="JG421" s="28"/>
      <c r="JH421" s="28"/>
      <c r="JI421" s="28"/>
      <c r="JJ421" s="28"/>
      <c r="JK421" s="28"/>
      <c r="JL421" s="28"/>
      <c r="JM421" s="28"/>
      <c r="JN421" s="28"/>
      <c r="JO421" s="28"/>
      <c r="JP421" s="28"/>
      <c r="JQ421" s="28"/>
      <c r="JR421" s="28"/>
      <c r="JS421" s="28"/>
    </row>
    <row r="422" spans="1:279" s="27" customFormat="1" ht="12.75" outlineLevel="1" x14ac:dyDescent="0.2">
      <c r="A422" s="33"/>
      <c r="B422" s="58"/>
      <c r="C422" s="33" t="s">
        <v>137</v>
      </c>
      <c r="D422" s="33"/>
      <c r="E422" s="244">
        <v>0</v>
      </c>
      <c r="F422" s="194"/>
      <c r="G422" s="204">
        <f t="shared" si="619"/>
        <v>0</v>
      </c>
      <c r="H422" s="246">
        <f t="shared" si="615"/>
        <v>0</v>
      </c>
      <c r="I422" s="201" t="s">
        <v>164</v>
      </c>
      <c r="J422" s="195">
        <f t="shared" si="620"/>
        <v>0</v>
      </c>
      <c r="K422" s="195">
        <f t="shared" si="620"/>
        <v>0</v>
      </c>
      <c r="L422" s="195">
        <f t="shared" si="620"/>
        <v>0</v>
      </c>
      <c r="M422" s="195">
        <f t="shared" si="620"/>
        <v>0</v>
      </c>
      <c r="N422" s="195">
        <f t="shared" si="620"/>
        <v>0</v>
      </c>
      <c r="O422" s="195">
        <f t="shared" si="620"/>
        <v>0</v>
      </c>
      <c r="P422" s="195">
        <f t="shared" si="620"/>
        <v>0</v>
      </c>
      <c r="Q422" s="195">
        <f t="shared" si="620"/>
        <v>0</v>
      </c>
      <c r="R422" s="195">
        <f t="shared" si="620"/>
        <v>0</v>
      </c>
      <c r="S422" s="195">
        <f t="shared" si="620"/>
        <v>0</v>
      </c>
      <c r="T422" s="195">
        <f t="shared" si="621"/>
        <v>0</v>
      </c>
      <c r="U422" s="195">
        <f t="shared" si="621"/>
        <v>0</v>
      </c>
      <c r="V422" s="195">
        <f t="shared" si="621"/>
        <v>0</v>
      </c>
      <c r="W422" s="195">
        <f t="shared" si="621"/>
        <v>0</v>
      </c>
      <c r="X422" s="195">
        <f t="shared" si="621"/>
        <v>0</v>
      </c>
      <c r="Y422" s="195">
        <f t="shared" si="621"/>
        <v>0</v>
      </c>
      <c r="Z422" s="195">
        <f t="shared" si="621"/>
        <v>0</v>
      </c>
      <c r="AA422" s="195">
        <f t="shared" si="621"/>
        <v>0</v>
      </c>
      <c r="AB422" s="195">
        <f t="shared" si="621"/>
        <v>0</v>
      </c>
      <c r="AC422" s="195">
        <f t="shared" si="621"/>
        <v>0</v>
      </c>
      <c r="AD422" s="195">
        <f t="shared" si="622"/>
        <v>0</v>
      </c>
      <c r="AE422" s="195">
        <f t="shared" si="622"/>
        <v>0</v>
      </c>
      <c r="AF422" s="195">
        <f t="shared" si="622"/>
        <v>0</v>
      </c>
      <c r="AG422" s="195">
        <f t="shared" si="622"/>
        <v>0</v>
      </c>
      <c r="AH422" s="195">
        <f t="shared" si="622"/>
        <v>0</v>
      </c>
      <c r="AI422" s="195">
        <f t="shared" si="622"/>
        <v>0</v>
      </c>
      <c r="AJ422" s="195">
        <f t="shared" si="622"/>
        <v>0</v>
      </c>
      <c r="AK422" s="195">
        <f t="shared" si="622"/>
        <v>0</v>
      </c>
      <c r="AL422" s="195">
        <f t="shared" si="622"/>
        <v>0</v>
      </c>
      <c r="AM422" s="195">
        <f t="shared" si="622"/>
        <v>0</v>
      </c>
      <c r="AN422" s="195">
        <f t="shared" si="622"/>
        <v>0</v>
      </c>
      <c r="AO422" s="195">
        <f t="shared" si="622"/>
        <v>0</v>
      </c>
      <c r="AP422" s="195"/>
      <c r="AQ422" s="195"/>
      <c r="AR422" s="195"/>
      <c r="AS422" s="195"/>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14"/>
      <c r="DC422" s="28"/>
      <c r="DD422" s="28"/>
      <c r="DE422" s="28"/>
      <c r="DF422" s="28"/>
      <c r="DG422" s="28"/>
      <c r="DH422" s="28"/>
      <c r="DI422" s="28"/>
      <c r="DJ422" s="28"/>
      <c r="DK422" s="28"/>
      <c r="DL422" s="28"/>
      <c r="DM422" s="28"/>
      <c r="DN422" s="28"/>
      <c r="DO422" s="28"/>
      <c r="DP422" s="28"/>
      <c r="DQ422" s="28"/>
      <c r="DR422" s="28"/>
      <c r="DS422" s="28"/>
      <c r="DT422" s="28"/>
      <c r="DU422" s="28"/>
      <c r="DV422" s="28"/>
      <c r="DW422" s="28"/>
      <c r="DX422" s="28"/>
      <c r="DY422" s="28"/>
      <c r="DZ422" s="28"/>
      <c r="EA422" s="28"/>
      <c r="EB422" s="28"/>
      <c r="EC422" s="28"/>
      <c r="ED422" s="28"/>
      <c r="EE422" s="28"/>
      <c r="EF422" s="28"/>
      <c r="EG422" s="28"/>
      <c r="EH422" s="28"/>
      <c r="EI422" s="28"/>
      <c r="EJ422" s="28"/>
      <c r="EK422" s="28"/>
      <c r="EL422" s="28"/>
      <c r="EM422" s="28"/>
      <c r="EN422" s="28"/>
      <c r="EO422" s="28"/>
      <c r="EP422" s="28"/>
      <c r="EQ422" s="28"/>
      <c r="ER422" s="28"/>
      <c r="ES422" s="28"/>
      <c r="ET422" s="28"/>
      <c r="EU422" s="28"/>
      <c r="EV422" s="28"/>
      <c r="EW422" s="28"/>
      <c r="EX422" s="28"/>
      <c r="EY422" s="28"/>
      <c r="EZ422" s="28"/>
      <c r="FA422" s="28"/>
      <c r="FB422" s="28"/>
      <c r="FC422" s="28"/>
      <c r="FD422" s="28"/>
      <c r="FE422" s="28"/>
      <c r="FF422" s="28"/>
      <c r="FG422" s="28"/>
      <c r="FH422" s="28"/>
      <c r="FI422" s="28"/>
      <c r="FJ422" s="28"/>
      <c r="FK422" s="28"/>
      <c r="FL422" s="28"/>
      <c r="FM422" s="28"/>
      <c r="FN422" s="28"/>
      <c r="FO422" s="28"/>
      <c r="FP422" s="28"/>
      <c r="FQ422" s="28"/>
      <c r="FR422" s="28"/>
      <c r="FS422" s="28"/>
      <c r="FT422" s="28"/>
      <c r="FU422" s="28"/>
      <c r="FV422" s="28"/>
      <c r="FW422" s="28"/>
      <c r="FX422" s="28"/>
      <c r="FY422" s="28"/>
      <c r="FZ422" s="28"/>
      <c r="GA422" s="28"/>
      <c r="GB422" s="28"/>
      <c r="GC422" s="28"/>
      <c r="GD422" s="28"/>
      <c r="GE422" s="28"/>
      <c r="GF422" s="28"/>
      <c r="GG422" s="28"/>
      <c r="GH422" s="28"/>
      <c r="GI422" s="28"/>
      <c r="GJ422" s="28"/>
      <c r="GK422" s="28"/>
      <c r="GL422" s="28"/>
      <c r="GM422" s="28"/>
      <c r="GN422" s="28"/>
      <c r="GO422" s="28"/>
      <c r="GP422" s="28"/>
      <c r="GQ422" s="28"/>
      <c r="GR422" s="28"/>
      <c r="GS422" s="28"/>
      <c r="GT422" s="28"/>
      <c r="GU422" s="28"/>
      <c r="GV422" s="28"/>
      <c r="GW422" s="28"/>
      <c r="GX422" s="28"/>
      <c r="GY422" s="28"/>
      <c r="GZ422" s="28"/>
      <c r="HA422" s="28"/>
      <c r="HB422" s="28"/>
      <c r="HC422" s="28"/>
      <c r="HD422" s="28"/>
      <c r="HE422" s="28"/>
      <c r="HF422" s="28"/>
      <c r="HG422" s="28"/>
      <c r="HH422" s="28"/>
      <c r="HI422" s="28"/>
      <c r="HJ422" s="28"/>
      <c r="HK422" s="28"/>
      <c r="HL422" s="28"/>
      <c r="HM422" s="28"/>
      <c r="HN422" s="28"/>
      <c r="HO422" s="28"/>
      <c r="HP422" s="28"/>
      <c r="HQ422" s="28"/>
      <c r="HR422" s="28"/>
      <c r="HS422" s="28"/>
      <c r="HT422" s="28"/>
      <c r="HU422" s="28"/>
      <c r="HV422" s="28"/>
      <c r="HW422" s="28"/>
      <c r="HX422" s="28"/>
      <c r="HY422" s="28"/>
      <c r="HZ422" s="28"/>
      <c r="IA422" s="28"/>
      <c r="IB422" s="28"/>
      <c r="IC422" s="28"/>
      <c r="ID422" s="28"/>
      <c r="IE422" s="28"/>
      <c r="IF422" s="28"/>
      <c r="IG422" s="28"/>
      <c r="IH422" s="28"/>
      <c r="II422" s="28"/>
      <c r="IJ422" s="28"/>
      <c r="IK422" s="28"/>
      <c r="IL422" s="28"/>
      <c r="IM422" s="28"/>
      <c r="IN422" s="28"/>
      <c r="IO422" s="28"/>
      <c r="IP422" s="28"/>
      <c r="IQ422" s="28"/>
      <c r="IR422" s="28"/>
      <c r="IS422" s="28"/>
      <c r="IT422" s="28"/>
      <c r="IU422" s="28"/>
      <c r="IV422" s="28"/>
      <c r="IW422" s="28"/>
      <c r="IX422" s="28"/>
      <c r="IY422" s="28"/>
      <c r="IZ422" s="28"/>
      <c r="JA422" s="28"/>
      <c r="JB422" s="28"/>
      <c r="JC422" s="28"/>
      <c r="JD422" s="28"/>
      <c r="JE422" s="28"/>
      <c r="JF422" s="28"/>
      <c r="JG422" s="28"/>
      <c r="JH422" s="28"/>
      <c r="JI422" s="28"/>
      <c r="JJ422" s="28"/>
      <c r="JK422" s="28"/>
      <c r="JL422" s="28"/>
      <c r="JM422" s="28"/>
      <c r="JN422" s="28"/>
      <c r="JO422" s="28"/>
      <c r="JP422" s="28"/>
      <c r="JQ422" s="28"/>
      <c r="JR422" s="28"/>
      <c r="JS422" s="28"/>
    </row>
    <row r="423" spans="1:279" s="27" customFormat="1" ht="12.75" outlineLevel="1" x14ac:dyDescent="0.2">
      <c r="A423" s="33"/>
      <c r="B423" s="58"/>
      <c r="C423" s="33" t="s">
        <v>138</v>
      </c>
      <c r="D423" s="33"/>
      <c r="E423" s="244">
        <v>0</v>
      </c>
      <c r="F423" s="194"/>
      <c r="G423" s="204">
        <f t="shared" si="619"/>
        <v>0</v>
      </c>
      <c r="H423" s="246">
        <f t="shared" si="615"/>
        <v>0</v>
      </c>
      <c r="I423" s="201" t="s">
        <v>164</v>
      </c>
      <c r="J423" s="195">
        <f t="shared" ref="J423:S432" si="623">+J$445*$E423</f>
        <v>0</v>
      </c>
      <c r="K423" s="195">
        <f t="shared" si="623"/>
        <v>0</v>
      </c>
      <c r="L423" s="195">
        <f t="shared" si="623"/>
        <v>0</v>
      </c>
      <c r="M423" s="195">
        <f t="shared" si="623"/>
        <v>0</v>
      </c>
      <c r="N423" s="195">
        <f t="shared" si="623"/>
        <v>0</v>
      </c>
      <c r="O423" s="195">
        <f t="shared" si="623"/>
        <v>0</v>
      </c>
      <c r="P423" s="195">
        <f t="shared" si="623"/>
        <v>0</v>
      </c>
      <c r="Q423" s="195">
        <f t="shared" si="623"/>
        <v>0</v>
      </c>
      <c r="R423" s="195">
        <f t="shared" si="623"/>
        <v>0</v>
      </c>
      <c r="S423" s="195">
        <f t="shared" si="623"/>
        <v>0</v>
      </c>
      <c r="T423" s="195">
        <f t="shared" ref="T423:AC432" si="624">+T$445*$E423</f>
        <v>0</v>
      </c>
      <c r="U423" s="195">
        <f t="shared" si="624"/>
        <v>0</v>
      </c>
      <c r="V423" s="195">
        <f t="shared" si="624"/>
        <v>0</v>
      </c>
      <c r="W423" s="195">
        <f t="shared" si="624"/>
        <v>0</v>
      </c>
      <c r="X423" s="195">
        <f t="shared" si="624"/>
        <v>0</v>
      </c>
      <c r="Y423" s="195">
        <f t="shared" si="624"/>
        <v>0</v>
      </c>
      <c r="Z423" s="195">
        <f t="shared" si="624"/>
        <v>0</v>
      </c>
      <c r="AA423" s="195">
        <f t="shared" si="624"/>
        <v>0</v>
      </c>
      <c r="AB423" s="195">
        <f t="shared" si="624"/>
        <v>0</v>
      </c>
      <c r="AC423" s="195">
        <f t="shared" si="624"/>
        <v>0</v>
      </c>
      <c r="AD423" s="195">
        <f t="shared" ref="AD423:AO432" si="625">+AD$445*$E423</f>
        <v>0</v>
      </c>
      <c r="AE423" s="195">
        <f t="shared" si="625"/>
        <v>0</v>
      </c>
      <c r="AF423" s="195">
        <f t="shared" si="625"/>
        <v>0</v>
      </c>
      <c r="AG423" s="195">
        <f t="shared" si="625"/>
        <v>0</v>
      </c>
      <c r="AH423" s="195">
        <f t="shared" si="625"/>
        <v>0</v>
      </c>
      <c r="AI423" s="195">
        <f t="shared" si="625"/>
        <v>0</v>
      </c>
      <c r="AJ423" s="195">
        <f t="shared" si="625"/>
        <v>0</v>
      </c>
      <c r="AK423" s="195">
        <f t="shared" si="625"/>
        <v>0</v>
      </c>
      <c r="AL423" s="195">
        <f t="shared" si="625"/>
        <v>0</v>
      </c>
      <c r="AM423" s="195">
        <f t="shared" si="625"/>
        <v>0</v>
      </c>
      <c r="AN423" s="195">
        <f t="shared" si="625"/>
        <v>0</v>
      </c>
      <c r="AO423" s="195">
        <f t="shared" si="625"/>
        <v>0</v>
      </c>
      <c r="AP423" s="195"/>
      <c r="AQ423" s="195"/>
      <c r="AR423" s="195"/>
      <c r="AS423" s="195"/>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14"/>
      <c r="DC423" s="28"/>
      <c r="DD423" s="28"/>
      <c r="DE423" s="28"/>
      <c r="DF423" s="28"/>
      <c r="DG423" s="28"/>
      <c r="DH423" s="28"/>
      <c r="DI423" s="28"/>
      <c r="DJ423" s="28"/>
      <c r="DK423" s="28"/>
      <c r="DL423" s="28"/>
      <c r="DM423" s="28"/>
      <c r="DN423" s="28"/>
      <c r="DO423" s="28"/>
      <c r="DP423" s="28"/>
      <c r="DQ423" s="28"/>
      <c r="DR423" s="28"/>
      <c r="DS423" s="28"/>
      <c r="DT423" s="28"/>
      <c r="DU423" s="28"/>
      <c r="DV423" s="28"/>
      <c r="DW423" s="28"/>
      <c r="DX423" s="28"/>
      <c r="DY423" s="28"/>
      <c r="DZ423" s="28"/>
      <c r="EA423" s="28"/>
      <c r="EB423" s="28"/>
      <c r="EC423" s="28"/>
      <c r="ED423" s="28"/>
      <c r="EE423" s="28"/>
      <c r="EF423" s="28"/>
      <c r="EG423" s="28"/>
      <c r="EH423" s="28"/>
      <c r="EI423" s="28"/>
      <c r="EJ423" s="28"/>
      <c r="EK423" s="28"/>
      <c r="EL423" s="28"/>
      <c r="EM423" s="28"/>
      <c r="EN423" s="28"/>
      <c r="EO423" s="28"/>
      <c r="EP423" s="28"/>
      <c r="EQ423" s="28"/>
      <c r="ER423" s="28"/>
      <c r="ES423" s="28"/>
      <c r="ET423" s="28"/>
      <c r="EU423" s="28"/>
      <c r="EV423" s="28"/>
      <c r="EW423" s="28"/>
      <c r="EX423" s="28"/>
      <c r="EY423" s="28"/>
      <c r="EZ423" s="28"/>
      <c r="FA423" s="28"/>
      <c r="FB423" s="28"/>
      <c r="FC423" s="28"/>
      <c r="FD423" s="28"/>
      <c r="FE423" s="28"/>
      <c r="FF423" s="28"/>
      <c r="FG423" s="28"/>
      <c r="FH423" s="28"/>
      <c r="FI423" s="28"/>
      <c r="FJ423" s="28"/>
      <c r="FK423" s="28"/>
      <c r="FL423" s="28"/>
      <c r="FM423" s="28"/>
      <c r="FN423" s="28"/>
      <c r="FO423" s="28"/>
      <c r="FP423" s="28"/>
      <c r="FQ423" s="28"/>
      <c r="FR423" s="28"/>
      <c r="FS423" s="28"/>
      <c r="FT423" s="28"/>
      <c r="FU423" s="28"/>
      <c r="FV423" s="28"/>
      <c r="FW423" s="28"/>
      <c r="FX423" s="28"/>
      <c r="FY423" s="28"/>
      <c r="FZ423" s="28"/>
      <c r="GA423" s="28"/>
      <c r="GB423" s="28"/>
      <c r="GC423" s="28"/>
      <c r="GD423" s="28"/>
      <c r="GE423" s="28"/>
      <c r="GF423" s="28"/>
      <c r="GG423" s="28"/>
      <c r="GH423" s="28"/>
      <c r="GI423" s="28"/>
      <c r="GJ423" s="28"/>
      <c r="GK423" s="28"/>
      <c r="GL423" s="28"/>
      <c r="GM423" s="28"/>
      <c r="GN423" s="28"/>
      <c r="GO423" s="28"/>
      <c r="GP423" s="28"/>
      <c r="GQ423" s="28"/>
      <c r="GR423" s="28"/>
      <c r="GS423" s="28"/>
      <c r="GT423" s="28"/>
      <c r="GU423" s="28"/>
      <c r="GV423" s="28"/>
      <c r="GW423" s="28"/>
      <c r="GX423" s="28"/>
      <c r="GY423" s="28"/>
      <c r="GZ423" s="28"/>
      <c r="HA423" s="28"/>
      <c r="HB423" s="28"/>
      <c r="HC423" s="28"/>
      <c r="HD423" s="28"/>
      <c r="HE423" s="28"/>
      <c r="HF423" s="28"/>
      <c r="HG423" s="28"/>
      <c r="HH423" s="28"/>
      <c r="HI423" s="28"/>
      <c r="HJ423" s="28"/>
      <c r="HK423" s="28"/>
      <c r="HL423" s="28"/>
      <c r="HM423" s="28"/>
      <c r="HN423" s="28"/>
      <c r="HO423" s="28"/>
      <c r="HP423" s="28"/>
      <c r="HQ423" s="28"/>
      <c r="HR423" s="28"/>
      <c r="HS423" s="28"/>
      <c r="HT423" s="28"/>
      <c r="HU423" s="28"/>
      <c r="HV423" s="28"/>
      <c r="HW423" s="28"/>
      <c r="HX423" s="28"/>
      <c r="HY423" s="28"/>
      <c r="HZ423" s="28"/>
      <c r="IA423" s="28"/>
      <c r="IB423" s="28"/>
      <c r="IC423" s="28"/>
      <c r="ID423" s="28"/>
      <c r="IE423" s="28"/>
      <c r="IF423" s="28"/>
      <c r="IG423" s="28"/>
      <c r="IH423" s="28"/>
      <c r="II423" s="28"/>
      <c r="IJ423" s="28"/>
      <c r="IK423" s="28"/>
      <c r="IL423" s="28"/>
      <c r="IM423" s="28"/>
      <c r="IN423" s="28"/>
      <c r="IO423" s="28"/>
      <c r="IP423" s="28"/>
      <c r="IQ423" s="28"/>
      <c r="IR423" s="28"/>
      <c r="IS423" s="28"/>
      <c r="IT423" s="28"/>
      <c r="IU423" s="28"/>
      <c r="IV423" s="28"/>
      <c r="IW423" s="28"/>
      <c r="IX423" s="28"/>
      <c r="IY423" s="28"/>
      <c r="IZ423" s="28"/>
      <c r="JA423" s="28"/>
      <c r="JB423" s="28"/>
      <c r="JC423" s="28"/>
      <c r="JD423" s="28"/>
      <c r="JE423" s="28"/>
      <c r="JF423" s="28"/>
      <c r="JG423" s="28"/>
      <c r="JH423" s="28"/>
      <c r="JI423" s="28"/>
      <c r="JJ423" s="28"/>
      <c r="JK423" s="28"/>
      <c r="JL423" s="28"/>
      <c r="JM423" s="28"/>
      <c r="JN423" s="28"/>
      <c r="JO423" s="28"/>
      <c r="JP423" s="28"/>
      <c r="JQ423" s="28"/>
      <c r="JR423" s="28"/>
      <c r="JS423" s="28"/>
    </row>
    <row r="424" spans="1:279" s="27" customFormat="1" ht="12.75" outlineLevel="1" x14ac:dyDescent="0.2">
      <c r="A424" s="33"/>
      <c r="B424" s="58"/>
      <c r="C424" s="33" t="s">
        <v>139</v>
      </c>
      <c r="D424" s="33"/>
      <c r="E424" s="244">
        <v>0</v>
      </c>
      <c r="F424" s="194"/>
      <c r="G424" s="204">
        <f t="shared" si="619"/>
        <v>0</v>
      </c>
      <c r="H424" s="246">
        <f t="shared" si="615"/>
        <v>0</v>
      </c>
      <c r="I424" s="201" t="s">
        <v>164</v>
      </c>
      <c r="J424" s="195">
        <f t="shared" si="623"/>
        <v>0</v>
      </c>
      <c r="K424" s="195">
        <f t="shared" si="623"/>
        <v>0</v>
      </c>
      <c r="L424" s="195">
        <f t="shared" si="623"/>
        <v>0</v>
      </c>
      <c r="M424" s="195">
        <f t="shared" si="623"/>
        <v>0</v>
      </c>
      <c r="N424" s="195">
        <f t="shared" si="623"/>
        <v>0</v>
      </c>
      <c r="O424" s="195">
        <f t="shared" si="623"/>
        <v>0</v>
      </c>
      <c r="P424" s="195">
        <f t="shared" si="623"/>
        <v>0</v>
      </c>
      <c r="Q424" s="195">
        <f t="shared" si="623"/>
        <v>0</v>
      </c>
      <c r="R424" s="195">
        <f t="shared" si="623"/>
        <v>0</v>
      </c>
      <c r="S424" s="195">
        <f t="shared" si="623"/>
        <v>0</v>
      </c>
      <c r="T424" s="195">
        <f t="shared" si="624"/>
        <v>0</v>
      </c>
      <c r="U424" s="195">
        <f t="shared" si="624"/>
        <v>0</v>
      </c>
      <c r="V424" s="195">
        <f t="shared" si="624"/>
        <v>0</v>
      </c>
      <c r="W424" s="195">
        <f t="shared" si="624"/>
        <v>0</v>
      </c>
      <c r="X424" s="195">
        <f t="shared" si="624"/>
        <v>0</v>
      </c>
      <c r="Y424" s="195">
        <f t="shared" si="624"/>
        <v>0</v>
      </c>
      <c r="Z424" s="195">
        <f t="shared" si="624"/>
        <v>0</v>
      </c>
      <c r="AA424" s="195">
        <f t="shared" si="624"/>
        <v>0</v>
      </c>
      <c r="AB424" s="195">
        <f t="shared" si="624"/>
        <v>0</v>
      </c>
      <c r="AC424" s="195">
        <f t="shared" si="624"/>
        <v>0</v>
      </c>
      <c r="AD424" s="195">
        <f t="shared" si="625"/>
        <v>0</v>
      </c>
      <c r="AE424" s="195">
        <f t="shared" si="625"/>
        <v>0</v>
      </c>
      <c r="AF424" s="195">
        <f t="shared" si="625"/>
        <v>0</v>
      </c>
      <c r="AG424" s="195">
        <f t="shared" si="625"/>
        <v>0</v>
      </c>
      <c r="AH424" s="195">
        <f t="shared" si="625"/>
        <v>0</v>
      </c>
      <c r="AI424" s="195">
        <f t="shared" si="625"/>
        <v>0</v>
      </c>
      <c r="AJ424" s="195">
        <f t="shared" si="625"/>
        <v>0</v>
      </c>
      <c r="AK424" s="195">
        <f t="shared" si="625"/>
        <v>0</v>
      </c>
      <c r="AL424" s="195">
        <f t="shared" si="625"/>
        <v>0</v>
      </c>
      <c r="AM424" s="195">
        <f t="shared" si="625"/>
        <v>0</v>
      </c>
      <c r="AN424" s="195">
        <f t="shared" si="625"/>
        <v>0</v>
      </c>
      <c r="AO424" s="195">
        <f t="shared" si="625"/>
        <v>0</v>
      </c>
      <c r="AP424" s="195"/>
      <c r="AQ424" s="195"/>
      <c r="AR424" s="195"/>
      <c r="AS424" s="195"/>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14"/>
      <c r="DC424" s="28"/>
      <c r="DD424" s="28"/>
      <c r="DE424" s="28"/>
      <c r="DF424" s="28"/>
      <c r="DG424" s="28"/>
      <c r="DH424" s="28"/>
      <c r="DI424" s="28"/>
      <c r="DJ424" s="28"/>
      <c r="DK424" s="28"/>
      <c r="DL424" s="28"/>
      <c r="DM424" s="28"/>
      <c r="DN424" s="28"/>
      <c r="DO424" s="28"/>
      <c r="DP424" s="28"/>
      <c r="DQ424" s="28"/>
      <c r="DR424" s="28"/>
      <c r="DS424" s="28"/>
      <c r="DT424" s="28"/>
      <c r="DU424" s="28"/>
      <c r="DV424" s="28"/>
      <c r="DW424" s="28"/>
      <c r="DX424" s="28"/>
      <c r="DY424" s="28"/>
      <c r="DZ424" s="28"/>
      <c r="EA424" s="28"/>
      <c r="EB424" s="28"/>
      <c r="EC424" s="28"/>
      <c r="ED424" s="28"/>
      <c r="EE424" s="28"/>
      <c r="EF424" s="28"/>
      <c r="EG424" s="28"/>
      <c r="EH424" s="28"/>
      <c r="EI424" s="28"/>
      <c r="EJ424" s="28"/>
      <c r="EK424" s="28"/>
      <c r="EL424" s="28"/>
      <c r="EM424" s="28"/>
      <c r="EN424" s="28"/>
      <c r="EO424" s="28"/>
      <c r="EP424" s="28"/>
      <c r="EQ424" s="28"/>
      <c r="ER424" s="28"/>
      <c r="ES424" s="28"/>
      <c r="ET424" s="28"/>
      <c r="EU424" s="28"/>
      <c r="EV424" s="28"/>
      <c r="EW424" s="28"/>
      <c r="EX424" s="28"/>
      <c r="EY424" s="28"/>
      <c r="EZ424" s="28"/>
      <c r="FA424" s="28"/>
      <c r="FB424" s="28"/>
      <c r="FC424" s="28"/>
      <c r="FD424" s="28"/>
      <c r="FE424" s="28"/>
      <c r="FF424" s="28"/>
      <c r="FG424" s="28"/>
      <c r="FH424" s="28"/>
      <c r="FI424" s="28"/>
      <c r="FJ424" s="28"/>
      <c r="FK424" s="28"/>
      <c r="FL424" s="28"/>
      <c r="FM424" s="28"/>
      <c r="FN424" s="28"/>
      <c r="FO424" s="28"/>
      <c r="FP424" s="28"/>
      <c r="FQ424" s="28"/>
      <c r="FR424" s="28"/>
      <c r="FS424" s="28"/>
      <c r="FT424" s="28"/>
      <c r="FU424" s="28"/>
      <c r="FV424" s="28"/>
      <c r="FW424" s="28"/>
      <c r="FX424" s="28"/>
      <c r="FY424" s="28"/>
      <c r="FZ424" s="28"/>
      <c r="GA424" s="28"/>
      <c r="GB424" s="28"/>
      <c r="GC424" s="28"/>
      <c r="GD424" s="28"/>
      <c r="GE424" s="28"/>
      <c r="GF424" s="28"/>
      <c r="GG424" s="28"/>
      <c r="GH424" s="28"/>
      <c r="GI424" s="28"/>
      <c r="GJ424" s="28"/>
      <c r="GK424" s="28"/>
      <c r="GL424" s="28"/>
      <c r="GM424" s="28"/>
      <c r="GN424" s="28"/>
      <c r="GO424" s="28"/>
      <c r="GP424" s="28"/>
      <c r="GQ424" s="28"/>
      <c r="GR424" s="28"/>
      <c r="GS424" s="28"/>
      <c r="GT424" s="28"/>
      <c r="GU424" s="28"/>
      <c r="GV424" s="28"/>
      <c r="GW424" s="28"/>
      <c r="GX424" s="28"/>
      <c r="GY424" s="28"/>
      <c r="GZ424" s="28"/>
      <c r="HA424" s="28"/>
      <c r="HB424" s="28"/>
      <c r="HC424" s="28"/>
      <c r="HD424" s="28"/>
      <c r="HE424" s="28"/>
      <c r="HF424" s="28"/>
      <c r="HG424" s="28"/>
      <c r="HH424" s="28"/>
      <c r="HI424" s="28"/>
      <c r="HJ424" s="28"/>
      <c r="HK424" s="28"/>
      <c r="HL424" s="28"/>
      <c r="HM424" s="28"/>
      <c r="HN424" s="28"/>
      <c r="HO424" s="28"/>
      <c r="HP424" s="28"/>
      <c r="HQ424" s="28"/>
      <c r="HR424" s="28"/>
      <c r="HS424" s="28"/>
      <c r="HT424" s="28"/>
      <c r="HU424" s="28"/>
      <c r="HV424" s="28"/>
      <c r="HW424" s="28"/>
      <c r="HX424" s="28"/>
      <c r="HY424" s="28"/>
      <c r="HZ424" s="28"/>
      <c r="IA424" s="28"/>
      <c r="IB424" s="28"/>
      <c r="IC424" s="28"/>
      <c r="ID424" s="28"/>
      <c r="IE424" s="28"/>
      <c r="IF424" s="28"/>
      <c r="IG424" s="28"/>
      <c r="IH424" s="28"/>
      <c r="II424" s="28"/>
      <c r="IJ424" s="28"/>
      <c r="IK424" s="28"/>
      <c r="IL424" s="28"/>
      <c r="IM424" s="28"/>
      <c r="IN424" s="28"/>
      <c r="IO424" s="28"/>
      <c r="IP424" s="28"/>
      <c r="IQ424" s="28"/>
      <c r="IR424" s="28"/>
      <c r="IS424" s="28"/>
      <c r="IT424" s="28"/>
      <c r="IU424" s="28"/>
      <c r="IV424" s="28"/>
      <c r="IW424" s="28"/>
      <c r="IX424" s="28"/>
      <c r="IY424" s="28"/>
      <c r="IZ424" s="28"/>
      <c r="JA424" s="28"/>
      <c r="JB424" s="28"/>
      <c r="JC424" s="28"/>
      <c r="JD424" s="28"/>
      <c r="JE424" s="28"/>
      <c r="JF424" s="28"/>
      <c r="JG424" s="28"/>
      <c r="JH424" s="28"/>
      <c r="JI424" s="28"/>
      <c r="JJ424" s="28"/>
      <c r="JK424" s="28"/>
      <c r="JL424" s="28"/>
      <c r="JM424" s="28"/>
      <c r="JN424" s="28"/>
      <c r="JO424" s="28"/>
      <c r="JP424" s="28"/>
      <c r="JQ424" s="28"/>
      <c r="JR424" s="28"/>
      <c r="JS424" s="28"/>
    </row>
    <row r="425" spans="1:279" s="27" customFormat="1" ht="12.75" outlineLevel="1" x14ac:dyDescent="0.2">
      <c r="A425" s="33"/>
      <c r="B425" s="58"/>
      <c r="C425" s="33" t="s">
        <v>140</v>
      </c>
      <c r="D425" s="33"/>
      <c r="E425" s="244">
        <v>0</v>
      </c>
      <c r="F425" s="194"/>
      <c r="G425" s="204">
        <f t="shared" si="619"/>
        <v>0</v>
      </c>
      <c r="H425" s="246">
        <f t="shared" si="615"/>
        <v>0</v>
      </c>
      <c r="I425" s="201" t="s">
        <v>164</v>
      </c>
      <c r="J425" s="195">
        <f t="shared" si="623"/>
        <v>0</v>
      </c>
      <c r="K425" s="195">
        <f t="shared" si="623"/>
        <v>0</v>
      </c>
      <c r="L425" s="195">
        <f t="shared" si="623"/>
        <v>0</v>
      </c>
      <c r="M425" s="195">
        <f t="shared" si="623"/>
        <v>0</v>
      </c>
      <c r="N425" s="195">
        <f t="shared" si="623"/>
        <v>0</v>
      </c>
      <c r="O425" s="195">
        <f t="shared" si="623"/>
        <v>0</v>
      </c>
      <c r="P425" s="195">
        <f t="shared" si="623"/>
        <v>0</v>
      </c>
      <c r="Q425" s="195">
        <f t="shared" si="623"/>
        <v>0</v>
      </c>
      <c r="R425" s="195">
        <f t="shared" si="623"/>
        <v>0</v>
      </c>
      <c r="S425" s="195">
        <f t="shared" si="623"/>
        <v>0</v>
      </c>
      <c r="T425" s="195">
        <f t="shared" si="624"/>
        <v>0</v>
      </c>
      <c r="U425" s="195">
        <f t="shared" si="624"/>
        <v>0</v>
      </c>
      <c r="V425" s="195">
        <f t="shared" si="624"/>
        <v>0</v>
      </c>
      <c r="W425" s="195">
        <f t="shared" si="624"/>
        <v>0</v>
      </c>
      <c r="X425" s="195">
        <f t="shared" si="624"/>
        <v>0</v>
      </c>
      <c r="Y425" s="195">
        <f t="shared" si="624"/>
        <v>0</v>
      </c>
      <c r="Z425" s="195">
        <f t="shared" si="624"/>
        <v>0</v>
      </c>
      <c r="AA425" s="195">
        <f t="shared" si="624"/>
        <v>0</v>
      </c>
      <c r="AB425" s="195">
        <f t="shared" si="624"/>
        <v>0</v>
      </c>
      <c r="AC425" s="195">
        <f t="shared" si="624"/>
        <v>0</v>
      </c>
      <c r="AD425" s="195">
        <f t="shared" si="625"/>
        <v>0</v>
      </c>
      <c r="AE425" s="195">
        <f t="shared" si="625"/>
        <v>0</v>
      </c>
      <c r="AF425" s="195">
        <f t="shared" si="625"/>
        <v>0</v>
      </c>
      <c r="AG425" s="195">
        <f t="shared" si="625"/>
        <v>0</v>
      </c>
      <c r="AH425" s="195">
        <f t="shared" si="625"/>
        <v>0</v>
      </c>
      <c r="AI425" s="195">
        <f t="shared" si="625"/>
        <v>0</v>
      </c>
      <c r="AJ425" s="195">
        <f t="shared" si="625"/>
        <v>0</v>
      </c>
      <c r="AK425" s="195">
        <f t="shared" si="625"/>
        <v>0</v>
      </c>
      <c r="AL425" s="195">
        <f t="shared" si="625"/>
        <v>0</v>
      </c>
      <c r="AM425" s="195">
        <f t="shared" si="625"/>
        <v>0</v>
      </c>
      <c r="AN425" s="195">
        <f t="shared" si="625"/>
        <v>0</v>
      </c>
      <c r="AO425" s="195">
        <f t="shared" si="625"/>
        <v>0</v>
      </c>
      <c r="AP425" s="195"/>
      <c r="AQ425" s="195"/>
      <c r="AR425" s="195"/>
      <c r="AS425" s="195"/>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14"/>
      <c r="DC425" s="28"/>
      <c r="DD425" s="28"/>
      <c r="DE425" s="28"/>
      <c r="DF425" s="28"/>
      <c r="DG425" s="28"/>
      <c r="DH425" s="28"/>
      <c r="DI425" s="28"/>
      <c r="DJ425" s="28"/>
      <c r="DK425" s="28"/>
      <c r="DL425" s="28"/>
      <c r="DM425" s="28"/>
      <c r="DN425" s="28"/>
      <c r="DO425" s="28"/>
      <c r="DP425" s="28"/>
      <c r="DQ425" s="28"/>
      <c r="DR425" s="28"/>
      <c r="DS425" s="28"/>
      <c r="DT425" s="28"/>
      <c r="DU425" s="28"/>
      <c r="DV425" s="28"/>
      <c r="DW425" s="28"/>
      <c r="DX425" s="28"/>
      <c r="DY425" s="28"/>
      <c r="DZ425" s="28"/>
      <c r="EA425" s="28"/>
      <c r="EB425" s="28"/>
      <c r="EC425" s="28"/>
      <c r="ED425" s="28"/>
      <c r="EE425" s="28"/>
      <c r="EF425" s="28"/>
      <c r="EG425" s="28"/>
      <c r="EH425" s="28"/>
      <c r="EI425" s="28"/>
      <c r="EJ425" s="28"/>
      <c r="EK425" s="28"/>
      <c r="EL425" s="28"/>
      <c r="EM425" s="28"/>
      <c r="EN425" s="28"/>
      <c r="EO425" s="28"/>
      <c r="EP425" s="28"/>
      <c r="EQ425" s="28"/>
      <c r="ER425" s="28"/>
      <c r="ES425" s="28"/>
      <c r="ET425" s="28"/>
      <c r="EU425" s="28"/>
      <c r="EV425" s="28"/>
      <c r="EW425" s="28"/>
      <c r="EX425" s="28"/>
      <c r="EY425" s="28"/>
      <c r="EZ425" s="28"/>
      <c r="FA425" s="28"/>
      <c r="FB425" s="28"/>
      <c r="FC425" s="28"/>
      <c r="FD425" s="28"/>
      <c r="FE425" s="28"/>
      <c r="FF425" s="28"/>
      <c r="FG425" s="28"/>
      <c r="FH425" s="28"/>
      <c r="FI425" s="28"/>
      <c r="FJ425" s="28"/>
      <c r="FK425" s="28"/>
      <c r="FL425" s="28"/>
      <c r="FM425" s="28"/>
      <c r="FN425" s="28"/>
      <c r="FO425" s="28"/>
      <c r="FP425" s="28"/>
      <c r="FQ425" s="28"/>
      <c r="FR425" s="28"/>
      <c r="FS425" s="28"/>
      <c r="FT425" s="28"/>
      <c r="FU425" s="28"/>
      <c r="FV425" s="28"/>
      <c r="FW425" s="28"/>
      <c r="FX425" s="28"/>
      <c r="FY425" s="28"/>
      <c r="FZ425" s="28"/>
      <c r="GA425" s="28"/>
      <c r="GB425" s="28"/>
      <c r="GC425" s="28"/>
      <c r="GD425" s="28"/>
      <c r="GE425" s="28"/>
      <c r="GF425" s="28"/>
      <c r="GG425" s="28"/>
      <c r="GH425" s="28"/>
      <c r="GI425" s="28"/>
      <c r="GJ425" s="28"/>
      <c r="GK425" s="28"/>
      <c r="GL425" s="28"/>
      <c r="GM425" s="28"/>
      <c r="GN425" s="28"/>
      <c r="GO425" s="28"/>
      <c r="GP425" s="28"/>
      <c r="GQ425" s="28"/>
      <c r="GR425" s="28"/>
      <c r="GS425" s="28"/>
      <c r="GT425" s="28"/>
      <c r="GU425" s="28"/>
      <c r="GV425" s="28"/>
      <c r="GW425" s="28"/>
      <c r="GX425" s="28"/>
      <c r="GY425" s="28"/>
      <c r="GZ425" s="28"/>
      <c r="HA425" s="28"/>
      <c r="HB425" s="28"/>
      <c r="HC425" s="28"/>
      <c r="HD425" s="28"/>
      <c r="HE425" s="28"/>
      <c r="HF425" s="28"/>
      <c r="HG425" s="28"/>
      <c r="HH425" s="28"/>
      <c r="HI425" s="28"/>
      <c r="HJ425" s="28"/>
      <c r="HK425" s="28"/>
      <c r="HL425" s="28"/>
      <c r="HM425" s="28"/>
      <c r="HN425" s="28"/>
      <c r="HO425" s="28"/>
      <c r="HP425" s="28"/>
      <c r="HQ425" s="28"/>
      <c r="HR425" s="28"/>
      <c r="HS425" s="28"/>
      <c r="HT425" s="28"/>
      <c r="HU425" s="28"/>
      <c r="HV425" s="28"/>
      <c r="HW425" s="28"/>
      <c r="HX425" s="28"/>
      <c r="HY425" s="28"/>
      <c r="HZ425" s="28"/>
      <c r="IA425" s="28"/>
      <c r="IB425" s="28"/>
      <c r="IC425" s="28"/>
      <c r="ID425" s="28"/>
      <c r="IE425" s="28"/>
      <c r="IF425" s="28"/>
      <c r="IG425" s="28"/>
      <c r="IH425" s="28"/>
      <c r="II425" s="28"/>
      <c r="IJ425" s="28"/>
      <c r="IK425" s="28"/>
      <c r="IL425" s="28"/>
      <c r="IM425" s="28"/>
      <c r="IN425" s="28"/>
      <c r="IO425" s="28"/>
      <c r="IP425" s="28"/>
      <c r="IQ425" s="28"/>
      <c r="IR425" s="28"/>
      <c r="IS425" s="28"/>
      <c r="IT425" s="28"/>
      <c r="IU425" s="28"/>
      <c r="IV425" s="28"/>
      <c r="IW425" s="28"/>
      <c r="IX425" s="28"/>
      <c r="IY425" s="28"/>
      <c r="IZ425" s="28"/>
      <c r="JA425" s="28"/>
      <c r="JB425" s="28"/>
      <c r="JC425" s="28"/>
      <c r="JD425" s="28"/>
      <c r="JE425" s="28"/>
      <c r="JF425" s="28"/>
      <c r="JG425" s="28"/>
      <c r="JH425" s="28"/>
      <c r="JI425" s="28"/>
      <c r="JJ425" s="28"/>
      <c r="JK425" s="28"/>
      <c r="JL425" s="28"/>
      <c r="JM425" s="28"/>
      <c r="JN425" s="28"/>
      <c r="JO425" s="28"/>
      <c r="JP425" s="28"/>
      <c r="JQ425" s="28"/>
      <c r="JR425" s="28"/>
      <c r="JS425" s="28"/>
    </row>
    <row r="426" spans="1:279" s="27" customFormat="1" ht="12.75" outlineLevel="1" x14ac:dyDescent="0.2">
      <c r="A426" s="33"/>
      <c r="B426" s="58"/>
      <c r="C426" s="33" t="s">
        <v>141</v>
      </c>
      <c r="D426" s="33"/>
      <c r="E426" s="244">
        <v>0</v>
      </c>
      <c r="F426" s="194"/>
      <c r="G426" s="204">
        <f t="shared" si="619"/>
        <v>0</v>
      </c>
      <c r="H426" s="246">
        <f t="shared" si="615"/>
        <v>0</v>
      </c>
      <c r="I426" s="201" t="s">
        <v>164</v>
      </c>
      <c r="J426" s="195">
        <f t="shared" si="623"/>
        <v>0</v>
      </c>
      <c r="K426" s="195">
        <f t="shared" si="623"/>
        <v>0</v>
      </c>
      <c r="L426" s="195">
        <f t="shared" si="623"/>
        <v>0</v>
      </c>
      <c r="M426" s="195">
        <f t="shared" si="623"/>
        <v>0</v>
      </c>
      <c r="N426" s="195">
        <f t="shared" si="623"/>
        <v>0</v>
      </c>
      <c r="O426" s="195">
        <f t="shared" si="623"/>
        <v>0</v>
      </c>
      <c r="P426" s="195">
        <f t="shared" si="623"/>
        <v>0</v>
      </c>
      <c r="Q426" s="195">
        <f t="shared" si="623"/>
        <v>0</v>
      </c>
      <c r="R426" s="195">
        <f t="shared" si="623"/>
        <v>0</v>
      </c>
      <c r="S426" s="195">
        <f t="shared" si="623"/>
        <v>0</v>
      </c>
      <c r="T426" s="195">
        <f t="shared" si="624"/>
        <v>0</v>
      </c>
      <c r="U426" s="195">
        <f t="shared" si="624"/>
        <v>0</v>
      </c>
      <c r="V426" s="195">
        <f t="shared" si="624"/>
        <v>0</v>
      </c>
      <c r="W426" s="195">
        <f t="shared" si="624"/>
        <v>0</v>
      </c>
      <c r="X426" s="195">
        <f t="shared" si="624"/>
        <v>0</v>
      </c>
      <c r="Y426" s="195">
        <f t="shared" si="624"/>
        <v>0</v>
      </c>
      <c r="Z426" s="195">
        <f t="shared" si="624"/>
        <v>0</v>
      </c>
      <c r="AA426" s="195">
        <f t="shared" si="624"/>
        <v>0</v>
      </c>
      <c r="AB426" s="195">
        <f t="shared" si="624"/>
        <v>0</v>
      </c>
      <c r="AC426" s="195">
        <f t="shared" si="624"/>
        <v>0</v>
      </c>
      <c r="AD426" s="195">
        <f t="shared" si="625"/>
        <v>0</v>
      </c>
      <c r="AE426" s="195">
        <f t="shared" si="625"/>
        <v>0</v>
      </c>
      <c r="AF426" s="195">
        <f t="shared" si="625"/>
        <v>0</v>
      </c>
      <c r="AG426" s="195">
        <f t="shared" si="625"/>
        <v>0</v>
      </c>
      <c r="AH426" s="195">
        <f t="shared" si="625"/>
        <v>0</v>
      </c>
      <c r="AI426" s="195">
        <f t="shared" si="625"/>
        <v>0</v>
      </c>
      <c r="AJ426" s="195">
        <f t="shared" si="625"/>
        <v>0</v>
      </c>
      <c r="AK426" s="195">
        <f t="shared" si="625"/>
        <v>0</v>
      </c>
      <c r="AL426" s="195">
        <f t="shared" si="625"/>
        <v>0</v>
      </c>
      <c r="AM426" s="195">
        <f t="shared" si="625"/>
        <v>0</v>
      </c>
      <c r="AN426" s="195">
        <f t="shared" si="625"/>
        <v>0</v>
      </c>
      <c r="AO426" s="195">
        <f t="shared" si="625"/>
        <v>0</v>
      </c>
      <c r="AP426" s="195"/>
      <c r="AQ426" s="195"/>
      <c r="AR426" s="195"/>
      <c r="AS426" s="195"/>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14"/>
      <c r="DC426" s="28"/>
      <c r="DD426" s="28"/>
      <c r="DE426" s="28"/>
      <c r="DF426" s="28"/>
      <c r="DG426" s="28"/>
      <c r="DH426" s="28"/>
      <c r="DI426" s="28"/>
      <c r="DJ426" s="28"/>
      <c r="DK426" s="28"/>
      <c r="DL426" s="28"/>
      <c r="DM426" s="28"/>
      <c r="DN426" s="28"/>
      <c r="DO426" s="28"/>
      <c r="DP426" s="28"/>
      <c r="DQ426" s="28"/>
      <c r="DR426" s="28"/>
      <c r="DS426" s="28"/>
      <c r="DT426" s="28"/>
      <c r="DU426" s="28"/>
      <c r="DV426" s="28"/>
      <c r="DW426" s="28"/>
      <c r="DX426" s="28"/>
      <c r="DY426" s="28"/>
      <c r="DZ426" s="28"/>
      <c r="EA426" s="28"/>
      <c r="EB426" s="28"/>
      <c r="EC426" s="28"/>
      <c r="ED426" s="28"/>
      <c r="EE426" s="28"/>
      <c r="EF426" s="28"/>
      <c r="EG426" s="28"/>
      <c r="EH426" s="28"/>
      <c r="EI426" s="28"/>
      <c r="EJ426" s="28"/>
      <c r="EK426" s="28"/>
      <c r="EL426" s="28"/>
      <c r="EM426" s="28"/>
      <c r="EN426" s="28"/>
      <c r="EO426" s="28"/>
      <c r="EP426" s="28"/>
      <c r="EQ426" s="28"/>
      <c r="ER426" s="28"/>
      <c r="ES426" s="28"/>
      <c r="ET426" s="28"/>
      <c r="EU426" s="28"/>
      <c r="EV426" s="28"/>
      <c r="EW426" s="28"/>
      <c r="EX426" s="28"/>
      <c r="EY426" s="28"/>
      <c r="EZ426" s="28"/>
      <c r="FA426" s="28"/>
      <c r="FB426" s="28"/>
      <c r="FC426" s="28"/>
      <c r="FD426" s="28"/>
      <c r="FE426" s="28"/>
      <c r="FF426" s="28"/>
      <c r="FG426" s="28"/>
      <c r="FH426" s="28"/>
      <c r="FI426" s="28"/>
      <c r="FJ426" s="28"/>
      <c r="FK426" s="28"/>
      <c r="FL426" s="28"/>
      <c r="FM426" s="28"/>
      <c r="FN426" s="28"/>
      <c r="FO426" s="28"/>
      <c r="FP426" s="28"/>
      <c r="FQ426" s="28"/>
      <c r="FR426" s="28"/>
      <c r="FS426" s="28"/>
      <c r="FT426" s="28"/>
      <c r="FU426" s="28"/>
      <c r="FV426" s="28"/>
      <c r="FW426" s="28"/>
      <c r="FX426" s="28"/>
      <c r="FY426" s="28"/>
      <c r="FZ426" s="28"/>
      <c r="GA426" s="28"/>
      <c r="GB426" s="28"/>
      <c r="GC426" s="28"/>
      <c r="GD426" s="28"/>
      <c r="GE426" s="28"/>
      <c r="GF426" s="28"/>
      <c r="GG426" s="28"/>
      <c r="GH426" s="28"/>
      <c r="GI426" s="28"/>
      <c r="GJ426" s="28"/>
      <c r="GK426" s="28"/>
      <c r="GL426" s="28"/>
      <c r="GM426" s="28"/>
      <c r="GN426" s="28"/>
      <c r="GO426" s="28"/>
      <c r="GP426" s="28"/>
      <c r="GQ426" s="28"/>
      <c r="GR426" s="28"/>
      <c r="GS426" s="28"/>
      <c r="GT426" s="28"/>
      <c r="GU426" s="28"/>
      <c r="GV426" s="28"/>
      <c r="GW426" s="28"/>
      <c r="GX426" s="28"/>
      <c r="GY426" s="28"/>
      <c r="GZ426" s="28"/>
      <c r="HA426" s="28"/>
      <c r="HB426" s="28"/>
      <c r="HC426" s="28"/>
      <c r="HD426" s="28"/>
      <c r="HE426" s="28"/>
      <c r="HF426" s="28"/>
      <c r="HG426" s="28"/>
      <c r="HH426" s="28"/>
      <c r="HI426" s="28"/>
      <c r="HJ426" s="28"/>
      <c r="HK426" s="28"/>
      <c r="HL426" s="28"/>
      <c r="HM426" s="28"/>
      <c r="HN426" s="28"/>
      <c r="HO426" s="28"/>
      <c r="HP426" s="28"/>
      <c r="HQ426" s="28"/>
      <c r="HR426" s="28"/>
      <c r="HS426" s="28"/>
      <c r="HT426" s="28"/>
      <c r="HU426" s="28"/>
      <c r="HV426" s="28"/>
      <c r="HW426" s="28"/>
      <c r="HX426" s="28"/>
      <c r="HY426" s="28"/>
      <c r="HZ426" s="28"/>
      <c r="IA426" s="28"/>
      <c r="IB426" s="28"/>
      <c r="IC426" s="28"/>
      <c r="ID426" s="28"/>
      <c r="IE426" s="28"/>
      <c r="IF426" s="28"/>
      <c r="IG426" s="28"/>
      <c r="IH426" s="28"/>
      <c r="II426" s="28"/>
      <c r="IJ426" s="28"/>
      <c r="IK426" s="28"/>
      <c r="IL426" s="28"/>
      <c r="IM426" s="28"/>
      <c r="IN426" s="28"/>
      <c r="IO426" s="28"/>
      <c r="IP426" s="28"/>
      <c r="IQ426" s="28"/>
      <c r="IR426" s="28"/>
      <c r="IS426" s="28"/>
      <c r="IT426" s="28"/>
      <c r="IU426" s="28"/>
      <c r="IV426" s="28"/>
      <c r="IW426" s="28"/>
      <c r="IX426" s="28"/>
      <c r="IY426" s="28"/>
      <c r="IZ426" s="28"/>
      <c r="JA426" s="28"/>
      <c r="JB426" s="28"/>
      <c r="JC426" s="28"/>
      <c r="JD426" s="28"/>
      <c r="JE426" s="28"/>
      <c r="JF426" s="28"/>
      <c r="JG426" s="28"/>
      <c r="JH426" s="28"/>
      <c r="JI426" s="28"/>
      <c r="JJ426" s="28"/>
      <c r="JK426" s="28"/>
      <c r="JL426" s="28"/>
      <c r="JM426" s="28"/>
      <c r="JN426" s="28"/>
      <c r="JO426" s="28"/>
      <c r="JP426" s="28"/>
      <c r="JQ426" s="28"/>
      <c r="JR426" s="28"/>
      <c r="JS426" s="28"/>
    </row>
    <row r="427" spans="1:279" s="27" customFormat="1" ht="12.75" outlineLevel="1" x14ac:dyDescent="0.2">
      <c r="A427" s="33"/>
      <c r="B427" s="58"/>
      <c r="C427" s="33" t="s">
        <v>142</v>
      </c>
      <c r="D427" s="33"/>
      <c r="E427" s="244">
        <v>0</v>
      </c>
      <c r="F427" s="194"/>
      <c r="G427" s="204">
        <f t="shared" si="619"/>
        <v>0</v>
      </c>
      <c r="H427" s="246">
        <f t="shared" si="615"/>
        <v>0</v>
      </c>
      <c r="I427" s="201" t="s">
        <v>164</v>
      </c>
      <c r="J427" s="195">
        <f t="shared" si="623"/>
        <v>0</v>
      </c>
      <c r="K427" s="195">
        <f t="shared" si="623"/>
        <v>0</v>
      </c>
      <c r="L427" s="195">
        <f t="shared" si="623"/>
        <v>0</v>
      </c>
      <c r="M427" s="195">
        <f t="shared" si="623"/>
        <v>0</v>
      </c>
      <c r="N427" s="195">
        <f t="shared" si="623"/>
        <v>0</v>
      </c>
      <c r="O427" s="195">
        <f t="shared" si="623"/>
        <v>0</v>
      </c>
      <c r="P427" s="195">
        <f t="shared" si="623"/>
        <v>0</v>
      </c>
      <c r="Q427" s="195">
        <f t="shared" si="623"/>
        <v>0</v>
      </c>
      <c r="R427" s="195">
        <f t="shared" si="623"/>
        <v>0</v>
      </c>
      <c r="S427" s="195">
        <f t="shared" si="623"/>
        <v>0</v>
      </c>
      <c r="T427" s="195">
        <f t="shared" si="624"/>
        <v>0</v>
      </c>
      <c r="U427" s="195">
        <f t="shared" si="624"/>
        <v>0</v>
      </c>
      <c r="V427" s="195">
        <f t="shared" si="624"/>
        <v>0</v>
      </c>
      <c r="W427" s="195">
        <f t="shared" si="624"/>
        <v>0</v>
      </c>
      <c r="X427" s="195">
        <f t="shared" si="624"/>
        <v>0</v>
      </c>
      <c r="Y427" s="195">
        <f t="shared" si="624"/>
        <v>0</v>
      </c>
      <c r="Z427" s="195">
        <f t="shared" si="624"/>
        <v>0</v>
      </c>
      <c r="AA427" s="195">
        <f t="shared" si="624"/>
        <v>0</v>
      </c>
      <c r="AB427" s="195">
        <f t="shared" si="624"/>
        <v>0</v>
      </c>
      <c r="AC427" s="195">
        <f t="shared" si="624"/>
        <v>0</v>
      </c>
      <c r="AD427" s="195">
        <f t="shared" si="625"/>
        <v>0</v>
      </c>
      <c r="AE427" s="195">
        <f t="shared" si="625"/>
        <v>0</v>
      </c>
      <c r="AF427" s="195">
        <f t="shared" si="625"/>
        <v>0</v>
      </c>
      <c r="AG427" s="195">
        <f t="shared" si="625"/>
        <v>0</v>
      </c>
      <c r="AH427" s="195">
        <f t="shared" si="625"/>
        <v>0</v>
      </c>
      <c r="AI427" s="195">
        <f t="shared" si="625"/>
        <v>0</v>
      </c>
      <c r="AJ427" s="195">
        <f t="shared" si="625"/>
        <v>0</v>
      </c>
      <c r="AK427" s="195">
        <f t="shared" si="625"/>
        <v>0</v>
      </c>
      <c r="AL427" s="195">
        <f t="shared" si="625"/>
        <v>0</v>
      </c>
      <c r="AM427" s="195">
        <f t="shared" si="625"/>
        <v>0</v>
      </c>
      <c r="AN427" s="195">
        <f t="shared" si="625"/>
        <v>0</v>
      </c>
      <c r="AO427" s="195">
        <f t="shared" si="625"/>
        <v>0</v>
      </c>
      <c r="AP427" s="195"/>
      <c r="AQ427" s="195"/>
      <c r="AR427" s="195"/>
      <c r="AS427" s="195"/>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14"/>
      <c r="DC427" s="28"/>
      <c r="DD427" s="28"/>
      <c r="DE427" s="28"/>
      <c r="DF427" s="28"/>
      <c r="DG427" s="28"/>
      <c r="DH427" s="28"/>
      <c r="DI427" s="28"/>
      <c r="DJ427" s="28"/>
      <c r="DK427" s="28"/>
      <c r="DL427" s="28"/>
      <c r="DM427" s="28"/>
      <c r="DN427" s="28"/>
      <c r="DO427" s="28"/>
      <c r="DP427" s="28"/>
      <c r="DQ427" s="28"/>
      <c r="DR427" s="28"/>
      <c r="DS427" s="28"/>
      <c r="DT427" s="28"/>
      <c r="DU427" s="28"/>
      <c r="DV427" s="28"/>
      <c r="DW427" s="28"/>
      <c r="DX427" s="28"/>
      <c r="DY427" s="28"/>
      <c r="DZ427" s="28"/>
      <c r="EA427" s="28"/>
      <c r="EB427" s="28"/>
      <c r="EC427" s="28"/>
      <c r="ED427" s="28"/>
      <c r="EE427" s="28"/>
      <c r="EF427" s="28"/>
      <c r="EG427" s="28"/>
      <c r="EH427" s="28"/>
      <c r="EI427" s="28"/>
      <c r="EJ427" s="28"/>
      <c r="EK427" s="28"/>
      <c r="EL427" s="28"/>
      <c r="EM427" s="28"/>
      <c r="EN427" s="28"/>
      <c r="EO427" s="28"/>
      <c r="EP427" s="28"/>
      <c r="EQ427" s="28"/>
      <c r="ER427" s="28"/>
      <c r="ES427" s="28"/>
      <c r="ET427" s="28"/>
      <c r="EU427" s="28"/>
      <c r="EV427" s="28"/>
      <c r="EW427" s="28"/>
      <c r="EX427" s="28"/>
      <c r="EY427" s="28"/>
      <c r="EZ427" s="28"/>
      <c r="FA427" s="28"/>
      <c r="FB427" s="28"/>
      <c r="FC427" s="28"/>
      <c r="FD427" s="28"/>
      <c r="FE427" s="28"/>
      <c r="FF427" s="28"/>
      <c r="FG427" s="28"/>
      <c r="FH427" s="28"/>
      <c r="FI427" s="28"/>
      <c r="FJ427" s="28"/>
      <c r="FK427" s="28"/>
      <c r="FL427" s="28"/>
      <c r="FM427" s="28"/>
      <c r="FN427" s="28"/>
      <c r="FO427" s="28"/>
      <c r="FP427" s="28"/>
      <c r="FQ427" s="28"/>
      <c r="FR427" s="28"/>
      <c r="FS427" s="28"/>
      <c r="FT427" s="28"/>
      <c r="FU427" s="28"/>
      <c r="FV427" s="28"/>
      <c r="FW427" s="28"/>
      <c r="FX427" s="28"/>
      <c r="FY427" s="28"/>
      <c r="FZ427" s="28"/>
      <c r="GA427" s="28"/>
      <c r="GB427" s="28"/>
      <c r="GC427" s="28"/>
      <c r="GD427" s="28"/>
      <c r="GE427" s="28"/>
      <c r="GF427" s="28"/>
      <c r="GG427" s="28"/>
      <c r="GH427" s="28"/>
      <c r="GI427" s="28"/>
      <c r="GJ427" s="28"/>
      <c r="GK427" s="28"/>
      <c r="GL427" s="28"/>
      <c r="GM427" s="28"/>
      <c r="GN427" s="28"/>
      <c r="GO427" s="28"/>
      <c r="GP427" s="28"/>
      <c r="GQ427" s="28"/>
      <c r="GR427" s="28"/>
      <c r="GS427" s="28"/>
      <c r="GT427" s="28"/>
      <c r="GU427" s="28"/>
      <c r="GV427" s="28"/>
      <c r="GW427" s="28"/>
      <c r="GX427" s="28"/>
      <c r="GY427" s="28"/>
      <c r="GZ427" s="28"/>
      <c r="HA427" s="28"/>
      <c r="HB427" s="28"/>
      <c r="HC427" s="28"/>
      <c r="HD427" s="28"/>
      <c r="HE427" s="28"/>
      <c r="HF427" s="28"/>
      <c r="HG427" s="28"/>
      <c r="HH427" s="28"/>
      <c r="HI427" s="28"/>
      <c r="HJ427" s="28"/>
      <c r="HK427" s="28"/>
      <c r="HL427" s="28"/>
      <c r="HM427" s="28"/>
      <c r="HN427" s="28"/>
      <c r="HO427" s="28"/>
      <c r="HP427" s="28"/>
      <c r="HQ427" s="28"/>
      <c r="HR427" s="28"/>
      <c r="HS427" s="28"/>
      <c r="HT427" s="28"/>
      <c r="HU427" s="28"/>
      <c r="HV427" s="28"/>
      <c r="HW427" s="28"/>
      <c r="HX427" s="28"/>
      <c r="HY427" s="28"/>
      <c r="HZ427" s="28"/>
      <c r="IA427" s="28"/>
      <c r="IB427" s="28"/>
      <c r="IC427" s="28"/>
      <c r="ID427" s="28"/>
      <c r="IE427" s="28"/>
      <c r="IF427" s="28"/>
      <c r="IG427" s="28"/>
      <c r="IH427" s="28"/>
      <c r="II427" s="28"/>
      <c r="IJ427" s="28"/>
      <c r="IK427" s="28"/>
      <c r="IL427" s="28"/>
      <c r="IM427" s="28"/>
      <c r="IN427" s="28"/>
      <c r="IO427" s="28"/>
      <c r="IP427" s="28"/>
      <c r="IQ427" s="28"/>
      <c r="IR427" s="28"/>
      <c r="IS427" s="28"/>
      <c r="IT427" s="28"/>
      <c r="IU427" s="28"/>
      <c r="IV427" s="28"/>
      <c r="IW427" s="28"/>
      <c r="IX427" s="28"/>
      <c r="IY427" s="28"/>
      <c r="IZ427" s="28"/>
      <c r="JA427" s="28"/>
      <c r="JB427" s="28"/>
      <c r="JC427" s="28"/>
      <c r="JD427" s="28"/>
      <c r="JE427" s="28"/>
      <c r="JF427" s="28"/>
      <c r="JG427" s="28"/>
      <c r="JH427" s="28"/>
      <c r="JI427" s="28"/>
      <c r="JJ427" s="28"/>
      <c r="JK427" s="28"/>
      <c r="JL427" s="28"/>
      <c r="JM427" s="28"/>
      <c r="JN427" s="28"/>
      <c r="JO427" s="28"/>
      <c r="JP427" s="28"/>
      <c r="JQ427" s="28"/>
      <c r="JR427" s="28"/>
      <c r="JS427" s="28"/>
    </row>
    <row r="428" spans="1:279" s="27" customFormat="1" ht="12.75" outlineLevel="1" x14ac:dyDescent="0.2">
      <c r="A428" s="33"/>
      <c r="B428" s="58"/>
      <c r="C428" s="33" t="s">
        <v>143</v>
      </c>
      <c r="D428" s="33"/>
      <c r="E428" s="244">
        <v>0</v>
      </c>
      <c r="F428" s="194"/>
      <c r="G428" s="204">
        <f t="shared" si="619"/>
        <v>0</v>
      </c>
      <c r="H428" s="246">
        <f t="shared" si="615"/>
        <v>0</v>
      </c>
      <c r="I428" s="201" t="s">
        <v>164</v>
      </c>
      <c r="J428" s="195">
        <f t="shared" si="623"/>
        <v>0</v>
      </c>
      <c r="K428" s="195">
        <f t="shared" si="623"/>
        <v>0</v>
      </c>
      <c r="L428" s="195">
        <f t="shared" si="623"/>
        <v>0</v>
      </c>
      <c r="M428" s="195">
        <f t="shared" si="623"/>
        <v>0</v>
      </c>
      <c r="N428" s="195">
        <f t="shared" si="623"/>
        <v>0</v>
      </c>
      <c r="O428" s="195">
        <f t="shared" si="623"/>
        <v>0</v>
      </c>
      <c r="P428" s="195">
        <f t="shared" si="623"/>
        <v>0</v>
      </c>
      <c r="Q428" s="195">
        <f t="shared" si="623"/>
        <v>0</v>
      </c>
      <c r="R428" s="195">
        <f t="shared" si="623"/>
        <v>0</v>
      </c>
      <c r="S428" s="195">
        <f t="shared" si="623"/>
        <v>0</v>
      </c>
      <c r="T428" s="195">
        <f t="shared" si="624"/>
        <v>0</v>
      </c>
      <c r="U428" s="195">
        <f t="shared" si="624"/>
        <v>0</v>
      </c>
      <c r="V428" s="195">
        <f t="shared" si="624"/>
        <v>0</v>
      </c>
      <c r="W428" s="195">
        <f t="shared" si="624"/>
        <v>0</v>
      </c>
      <c r="X428" s="195">
        <f t="shared" si="624"/>
        <v>0</v>
      </c>
      <c r="Y428" s="195">
        <f t="shared" si="624"/>
        <v>0</v>
      </c>
      <c r="Z428" s="195">
        <f t="shared" si="624"/>
        <v>0</v>
      </c>
      <c r="AA428" s="195">
        <f t="shared" si="624"/>
        <v>0</v>
      </c>
      <c r="AB428" s="195">
        <f t="shared" si="624"/>
        <v>0</v>
      </c>
      <c r="AC428" s="195">
        <f t="shared" si="624"/>
        <v>0</v>
      </c>
      <c r="AD428" s="195">
        <f t="shared" si="625"/>
        <v>0</v>
      </c>
      <c r="AE428" s="195">
        <f t="shared" si="625"/>
        <v>0</v>
      </c>
      <c r="AF428" s="195">
        <f t="shared" si="625"/>
        <v>0</v>
      </c>
      <c r="AG428" s="195">
        <f t="shared" si="625"/>
        <v>0</v>
      </c>
      <c r="AH428" s="195">
        <f t="shared" si="625"/>
        <v>0</v>
      </c>
      <c r="AI428" s="195">
        <f t="shared" si="625"/>
        <v>0</v>
      </c>
      <c r="AJ428" s="195">
        <f t="shared" si="625"/>
        <v>0</v>
      </c>
      <c r="AK428" s="195">
        <f t="shared" si="625"/>
        <v>0</v>
      </c>
      <c r="AL428" s="195">
        <f t="shared" si="625"/>
        <v>0</v>
      </c>
      <c r="AM428" s="195">
        <f t="shared" si="625"/>
        <v>0</v>
      </c>
      <c r="AN428" s="195">
        <f t="shared" si="625"/>
        <v>0</v>
      </c>
      <c r="AO428" s="195">
        <f t="shared" si="625"/>
        <v>0</v>
      </c>
      <c r="AP428" s="195"/>
      <c r="AQ428" s="195"/>
      <c r="AR428" s="195"/>
      <c r="AS428" s="195"/>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14"/>
      <c r="DC428" s="28"/>
      <c r="DD428" s="28"/>
      <c r="DE428" s="28"/>
      <c r="DF428" s="28"/>
      <c r="DG428" s="28"/>
      <c r="DH428" s="28"/>
      <c r="DI428" s="28"/>
      <c r="DJ428" s="28"/>
      <c r="DK428" s="28"/>
      <c r="DL428" s="28"/>
      <c r="DM428" s="28"/>
      <c r="DN428" s="28"/>
      <c r="DO428" s="28"/>
      <c r="DP428" s="28"/>
      <c r="DQ428" s="28"/>
      <c r="DR428" s="28"/>
      <c r="DS428" s="28"/>
      <c r="DT428" s="28"/>
      <c r="DU428" s="28"/>
      <c r="DV428" s="28"/>
      <c r="DW428" s="28"/>
      <c r="DX428" s="28"/>
      <c r="DY428" s="28"/>
      <c r="DZ428" s="28"/>
      <c r="EA428" s="28"/>
      <c r="EB428" s="28"/>
      <c r="EC428" s="28"/>
      <c r="ED428" s="28"/>
      <c r="EE428" s="28"/>
      <c r="EF428" s="28"/>
      <c r="EG428" s="28"/>
      <c r="EH428" s="28"/>
      <c r="EI428" s="28"/>
      <c r="EJ428" s="28"/>
      <c r="EK428" s="28"/>
      <c r="EL428" s="28"/>
      <c r="EM428" s="28"/>
      <c r="EN428" s="28"/>
      <c r="EO428" s="28"/>
      <c r="EP428" s="28"/>
      <c r="EQ428" s="28"/>
      <c r="ER428" s="28"/>
      <c r="ES428" s="28"/>
      <c r="ET428" s="28"/>
      <c r="EU428" s="28"/>
      <c r="EV428" s="28"/>
      <c r="EW428" s="28"/>
      <c r="EX428" s="28"/>
      <c r="EY428" s="28"/>
      <c r="EZ428" s="28"/>
      <c r="FA428" s="28"/>
      <c r="FB428" s="28"/>
      <c r="FC428" s="28"/>
      <c r="FD428" s="28"/>
      <c r="FE428" s="28"/>
      <c r="FF428" s="28"/>
      <c r="FG428" s="28"/>
      <c r="FH428" s="28"/>
      <c r="FI428" s="28"/>
      <c r="FJ428" s="28"/>
      <c r="FK428" s="28"/>
      <c r="FL428" s="28"/>
      <c r="FM428" s="28"/>
      <c r="FN428" s="28"/>
      <c r="FO428" s="28"/>
      <c r="FP428" s="28"/>
      <c r="FQ428" s="28"/>
      <c r="FR428" s="28"/>
      <c r="FS428" s="28"/>
      <c r="FT428" s="28"/>
      <c r="FU428" s="28"/>
      <c r="FV428" s="28"/>
      <c r="FW428" s="28"/>
      <c r="FX428" s="28"/>
      <c r="FY428" s="28"/>
      <c r="FZ428" s="28"/>
      <c r="GA428" s="28"/>
      <c r="GB428" s="28"/>
      <c r="GC428" s="28"/>
      <c r="GD428" s="28"/>
      <c r="GE428" s="28"/>
      <c r="GF428" s="28"/>
      <c r="GG428" s="28"/>
      <c r="GH428" s="28"/>
      <c r="GI428" s="28"/>
      <c r="GJ428" s="28"/>
      <c r="GK428" s="28"/>
      <c r="GL428" s="28"/>
      <c r="GM428" s="28"/>
      <c r="GN428" s="28"/>
      <c r="GO428" s="28"/>
      <c r="GP428" s="28"/>
      <c r="GQ428" s="28"/>
      <c r="GR428" s="28"/>
      <c r="GS428" s="28"/>
      <c r="GT428" s="28"/>
      <c r="GU428" s="28"/>
      <c r="GV428" s="28"/>
      <c r="GW428" s="28"/>
      <c r="GX428" s="28"/>
      <c r="GY428" s="28"/>
      <c r="GZ428" s="28"/>
      <c r="HA428" s="28"/>
      <c r="HB428" s="28"/>
      <c r="HC428" s="28"/>
      <c r="HD428" s="28"/>
      <c r="HE428" s="28"/>
      <c r="HF428" s="28"/>
      <c r="HG428" s="28"/>
      <c r="HH428" s="28"/>
      <c r="HI428" s="28"/>
      <c r="HJ428" s="28"/>
      <c r="HK428" s="28"/>
      <c r="HL428" s="28"/>
      <c r="HM428" s="28"/>
      <c r="HN428" s="28"/>
      <c r="HO428" s="28"/>
      <c r="HP428" s="28"/>
      <c r="HQ428" s="28"/>
      <c r="HR428" s="28"/>
      <c r="HS428" s="28"/>
      <c r="HT428" s="28"/>
      <c r="HU428" s="28"/>
      <c r="HV428" s="28"/>
      <c r="HW428" s="28"/>
      <c r="HX428" s="28"/>
      <c r="HY428" s="28"/>
      <c r="HZ428" s="28"/>
      <c r="IA428" s="28"/>
      <c r="IB428" s="28"/>
      <c r="IC428" s="28"/>
      <c r="ID428" s="28"/>
      <c r="IE428" s="28"/>
      <c r="IF428" s="28"/>
      <c r="IG428" s="28"/>
      <c r="IH428" s="28"/>
      <c r="II428" s="28"/>
      <c r="IJ428" s="28"/>
      <c r="IK428" s="28"/>
      <c r="IL428" s="28"/>
      <c r="IM428" s="28"/>
      <c r="IN428" s="28"/>
      <c r="IO428" s="28"/>
      <c r="IP428" s="28"/>
      <c r="IQ428" s="28"/>
      <c r="IR428" s="28"/>
      <c r="IS428" s="28"/>
      <c r="IT428" s="28"/>
      <c r="IU428" s="28"/>
      <c r="IV428" s="28"/>
      <c r="IW428" s="28"/>
      <c r="IX428" s="28"/>
      <c r="IY428" s="28"/>
      <c r="IZ428" s="28"/>
      <c r="JA428" s="28"/>
      <c r="JB428" s="28"/>
      <c r="JC428" s="28"/>
      <c r="JD428" s="28"/>
      <c r="JE428" s="28"/>
      <c r="JF428" s="28"/>
      <c r="JG428" s="28"/>
      <c r="JH428" s="28"/>
      <c r="JI428" s="28"/>
      <c r="JJ428" s="28"/>
      <c r="JK428" s="28"/>
      <c r="JL428" s="28"/>
      <c r="JM428" s="28"/>
      <c r="JN428" s="28"/>
      <c r="JO428" s="28"/>
      <c r="JP428" s="28"/>
      <c r="JQ428" s="28"/>
      <c r="JR428" s="28"/>
      <c r="JS428" s="28"/>
    </row>
    <row r="429" spans="1:279" s="27" customFormat="1" ht="12.75" outlineLevel="1" x14ac:dyDescent="0.2">
      <c r="A429" s="33"/>
      <c r="B429" s="58"/>
      <c r="C429" s="33" t="s">
        <v>144</v>
      </c>
      <c r="D429" s="33"/>
      <c r="E429" s="244">
        <v>0</v>
      </c>
      <c r="F429" s="194"/>
      <c r="G429" s="204">
        <f t="shared" si="619"/>
        <v>0</v>
      </c>
      <c r="H429" s="246">
        <f t="shared" si="615"/>
        <v>0</v>
      </c>
      <c r="I429" s="201" t="s">
        <v>164</v>
      </c>
      <c r="J429" s="195">
        <f t="shared" si="623"/>
        <v>0</v>
      </c>
      <c r="K429" s="195">
        <f t="shared" si="623"/>
        <v>0</v>
      </c>
      <c r="L429" s="195">
        <f t="shared" si="623"/>
        <v>0</v>
      </c>
      <c r="M429" s="195">
        <f t="shared" si="623"/>
        <v>0</v>
      </c>
      <c r="N429" s="195">
        <f t="shared" si="623"/>
        <v>0</v>
      </c>
      <c r="O429" s="195">
        <f t="shared" si="623"/>
        <v>0</v>
      </c>
      <c r="P429" s="195">
        <f t="shared" si="623"/>
        <v>0</v>
      </c>
      <c r="Q429" s="195">
        <f t="shared" si="623"/>
        <v>0</v>
      </c>
      <c r="R429" s="195">
        <f t="shared" si="623"/>
        <v>0</v>
      </c>
      <c r="S429" s="195">
        <f t="shared" si="623"/>
        <v>0</v>
      </c>
      <c r="T429" s="195">
        <f t="shared" si="624"/>
        <v>0</v>
      </c>
      <c r="U429" s="195">
        <f t="shared" si="624"/>
        <v>0</v>
      </c>
      <c r="V429" s="195">
        <f t="shared" si="624"/>
        <v>0</v>
      </c>
      <c r="W429" s="195">
        <f t="shared" si="624"/>
        <v>0</v>
      </c>
      <c r="X429" s="195">
        <f t="shared" si="624"/>
        <v>0</v>
      </c>
      <c r="Y429" s="195">
        <f t="shared" si="624"/>
        <v>0</v>
      </c>
      <c r="Z429" s="195">
        <f t="shared" si="624"/>
        <v>0</v>
      </c>
      <c r="AA429" s="195">
        <f t="shared" si="624"/>
        <v>0</v>
      </c>
      <c r="AB429" s="195">
        <f t="shared" si="624"/>
        <v>0</v>
      </c>
      <c r="AC429" s="195">
        <f t="shared" si="624"/>
        <v>0</v>
      </c>
      <c r="AD429" s="195">
        <f t="shared" si="625"/>
        <v>0</v>
      </c>
      <c r="AE429" s="195">
        <f t="shared" si="625"/>
        <v>0</v>
      </c>
      <c r="AF429" s="195">
        <f t="shared" si="625"/>
        <v>0</v>
      </c>
      <c r="AG429" s="195">
        <f t="shared" si="625"/>
        <v>0</v>
      </c>
      <c r="AH429" s="195">
        <f t="shared" si="625"/>
        <v>0</v>
      </c>
      <c r="AI429" s="195">
        <f t="shared" si="625"/>
        <v>0</v>
      </c>
      <c r="AJ429" s="195">
        <f t="shared" si="625"/>
        <v>0</v>
      </c>
      <c r="AK429" s="195">
        <f t="shared" si="625"/>
        <v>0</v>
      </c>
      <c r="AL429" s="195">
        <f t="shared" si="625"/>
        <v>0</v>
      </c>
      <c r="AM429" s="195">
        <f t="shared" si="625"/>
        <v>0</v>
      </c>
      <c r="AN429" s="195">
        <f t="shared" si="625"/>
        <v>0</v>
      </c>
      <c r="AO429" s="195">
        <f t="shared" si="625"/>
        <v>0</v>
      </c>
      <c r="AP429" s="195"/>
      <c r="AQ429" s="195"/>
      <c r="AR429" s="195"/>
      <c r="AS429" s="195"/>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14"/>
      <c r="DC429" s="28"/>
      <c r="DD429" s="28"/>
      <c r="DE429" s="28"/>
      <c r="DF429" s="28"/>
      <c r="DG429" s="28"/>
      <c r="DH429" s="28"/>
      <c r="DI429" s="28"/>
      <c r="DJ429" s="28"/>
      <c r="DK429" s="28"/>
      <c r="DL429" s="28"/>
      <c r="DM429" s="28"/>
      <c r="DN429" s="28"/>
      <c r="DO429" s="28"/>
      <c r="DP429" s="28"/>
      <c r="DQ429" s="28"/>
      <c r="DR429" s="28"/>
      <c r="DS429" s="28"/>
      <c r="DT429" s="28"/>
      <c r="DU429" s="28"/>
      <c r="DV429" s="28"/>
      <c r="DW429" s="28"/>
      <c r="DX429" s="28"/>
      <c r="DY429" s="28"/>
      <c r="DZ429" s="28"/>
      <c r="EA429" s="28"/>
      <c r="EB429" s="28"/>
      <c r="EC429" s="28"/>
      <c r="ED429" s="28"/>
      <c r="EE429" s="28"/>
      <c r="EF429" s="28"/>
      <c r="EG429" s="28"/>
      <c r="EH429" s="28"/>
      <c r="EI429" s="28"/>
      <c r="EJ429" s="28"/>
      <c r="EK429" s="28"/>
      <c r="EL429" s="28"/>
      <c r="EM429" s="28"/>
      <c r="EN429" s="28"/>
      <c r="EO429" s="28"/>
      <c r="EP429" s="28"/>
      <c r="EQ429" s="28"/>
      <c r="ER429" s="28"/>
      <c r="ES429" s="28"/>
      <c r="ET429" s="28"/>
      <c r="EU429" s="28"/>
      <c r="EV429" s="28"/>
      <c r="EW429" s="28"/>
      <c r="EX429" s="28"/>
      <c r="EY429" s="28"/>
      <c r="EZ429" s="28"/>
      <c r="FA429" s="28"/>
      <c r="FB429" s="28"/>
      <c r="FC429" s="28"/>
      <c r="FD429" s="28"/>
      <c r="FE429" s="28"/>
      <c r="FF429" s="28"/>
      <c r="FG429" s="28"/>
      <c r="FH429" s="28"/>
      <c r="FI429" s="28"/>
      <c r="FJ429" s="28"/>
      <c r="FK429" s="28"/>
      <c r="FL429" s="28"/>
      <c r="FM429" s="28"/>
      <c r="FN429" s="28"/>
      <c r="FO429" s="28"/>
      <c r="FP429" s="28"/>
      <c r="FQ429" s="28"/>
      <c r="FR429" s="28"/>
      <c r="FS429" s="28"/>
      <c r="FT429" s="28"/>
      <c r="FU429" s="28"/>
      <c r="FV429" s="28"/>
      <c r="FW429" s="28"/>
      <c r="FX429" s="28"/>
      <c r="FY429" s="28"/>
      <c r="FZ429" s="28"/>
      <c r="GA429" s="28"/>
      <c r="GB429" s="28"/>
      <c r="GC429" s="28"/>
      <c r="GD429" s="28"/>
      <c r="GE429" s="28"/>
      <c r="GF429" s="28"/>
      <c r="GG429" s="28"/>
      <c r="GH429" s="28"/>
      <c r="GI429" s="28"/>
      <c r="GJ429" s="28"/>
      <c r="GK429" s="28"/>
      <c r="GL429" s="28"/>
      <c r="GM429" s="28"/>
      <c r="GN429" s="28"/>
      <c r="GO429" s="28"/>
      <c r="GP429" s="28"/>
      <c r="GQ429" s="28"/>
      <c r="GR429" s="28"/>
      <c r="GS429" s="28"/>
      <c r="GT429" s="28"/>
      <c r="GU429" s="28"/>
      <c r="GV429" s="28"/>
      <c r="GW429" s="28"/>
      <c r="GX429" s="28"/>
      <c r="GY429" s="28"/>
      <c r="GZ429" s="28"/>
      <c r="HA429" s="28"/>
      <c r="HB429" s="28"/>
      <c r="HC429" s="28"/>
      <c r="HD429" s="28"/>
      <c r="HE429" s="28"/>
      <c r="HF429" s="28"/>
      <c r="HG429" s="28"/>
      <c r="HH429" s="28"/>
      <c r="HI429" s="28"/>
      <c r="HJ429" s="28"/>
      <c r="HK429" s="28"/>
      <c r="HL429" s="28"/>
      <c r="HM429" s="28"/>
      <c r="HN429" s="28"/>
      <c r="HO429" s="28"/>
      <c r="HP429" s="28"/>
      <c r="HQ429" s="28"/>
      <c r="HR429" s="28"/>
      <c r="HS429" s="28"/>
      <c r="HT429" s="28"/>
      <c r="HU429" s="28"/>
      <c r="HV429" s="28"/>
      <c r="HW429" s="28"/>
      <c r="HX429" s="28"/>
      <c r="HY429" s="28"/>
      <c r="HZ429" s="28"/>
      <c r="IA429" s="28"/>
      <c r="IB429" s="28"/>
      <c r="IC429" s="28"/>
      <c r="ID429" s="28"/>
      <c r="IE429" s="28"/>
      <c r="IF429" s="28"/>
      <c r="IG429" s="28"/>
      <c r="IH429" s="28"/>
      <c r="II429" s="28"/>
      <c r="IJ429" s="28"/>
      <c r="IK429" s="28"/>
      <c r="IL429" s="28"/>
      <c r="IM429" s="28"/>
      <c r="IN429" s="28"/>
      <c r="IO429" s="28"/>
      <c r="IP429" s="28"/>
      <c r="IQ429" s="28"/>
      <c r="IR429" s="28"/>
      <c r="IS429" s="28"/>
      <c r="IT429" s="28"/>
      <c r="IU429" s="28"/>
      <c r="IV429" s="28"/>
      <c r="IW429" s="28"/>
      <c r="IX429" s="28"/>
      <c r="IY429" s="28"/>
      <c r="IZ429" s="28"/>
      <c r="JA429" s="28"/>
      <c r="JB429" s="28"/>
      <c r="JC429" s="28"/>
      <c r="JD429" s="28"/>
      <c r="JE429" s="28"/>
      <c r="JF429" s="28"/>
      <c r="JG429" s="28"/>
      <c r="JH429" s="28"/>
      <c r="JI429" s="28"/>
      <c r="JJ429" s="28"/>
      <c r="JK429" s="28"/>
      <c r="JL429" s="28"/>
      <c r="JM429" s="28"/>
      <c r="JN429" s="28"/>
      <c r="JO429" s="28"/>
      <c r="JP429" s="28"/>
      <c r="JQ429" s="28"/>
      <c r="JR429" s="28"/>
      <c r="JS429" s="28"/>
    </row>
    <row r="430" spans="1:279" s="27" customFormat="1" ht="12.75" outlineLevel="1" x14ac:dyDescent="0.2">
      <c r="A430" s="33"/>
      <c r="B430" s="58"/>
      <c r="C430" s="33" t="s">
        <v>145</v>
      </c>
      <c r="D430" s="33"/>
      <c r="E430" s="244">
        <v>0</v>
      </c>
      <c r="F430" s="194"/>
      <c r="G430" s="204">
        <f t="shared" si="619"/>
        <v>0</v>
      </c>
      <c r="H430" s="246">
        <f t="shared" si="615"/>
        <v>0</v>
      </c>
      <c r="I430" s="201" t="s">
        <v>164</v>
      </c>
      <c r="J430" s="195">
        <f t="shared" si="623"/>
        <v>0</v>
      </c>
      <c r="K430" s="195">
        <f t="shared" si="623"/>
        <v>0</v>
      </c>
      <c r="L430" s="195">
        <f t="shared" si="623"/>
        <v>0</v>
      </c>
      <c r="M430" s="195">
        <f t="shared" si="623"/>
        <v>0</v>
      </c>
      <c r="N430" s="195">
        <f t="shared" si="623"/>
        <v>0</v>
      </c>
      <c r="O430" s="195">
        <f t="shared" si="623"/>
        <v>0</v>
      </c>
      <c r="P430" s="195">
        <f t="shared" si="623"/>
        <v>0</v>
      </c>
      <c r="Q430" s="195">
        <f t="shared" si="623"/>
        <v>0</v>
      </c>
      <c r="R430" s="195">
        <f t="shared" si="623"/>
        <v>0</v>
      </c>
      <c r="S430" s="195">
        <f t="shared" si="623"/>
        <v>0</v>
      </c>
      <c r="T430" s="195">
        <f t="shared" si="624"/>
        <v>0</v>
      </c>
      <c r="U430" s="195">
        <f t="shared" si="624"/>
        <v>0</v>
      </c>
      <c r="V430" s="195">
        <f t="shared" si="624"/>
        <v>0</v>
      </c>
      <c r="W430" s="195">
        <f t="shared" si="624"/>
        <v>0</v>
      </c>
      <c r="X430" s="195">
        <f t="shared" si="624"/>
        <v>0</v>
      </c>
      <c r="Y430" s="195">
        <f t="shared" si="624"/>
        <v>0</v>
      </c>
      <c r="Z430" s="195">
        <f t="shared" si="624"/>
        <v>0</v>
      </c>
      <c r="AA430" s="195">
        <f t="shared" si="624"/>
        <v>0</v>
      </c>
      <c r="AB430" s="195">
        <f t="shared" si="624"/>
        <v>0</v>
      </c>
      <c r="AC430" s="195">
        <f t="shared" si="624"/>
        <v>0</v>
      </c>
      <c r="AD430" s="195">
        <f t="shared" si="625"/>
        <v>0</v>
      </c>
      <c r="AE430" s="195">
        <f t="shared" si="625"/>
        <v>0</v>
      </c>
      <c r="AF430" s="195">
        <f t="shared" si="625"/>
        <v>0</v>
      </c>
      <c r="AG430" s="195">
        <f t="shared" si="625"/>
        <v>0</v>
      </c>
      <c r="AH430" s="195">
        <f t="shared" si="625"/>
        <v>0</v>
      </c>
      <c r="AI430" s="195">
        <f t="shared" si="625"/>
        <v>0</v>
      </c>
      <c r="AJ430" s="195">
        <f t="shared" si="625"/>
        <v>0</v>
      </c>
      <c r="AK430" s="195">
        <f t="shared" si="625"/>
        <v>0</v>
      </c>
      <c r="AL430" s="195">
        <f t="shared" si="625"/>
        <v>0</v>
      </c>
      <c r="AM430" s="195">
        <f t="shared" si="625"/>
        <v>0</v>
      </c>
      <c r="AN430" s="195">
        <f t="shared" si="625"/>
        <v>0</v>
      </c>
      <c r="AO430" s="195">
        <f t="shared" si="625"/>
        <v>0</v>
      </c>
      <c r="AP430" s="195"/>
      <c r="AQ430" s="195"/>
      <c r="AR430" s="195"/>
      <c r="AS430" s="195"/>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14"/>
      <c r="DC430" s="28"/>
      <c r="DD430" s="28"/>
      <c r="DE430" s="28"/>
      <c r="DF430" s="28"/>
      <c r="DG430" s="28"/>
      <c r="DH430" s="28"/>
      <c r="DI430" s="28"/>
      <c r="DJ430" s="28"/>
      <c r="DK430" s="28"/>
      <c r="DL430" s="28"/>
      <c r="DM430" s="28"/>
      <c r="DN430" s="28"/>
      <c r="DO430" s="28"/>
      <c r="DP430" s="28"/>
      <c r="DQ430" s="28"/>
      <c r="DR430" s="28"/>
      <c r="DS430" s="28"/>
      <c r="DT430" s="28"/>
      <c r="DU430" s="28"/>
      <c r="DV430" s="28"/>
      <c r="DW430" s="28"/>
      <c r="DX430" s="28"/>
      <c r="DY430" s="28"/>
      <c r="DZ430" s="28"/>
      <c r="EA430" s="28"/>
      <c r="EB430" s="28"/>
      <c r="EC430" s="28"/>
      <c r="ED430" s="28"/>
      <c r="EE430" s="28"/>
      <c r="EF430" s="28"/>
      <c r="EG430" s="28"/>
      <c r="EH430" s="28"/>
      <c r="EI430" s="28"/>
      <c r="EJ430" s="28"/>
      <c r="EK430" s="28"/>
      <c r="EL430" s="28"/>
      <c r="EM430" s="28"/>
      <c r="EN430" s="28"/>
      <c r="EO430" s="28"/>
      <c r="EP430" s="28"/>
      <c r="EQ430" s="28"/>
      <c r="ER430" s="28"/>
      <c r="ES430" s="28"/>
      <c r="ET430" s="28"/>
      <c r="EU430" s="28"/>
      <c r="EV430" s="28"/>
      <c r="EW430" s="28"/>
      <c r="EX430" s="28"/>
      <c r="EY430" s="28"/>
      <c r="EZ430" s="28"/>
      <c r="FA430" s="28"/>
      <c r="FB430" s="28"/>
      <c r="FC430" s="28"/>
      <c r="FD430" s="28"/>
      <c r="FE430" s="28"/>
      <c r="FF430" s="28"/>
      <c r="FG430" s="28"/>
      <c r="FH430" s="28"/>
      <c r="FI430" s="28"/>
      <c r="FJ430" s="28"/>
      <c r="FK430" s="28"/>
      <c r="FL430" s="28"/>
      <c r="FM430" s="28"/>
      <c r="FN430" s="28"/>
      <c r="FO430" s="28"/>
      <c r="FP430" s="28"/>
      <c r="FQ430" s="28"/>
      <c r="FR430" s="28"/>
      <c r="FS430" s="28"/>
      <c r="FT430" s="28"/>
      <c r="FU430" s="28"/>
      <c r="FV430" s="28"/>
      <c r="FW430" s="28"/>
      <c r="FX430" s="28"/>
      <c r="FY430" s="28"/>
      <c r="FZ430" s="28"/>
      <c r="GA430" s="28"/>
      <c r="GB430" s="28"/>
      <c r="GC430" s="28"/>
      <c r="GD430" s="28"/>
      <c r="GE430" s="28"/>
      <c r="GF430" s="28"/>
      <c r="GG430" s="28"/>
      <c r="GH430" s="28"/>
      <c r="GI430" s="28"/>
      <c r="GJ430" s="28"/>
      <c r="GK430" s="28"/>
      <c r="GL430" s="28"/>
      <c r="GM430" s="28"/>
      <c r="GN430" s="28"/>
      <c r="GO430" s="28"/>
      <c r="GP430" s="28"/>
      <c r="GQ430" s="28"/>
      <c r="GR430" s="28"/>
      <c r="GS430" s="28"/>
      <c r="GT430" s="28"/>
      <c r="GU430" s="28"/>
      <c r="GV430" s="28"/>
      <c r="GW430" s="28"/>
      <c r="GX430" s="28"/>
      <c r="GY430" s="28"/>
      <c r="GZ430" s="28"/>
      <c r="HA430" s="28"/>
      <c r="HB430" s="28"/>
      <c r="HC430" s="28"/>
      <c r="HD430" s="28"/>
      <c r="HE430" s="28"/>
      <c r="HF430" s="28"/>
      <c r="HG430" s="28"/>
      <c r="HH430" s="28"/>
      <c r="HI430" s="28"/>
      <c r="HJ430" s="28"/>
      <c r="HK430" s="28"/>
      <c r="HL430" s="28"/>
      <c r="HM430" s="28"/>
      <c r="HN430" s="28"/>
      <c r="HO430" s="28"/>
      <c r="HP430" s="28"/>
      <c r="HQ430" s="28"/>
      <c r="HR430" s="28"/>
      <c r="HS430" s="28"/>
      <c r="HT430" s="28"/>
      <c r="HU430" s="28"/>
      <c r="HV430" s="28"/>
      <c r="HW430" s="28"/>
      <c r="HX430" s="28"/>
      <c r="HY430" s="28"/>
      <c r="HZ430" s="28"/>
      <c r="IA430" s="28"/>
      <c r="IB430" s="28"/>
      <c r="IC430" s="28"/>
      <c r="ID430" s="28"/>
      <c r="IE430" s="28"/>
      <c r="IF430" s="28"/>
      <c r="IG430" s="28"/>
      <c r="IH430" s="28"/>
      <c r="II430" s="28"/>
      <c r="IJ430" s="28"/>
      <c r="IK430" s="28"/>
      <c r="IL430" s="28"/>
      <c r="IM430" s="28"/>
      <c r="IN430" s="28"/>
      <c r="IO430" s="28"/>
      <c r="IP430" s="28"/>
      <c r="IQ430" s="28"/>
      <c r="IR430" s="28"/>
      <c r="IS430" s="28"/>
      <c r="IT430" s="28"/>
      <c r="IU430" s="28"/>
      <c r="IV430" s="28"/>
      <c r="IW430" s="28"/>
      <c r="IX430" s="28"/>
      <c r="IY430" s="28"/>
      <c r="IZ430" s="28"/>
      <c r="JA430" s="28"/>
      <c r="JB430" s="28"/>
      <c r="JC430" s="28"/>
      <c r="JD430" s="28"/>
      <c r="JE430" s="28"/>
      <c r="JF430" s="28"/>
      <c r="JG430" s="28"/>
      <c r="JH430" s="28"/>
      <c r="JI430" s="28"/>
      <c r="JJ430" s="28"/>
      <c r="JK430" s="28"/>
      <c r="JL430" s="28"/>
      <c r="JM430" s="28"/>
      <c r="JN430" s="28"/>
      <c r="JO430" s="28"/>
      <c r="JP430" s="28"/>
      <c r="JQ430" s="28"/>
      <c r="JR430" s="28"/>
      <c r="JS430" s="28"/>
    </row>
    <row r="431" spans="1:279" s="27" customFormat="1" ht="12.75" outlineLevel="1" x14ac:dyDescent="0.2">
      <c r="A431" s="33"/>
      <c r="B431" s="58"/>
      <c r="C431" s="33" t="s">
        <v>146</v>
      </c>
      <c r="D431" s="33"/>
      <c r="E431" s="244">
        <v>0</v>
      </c>
      <c r="F431" s="194"/>
      <c r="G431" s="204">
        <f t="shared" si="619"/>
        <v>0</v>
      </c>
      <c r="H431" s="246">
        <f t="shared" si="615"/>
        <v>0</v>
      </c>
      <c r="I431" s="201" t="s">
        <v>164</v>
      </c>
      <c r="J431" s="195">
        <f t="shared" si="623"/>
        <v>0</v>
      </c>
      <c r="K431" s="195">
        <f t="shared" si="623"/>
        <v>0</v>
      </c>
      <c r="L431" s="195">
        <f t="shared" si="623"/>
        <v>0</v>
      </c>
      <c r="M431" s="195">
        <f t="shared" si="623"/>
        <v>0</v>
      </c>
      <c r="N431" s="195">
        <f t="shared" si="623"/>
        <v>0</v>
      </c>
      <c r="O431" s="195">
        <f t="shared" si="623"/>
        <v>0</v>
      </c>
      <c r="P431" s="195">
        <f t="shared" si="623"/>
        <v>0</v>
      </c>
      <c r="Q431" s="195">
        <f t="shared" si="623"/>
        <v>0</v>
      </c>
      <c r="R431" s="195">
        <f t="shared" si="623"/>
        <v>0</v>
      </c>
      <c r="S431" s="195">
        <f t="shared" si="623"/>
        <v>0</v>
      </c>
      <c r="T431" s="195">
        <f t="shared" si="624"/>
        <v>0</v>
      </c>
      <c r="U431" s="195">
        <f t="shared" si="624"/>
        <v>0</v>
      </c>
      <c r="V431" s="195">
        <f t="shared" si="624"/>
        <v>0</v>
      </c>
      <c r="W431" s="195">
        <f t="shared" si="624"/>
        <v>0</v>
      </c>
      <c r="X431" s="195">
        <f t="shared" si="624"/>
        <v>0</v>
      </c>
      <c r="Y431" s="195">
        <f t="shared" si="624"/>
        <v>0</v>
      </c>
      <c r="Z431" s="195">
        <f t="shared" si="624"/>
        <v>0</v>
      </c>
      <c r="AA431" s="195">
        <f t="shared" si="624"/>
        <v>0</v>
      </c>
      <c r="AB431" s="195">
        <f t="shared" si="624"/>
        <v>0</v>
      </c>
      <c r="AC431" s="195">
        <f t="shared" si="624"/>
        <v>0</v>
      </c>
      <c r="AD431" s="195">
        <f t="shared" si="625"/>
        <v>0</v>
      </c>
      <c r="AE431" s="195">
        <f t="shared" si="625"/>
        <v>0</v>
      </c>
      <c r="AF431" s="195">
        <f t="shared" si="625"/>
        <v>0</v>
      </c>
      <c r="AG431" s="195">
        <f t="shared" si="625"/>
        <v>0</v>
      </c>
      <c r="AH431" s="195">
        <f t="shared" si="625"/>
        <v>0</v>
      </c>
      <c r="AI431" s="195">
        <f t="shared" si="625"/>
        <v>0</v>
      </c>
      <c r="AJ431" s="195">
        <f t="shared" si="625"/>
        <v>0</v>
      </c>
      <c r="AK431" s="195">
        <f t="shared" si="625"/>
        <v>0</v>
      </c>
      <c r="AL431" s="195">
        <f t="shared" si="625"/>
        <v>0</v>
      </c>
      <c r="AM431" s="195">
        <f t="shared" si="625"/>
        <v>0</v>
      </c>
      <c r="AN431" s="195">
        <f t="shared" si="625"/>
        <v>0</v>
      </c>
      <c r="AO431" s="195">
        <f t="shared" si="625"/>
        <v>0</v>
      </c>
      <c r="AP431" s="195"/>
      <c r="AQ431" s="195"/>
      <c r="AR431" s="195"/>
      <c r="AS431" s="195"/>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14"/>
      <c r="DC431" s="28"/>
      <c r="DD431" s="28"/>
      <c r="DE431" s="28"/>
      <c r="DF431" s="28"/>
      <c r="DG431" s="28"/>
      <c r="DH431" s="28"/>
      <c r="DI431" s="28"/>
      <c r="DJ431" s="28"/>
      <c r="DK431" s="28"/>
      <c r="DL431" s="28"/>
      <c r="DM431" s="28"/>
      <c r="DN431" s="28"/>
      <c r="DO431" s="28"/>
      <c r="DP431" s="28"/>
      <c r="DQ431" s="28"/>
      <c r="DR431" s="28"/>
      <c r="DS431" s="28"/>
      <c r="DT431" s="28"/>
      <c r="DU431" s="28"/>
      <c r="DV431" s="28"/>
      <c r="DW431" s="28"/>
      <c r="DX431" s="28"/>
      <c r="DY431" s="28"/>
      <c r="DZ431" s="28"/>
      <c r="EA431" s="28"/>
      <c r="EB431" s="28"/>
      <c r="EC431" s="28"/>
      <c r="ED431" s="28"/>
      <c r="EE431" s="28"/>
      <c r="EF431" s="28"/>
      <c r="EG431" s="28"/>
      <c r="EH431" s="28"/>
      <c r="EI431" s="28"/>
      <c r="EJ431" s="28"/>
      <c r="EK431" s="28"/>
      <c r="EL431" s="28"/>
      <c r="EM431" s="28"/>
      <c r="EN431" s="28"/>
      <c r="EO431" s="28"/>
      <c r="EP431" s="28"/>
      <c r="EQ431" s="28"/>
      <c r="ER431" s="28"/>
      <c r="ES431" s="28"/>
      <c r="ET431" s="28"/>
      <c r="EU431" s="28"/>
      <c r="EV431" s="28"/>
      <c r="EW431" s="28"/>
      <c r="EX431" s="28"/>
      <c r="EY431" s="28"/>
      <c r="EZ431" s="28"/>
      <c r="FA431" s="28"/>
      <c r="FB431" s="28"/>
      <c r="FC431" s="28"/>
      <c r="FD431" s="28"/>
      <c r="FE431" s="28"/>
      <c r="FF431" s="28"/>
      <c r="FG431" s="28"/>
      <c r="FH431" s="28"/>
      <c r="FI431" s="28"/>
      <c r="FJ431" s="28"/>
      <c r="FK431" s="28"/>
      <c r="FL431" s="28"/>
      <c r="FM431" s="28"/>
      <c r="FN431" s="28"/>
      <c r="FO431" s="28"/>
      <c r="FP431" s="28"/>
      <c r="FQ431" s="28"/>
      <c r="FR431" s="28"/>
      <c r="FS431" s="28"/>
      <c r="FT431" s="28"/>
      <c r="FU431" s="28"/>
      <c r="FV431" s="28"/>
      <c r="FW431" s="28"/>
      <c r="FX431" s="28"/>
      <c r="FY431" s="28"/>
      <c r="FZ431" s="28"/>
      <c r="GA431" s="28"/>
      <c r="GB431" s="28"/>
      <c r="GC431" s="28"/>
      <c r="GD431" s="28"/>
      <c r="GE431" s="28"/>
      <c r="GF431" s="28"/>
      <c r="GG431" s="28"/>
      <c r="GH431" s="28"/>
      <c r="GI431" s="28"/>
      <c r="GJ431" s="28"/>
      <c r="GK431" s="28"/>
      <c r="GL431" s="28"/>
      <c r="GM431" s="28"/>
      <c r="GN431" s="28"/>
      <c r="GO431" s="28"/>
      <c r="GP431" s="28"/>
      <c r="GQ431" s="28"/>
      <c r="GR431" s="28"/>
      <c r="GS431" s="28"/>
      <c r="GT431" s="28"/>
      <c r="GU431" s="28"/>
      <c r="GV431" s="28"/>
      <c r="GW431" s="28"/>
      <c r="GX431" s="28"/>
      <c r="GY431" s="28"/>
      <c r="GZ431" s="28"/>
      <c r="HA431" s="28"/>
      <c r="HB431" s="28"/>
      <c r="HC431" s="28"/>
      <c r="HD431" s="28"/>
      <c r="HE431" s="28"/>
      <c r="HF431" s="28"/>
      <c r="HG431" s="28"/>
      <c r="HH431" s="28"/>
      <c r="HI431" s="28"/>
      <c r="HJ431" s="28"/>
      <c r="HK431" s="28"/>
      <c r="HL431" s="28"/>
      <c r="HM431" s="28"/>
      <c r="HN431" s="28"/>
      <c r="HO431" s="28"/>
      <c r="HP431" s="28"/>
      <c r="HQ431" s="28"/>
      <c r="HR431" s="28"/>
      <c r="HS431" s="28"/>
      <c r="HT431" s="28"/>
      <c r="HU431" s="28"/>
      <c r="HV431" s="28"/>
      <c r="HW431" s="28"/>
      <c r="HX431" s="28"/>
      <c r="HY431" s="28"/>
      <c r="HZ431" s="28"/>
      <c r="IA431" s="28"/>
      <c r="IB431" s="28"/>
      <c r="IC431" s="28"/>
      <c r="ID431" s="28"/>
      <c r="IE431" s="28"/>
      <c r="IF431" s="28"/>
      <c r="IG431" s="28"/>
      <c r="IH431" s="28"/>
      <c r="II431" s="28"/>
      <c r="IJ431" s="28"/>
      <c r="IK431" s="28"/>
      <c r="IL431" s="28"/>
      <c r="IM431" s="28"/>
      <c r="IN431" s="28"/>
      <c r="IO431" s="28"/>
      <c r="IP431" s="28"/>
      <c r="IQ431" s="28"/>
      <c r="IR431" s="28"/>
      <c r="IS431" s="28"/>
      <c r="IT431" s="28"/>
      <c r="IU431" s="28"/>
      <c r="IV431" s="28"/>
      <c r="IW431" s="28"/>
      <c r="IX431" s="28"/>
      <c r="IY431" s="28"/>
      <c r="IZ431" s="28"/>
      <c r="JA431" s="28"/>
      <c r="JB431" s="28"/>
      <c r="JC431" s="28"/>
      <c r="JD431" s="28"/>
      <c r="JE431" s="28"/>
      <c r="JF431" s="28"/>
      <c r="JG431" s="28"/>
      <c r="JH431" s="28"/>
      <c r="JI431" s="28"/>
      <c r="JJ431" s="28"/>
      <c r="JK431" s="28"/>
      <c r="JL431" s="28"/>
      <c r="JM431" s="28"/>
      <c r="JN431" s="28"/>
      <c r="JO431" s="28"/>
      <c r="JP431" s="28"/>
      <c r="JQ431" s="28"/>
      <c r="JR431" s="28"/>
      <c r="JS431" s="28"/>
    </row>
    <row r="432" spans="1:279" s="27" customFormat="1" ht="12.75" outlineLevel="1" x14ac:dyDescent="0.2">
      <c r="A432" s="33"/>
      <c r="B432" s="58"/>
      <c r="C432" s="33" t="s">
        <v>147</v>
      </c>
      <c r="D432" s="33"/>
      <c r="E432" s="244">
        <v>0</v>
      </c>
      <c r="F432" s="194"/>
      <c r="G432" s="204">
        <f t="shared" si="619"/>
        <v>0</v>
      </c>
      <c r="H432" s="246">
        <f t="shared" si="615"/>
        <v>0</v>
      </c>
      <c r="I432" s="201" t="s">
        <v>164</v>
      </c>
      <c r="J432" s="195">
        <f t="shared" si="623"/>
        <v>0</v>
      </c>
      <c r="K432" s="195">
        <f t="shared" si="623"/>
        <v>0</v>
      </c>
      <c r="L432" s="195">
        <f t="shared" si="623"/>
        <v>0</v>
      </c>
      <c r="M432" s="195">
        <f t="shared" si="623"/>
        <v>0</v>
      </c>
      <c r="N432" s="195">
        <f t="shared" si="623"/>
        <v>0</v>
      </c>
      <c r="O432" s="195">
        <f t="shared" si="623"/>
        <v>0</v>
      </c>
      <c r="P432" s="195">
        <f t="shared" si="623"/>
        <v>0</v>
      </c>
      <c r="Q432" s="195">
        <f t="shared" si="623"/>
        <v>0</v>
      </c>
      <c r="R432" s="195">
        <f t="shared" si="623"/>
        <v>0</v>
      </c>
      <c r="S432" s="195">
        <f t="shared" si="623"/>
        <v>0</v>
      </c>
      <c r="T432" s="195">
        <f t="shared" si="624"/>
        <v>0</v>
      </c>
      <c r="U432" s="195">
        <f t="shared" si="624"/>
        <v>0</v>
      </c>
      <c r="V432" s="195">
        <f t="shared" si="624"/>
        <v>0</v>
      </c>
      <c r="W432" s="195">
        <f t="shared" si="624"/>
        <v>0</v>
      </c>
      <c r="X432" s="195">
        <f t="shared" si="624"/>
        <v>0</v>
      </c>
      <c r="Y432" s="195">
        <f t="shared" si="624"/>
        <v>0</v>
      </c>
      <c r="Z432" s="195">
        <f t="shared" si="624"/>
        <v>0</v>
      </c>
      <c r="AA432" s="195">
        <f t="shared" si="624"/>
        <v>0</v>
      </c>
      <c r="AB432" s="195">
        <f t="shared" si="624"/>
        <v>0</v>
      </c>
      <c r="AC432" s="195">
        <f t="shared" si="624"/>
        <v>0</v>
      </c>
      <c r="AD432" s="195">
        <f t="shared" si="625"/>
        <v>0</v>
      </c>
      <c r="AE432" s="195">
        <f t="shared" si="625"/>
        <v>0</v>
      </c>
      <c r="AF432" s="195">
        <f t="shared" si="625"/>
        <v>0</v>
      </c>
      <c r="AG432" s="195">
        <f t="shared" si="625"/>
        <v>0</v>
      </c>
      <c r="AH432" s="195">
        <f t="shared" si="625"/>
        <v>0</v>
      </c>
      <c r="AI432" s="195">
        <f t="shared" si="625"/>
        <v>0</v>
      </c>
      <c r="AJ432" s="195">
        <f t="shared" si="625"/>
        <v>0</v>
      </c>
      <c r="AK432" s="195">
        <f t="shared" si="625"/>
        <v>0</v>
      </c>
      <c r="AL432" s="195">
        <f t="shared" si="625"/>
        <v>0</v>
      </c>
      <c r="AM432" s="195">
        <f t="shared" si="625"/>
        <v>0</v>
      </c>
      <c r="AN432" s="195">
        <f t="shared" si="625"/>
        <v>0</v>
      </c>
      <c r="AO432" s="195">
        <f t="shared" si="625"/>
        <v>0</v>
      </c>
      <c r="AP432" s="195"/>
      <c r="AQ432" s="195"/>
      <c r="AR432" s="195"/>
      <c r="AS432" s="195"/>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14"/>
      <c r="DC432" s="28"/>
      <c r="DD432" s="28"/>
      <c r="DE432" s="28"/>
      <c r="DF432" s="28"/>
      <c r="DG432" s="28"/>
      <c r="DH432" s="28"/>
      <c r="DI432" s="28"/>
      <c r="DJ432" s="28"/>
      <c r="DK432" s="28"/>
      <c r="DL432" s="28"/>
      <c r="DM432" s="28"/>
      <c r="DN432" s="28"/>
      <c r="DO432" s="28"/>
      <c r="DP432" s="28"/>
      <c r="DQ432" s="28"/>
      <c r="DR432" s="28"/>
      <c r="DS432" s="28"/>
      <c r="DT432" s="28"/>
      <c r="DU432" s="28"/>
      <c r="DV432" s="28"/>
      <c r="DW432" s="28"/>
      <c r="DX432" s="28"/>
      <c r="DY432" s="28"/>
      <c r="DZ432" s="28"/>
      <c r="EA432" s="28"/>
      <c r="EB432" s="28"/>
      <c r="EC432" s="28"/>
      <c r="ED432" s="28"/>
      <c r="EE432" s="28"/>
      <c r="EF432" s="28"/>
      <c r="EG432" s="28"/>
      <c r="EH432" s="28"/>
      <c r="EI432" s="28"/>
      <c r="EJ432" s="28"/>
      <c r="EK432" s="28"/>
      <c r="EL432" s="28"/>
      <c r="EM432" s="28"/>
      <c r="EN432" s="28"/>
      <c r="EO432" s="28"/>
      <c r="EP432" s="28"/>
      <c r="EQ432" s="28"/>
      <c r="ER432" s="28"/>
      <c r="ES432" s="28"/>
      <c r="ET432" s="28"/>
      <c r="EU432" s="28"/>
      <c r="EV432" s="28"/>
      <c r="EW432" s="28"/>
      <c r="EX432" s="28"/>
      <c r="EY432" s="28"/>
      <c r="EZ432" s="28"/>
      <c r="FA432" s="28"/>
      <c r="FB432" s="28"/>
      <c r="FC432" s="28"/>
      <c r="FD432" s="28"/>
      <c r="FE432" s="28"/>
      <c r="FF432" s="28"/>
      <c r="FG432" s="28"/>
      <c r="FH432" s="28"/>
      <c r="FI432" s="28"/>
      <c r="FJ432" s="28"/>
      <c r="FK432" s="28"/>
      <c r="FL432" s="28"/>
      <c r="FM432" s="28"/>
      <c r="FN432" s="28"/>
      <c r="FO432" s="28"/>
      <c r="FP432" s="28"/>
      <c r="FQ432" s="28"/>
      <c r="FR432" s="28"/>
      <c r="FS432" s="28"/>
      <c r="FT432" s="28"/>
      <c r="FU432" s="28"/>
      <c r="FV432" s="28"/>
      <c r="FW432" s="28"/>
      <c r="FX432" s="28"/>
      <c r="FY432" s="28"/>
      <c r="FZ432" s="28"/>
      <c r="GA432" s="28"/>
      <c r="GB432" s="28"/>
      <c r="GC432" s="28"/>
      <c r="GD432" s="28"/>
      <c r="GE432" s="28"/>
      <c r="GF432" s="28"/>
      <c r="GG432" s="28"/>
      <c r="GH432" s="28"/>
      <c r="GI432" s="28"/>
      <c r="GJ432" s="28"/>
      <c r="GK432" s="28"/>
      <c r="GL432" s="28"/>
      <c r="GM432" s="28"/>
      <c r="GN432" s="28"/>
      <c r="GO432" s="28"/>
      <c r="GP432" s="28"/>
      <c r="GQ432" s="28"/>
      <c r="GR432" s="28"/>
      <c r="GS432" s="28"/>
      <c r="GT432" s="28"/>
      <c r="GU432" s="28"/>
      <c r="GV432" s="28"/>
      <c r="GW432" s="28"/>
      <c r="GX432" s="28"/>
      <c r="GY432" s="28"/>
      <c r="GZ432" s="28"/>
      <c r="HA432" s="28"/>
      <c r="HB432" s="28"/>
      <c r="HC432" s="28"/>
      <c r="HD432" s="28"/>
      <c r="HE432" s="28"/>
      <c r="HF432" s="28"/>
      <c r="HG432" s="28"/>
      <c r="HH432" s="28"/>
      <c r="HI432" s="28"/>
      <c r="HJ432" s="28"/>
      <c r="HK432" s="28"/>
      <c r="HL432" s="28"/>
      <c r="HM432" s="28"/>
      <c r="HN432" s="28"/>
      <c r="HO432" s="28"/>
      <c r="HP432" s="28"/>
      <c r="HQ432" s="28"/>
      <c r="HR432" s="28"/>
      <c r="HS432" s="28"/>
      <c r="HT432" s="28"/>
      <c r="HU432" s="28"/>
      <c r="HV432" s="28"/>
      <c r="HW432" s="28"/>
      <c r="HX432" s="28"/>
      <c r="HY432" s="28"/>
      <c r="HZ432" s="28"/>
      <c r="IA432" s="28"/>
      <c r="IB432" s="28"/>
      <c r="IC432" s="28"/>
      <c r="ID432" s="28"/>
      <c r="IE432" s="28"/>
      <c r="IF432" s="28"/>
      <c r="IG432" s="28"/>
      <c r="IH432" s="28"/>
      <c r="II432" s="28"/>
      <c r="IJ432" s="28"/>
      <c r="IK432" s="28"/>
      <c r="IL432" s="28"/>
      <c r="IM432" s="28"/>
      <c r="IN432" s="28"/>
      <c r="IO432" s="28"/>
      <c r="IP432" s="28"/>
      <c r="IQ432" s="28"/>
      <c r="IR432" s="28"/>
      <c r="IS432" s="28"/>
      <c r="IT432" s="28"/>
      <c r="IU432" s="28"/>
      <c r="IV432" s="28"/>
      <c r="IW432" s="28"/>
      <c r="IX432" s="28"/>
      <c r="IY432" s="28"/>
      <c r="IZ432" s="28"/>
      <c r="JA432" s="28"/>
      <c r="JB432" s="28"/>
      <c r="JC432" s="28"/>
      <c r="JD432" s="28"/>
      <c r="JE432" s="28"/>
      <c r="JF432" s="28"/>
      <c r="JG432" s="28"/>
      <c r="JH432" s="28"/>
      <c r="JI432" s="28"/>
      <c r="JJ432" s="28"/>
      <c r="JK432" s="28"/>
      <c r="JL432" s="28"/>
      <c r="JM432" s="28"/>
      <c r="JN432" s="28"/>
      <c r="JO432" s="28"/>
      <c r="JP432" s="28"/>
      <c r="JQ432" s="28"/>
      <c r="JR432" s="28"/>
      <c r="JS432" s="28"/>
    </row>
    <row r="433" spans="1:279" s="27" customFormat="1" ht="12.75" outlineLevel="1" x14ac:dyDescent="0.2">
      <c r="A433" s="33"/>
      <c r="B433" s="58"/>
      <c r="C433" s="33" t="s">
        <v>148</v>
      </c>
      <c r="D433" s="33"/>
      <c r="E433" s="244">
        <v>0</v>
      </c>
      <c r="F433" s="194"/>
      <c r="G433" s="204">
        <f t="shared" si="619"/>
        <v>0</v>
      </c>
      <c r="H433" s="246">
        <f t="shared" si="615"/>
        <v>0</v>
      </c>
      <c r="I433" s="201" t="s">
        <v>164</v>
      </c>
      <c r="J433" s="195">
        <f t="shared" ref="J433:S444" si="626">+J$445*$E433</f>
        <v>0</v>
      </c>
      <c r="K433" s="195">
        <f t="shared" si="626"/>
        <v>0</v>
      </c>
      <c r="L433" s="195">
        <f t="shared" si="626"/>
        <v>0</v>
      </c>
      <c r="M433" s="195">
        <f t="shared" si="626"/>
        <v>0</v>
      </c>
      <c r="N433" s="195">
        <f t="shared" si="626"/>
        <v>0</v>
      </c>
      <c r="O433" s="195">
        <f t="shared" si="626"/>
        <v>0</v>
      </c>
      <c r="P433" s="195">
        <f t="shared" si="626"/>
        <v>0</v>
      </c>
      <c r="Q433" s="195">
        <f t="shared" si="626"/>
        <v>0</v>
      </c>
      <c r="R433" s="195">
        <f t="shared" si="626"/>
        <v>0</v>
      </c>
      <c r="S433" s="195">
        <f t="shared" si="626"/>
        <v>0</v>
      </c>
      <c r="T433" s="195">
        <f t="shared" ref="T433:AC444" si="627">+T$445*$E433</f>
        <v>0</v>
      </c>
      <c r="U433" s="195">
        <f t="shared" si="627"/>
        <v>0</v>
      </c>
      <c r="V433" s="195">
        <f t="shared" si="627"/>
        <v>0</v>
      </c>
      <c r="W433" s="195">
        <f t="shared" si="627"/>
        <v>0</v>
      </c>
      <c r="X433" s="195">
        <f t="shared" si="627"/>
        <v>0</v>
      </c>
      <c r="Y433" s="195">
        <f t="shared" si="627"/>
        <v>0</v>
      </c>
      <c r="Z433" s="195">
        <f t="shared" si="627"/>
        <v>0</v>
      </c>
      <c r="AA433" s="195">
        <f t="shared" si="627"/>
        <v>0</v>
      </c>
      <c r="AB433" s="195">
        <f t="shared" si="627"/>
        <v>0</v>
      </c>
      <c r="AC433" s="195">
        <f t="shared" si="627"/>
        <v>0</v>
      </c>
      <c r="AD433" s="195">
        <f t="shared" ref="AD433:AO444" si="628">+AD$445*$E433</f>
        <v>0</v>
      </c>
      <c r="AE433" s="195">
        <f t="shared" si="628"/>
        <v>0</v>
      </c>
      <c r="AF433" s="195">
        <f t="shared" si="628"/>
        <v>0</v>
      </c>
      <c r="AG433" s="195">
        <f t="shared" si="628"/>
        <v>0</v>
      </c>
      <c r="AH433" s="195">
        <f t="shared" si="628"/>
        <v>0</v>
      </c>
      <c r="AI433" s="195">
        <f t="shared" si="628"/>
        <v>0</v>
      </c>
      <c r="AJ433" s="195">
        <f t="shared" si="628"/>
        <v>0</v>
      </c>
      <c r="AK433" s="195">
        <f t="shared" si="628"/>
        <v>0</v>
      </c>
      <c r="AL433" s="195">
        <f t="shared" si="628"/>
        <v>0</v>
      </c>
      <c r="AM433" s="195">
        <f t="shared" si="628"/>
        <v>0</v>
      </c>
      <c r="AN433" s="195">
        <f t="shared" si="628"/>
        <v>0</v>
      </c>
      <c r="AO433" s="195">
        <f t="shared" si="628"/>
        <v>0</v>
      </c>
      <c r="AP433" s="195"/>
      <c r="AQ433" s="195"/>
      <c r="AR433" s="195"/>
      <c r="AS433" s="195"/>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14"/>
      <c r="DC433" s="28"/>
      <c r="DD433" s="28"/>
      <c r="DE433" s="28"/>
      <c r="DF433" s="28"/>
      <c r="DG433" s="28"/>
      <c r="DH433" s="28"/>
      <c r="DI433" s="28"/>
      <c r="DJ433" s="28"/>
      <c r="DK433" s="28"/>
      <c r="DL433" s="28"/>
      <c r="DM433" s="28"/>
      <c r="DN433" s="28"/>
      <c r="DO433" s="28"/>
      <c r="DP433" s="28"/>
      <c r="DQ433" s="28"/>
      <c r="DR433" s="28"/>
      <c r="DS433" s="28"/>
      <c r="DT433" s="28"/>
      <c r="DU433" s="28"/>
      <c r="DV433" s="28"/>
      <c r="DW433" s="28"/>
      <c r="DX433" s="28"/>
      <c r="DY433" s="28"/>
      <c r="DZ433" s="28"/>
      <c r="EA433" s="28"/>
      <c r="EB433" s="28"/>
      <c r="EC433" s="28"/>
      <c r="ED433" s="28"/>
      <c r="EE433" s="28"/>
      <c r="EF433" s="28"/>
      <c r="EG433" s="28"/>
      <c r="EH433" s="28"/>
      <c r="EI433" s="28"/>
      <c r="EJ433" s="28"/>
      <c r="EK433" s="28"/>
      <c r="EL433" s="28"/>
      <c r="EM433" s="28"/>
      <c r="EN433" s="28"/>
      <c r="EO433" s="28"/>
      <c r="EP433" s="28"/>
      <c r="EQ433" s="28"/>
      <c r="ER433" s="28"/>
      <c r="ES433" s="28"/>
      <c r="ET433" s="28"/>
      <c r="EU433" s="28"/>
      <c r="EV433" s="28"/>
      <c r="EW433" s="28"/>
      <c r="EX433" s="28"/>
      <c r="EY433" s="28"/>
      <c r="EZ433" s="28"/>
      <c r="FA433" s="28"/>
      <c r="FB433" s="28"/>
      <c r="FC433" s="28"/>
      <c r="FD433" s="28"/>
      <c r="FE433" s="28"/>
      <c r="FF433" s="28"/>
      <c r="FG433" s="28"/>
      <c r="FH433" s="28"/>
      <c r="FI433" s="28"/>
      <c r="FJ433" s="28"/>
      <c r="FK433" s="28"/>
      <c r="FL433" s="28"/>
      <c r="FM433" s="28"/>
      <c r="FN433" s="28"/>
      <c r="FO433" s="28"/>
      <c r="FP433" s="28"/>
      <c r="FQ433" s="28"/>
      <c r="FR433" s="28"/>
      <c r="FS433" s="28"/>
      <c r="FT433" s="28"/>
      <c r="FU433" s="28"/>
      <c r="FV433" s="28"/>
      <c r="FW433" s="28"/>
      <c r="FX433" s="28"/>
      <c r="FY433" s="28"/>
      <c r="FZ433" s="28"/>
      <c r="GA433" s="28"/>
      <c r="GB433" s="28"/>
      <c r="GC433" s="28"/>
      <c r="GD433" s="28"/>
      <c r="GE433" s="28"/>
      <c r="GF433" s="28"/>
      <c r="GG433" s="28"/>
      <c r="GH433" s="28"/>
      <c r="GI433" s="28"/>
      <c r="GJ433" s="28"/>
      <c r="GK433" s="28"/>
      <c r="GL433" s="28"/>
      <c r="GM433" s="28"/>
      <c r="GN433" s="28"/>
      <c r="GO433" s="28"/>
      <c r="GP433" s="28"/>
      <c r="GQ433" s="28"/>
      <c r="GR433" s="28"/>
      <c r="GS433" s="28"/>
      <c r="GT433" s="28"/>
      <c r="GU433" s="28"/>
      <c r="GV433" s="28"/>
      <c r="GW433" s="28"/>
      <c r="GX433" s="28"/>
      <c r="GY433" s="28"/>
      <c r="GZ433" s="28"/>
      <c r="HA433" s="28"/>
      <c r="HB433" s="28"/>
      <c r="HC433" s="28"/>
      <c r="HD433" s="28"/>
      <c r="HE433" s="28"/>
      <c r="HF433" s="28"/>
      <c r="HG433" s="28"/>
      <c r="HH433" s="28"/>
      <c r="HI433" s="28"/>
      <c r="HJ433" s="28"/>
      <c r="HK433" s="28"/>
      <c r="HL433" s="28"/>
      <c r="HM433" s="28"/>
      <c r="HN433" s="28"/>
      <c r="HO433" s="28"/>
      <c r="HP433" s="28"/>
      <c r="HQ433" s="28"/>
      <c r="HR433" s="28"/>
      <c r="HS433" s="28"/>
      <c r="HT433" s="28"/>
      <c r="HU433" s="28"/>
      <c r="HV433" s="28"/>
      <c r="HW433" s="28"/>
      <c r="HX433" s="28"/>
      <c r="HY433" s="28"/>
      <c r="HZ433" s="28"/>
      <c r="IA433" s="28"/>
      <c r="IB433" s="28"/>
      <c r="IC433" s="28"/>
      <c r="ID433" s="28"/>
      <c r="IE433" s="28"/>
      <c r="IF433" s="28"/>
      <c r="IG433" s="28"/>
      <c r="IH433" s="28"/>
      <c r="II433" s="28"/>
      <c r="IJ433" s="28"/>
      <c r="IK433" s="28"/>
      <c r="IL433" s="28"/>
      <c r="IM433" s="28"/>
      <c r="IN433" s="28"/>
      <c r="IO433" s="28"/>
      <c r="IP433" s="28"/>
      <c r="IQ433" s="28"/>
      <c r="IR433" s="28"/>
      <c r="IS433" s="28"/>
      <c r="IT433" s="28"/>
      <c r="IU433" s="28"/>
      <c r="IV433" s="28"/>
      <c r="IW433" s="28"/>
      <c r="IX433" s="28"/>
      <c r="IY433" s="28"/>
      <c r="IZ433" s="28"/>
      <c r="JA433" s="28"/>
      <c r="JB433" s="28"/>
      <c r="JC433" s="28"/>
      <c r="JD433" s="28"/>
      <c r="JE433" s="28"/>
      <c r="JF433" s="28"/>
      <c r="JG433" s="28"/>
      <c r="JH433" s="28"/>
      <c r="JI433" s="28"/>
      <c r="JJ433" s="28"/>
      <c r="JK433" s="28"/>
      <c r="JL433" s="28"/>
      <c r="JM433" s="28"/>
      <c r="JN433" s="28"/>
      <c r="JO433" s="28"/>
      <c r="JP433" s="28"/>
      <c r="JQ433" s="28"/>
      <c r="JR433" s="28"/>
      <c r="JS433" s="28"/>
    </row>
    <row r="434" spans="1:279" s="27" customFormat="1" ht="12.75" outlineLevel="1" x14ac:dyDescent="0.2">
      <c r="A434" s="33"/>
      <c r="B434" s="58"/>
      <c r="C434" s="33" t="s">
        <v>149</v>
      </c>
      <c r="D434" s="33"/>
      <c r="E434" s="244">
        <v>0</v>
      </c>
      <c r="F434" s="194"/>
      <c r="G434" s="204">
        <f t="shared" si="619"/>
        <v>0</v>
      </c>
      <c r="H434" s="246">
        <f t="shared" si="615"/>
        <v>0</v>
      </c>
      <c r="I434" s="201" t="s">
        <v>164</v>
      </c>
      <c r="J434" s="195">
        <f t="shared" si="626"/>
        <v>0</v>
      </c>
      <c r="K434" s="195">
        <f t="shared" si="626"/>
        <v>0</v>
      </c>
      <c r="L434" s="195">
        <f t="shared" si="626"/>
        <v>0</v>
      </c>
      <c r="M434" s="195">
        <f t="shared" si="626"/>
        <v>0</v>
      </c>
      <c r="N434" s="195">
        <f t="shared" si="626"/>
        <v>0</v>
      </c>
      <c r="O434" s="195">
        <f t="shared" si="626"/>
        <v>0</v>
      </c>
      <c r="P434" s="195">
        <f t="shared" si="626"/>
        <v>0</v>
      </c>
      <c r="Q434" s="195">
        <f t="shared" si="626"/>
        <v>0</v>
      </c>
      <c r="R434" s="195">
        <f t="shared" si="626"/>
        <v>0</v>
      </c>
      <c r="S434" s="195">
        <f t="shared" si="626"/>
        <v>0</v>
      </c>
      <c r="T434" s="195">
        <f t="shared" si="627"/>
        <v>0</v>
      </c>
      <c r="U434" s="195">
        <f t="shared" si="627"/>
        <v>0</v>
      </c>
      <c r="V434" s="195">
        <f t="shared" si="627"/>
        <v>0</v>
      </c>
      <c r="W434" s="195">
        <f t="shared" si="627"/>
        <v>0</v>
      </c>
      <c r="X434" s="195">
        <f t="shared" si="627"/>
        <v>0</v>
      </c>
      <c r="Y434" s="195">
        <f t="shared" si="627"/>
        <v>0</v>
      </c>
      <c r="Z434" s="195">
        <f t="shared" si="627"/>
        <v>0</v>
      </c>
      <c r="AA434" s="195">
        <f t="shared" si="627"/>
        <v>0</v>
      </c>
      <c r="AB434" s="195">
        <f t="shared" si="627"/>
        <v>0</v>
      </c>
      <c r="AC434" s="195">
        <f t="shared" si="627"/>
        <v>0</v>
      </c>
      <c r="AD434" s="195">
        <f t="shared" si="628"/>
        <v>0</v>
      </c>
      <c r="AE434" s="195">
        <f t="shared" si="628"/>
        <v>0</v>
      </c>
      <c r="AF434" s="195">
        <f t="shared" si="628"/>
        <v>0</v>
      </c>
      <c r="AG434" s="195">
        <f t="shared" si="628"/>
        <v>0</v>
      </c>
      <c r="AH434" s="195">
        <f t="shared" si="628"/>
        <v>0</v>
      </c>
      <c r="AI434" s="195">
        <f t="shared" si="628"/>
        <v>0</v>
      </c>
      <c r="AJ434" s="195">
        <f t="shared" si="628"/>
        <v>0</v>
      </c>
      <c r="AK434" s="195">
        <f t="shared" si="628"/>
        <v>0</v>
      </c>
      <c r="AL434" s="195">
        <f t="shared" si="628"/>
        <v>0</v>
      </c>
      <c r="AM434" s="195">
        <f t="shared" si="628"/>
        <v>0</v>
      </c>
      <c r="AN434" s="195">
        <f t="shared" si="628"/>
        <v>0</v>
      </c>
      <c r="AO434" s="195">
        <f t="shared" si="628"/>
        <v>0</v>
      </c>
      <c r="AP434" s="195"/>
      <c r="AQ434" s="195"/>
      <c r="AR434" s="195"/>
      <c r="AS434" s="195"/>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14"/>
      <c r="DC434" s="28"/>
      <c r="DD434" s="28"/>
      <c r="DE434" s="28"/>
      <c r="DF434" s="28"/>
      <c r="DG434" s="28"/>
      <c r="DH434" s="28"/>
      <c r="DI434" s="28"/>
      <c r="DJ434" s="28"/>
      <c r="DK434" s="28"/>
      <c r="DL434" s="28"/>
      <c r="DM434" s="28"/>
      <c r="DN434" s="28"/>
      <c r="DO434" s="28"/>
      <c r="DP434" s="28"/>
      <c r="DQ434" s="28"/>
      <c r="DR434" s="28"/>
      <c r="DS434" s="28"/>
      <c r="DT434" s="28"/>
      <c r="DU434" s="28"/>
      <c r="DV434" s="28"/>
      <c r="DW434" s="28"/>
      <c r="DX434" s="28"/>
      <c r="DY434" s="28"/>
      <c r="DZ434" s="28"/>
      <c r="EA434" s="28"/>
      <c r="EB434" s="28"/>
      <c r="EC434" s="28"/>
      <c r="ED434" s="28"/>
      <c r="EE434" s="28"/>
      <c r="EF434" s="28"/>
      <c r="EG434" s="28"/>
      <c r="EH434" s="28"/>
      <c r="EI434" s="28"/>
      <c r="EJ434" s="28"/>
      <c r="EK434" s="28"/>
      <c r="EL434" s="28"/>
      <c r="EM434" s="28"/>
      <c r="EN434" s="28"/>
      <c r="EO434" s="28"/>
      <c r="EP434" s="28"/>
      <c r="EQ434" s="28"/>
      <c r="ER434" s="28"/>
      <c r="ES434" s="28"/>
      <c r="ET434" s="28"/>
      <c r="EU434" s="28"/>
      <c r="EV434" s="28"/>
      <c r="EW434" s="28"/>
      <c r="EX434" s="28"/>
      <c r="EY434" s="28"/>
      <c r="EZ434" s="28"/>
      <c r="FA434" s="28"/>
      <c r="FB434" s="28"/>
      <c r="FC434" s="28"/>
      <c r="FD434" s="28"/>
      <c r="FE434" s="28"/>
      <c r="FF434" s="28"/>
      <c r="FG434" s="28"/>
      <c r="FH434" s="28"/>
      <c r="FI434" s="28"/>
      <c r="FJ434" s="28"/>
      <c r="FK434" s="28"/>
      <c r="FL434" s="28"/>
      <c r="FM434" s="28"/>
      <c r="FN434" s="28"/>
      <c r="FO434" s="28"/>
      <c r="FP434" s="28"/>
      <c r="FQ434" s="28"/>
      <c r="FR434" s="28"/>
      <c r="FS434" s="28"/>
      <c r="FT434" s="28"/>
      <c r="FU434" s="28"/>
      <c r="FV434" s="28"/>
      <c r="FW434" s="28"/>
      <c r="FX434" s="28"/>
      <c r="FY434" s="28"/>
      <c r="FZ434" s="28"/>
      <c r="GA434" s="28"/>
      <c r="GB434" s="28"/>
      <c r="GC434" s="28"/>
      <c r="GD434" s="28"/>
      <c r="GE434" s="28"/>
      <c r="GF434" s="28"/>
      <c r="GG434" s="28"/>
      <c r="GH434" s="28"/>
      <c r="GI434" s="28"/>
      <c r="GJ434" s="28"/>
      <c r="GK434" s="28"/>
      <c r="GL434" s="28"/>
      <c r="GM434" s="28"/>
      <c r="GN434" s="28"/>
      <c r="GO434" s="28"/>
      <c r="GP434" s="28"/>
      <c r="GQ434" s="28"/>
      <c r="GR434" s="28"/>
      <c r="GS434" s="28"/>
      <c r="GT434" s="28"/>
      <c r="GU434" s="28"/>
      <c r="GV434" s="28"/>
      <c r="GW434" s="28"/>
      <c r="GX434" s="28"/>
      <c r="GY434" s="28"/>
      <c r="GZ434" s="28"/>
      <c r="HA434" s="28"/>
      <c r="HB434" s="28"/>
      <c r="HC434" s="28"/>
      <c r="HD434" s="28"/>
      <c r="HE434" s="28"/>
      <c r="HF434" s="28"/>
      <c r="HG434" s="28"/>
      <c r="HH434" s="28"/>
      <c r="HI434" s="28"/>
      <c r="HJ434" s="28"/>
      <c r="HK434" s="28"/>
      <c r="HL434" s="28"/>
      <c r="HM434" s="28"/>
      <c r="HN434" s="28"/>
      <c r="HO434" s="28"/>
      <c r="HP434" s="28"/>
      <c r="HQ434" s="28"/>
      <c r="HR434" s="28"/>
      <c r="HS434" s="28"/>
      <c r="HT434" s="28"/>
      <c r="HU434" s="28"/>
      <c r="HV434" s="28"/>
      <c r="HW434" s="28"/>
      <c r="HX434" s="28"/>
      <c r="HY434" s="28"/>
      <c r="HZ434" s="28"/>
      <c r="IA434" s="28"/>
      <c r="IB434" s="28"/>
      <c r="IC434" s="28"/>
      <c r="ID434" s="28"/>
      <c r="IE434" s="28"/>
      <c r="IF434" s="28"/>
      <c r="IG434" s="28"/>
      <c r="IH434" s="28"/>
      <c r="II434" s="28"/>
      <c r="IJ434" s="28"/>
      <c r="IK434" s="28"/>
      <c r="IL434" s="28"/>
      <c r="IM434" s="28"/>
      <c r="IN434" s="28"/>
      <c r="IO434" s="28"/>
      <c r="IP434" s="28"/>
      <c r="IQ434" s="28"/>
      <c r="IR434" s="28"/>
      <c r="IS434" s="28"/>
      <c r="IT434" s="28"/>
      <c r="IU434" s="28"/>
      <c r="IV434" s="28"/>
      <c r="IW434" s="28"/>
      <c r="IX434" s="28"/>
      <c r="IY434" s="28"/>
      <c r="IZ434" s="28"/>
      <c r="JA434" s="28"/>
      <c r="JB434" s="28"/>
      <c r="JC434" s="28"/>
      <c r="JD434" s="28"/>
      <c r="JE434" s="28"/>
      <c r="JF434" s="28"/>
      <c r="JG434" s="28"/>
      <c r="JH434" s="28"/>
      <c r="JI434" s="28"/>
      <c r="JJ434" s="28"/>
      <c r="JK434" s="28"/>
      <c r="JL434" s="28"/>
      <c r="JM434" s="28"/>
      <c r="JN434" s="28"/>
      <c r="JO434" s="28"/>
      <c r="JP434" s="28"/>
      <c r="JQ434" s="28"/>
      <c r="JR434" s="28"/>
      <c r="JS434" s="28"/>
    </row>
    <row r="435" spans="1:279" s="27" customFormat="1" ht="12.75" outlineLevel="1" x14ac:dyDescent="0.2">
      <c r="A435" s="33"/>
      <c r="B435" s="58"/>
      <c r="C435" s="33" t="s">
        <v>150</v>
      </c>
      <c r="D435" s="33"/>
      <c r="E435" s="244">
        <v>0</v>
      </c>
      <c r="F435" s="194"/>
      <c r="G435" s="204">
        <f t="shared" si="619"/>
        <v>0</v>
      </c>
      <c r="H435" s="246">
        <f t="shared" si="615"/>
        <v>0</v>
      </c>
      <c r="I435" s="201" t="s">
        <v>164</v>
      </c>
      <c r="J435" s="195">
        <f t="shared" si="626"/>
        <v>0</v>
      </c>
      <c r="K435" s="195">
        <f t="shared" si="626"/>
        <v>0</v>
      </c>
      <c r="L435" s="195">
        <f t="shared" si="626"/>
        <v>0</v>
      </c>
      <c r="M435" s="195">
        <f t="shared" si="626"/>
        <v>0</v>
      </c>
      <c r="N435" s="195">
        <f t="shared" si="626"/>
        <v>0</v>
      </c>
      <c r="O435" s="195">
        <f t="shared" si="626"/>
        <v>0</v>
      </c>
      <c r="P435" s="195">
        <f t="shared" si="626"/>
        <v>0</v>
      </c>
      <c r="Q435" s="195">
        <f t="shared" si="626"/>
        <v>0</v>
      </c>
      <c r="R435" s="195">
        <f t="shared" si="626"/>
        <v>0</v>
      </c>
      <c r="S435" s="195">
        <f t="shared" si="626"/>
        <v>0</v>
      </c>
      <c r="T435" s="195">
        <f t="shared" si="627"/>
        <v>0</v>
      </c>
      <c r="U435" s="195">
        <f t="shared" si="627"/>
        <v>0</v>
      </c>
      <c r="V435" s="195">
        <f t="shared" si="627"/>
        <v>0</v>
      </c>
      <c r="W435" s="195">
        <f t="shared" si="627"/>
        <v>0</v>
      </c>
      <c r="X435" s="195">
        <f t="shared" si="627"/>
        <v>0</v>
      </c>
      <c r="Y435" s="195">
        <f t="shared" si="627"/>
        <v>0</v>
      </c>
      <c r="Z435" s="195">
        <f t="shared" si="627"/>
        <v>0</v>
      </c>
      <c r="AA435" s="195">
        <f t="shared" si="627"/>
        <v>0</v>
      </c>
      <c r="AB435" s="195">
        <f t="shared" si="627"/>
        <v>0</v>
      </c>
      <c r="AC435" s="195">
        <f t="shared" si="627"/>
        <v>0</v>
      </c>
      <c r="AD435" s="195">
        <f t="shared" si="628"/>
        <v>0</v>
      </c>
      <c r="AE435" s="195">
        <f t="shared" si="628"/>
        <v>0</v>
      </c>
      <c r="AF435" s="195">
        <f t="shared" si="628"/>
        <v>0</v>
      </c>
      <c r="AG435" s="195">
        <f t="shared" si="628"/>
        <v>0</v>
      </c>
      <c r="AH435" s="195">
        <f t="shared" si="628"/>
        <v>0</v>
      </c>
      <c r="AI435" s="195">
        <f t="shared" si="628"/>
        <v>0</v>
      </c>
      <c r="AJ435" s="195">
        <f t="shared" si="628"/>
        <v>0</v>
      </c>
      <c r="AK435" s="195">
        <f t="shared" si="628"/>
        <v>0</v>
      </c>
      <c r="AL435" s="195">
        <f t="shared" si="628"/>
        <v>0</v>
      </c>
      <c r="AM435" s="195">
        <f t="shared" si="628"/>
        <v>0</v>
      </c>
      <c r="AN435" s="195">
        <f t="shared" si="628"/>
        <v>0</v>
      </c>
      <c r="AO435" s="195">
        <f t="shared" si="628"/>
        <v>0</v>
      </c>
      <c r="AP435" s="195"/>
      <c r="AQ435" s="195"/>
      <c r="AR435" s="195"/>
      <c r="AS435" s="195"/>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14"/>
      <c r="DC435" s="28"/>
      <c r="DD435" s="28"/>
      <c r="DE435" s="28"/>
      <c r="DF435" s="28"/>
      <c r="DG435" s="28"/>
      <c r="DH435" s="28"/>
      <c r="DI435" s="28"/>
      <c r="DJ435" s="28"/>
      <c r="DK435" s="28"/>
      <c r="DL435" s="28"/>
      <c r="DM435" s="28"/>
      <c r="DN435" s="28"/>
      <c r="DO435" s="28"/>
      <c r="DP435" s="28"/>
      <c r="DQ435" s="28"/>
      <c r="DR435" s="28"/>
      <c r="DS435" s="28"/>
      <c r="DT435" s="28"/>
      <c r="DU435" s="28"/>
      <c r="DV435" s="28"/>
      <c r="DW435" s="28"/>
      <c r="DX435" s="28"/>
      <c r="DY435" s="28"/>
      <c r="DZ435" s="28"/>
      <c r="EA435" s="28"/>
      <c r="EB435" s="28"/>
      <c r="EC435" s="28"/>
      <c r="ED435" s="28"/>
      <c r="EE435" s="28"/>
      <c r="EF435" s="28"/>
      <c r="EG435" s="28"/>
      <c r="EH435" s="28"/>
      <c r="EI435" s="28"/>
      <c r="EJ435" s="28"/>
      <c r="EK435" s="28"/>
      <c r="EL435" s="28"/>
      <c r="EM435" s="28"/>
      <c r="EN435" s="28"/>
      <c r="EO435" s="28"/>
      <c r="EP435" s="28"/>
      <c r="EQ435" s="28"/>
      <c r="ER435" s="28"/>
      <c r="ES435" s="28"/>
      <c r="ET435" s="28"/>
      <c r="EU435" s="28"/>
      <c r="EV435" s="28"/>
      <c r="EW435" s="28"/>
      <c r="EX435" s="28"/>
      <c r="EY435" s="28"/>
      <c r="EZ435" s="28"/>
      <c r="FA435" s="28"/>
      <c r="FB435" s="28"/>
      <c r="FC435" s="28"/>
      <c r="FD435" s="28"/>
      <c r="FE435" s="28"/>
      <c r="FF435" s="28"/>
      <c r="FG435" s="28"/>
      <c r="FH435" s="28"/>
      <c r="FI435" s="28"/>
      <c r="FJ435" s="28"/>
      <c r="FK435" s="28"/>
      <c r="FL435" s="28"/>
      <c r="FM435" s="28"/>
      <c r="FN435" s="28"/>
      <c r="FO435" s="28"/>
      <c r="FP435" s="28"/>
      <c r="FQ435" s="28"/>
      <c r="FR435" s="28"/>
      <c r="FS435" s="28"/>
      <c r="FT435" s="28"/>
      <c r="FU435" s="28"/>
      <c r="FV435" s="28"/>
      <c r="FW435" s="28"/>
      <c r="FX435" s="28"/>
      <c r="FY435" s="28"/>
      <c r="FZ435" s="28"/>
      <c r="GA435" s="28"/>
      <c r="GB435" s="28"/>
      <c r="GC435" s="28"/>
      <c r="GD435" s="28"/>
      <c r="GE435" s="28"/>
      <c r="GF435" s="28"/>
      <c r="GG435" s="28"/>
      <c r="GH435" s="28"/>
      <c r="GI435" s="28"/>
      <c r="GJ435" s="28"/>
      <c r="GK435" s="28"/>
      <c r="GL435" s="28"/>
      <c r="GM435" s="28"/>
      <c r="GN435" s="28"/>
      <c r="GO435" s="28"/>
      <c r="GP435" s="28"/>
      <c r="GQ435" s="28"/>
      <c r="GR435" s="28"/>
      <c r="GS435" s="28"/>
      <c r="GT435" s="28"/>
      <c r="GU435" s="28"/>
      <c r="GV435" s="28"/>
      <c r="GW435" s="28"/>
      <c r="GX435" s="28"/>
      <c r="GY435" s="28"/>
      <c r="GZ435" s="28"/>
      <c r="HA435" s="28"/>
      <c r="HB435" s="28"/>
      <c r="HC435" s="28"/>
      <c r="HD435" s="28"/>
      <c r="HE435" s="28"/>
      <c r="HF435" s="28"/>
      <c r="HG435" s="28"/>
      <c r="HH435" s="28"/>
      <c r="HI435" s="28"/>
      <c r="HJ435" s="28"/>
      <c r="HK435" s="28"/>
      <c r="HL435" s="28"/>
      <c r="HM435" s="28"/>
      <c r="HN435" s="28"/>
      <c r="HO435" s="28"/>
      <c r="HP435" s="28"/>
      <c r="HQ435" s="28"/>
      <c r="HR435" s="28"/>
      <c r="HS435" s="28"/>
      <c r="HT435" s="28"/>
      <c r="HU435" s="28"/>
      <c r="HV435" s="28"/>
      <c r="HW435" s="28"/>
      <c r="HX435" s="28"/>
      <c r="HY435" s="28"/>
      <c r="HZ435" s="28"/>
      <c r="IA435" s="28"/>
      <c r="IB435" s="28"/>
      <c r="IC435" s="28"/>
      <c r="ID435" s="28"/>
      <c r="IE435" s="28"/>
      <c r="IF435" s="28"/>
      <c r="IG435" s="28"/>
      <c r="IH435" s="28"/>
      <c r="II435" s="28"/>
      <c r="IJ435" s="28"/>
      <c r="IK435" s="28"/>
      <c r="IL435" s="28"/>
      <c r="IM435" s="28"/>
      <c r="IN435" s="28"/>
      <c r="IO435" s="28"/>
      <c r="IP435" s="28"/>
      <c r="IQ435" s="28"/>
      <c r="IR435" s="28"/>
      <c r="IS435" s="28"/>
      <c r="IT435" s="28"/>
      <c r="IU435" s="28"/>
      <c r="IV435" s="28"/>
      <c r="IW435" s="28"/>
      <c r="IX435" s="28"/>
      <c r="IY435" s="28"/>
      <c r="IZ435" s="28"/>
      <c r="JA435" s="28"/>
      <c r="JB435" s="28"/>
      <c r="JC435" s="28"/>
      <c r="JD435" s="28"/>
      <c r="JE435" s="28"/>
      <c r="JF435" s="28"/>
      <c r="JG435" s="28"/>
      <c r="JH435" s="28"/>
      <c r="JI435" s="28"/>
      <c r="JJ435" s="28"/>
      <c r="JK435" s="28"/>
      <c r="JL435" s="28"/>
      <c r="JM435" s="28"/>
      <c r="JN435" s="28"/>
      <c r="JO435" s="28"/>
      <c r="JP435" s="28"/>
      <c r="JQ435" s="28"/>
      <c r="JR435" s="28"/>
      <c r="JS435" s="28"/>
    </row>
    <row r="436" spans="1:279" s="27" customFormat="1" ht="12.75" outlineLevel="1" x14ac:dyDescent="0.2">
      <c r="A436" s="33"/>
      <c r="B436" s="58"/>
      <c r="C436" s="33" t="s">
        <v>151</v>
      </c>
      <c r="D436" s="33"/>
      <c r="E436" s="244">
        <v>0</v>
      </c>
      <c r="F436" s="194"/>
      <c r="G436" s="204">
        <f t="shared" si="619"/>
        <v>0</v>
      </c>
      <c r="H436" s="246">
        <f t="shared" si="615"/>
        <v>0</v>
      </c>
      <c r="I436" s="201" t="s">
        <v>164</v>
      </c>
      <c r="J436" s="195">
        <f t="shared" si="626"/>
        <v>0</v>
      </c>
      <c r="K436" s="195">
        <f t="shared" si="626"/>
        <v>0</v>
      </c>
      <c r="L436" s="195">
        <f t="shared" si="626"/>
        <v>0</v>
      </c>
      <c r="M436" s="195">
        <f t="shared" si="626"/>
        <v>0</v>
      </c>
      <c r="N436" s="195">
        <f t="shared" si="626"/>
        <v>0</v>
      </c>
      <c r="O436" s="195">
        <f t="shared" si="626"/>
        <v>0</v>
      </c>
      <c r="P436" s="195">
        <f t="shared" si="626"/>
        <v>0</v>
      </c>
      <c r="Q436" s="195">
        <f t="shared" si="626"/>
        <v>0</v>
      </c>
      <c r="R436" s="195">
        <f t="shared" si="626"/>
        <v>0</v>
      </c>
      <c r="S436" s="195">
        <f t="shared" si="626"/>
        <v>0</v>
      </c>
      <c r="T436" s="195">
        <f t="shared" si="627"/>
        <v>0</v>
      </c>
      <c r="U436" s="195">
        <f t="shared" si="627"/>
        <v>0</v>
      </c>
      <c r="V436" s="195">
        <f t="shared" si="627"/>
        <v>0</v>
      </c>
      <c r="W436" s="195">
        <f t="shared" si="627"/>
        <v>0</v>
      </c>
      <c r="X436" s="195">
        <f t="shared" si="627"/>
        <v>0</v>
      </c>
      <c r="Y436" s="195">
        <f t="shared" si="627"/>
        <v>0</v>
      </c>
      <c r="Z436" s="195">
        <f t="shared" si="627"/>
        <v>0</v>
      </c>
      <c r="AA436" s="195">
        <f t="shared" si="627"/>
        <v>0</v>
      </c>
      <c r="AB436" s="195">
        <f t="shared" si="627"/>
        <v>0</v>
      </c>
      <c r="AC436" s="195">
        <f t="shared" si="627"/>
        <v>0</v>
      </c>
      <c r="AD436" s="195">
        <f t="shared" si="628"/>
        <v>0</v>
      </c>
      <c r="AE436" s="195">
        <f t="shared" si="628"/>
        <v>0</v>
      </c>
      <c r="AF436" s="195">
        <f t="shared" si="628"/>
        <v>0</v>
      </c>
      <c r="AG436" s="195">
        <f t="shared" si="628"/>
        <v>0</v>
      </c>
      <c r="AH436" s="195">
        <f t="shared" si="628"/>
        <v>0</v>
      </c>
      <c r="AI436" s="195">
        <f t="shared" si="628"/>
        <v>0</v>
      </c>
      <c r="AJ436" s="195">
        <f t="shared" si="628"/>
        <v>0</v>
      </c>
      <c r="AK436" s="195">
        <f t="shared" si="628"/>
        <v>0</v>
      </c>
      <c r="AL436" s="195">
        <f t="shared" si="628"/>
        <v>0</v>
      </c>
      <c r="AM436" s="195">
        <f t="shared" si="628"/>
        <v>0</v>
      </c>
      <c r="AN436" s="195">
        <f t="shared" si="628"/>
        <v>0</v>
      </c>
      <c r="AO436" s="195">
        <f t="shared" si="628"/>
        <v>0</v>
      </c>
      <c r="AP436" s="195"/>
      <c r="AQ436" s="195"/>
      <c r="AR436" s="195"/>
      <c r="AS436" s="195"/>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14"/>
      <c r="DC436" s="28"/>
      <c r="DD436" s="28"/>
      <c r="DE436" s="28"/>
      <c r="DF436" s="28"/>
      <c r="DG436" s="28"/>
      <c r="DH436" s="28"/>
      <c r="DI436" s="28"/>
      <c r="DJ436" s="28"/>
      <c r="DK436" s="28"/>
      <c r="DL436" s="28"/>
      <c r="DM436" s="28"/>
      <c r="DN436" s="28"/>
      <c r="DO436" s="28"/>
      <c r="DP436" s="28"/>
      <c r="DQ436" s="28"/>
      <c r="DR436" s="28"/>
      <c r="DS436" s="28"/>
      <c r="DT436" s="28"/>
      <c r="DU436" s="28"/>
      <c r="DV436" s="28"/>
      <c r="DW436" s="28"/>
      <c r="DX436" s="28"/>
      <c r="DY436" s="28"/>
      <c r="DZ436" s="28"/>
      <c r="EA436" s="28"/>
      <c r="EB436" s="28"/>
      <c r="EC436" s="28"/>
      <c r="ED436" s="28"/>
      <c r="EE436" s="28"/>
      <c r="EF436" s="28"/>
      <c r="EG436" s="28"/>
      <c r="EH436" s="28"/>
      <c r="EI436" s="28"/>
      <c r="EJ436" s="28"/>
      <c r="EK436" s="28"/>
      <c r="EL436" s="28"/>
      <c r="EM436" s="28"/>
      <c r="EN436" s="28"/>
      <c r="EO436" s="28"/>
      <c r="EP436" s="28"/>
      <c r="EQ436" s="28"/>
      <c r="ER436" s="28"/>
      <c r="ES436" s="28"/>
      <c r="ET436" s="28"/>
      <c r="EU436" s="28"/>
      <c r="EV436" s="28"/>
      <c r="EW436" s="28"/>
      <c r="EX436" s="28"/>
      <c r="EY436" s="28"/>
      <c r="EZ436" s="28"/>
      <c r="FA436" s="28"/>
      <c r="FB436" s="28"/>
      <c r="FC436" s="28"/>
      <c r="FD436" s="28"/>
      <c r="FE436" s="28"/>
      <c r="FF436" s="28"/>
      <c r="FG436" s="28"/>
      <c r="FH436" s="28"/>
      <c r="FI436" s="28"/>
      <c r="FJ436" s="28"/>
      <c r="FK436" s="28"/>
      <c r="FL436" s="28"/>
      <c r="FM436" s="28"/>
      <c r="FN436" s="28"/>
      <c r="FO436" s="28"/>
      <c r="FP436" s="28"/>
      <c r="FQ436" s="28"/>
      <c r="FR436" s="28"/>
      <c r="FS436" s="28"/>
      <c r="FT436" s="28"/>
      <c r="FU436" s="28"/>
      <c r="FV436" s="28"/>
      <c r="FW436" s="28"/>
      <c r="FX436" s="28"/>
      <c r="FY436" s="28"/>
      <c r="FZ436" s="28"/>
      <c r="GA436" s="28"/>
      <c r="GB436" s="28"/>
      <c r="GC436" s="28"/>
      <c r="GD436" s="28"/>
      <c r="GE436" s="28"/>
      <c r="GF436" s="28"/>
      <c r="GG436" s="28"/>
      <c r="GH436" s="28"/>
      <c r="GI436" s="28"/>
      <c r="GJ436" s="28"/>
      <c r="GK436" s="28"/>
      <c r="GL436" s="28"/>
      <c r="GM436" s="28"/>
      <c r="GN436" s="28"/>
      <c r="GO436" s="28"/>
      <c r="GP436" s="28"/>
      <c r="GQ436" s="28"/>
      <c r="GR436" s="28"/>
      <c r="GS436" s="28"/>
      <c r="GT436" s="28"/>
      <c r="GU436" s="28"/>
      <c r="GV436" s="28"/>
      <c r="GW436" s="28"/>
      <c r="GX436" s="28"/>
      <c r="GY436" s="28"/>
      <c r="GZ436" s="28"/>
      <c r="HA436" s="28"/>
      <c r="HB436" s="28"/>
      <c r="HC436" s="28"/>
      <c r="HD436" s="28"/>
      <c r="HE436" s="28"/>
      <c r="HF436" s="28"/>
      <c r="HG436" s="28"/>
      <c r="HH436" s="28"/>
      <c r="HI436" s="28"/>
      <c r="HJ436" s="28"/>
      <c r="HK436" s="28"/>
      <c r="HL436" s="28"/>
      <c r="HM436" s="28"/>
      <c r="HN436" s="28"/>
      <c r="HO436" s="28"/>
      <c r="HP436" s="28"/>
      <c r="HQ436" s="28"/>
      <c r="HR436" s="28"/>
      <c r="HS436" s="28"/>
      <c r="HT436" s="28"/>
      <c r="HU436" s="28"/>
      <c r="HV436" s="28"/>
      <c r="HW436" s="28"/>
      <c r="HX436" s="28"/>
      <c r="HY436" s="28"/>
      <c r="HZ436" s="28"/>
      <c r="IA436" s="28"/>
      <c r="IB436" s="28"/>
      <c r="IC436" s="28"/>
      <c r="ID436" s="28"/>
      <c r="IE436" s="28"/>
      <c r="IF436" s="28"/>
      <c r="IG436" s="28"/>
      <c r="IH436" s="28"/>
      <c r="II436" s="28"/>
      <c r="IJ436" s="28"/>
      <c r="IK436" s="28"/>
      <c r="IL436" s="28"/>
      <c r="IM436" s="28"/>
      <c r="IN436" s="28"/>
      <c r="IO436" s="28"/>
      <c r="IP436" s="28"/>
      <c r="IQ436" s="28"/>
      <c r="IR436" s="28"/>
      <c r="IS436" s="28"/>
      <c r="IT436" s="28"/>
      <c r="IU436" s="28"/>
      <c r="IV436" s="28"/>
      <c r="IW436" s="28"/>
      <c r="IX436" s="28"/>
      <c r="IY436" s="28"/>
      <c r="IZ436" s="28"/>
      <c r="JA436" s="28"/>
      <c r="JB436" s="28"/>
      <c r="JC436" s="28"/>
      <c r="JD436" s="28"/>
      <c r="JE436" s="28"/>
      <c r="JF436" s="28"/>
      <c r="JG436" s="28"/>
      <c r="JH436" s="28"/>
      <c r="JI436" s="28"/>
      <c r="JJ436" s="28"/>
      <c r="JK436" s="28"/>
      <c r="JL436" s="28"/>
      <c r="JM436" s="28"/>
      <c r="JN436" s="28"/>
      <c r="JO436" s="28"/>
      <c r="JP436" s="28"/>
      <c r="JQ436" s="28"/>
      <c r="JR436" s="28"/>
      <c r="JS436" s="28"/>
    </row>
    <row r="437" spans="1:279" s="27" customFormat="1" ht="12.75" outlineLevel="1" x14ac:dyDescent="0.2">
      <c r="A437" s="33"/>
      <c r="B437" s="58"/>
      <c r="C437" s="33" t="s">
        <v>152</v>
      </c>
      <c r="D437" s="33"/>
      <c r="E437" s="244">
        <v>0</v>
      </c>
      <c r="F437" s="194"/>
      <c r="G437" s="204">
        <f t="shared" si="619"/>
        <v>0</v>
      </c>
      <c r="H437" s="246">
        <f t="shared" si="615"/>
        <v>0</v>
      </c>
      <c r="I437" s="201" t="s">
        <v>164</v>
      </c>
      <c r="J437" s="195">
        <f t="shared" si="626"/>
        <v>0</v>
      </c>
      <c r="K437" s="195">
        <f t="shared" si="626"/>
        <v>0</v>
      </c>
      <c r="L437" s="195">
        <f t="shared" si="626"/>
        <v>0</v>
      </c>
      <c r="M437" s="195">
        <f t="shared" si="626"/>
        <v>0</v>
      </c>
      <c r="N437" s="195">
        <f t="shared" si="626"/>
        <v>0</v>
      </c>
      <c r="O437" s="195">
        <f t="shared" si="626"/>
        <v>0</v>
      </c>
      <c r="P437" s="195">
        <f t="shared" si="626"/>
        <v>0</v>
      </c>
      <c r="Q437" s="195">
        <f t="shared" si="626"/>
        <v>0</v>
      </c>
      <c r="R437" s="195">
        <f t="shared" si="626"/>
        <v>0</v>
      </c>
      <c r="S437" s="195">
        <f t="shared" si="626"/>
        <v>0</v>
      </c>
      <c r="T437" s="195">
        <f t="shared" si="627"/>
        <v>0</v>
      </c>
      <c r="U437" s="195">
        <f t="shared" si="627"/>
        <v>0</v>
      </c>
      <c r="V437" s="195">
        <f t="shared" si="627"/>
        <v>0</v>
      </c>
      <c r="W437" s="195">
        <f t="shared" si="627"/>
        <v>0</v>
      </c>
      <c r="X437" s="195">
        <f t="shared" si="627"/>
        <v>0</v>
      </c>
      <c r="Y437" s="195">
        <f t="shared" si="627"/>
        <v>0</v>
      </c>
      <c r="Z437" s="195">
        <f t="shared" si="627"/>
        <v>0</v>
      </c>
      <c r="AA437" s="195">
        <f t="shared" si="627"/>
        <v>0</v>
      </c>
      <c r="AB437" s="195">
        <f t="shared" si="627"/>
        <v>0</v>
      </c>
      <c r="AC437" s="195">
        <f t="shared" si="627"/>
        <v>0</v>
      </c>
      <c r="AD437" s="195">
        <f t="shared" si="628"/>
        <v>0</v>
      </c>
      <c r="AE437" s="195">
        <f t="shared" si="628"/>
        <v>0</v>
      </c>
      <c r="AF437" s="195">
        <f t="shared" si="628"/>
        <v>0</v>
      </c>
      <c r="AG437" s="195">
        <f t="shared" si="628"/>
        <v>0</v>
      </c>
      <c r="AH437" s="195">
        <f t="shared" si="628"/>
        <v>0</v>
      </c>
      <c r="AI437" s="195">
        <f t="shared" si="628"/>
        <v>0</v>
      </c>
      <c r="AJ437" s="195">
        <f t="shared" si="628"/>
        <v>0</v>
      </c>
      <c r="AK437" s="195">
        <f t="shared" si="628"/>
        <v>0</v>
      </c>
      <c r="AL437" s="195">
        <f t="shared" si="628"/>
        <v>0</v>
      </c>
      <c r="AM437" s="195">
        <f t="shared" si="628"/>
        <v>0</v>
      </c>
      <c r="AN437" s="195">
        <f t="shared" si="628"/>
        <v>0</v>
      </c>
      <c r="AO437" s="195">
        <f t="shared" si="628"/>
        <v>0</v>
      </c>
      <c r="AP437" s="195"/>
      <c r="AQ437" s="195"/>
      <c r="AR437" s="195"/>
      <c r="AS437" s="195"/>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14"/>
      <c r="DC437" s="28"/>
      <c r="DD437" s="28"/>
      <c r="DE437" s="28"/>
      <c r="DF437" s="28"/>
      <c r="DG437" s="28"/>
      <c r="DH437" s="28"/>
      <c r="DI437" s="28"/>
      <c r="DJ437" s="28"/>
      <c r="DK437" s="28"/>
      <c r="DL437" s="28"/>
      <c r="DM437" s="28"/>
      <c r="DN437" s="28"/>
      <c r="DO437" s="28"/>
      <c r="DP437" s="28"/>
      <c r="DQ437" s="28"/>
      <c r="DR437" s="28"/>
      <c r="DS437" s="28"/>
      <c r="DT437" s="28"/>
      <c r="DU437" s="28"/>
      <c r="DV437" s="28"/>
      <c r="DW437" s="28"/>
      <c r="DX437" s="28"/>
      <c r="DY437" s="28"/>
      <c r="DZ437" s="28"/>
      <c r="EA437" s="28"/>
      <c r="EB437" s="28"/>
      <c r="EC437" s="28"/>
      <c r="ED437" s="28"/>
      <c r="EE437" s="28"/>
      <c r="EF437" s="28"/>
      <c r="EG437" s="28"/>
      <c r="EH437" s="28"/>
      <c r="EI437" s="28"/>
      <c r="EJ437" s="28"/>
      <c r="EK437" s="28"/>
      <c r="EL437" s="28"/>
      <c r="EM437" s="28"/>
      <c r="EN437" s="28"/>
      <c r="EO437" s="28"/>
      <c r="EP437" s="28"/>
      <c r="EQ437" s="28"/>
      <c r="ER437" s="28"/>
      <c r="ES437" s="28"/>
      <c r="ET437" s="28"/>
      <c r="EU437" s="28"/>
      <c r="EV437" s="28"/>
      <c r="EW437" s="28"/>
      <c r="EX437" s="28"/>
      <c r="EY437" s="28"/>
      <c r="EZ437" s="28"/>
      <c r="FA437" s="28"/>
      <c r="FB437" s="28"/>
      <c r="FC437" s="28"/>
      <c r="FD437" s="28"/>
      <c r="FE437" s="28"/>
      <c r="FF437" s="28"/>
      <c r="FG437" s="28"/>
      <c r="FH437" s="28"/>
      <c r="FI437" s="28"/>
      <c r="FJ437" s="28"/>
      <c r="FK437" s="28"/>
      <c r="FL437" s="28"/>
      <c r="FM437" s="28"/>
      <c r="FN437" s="28"/>
      <c r="FO437" s="28"/>
      <c r="FP437" s="28"/>
      <c r="FQ437" s="28"/>
      <c r="FR437" s="28"/>
      <c r="FS437" s="28"/>
      <c r="FT437" s="28"/>
      <c r="FU437" s="28"/>
      <c r="FV437" s="28"/>
      <c r="FW437" s="28"/>
      <c r="FX437" s="28"/>
      <c r="FY437" s="28"/>
      <c r="FZ437" s="28"/>
      <c r="GA437" s="28"/>
      <c r="GB437" s="28"/>
      <c r="GC437" s="28"/>
      <c r="GD437" s="28"/>
      <c r="GE437" s="28"/>
      <c r="GF437" s="28"/>
      <c r="GG437" s="28"/>
      <c r="GH437" s="28"/>
      <c r="GI437" s="28"/>
      <c r="GJ437" s="28"/>
      <c r="GK437" s="28"/>
      <c r="GL437" s="28"/>
      <c r="GM437" s="28"/>
      <c r="GN437" s="28"/>
      <c r="GO437" s="28"/>
      <c r="GP437" s="28"/>
      <c r="GQ437" s="28"/>
      <c r="GR437" s="28"/>
      <c r="GS437" s="28"/>
      <c r="GT437" s="28"/>
      <c r="GU437" s="28"/>
      <c r="GV437" s="28"/>
      <c r="GW437" s="28"/>
      <c r="GX437" s="28"/>
      <c r="GY437" s="28"/>
      <c r="GZ437" s="28"/>
      <c r="HA437" s="28"/>
      <c r="HB437" s="28"/>
      <c r="HC437" s="28"/>
      <c r="HD437" s="28"/>
      <c r="HE437" s="28"/>
      <c r="HF437" s="28"/>
      <c r="HG437" s="28"/>
      <c r="HH437" s="28"/>
      <c r="HI437" s="28"/>
      <c r="HJ437" s="28"/>
      <c r="HK437" s="28"/>
      <c r="HL437" s="28"/>
      <c r="HM437" s="28"/>
      <c r="HN437" s="28"/>
      <c r="HO437" s="28"/>
      <c r="HP437" s="28"/>
      <c r="HQ437" s="28"/>
      <c r="HR437" s="28"/>
      <c r="HS437" s="28"/>
      <c r="HT437" s="28"/>
      <c r="HU437" s="28"/>
      <c r="HV437" s="28"/>
      <c r="HW437" s="28"/>
      <c r="HX437" s="28"/>
      <c r="HY437" s="28"/>
      <c r="HZ437" s="28"/>
      <c r="IA437" s="28"/>
      <c r="IB437" s="28"/>
      <c r="IC437" s="28"/>
      <c r="ID437" s="28"/>
      <c r="IE437" s="28"/>
      <c r="IF437" s="28"/>
      <c r="IG437" s="28"/>
      <c r="IH437" s="28"/>
      <c r="II437" s="28"/>
      <c r="IJ437" s="28"/>
      <c r="IK437" s="28"/>
      <c r="IL437" s="28"/>
      <c r="IM437" s="28"/>
      <c r="IN437" s="28"/>
      <c r="IO437" s="28"/>
      <c r="IP437" s="28"/>
      <c r="IQ437" s="28"/>
      <c r="IR437" s="28"/>
      <c r="IS437" s="28"/>
      <c r="IT437" s="28"/>
      <c r="IU437" s="28"/>
      <c r="IV437" s="28"/>
      <c r="IW437" s="28"/>
      <c r="IX437" s="28"/>
      <c r="IY437" s="28"/>
      <c r="IZ437" s="28"/>
      <c r="JA437" s="28"/>
      <c r="JB437" s="28"/>
      <c r="JC437" s="28"/>
      <c r="JD437" s="28"/>
      <c r="JE437" s="28"/>
      <c r="JF437" s="28"/>
      <c r="JG437" s="28"/>
      <c r="JH437" s="28"/>
      <c r="JI437" s="28"/>
      <c r="JJ437" s="28"/>
      <c r="JK437" s="28"/>
      <c r="JL437" s="28"/>
      <c r="JM437" s="28"/>
      <c r="JN437" s="28"/>
      <c r="JO437" s="28"/>
      <c r="JP437" s="28"/>
      <c r="JQ437" s="28"/>
      <c r="JR437" s="28"/>
      <c r="JS437" s="28"/>
    </row>
    <row r="438" spans="1:279" s="27" customFormat="1" ht="12.75" outlineLevel="1" x14ac:dyDescent="0.2">
      <c r="A438" s="33"/>
      <c r="B438" s="58"/>
      <c r="C438" s="33" t="s">
        <v>153</v>
      </c>
      <c r="D438" s="33"/>
      <c r="E438" s="244">
        <v>0</v>
      </c>
      <c r="F438" s="194"/>
      <c r="G438" s="204">
        <f t="shared" si="619"/>
        <v>0</v>
      </c>
      <c r="H438" s="246">
        <f t="shared" si="615"/>
        <v>0</v>
      </c>
      <c r="I438" s="201" t="s">
        <v>164</v>
      </c>
      <c r="J438" s="195">
        <f t="shared" si="626"/>
        <v>0</v>
      </c>
      <c r="K438" s="195">
        <f t="shared" si="626"/>
        <v>0</v>
      </c>
      <c r="L438" s="195">
        <f t="shared" si="626"/>
        <v>0</v>
      </c>
      <c r="M438" s="195">
        <f t="shared" si="626"/>
        <v>0</v>
      </c>
      <c r="N438" s="195">
        <f t="shared" si="626"/>
        <v>0</v>
      </c>
      <c r="O438" s="195">
        <f t="shared" si="626"/>
        <v>0</v>
      </c>
      <c r="P438" s="195">
        <f t="shared" si="626"/>
        <v>0</v>
      </c>
      <c r="Q438" s="195">
        <f t="shared" si="626"/>
        <v>0</v>
      </c>
      <c r="R438" s="195">
        <f t="shared" si="626"/>
        <v>0</v>
      </c>
      <c r="S438" s="195">
        <f t="shared" si="626"/>
        <v>0</v>
      </c>
      <c r="T438" s="195">
        <f t="shared" si="627"/>
        <v>0</v>
      </c>
      <c r="U438" s="195">
        <f t="shared" si="627"/>
        <v>0</v>
      </c>
      <c r="V438" s="195">
        <f t="shared" si="627"/>
        <v>0</v>
      </c>
      <c r="W438" s="195">
        <f t="shared" si="627"/>
        <v>0</v>
      </c>
      <c r="X438" s="195">
        <f t="shared" si="627"/>
        <v>0</v>
      </c>
      <c r="Y438" s="195">
        <f t="shared" si="627"/>
        <v>0</v>
      </c>
      <c r="Z438" s="195">
        <f t="shared" si="627"/>
        <v>0</v>
      </c>
      <c r="AA438" s="195">
        <f t="shared" si="627"/>
        <v>0</v>
      </c>
      <c r="AB438" s="195">
        <f t="shared" si="627"/>
        <v>0</v>
      </c>
      <c r="AC438" s="195">
        <f t="shared" si="627"/>
        <v>0</v>
      </c>
      <c r="AD438" s="195">
        <f t="shared" si="628"/>
        <v>0</v>
      </c>
      <c r="AE438" s="195">
        <f t="shared" si="628"/>
        <v>0</v>
      </c>
      <c r="AF438" s="195">
        <f t="shared" si="628"/>
        <v>0</v>
      </c>
      <c r="AG438" s="195">
        <f t="shared" si="628"/>
        <v>0</v>
      </c>
      <c r="AH438" s="195">
        <f t="shared" si="628"/>
        <v>0</v>
      </c>
      <c r="AI438" s="195">
        <f t="shared" si="628"/>
        <v>0</v>
      </c>
      <c r="AJ438" s="195">
        <f t="shared" si="628"/>
        <v>0</v>
      </c>
      <c r="AK438" s="195">
        <f t="shared" si="628"/>
        <v>0</v>
      </c>
      <c r="AL438" s="195">
        <f t="shared" si="628"/>
        <v>0</v>
      </c>
      <c r="AM438" s="195">
        <f t="shared" si="628"/>
        <v>0</v>
      </c>
      <c r="AN438" s="195">
        <f t="shared" si="628"/>
        <v>0</v>
      </c>
      <c r="AO438" s="195">
        <f t="shared" si="628"/>
        <v>0</v>
      </c>
      <c r="AP438" s="195"/>
      <c r="AQ438" s="195"/>
      <c r="AR438" s="195"/>
      <c r="AS438" s="195"/>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14"/>
      <c r="DC438" s="28"/>
      <c r="DD438" s="28"/>
      <c r="DE438" s="28"/>
      <c r="DF438" s="28"/>
      <c r="DG438" s="28"/>
      <c r="DH438" s="28"/>
      <c r="DI438" s="28"/>
      <c r="DJ438" s="28"/>
      <c r="DK438" s="28"/>
      <c r="DL438" s="28"/>
      <c r="DM438" s="28"/>
      <c r="DN438" s="28"/>
      <c r="DO438" s="28"/>
      <c r="DP438" s="28"/>
      <c r="DQ438" s="28"/>
      <c r="DR438" s="28"/>
      <c r="DS438" s="28"/>
      <c r="DT438" s="28"/>
      <c r="DU438" s="28"/>
      <c r="DV438" s="28"/>
      <c r="DW438" s="28"/>
      <c r="DX438" s="28"/>
      <c r="DY438" s="28"/>
      <c r="DZ438" s="28"/>
      <c r="EA438" s="28"/>
      <c r="EB438" s="28"/>
      <c r="EC438" s="28"/>
      <c r="ED438" s="28"/>
      <c r="EE438" s="28"/>
      <c r="EF438" s="28"/>
      <c r="EG438" s="28"/>
      <c r="EH438" s="28"/>
      <c r="EI438" s="28"/>
      <c r="EJ438" s="28"/>
      <c r="EK438" s="28"/>
      <c r="EL438" s="28"/>
      <c r="EM438" s="28"/>
      <c r="EN438" s="28"/>
      <c r="EO438" s="28"/>
      <c r="EP438" s="28"/>
      <c r="EQ438" s="28"/>
      <c r="ER438" s="28"/>
      <c r="ES438" s="28"/>
      <c r="ET438" s="28"/>
      <c r="EU438" s="28"/>
      <c r="EV438" s="28"/>
      <c r="EW438" s="28"/>
      <c r="EX438" s="28"/>
      <c r="EY438" s="28"/>
      <c r="EZ438" s="28"/>
      <c r="FA438" s="28"/>
      <c r="FB438" s="28"/>
      <c r="FC438" s="28"/>
      <c r="FD438" s="28"/>
      <c r="FE438" s="28"/>
      <c r="FF438" s="28"/>
      <c r="FG438" s="28"/>
      <c r="FH438" s="28"/>
      <c r="FI438" s="28"/>
      <c r="FJ438" s="28"/>
      <c r="FK438" s="28"/>
      <c r="FL438" s="28"/>
      <c r="FM438" s="28"/>
      <c r="FN438" s="28"/>
      <c r="FO438" s="28"/>
      <c r="FP438" s="28"/>
      <c r="FQ438" s="28"/>
      <c r="FR438" s="28"/>
      <c r="FS438" s="28"/>
      <c r="FT438" s="28"/>
      <c r="FU438" s="28"/>
      <c r="FV438" s="28"/>
      <c r="FW438" s="28"/>
      <c r="FX438" s="28"/>
      <c r="FY438" s="28"/>
      <c r="FZ438" s="28"/>
      <c r="GA438" s="28"/>
      <c r="GB438" s="28"/>
      <c r="GC438" s="28"/>
      <c r="GD438" s="28"/>
      <c r="GE438" s="28"/>
      <c r="GF438" s="28"/>
      <c r="GG438" s="28"/>
      <c r="GH438" s="28"/>
      <c r="GI438" s="28"/>
      <c r="GJ438" s="28"/>
      <c r="GK438" s="28"/>
      <c r="GL438" s="28"/>
      <c r="GM438" s="28"/>
      <c r="GN438" s="28"/>
      <c r="GO438" s="28"/>
      <c r="GP438" s="28"/>
      <c r="GQ438" s="28"/>
      <c r="GR438" s="28"/>
      <c r="GS438" s="28"/>
      <c r="GT438" s="28"/>
      <c r="GU438" s="28"/>
      <c r="GV438" s="28"/>
      <c r="GW438" s="28"/>
      <c r="GX438" s="28"/>
      <c r="GY438" s="28"/>
      <c r="GZ438" s="28"/>
      <c r="HA438" s="28"/>
      <c r="HB438" s="28"/>
      <c r="HC438" s="28"/>
      <c r="HD438" s="28"/>
      <c r="HE438" s="28"/>
      <c r="HF438" s="28"/>
      <c r="HG438" s="28"/>
      <c r="HH438" s="28"/>
      <c r="HI438" s="28"/>
      <c r="HJ438" s="28"/>
      <c r="HK438" s="28"/>
      <c r="HL438" s="28"/>
      <c r="HM438" s="28"/>
      <c r="HN438" s="28"/>
      <c r="HO438" s="28"/>
      <c r="HP438" s="28"/>
      <c r="HQ438" s="28"/>
      <c r="HR438" s="28"/>
      <c r="HS438" s="28"/>
      <c r="HT438" s="28"/>
      <c r="HU438" s="28"/>
      <c r="HV438" s="28"/>
      <c r="HW438" s="28"/>
      <c r="HX438" s="28"/>
      <c r="HY438" s="28"/>
      <c r="HZ438" s="28"/>
      <c r="IA438" s="28"/>
      <c r="IB438" s="28"/>
      <c r="IC438" s="28"/>
      <c r="ID438" s="28"/>
      <c r="IE438" s="28"/>
      <c r="IF438" s="28"/>
      <c r="IG438" s="28"/>
      <c r="IH438" s="28"/>
      <c r="II438" s="28"/>
      <c r="IJ438" s="28"/>
      <c r="IK438" s="28"/>
      <c r="IL438" s="28"/>
      <c r="IM438" s="28"/>
      <c r="IN438" s="28"/>
      <c r="IO438" s="28"/>
      <c r="IP438" s="28"/>
      <c r="IQ438" s="28"/>
      <c r="IR438" s="28"/>
      <c r="IS438" s="28"/>
      <c r="IT438" s="28"/>
      <c r="IU438" s="28"/>
      <c r="IV438" s="28"/>
      <c r="IW438" s="28"/>
      <c r="IX438" s="28"/>
      <c r="IY438" s="28"/>
      <c r="IZ438" s="28"/>
      <c r="JA438" s="28"/>
      <c r="JB438" s="28"/>
      <c r="JC438" s="28"/>
      <c r="JD438" s="28"/>
      <c r="JE438" s="28"/>
      <c r="JF438" s="28"/>
      <c r="JG438" s="28"/>
      <c r="JH438" s="28"/>
      <c r="JI438" s="28"/>
      <c r="JJ438" s="28"/>
      <c r="JK438" s="28"/>
      <c r="JL438" s="28"/>
      <c r="JM438" s="28"/>
      <c r="JN438" s="28"/>
      <c r="JO438" s="28"/>
      <c r="JP438" s="28"/>
      <c r="JQ438" s="28"/>
      <c r="JR438" s="28"/>
      <c r="JS438" s="28"/>
    </row>
    <row r="439" spans="1:279" s="27" customFormat="1" ht="12.75" outlineLevel="1" x14ac:dyDescent="0.2">
      <c r="A439" s="33"/>
      <c r="B439" s="58"/>
      <c r="C439" s="33" t="s">
        <v>154</v>
      </c>
      <c r="D439" s="33"/>
      <c r="E439" s="244">
        <v>0</v>
      </c>
      <c r="F439" s="194"/>
      <c r="G439" s="204">
        <f t="shared" si="619"/>
        <v>0</v>
      </c>
      <c r="H439" s="246">
        <f t="shared" si="615"/>
        <v>0</v>
      </c>
      <c r="I439" s="201" t="s">
        <v>164</v>
      </c>
      <c r="J439" s="195">
        <f t="shared" si="626"/>
        <v>0</v>
      </c>
      <c r="K439" s="195">
        <f t="shared" si="626"/>
        <v>0</v>
      </c>
      <c r="L439" s="195">
        <f t="shared" si="626"/>
        <v>0</v>
      </c>
      <c r="M439" s="195">
        <f t="shared" si="626"/>
        <v>0</v>
      </c>
      <c r="N439" s="195">
        <f t="shared" si="626"/>
        <v>0</v>
      </c>
      <c r="O439" s="195">
        <f t="shared" si="626"/>
        <v>0</v>
      </c>
      <c r="P439" s="195">
        <f t="shared" si="626"/>
        <v>0</v>
      </c>
      <c r="Q439" s="195">
        <f t="shared" si="626"/>
        <v>0</v>
      </c>
      <c r="R439" s="195">
        <f t="shared" si="626"/>
        <v>0</v>
      </c>
      <c r="S439" s="195">
        <f t="shared" si="626"/>
        <v>0</v>
      </c>
      <c r="T439" s="195">
        <f t="shared" si="627"/>
        <v>0</v>
      </c>
      <c r="U439" s="195">
        <f t="shared" si="627"/>
        <v>0</v>
      </c>
      <c r="V439" s="195">
        <f t="shared" si="627"/>
        <v>0</v>
      </c>
      <c r="W439" s="195">
        <f t="shared" si="627"/>
        <v>0</v>
      </c>
      <c r="X439" s="195">
        <f t="shared" si="627"/>
        <v>0</v>
      </c>
      <c r="Y439" s="195">
        <f t="shared" si="627"/>
        <v>0</v>
      </c>
      <c r="Z439" s="195">
        <f t="shared" si="627"/>
        <v>0</v>
      </c>
      <c r="AA439" s="195">
        <f t="shared" si="627"/>
        <v>0</v>
      </c>
      <c r="AB439" s="195">
        <f t="shared" si="627"/>
        <v>0</v>
      </c>
      <c r="AC439" s="195">
        <f t="shared" si="627"/>
        <v>0</v>
      </c>
      <c r="AD439" s="195">
        <f t="shared" si="628"/>
        <v>0</v>
      </c>
      <c r="AE439" s="195">
        <f t="shared" si="628"/>
        <v>0</v>
      </c>
      <c r="AF439" s="195">
        <f t="shared" si="628"/>
        <v>0</v>
      </c>
      <c r="AG439" s="195">
        <f t="shared" si="628"/>
        <v>0</v>
      </c>
      <c r="AH439" s="195">
        <f t="shared" si="628"/>
        <v>0</v>
      </c>
      <c r="AI439" s="195">
        <f t="shared" si="628"/>
        <v>0</v>
      </c>
      <c r="AJ439" s="195">
        <f t="shared" si="628"/>
        <v>0</v>
      </c>
      <c r="AK439" s="195">
        <f t="shared" si="628"/>
        <v>0</v>
      </c>
      <c r="AL439" s="195">
        <f t="shared" si="628"/>
        <v>0</v>
      </c>
      <c r="AM439" s="195">
        <f t="shared" si="628"/>
        <v>0</v>
      </c>
      <c r="AN439" s="195">
        <f t="shared" si="628"/>
        <v>0</v>
      </c>
      <c r="AO439" s="195">
        <f t="shared" si="628"/>
        <v>0</v>
      </c>
      <c r="AP439" s="195"/>
      <c r="AQ439" s="195"/>
      <c r="AR439" s="195"/>
      <c r="AS439" s="195"/>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14"/>
      <c r="DC439" s="28"/>
      <c r="DD439" s="28"/>
      <c r="DE439" s="28"/>
      <c r="DF439" s="28"/>
      <c r="DG439" s="28"/>
      <c r="DH439" s="28"/>
      <c r="DI439" s="28"/>
      <c r="DJ439" s="28"/>
      <c r="DK439" s="28"/>
      <c r="DL439" s="28"/>
      <c r="DM439" s="28"/>
      <c r="DN439" s="28"/>
      <c r="DO439" s="28"/>
      <c r="DP439" s="28"/>
      <c r="DQ439" s="28"/>
      <c r="DR439" s="28"/>
      <c r="DS439" s="28"/>
      <c r="DT439" s="28"/>
      <c r="DU439" s="28"/>
      <c r="DV439" s="28"/>
      <c r="DW439" s="28"/>
      <c r="DX439" s="28"/>
      <c r="DY439" s="28"/>
      <c r="DZ439" s="28"/>
      <c r="EA439" s="28"/>
      <c r="EB439" s="28"/>
      <c r="EC439" s="28"/>
      <c r="ED439" s="28"/>
      <c r="EE439" s="28"/>
      <c r="EF439" s="28"/>
      <c r="EG439" s="28"/>
      <c r="EH439" s="28"/>
      <c r="EI439" s="28"/>
      <c r="EJ439" s="28"/>
      <c r="EK439" s="28"/>
      <c r="EL439" s="28"/>
      <c r="EM439" s="28"/>
      <c r="EN439" s="28"/>
      <c r="EO439" s="28"/>
      <c r="EP439" s="28"/>
      <c r="EQ439" s="28"/>
      <c r="ER439" s="28"/>
      <c r="ES439" s="28"/>
      <c r="ET439" s="28"/>
      <c r="EU439" s="28"/>
      <c r="EV439" s="28"/>
      <c r="EW439" s="28"/>
      <c r="EX439" s="28"/>
      <c r="EY439" s="28"/>
      <c r="EZ439" s="28"/>
      <c r="FA439" s="28"/>
      <c r="FB439" s="28"/>
      <c r="FC439" s="28"/>
      <c r="FD439" s="28"/>
      <c r="FE439" s="28"/>
      <c r="FF439" s="28"/>
      <c r="FG439" s="28"/>
      <c r="FH439" s="28"/>
      <c r="FI439" s="28"/>
      <c r="FJ439" s="28"/>
      <c r="FK439" s="28"/>
      <c r="FL439" s="28"/>
      <c r="FM439" s="28"/>
      <c r="FN439" s="28"/>
      <c r="FO439" s="28"/>
      <c r="FP439" s="28"/>
      <c r="FQ439" s="28"/>
      <c r="FR439" s="28"/>
      <c r="FS439" s="28"/>
      <c r="FT439" s="28"/>
      <c r="FU439" s="28"/>
      <c r="FV439" s="28"/>
      <c r="FW439" s="28"/>
      <c r="FX439" s="28"/>
      <c r="FY439" s="28"/>
      <c r="FZ439" s="28"/>
      <c r="GA439" s="28"/>
      <c r="GB439" s="28"/>
      <c r="GC439" s="28"/>
      <c r="GD439" s="28"/>
      <c r="GE439" s="28"/>
      <c r="GF439" s="28"/>
      <c r="GG439" s="28"/>
      <c r="GH439" s="28"/>
      <c r="GI439" s="28"/>
      <c r="GJ439" s="28"/>
      <c r="GK439" s="28"/>
      <c r="GL439" s="28"/>
      <c r="GM439" s="28"/>
      <c r="GN439" s="28"/>
      <c r="GO439" s="28"/>
      <c r="GP439" s="28"/>
      <c r="GQ439" s="28"/>
      <c r="GR439" s="28"/>
      <c r="GS439" s="28"/>
      <c r="GT439" s="28"/>
      <c r="GU439" s="28"/>
      <c r="GV439" s="28"/>
      <c r="GW439" s="28"/>
      <c r="GX439" s="28"/>
      <c r="GY439" s="28"/>
      <c r="GZ439" s="28"/>
      <c r="HA439" s="28"/>
      <c r="HB439" s="28"/>
      <c r="HC439" s="28"/>
      <c r="HD439" s="28"/>
      <c r="HE439" s="28"/>
      <c r="HF439" s="28"/>
      <c r="HG439" s="28"/>
      <c r="HH439" s="28"/>
      <c r="HI439" s="28"/>
      <c r="HJ439" s="28"/>
      <c r="HK439" s="28"/>
      <c r="HL439" s="28"/>
      <c r="HM439" s="28"/>
      <c r="HN439" s="28"/>
      <c r="HO439" s="28"/>
      <c r="HP439" s="28"/>
      <c r="HQ439" s="28"/>
      <c r="HR439" s="28"/>
      <c r="HS439" s="28"/>
      <c r="HT439" s="28"/>
      <c r="HU439" s="28"/>
      <c r="HV439" s="28"/>
      <c r="HW439" s="28"/>
      <c r="HX439" s="28"/>
      <c r="HY439" s="28"/>
      <c r="HZ439" s="28"/>
      <c r="IA439" s="28"/>
      <c r="IB439" s="28"/>
      <c r="IC439" s="28"/>
      <c r="ID439" s="28"/>
      <c r="IE439" s="28"/>
      <c r="IF439" s="28"/>
      <c r="IG439" s="28"/>
      <c r="IH439" s="28"/>
      <c r="II439" s="28"/>
      <c r="IJ439" s="28"/>
      <c r="IK439" s="28"/>
      <c r="IL439" s="28"/>
      <c r="IM439" s="28"/>
      <c r="IN439" s="28"/>
      <c r="IO439" s="28"/>
      <c r="IP439" s="28"/>
      <c r="IQ439" s="28"/>
      <c r="IR439" s="28"/>
      <c r="IS439" s="28"/>
      <c r="IT439" s="28"/>
      <c r="IU439" s="28"/>
      <c r="IV439" s="28"/>
      <c r="IW439" s="28"/>
      <c r="IX439" s="28"/>
      <c r="IY439" s="28"/>
      <c r="IZ439" s="28"/>
      <c r="JA439" s="28"/>
      <c r="JB439" s="28"/>
      <c r="JC439" s="28"/>
      <c r="JD439" s="28"/>
      <c r="JE439" s="28"/>
      <c r="JF439" s="28"/>
      <c r="JG439" s="28"/>
      <c r="JH439" s="28"/>
      <c r="JI439" s="28"/>
      <c r="JJ439" s="28"/>
      <c r="JK439" s="28"/>
      <c r="JL439" s="28"/>
      <c r="JM439" s="28"/>
      <c r="JN439" s="28"/>
      <c r="JO439" s="28"/>
      <c r="JP439" s="28"/>
      <c r="JQ439" s="28"/>
      <c r="JR439" s="28"/>
      <c r="JS439" s="28"/>
    </row>
    <row r="440" spans="1:279" s="27" customFormat="1" ht="12.75" outlineLevel="1" x14ac:dyDescent="0.2">
      <c r="A440" s="33"/>
      <c r="B440" s="58"/>
      <c r="C440" s="33" t="s">
        <v>155</v>
      </c>
      <c r="D440" s="33"/>
      <c r="E440" s="244">
        <v>0</v>
      </c>
      <c r="F440" s="194"/>
      <c r="G440" s="204">
        <f t="shared" si="619"/>
        <v>0</v>
      </c>
      <c r="H440" s="246">
        <f t="shared" si="615"/>
        <v>0</v>
      </c>
      <c r="I440" s="201" t="s">
        <v>164</v>
      </c>
      <c r="J440" s="195">
        <f t="shared" si="626"/>
        <v>0</v>
      </c>
      <c r="K440" s="195">
        <f t="shared" si="626"/>
        <v>0</v>
      </c>
      <c r="L440" s="195">
        <f t="shared" si="626"/>
        <v>0</v>
      </c>
      <c r="M440" s="195">
        <f t="shared" si="626"/>
        <v>0</v>
      </c>
      <c r="N440" s="195">
        <f t="shared" si="626"/>
        <v>0</v>
      </c>
      <c r="O440" s="195">
        <f t="shared" si="626"/>
        <v>0</v>
      </c>
      <c r="P440" s="195">
        <f t="shared" si="626"/>
        <v>0</v>
      </c>
      <c r="Q440" s="195">
        <f t="shared" si="626"/>
        <v>0</v>
      </c>
      <c r="R440" s="195">
        <f t="shared" si="626"/>
        <v>0</v>
      </c>
      <c r="S440" s="195">
        <f t="shared" si="626"/>
        <v>0</v>
      </c>
      <c r="T440" s="195">
        <f t="shared" si="627"/>
        <v>0</v>
      </c>
      <c r="U440" s="195">
        <f t="shared" si="627"/>
        <v>0</v>
      </c>
      <c r="V440" s="195">
        <f t="shared" si="627"/>
        <v>0</v>
      </c>
      <c r="W440" s="195">
        <f t="shared" si="627"/>
        <v>0</v>
      </c>
      <c r="X440" s="195">
        <f t="shared" si="627"/>
        <v>0</v>
      </c>
      <c r="Y440" s="195">
        <f t="shared" si="627"/>
        <v>0</v>
      </c>
      <c r="Z440" s="195">
        <f t="shared" si="627"/>
        <v>0</v>
      </c>
      <c r="AA440" s="195">
        <f t="shared" si="627"/>
        <v>0</v>
      </c>
      <c r="AB440" s="195">
        <f t="shared" si="627"/>
        <v>0</v>
      </c>
      <c r="AC440" s="195">
        <f t="shared" si="627"/>
        <v>0</v>
      </c>
      <c r="AD440" s="195">
        <f t="shared" si="628"/>
        <v>0</v>
      </c>
      <c r="AE440" s="195">
        <f t="shared" si="628"/>
        <v>0</v>
      </c>
      <c r="AF440" s="195">
        <f t="shared" si="628"/>
        <v>0</v>
      </c>
      <c r="AG440" s="195">
        <f t="shared" si="628"/>
        <v>0</v>
      </c>
      <c r="AH440" s="195">
        <f t="shared" si="628"/>
        <v>0</v>
      </c>
      <c r="AI440" s="195">
        <f t="shared" si="628"/>
        <v>0</v>
      </c>
      <c r="AJ440" s="195">
        <f t="shared" si="628"/>
        <v>0</v>
      </c>
      <c r="AK440" s="195">
        <f t="shared" si="628"/>
        <v>0</v>
      </c>
      <c r="AL440" s="195">
        <f t="shared" si="628"/>
        <v>0</v>
      </c>
      <c r="AM440" s="195">
        <f t="shared" si="628"/>
        <v>0</v>
      </c>
      <c r="AN440" s="195">
        <f t="shared" si="628"/>
        <v>0</v>
      </c>
      <c r="AO440" s="195">
        <f t="shared" si="628"/>
        <v>0</v>
      </c>
      <c r="AP440" s="195"/>
      <c r="AQ440" s="195"/>
      <c r="AR440" s="195"/>
      <c r="AS440" s="195"/>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14"/>
      <c r="DC440" s="28"/>
      <c r="DD440" s="28"/>
      <c r="DE440" s="28"/>
      <c r="DF440" s="28"/>
      <c r="DG440" s="28"/>
      <c r="DH440" s="28"/>
      <c r="DI440" s="28"/>
      <c r="DJ440" s="28"/>
      <c r="DK440" s="28"/>
      <c r="DL440" s="28"/>
      <c r="DM440" s="28"/>
      <c r="DN440" s="28"/>
      <c r="DO440" s="28"/>
      <c r="DP440" s="28"/>
      <c r="DQ440" s="28"/>
      <c r="DR440" s="28"/>
      <c r="DS440" s="28"/>
      <c r="DT440" s="28"/>
      <c r="DU440" s="28"/>
      <c r="DV440" s="28"/>
      <c r="DW440" s="28"/>
      <c r="DX440" s="28"/>
      <c r="DY440" s="28"/>
      <c r="DZ440" s="28"/>
      <c r="EA440" s="28"/>
      <c r="EB440" s="28"/>
      <c r="EC440" s="28"/>
      <c r="ED440" s="28"/>
      <c r="EE440" s="28"/>
      <c r="EF440" s="28"/>
      <c r="EG440" s="28"/>
      <c r="EH440" s="28"/>
      <c r="EI440" s="28"/>
      <c r="EJ440" s="28"/>
      <c r="EK440" s="28"/>
      <c r="EL440" s="28"/>
      <c r="EM440" s="28"/>
      <c r="EN440" s="28"/>
      <c r="EO440" s="28"/>
      <c r="EP440" s="28"/>
      <c r="EQ440" s="28"/>
      <c r="ER440" s="28"/>
      <c r="ES440" s="28"/>
      <c r="ET440" s="28"/>
      <c r="EU440" s="28"/>
      <c r="EV440" s="28"/>
      <c r="EW440" s="28"/>
      <c r="EX440" s="28"/>
      <c r="EY440" s="28"/>
      <c r="EZ440" s="28"/>
      <c r="FA440" s="28"/>
      <c r="FB440" s="28"/>
      <c r="FC440" s="28"/>
      <c r="FD440" s="28"/>
      <c r="FE440" s="28"/>
      <c r="FF440" s="28"/>
      <c r="FG440" s="28"/>
      <c r="FH440" s="28"/>
      <c r="FI440" s="28"/>
      <c r="FJ440" s="28"/>
      <c r="FK440" s="28"/>
      <c r="FL440" s="28"/>
      <c r="FM440" s="28"/>
      <c r="FN440" s="28"/>
      <c r="FO440" s="28"/>
      <c r="FP440" s="28"/>
      <c r="FQ440" s="28"/>
      <c r="FR440" s="28"/>
      <c r="FS440" s="28"/>
      <c r="FT440" s="28"/>
      <c r="FU440" s="28"/>
      <c r="FV440" s="28"/>
      <c r="FW440" s="28"/>
      <c r="FX440" s="28"/>
      <c r="FY440" s="28"/>
      <c r="FZ440" s="28"/>
      <c r="GA440" s="28"/>
      <c r="GB440" s="28"/>
      <c r="GC440" s="28"/>
      <c r="GD440" s="28"/>
      <c r="GE440" s="28"/>
      <c r="GF440" s="28"/>
      <c r="GG440" s="28"/>
      <c r="GH440" s="28"/>
      <c r="GI440" s="28"/>
      <c r="GJ440" s="28"/>
      <c r="GK440" s="28"/>
      <c r="GL440" s="28"/>
      <c r="GM440" s="28"/>
      <c r="GN440" s="28"/>
      <c r="GO440" s="28"/>
      <c r="GP440" s="28"/>
      <c r="GQ440" s="28"/>
      <c r="GR440" s="28"/>
      <c r="GS440" s="28"/>
      <c r="GT440" s="28"/>
      <c r="GU440" s="28"/>
      <c r="GV440" s="28"/>
      <c r="GW440" s="28"/>
      <c r="GX440" s="28"/>
      <c r="GY440" s="28"/>
      <c r="GZ440" s="28"/>
      <c r="HA440" s="28"/>
      <c r="HB440" s="28"/>
      <c r="HC440" s="28"/>
      <c r="HD440" s="28"/>
      <c r="HE440" s="28"/>
      <c r="HF440" s="28"/>
      <c r="HG440" s="28"/>
      <c r="HH440" s="28"/>
      <c r="HI440" s="28"/>
      <c r="HJ440" s="28"/>
      <c r="HK440" s="28"/>
      <c r="HL440" s="28"/>
      <c r="HM440" s="28"/>
      <c r="HN440" s="28"/>
      <c r="HO440" s="28"/>
      <c r="HP440" s="28"/>
      <c r="HQ440" s="28"/>
      <c r="HR440" s="28"/>
      <c r="HS440" s="28"/>
      <c r="HT440" s="28"/>
      <c r="HU440" s="28"/>
      <c r="HV440" s="28"/>
      <c r="HW440" s="28"/>
      <c r="HX440" s="28"/>
      <c r="HY440" s="28"/>
      <c r="HZ440" s="28"/>
      <c r="IA440" s="28"/>
      <c r="IB440" s="28"/>
      <c r="IC440" s="28"/>
      <c r="ID440" s="28"/>
      <c r="IE440" s="28"/>
      <c r="IF440" s="28"/>
      <c r="IG440" s="28"/>
      <c r="IH440" s="28"/>
      <c r="II440" s="28"/>
      <c r="IJ440" s="28"/>
      <c r="IK440" s="28"/>
      <c r="IL440" s="28"/>
      <c r="IM440" s="28"/>
      <c r="IN440" s="28"/>
      <c r="IO440" s="28"/>
      <c r="IP440" s="28"/>
      <c r="IQ440" s="28"/>
      <c r="IR440" s="28"/>
      <c r="IS440" s="28"/>
      <c r="IT440" s="28"/>
      <c r="IU440" s="28"/>
      <c r="IV440" s="28"/>
      <c r="IW440" s="28"/>
      <c r="IX440" s="28"/>
      <c r="IY440" s="28"/>
      <c r="IZ440" s="28"/>
      <c r="JA440" s="28"/>
      <c r="JB440" s="28"/>
      <c r="JC440" s="28"/>
      <c r="JD440" s="28"/>
      <c r="JE440" s="28"/>
      <c r="JF440" s="28"/>
      <c r="JG440" s="28"/>
      <c r="JH440" s="28"/>
      <c r="JI440" s="28"/>
      <c r="JJ440" s="28"/>
      <c r="JK440" s="28"/>
      <c r="JL440" s="28"/>
      <c r="JM440" s="28"/>
      <c r="JN440" s="28"/>
      <c r="JO440" s="28"/>
      <c r="JP440" s="28"/>
      <c r="JQ440" s="28"/>
      <c r="JR440" s="28"/>
      <c r="JS440" s="28"/>
    </row>
    <row r="441" spans="1:279" s="27" customFormat="1" ht="12.75" outlineLevel="1" x14ac:dyDescent="0.2">
      <c r="A441" s="33"/>
      <c r="B441" s="58"/>
      <c r="C441" s="33" t="s">
        <v>156</v>
      </c>
      <c r="D441" s="33"/>
      <c r="E441" s="244">
        <v>0</v>
      </c>
      <c r="F441" s="194"/>
      <c r="G441" s="204">
        <f t="shared" si="619"/>
        <v>0</v>
      </c>
      <c r="H441" s="246">
        <f t="shared" si="615"/>
        <v>0</v>
      </c>
      <c r="I441" s="201" t="s">
        <v>164</v>
      </c>
      <c r="J441" s="195">
        <f t="shared" si="626"/>
        <v>0</v>
      </c>
      <c r="K441" s="195">
        <f t="shared" si="626"/>
        <v>0</v>
      </c>
      <c r="L441" s="195">
        <f t="shared" si="626"/>
        <v>0</v>
      </c>
      <c r="M441" s="195">
        <f t="shared" si="626"/>
        <v>0</v>
      </c>
      <c r="N441" s="195">
        <f t="shared" si="626"/>
        <v>0</v>
      </c>
      <c r="O441" s="195">
        <f t="shared" si="626"/>
        <v>0</v>
      </c>
      <c r="P441" s="195">
        <f t="shared" si="626"/>
        <v>0</v>
      </c>
      <c r="Q441" s="195">
        <f t="shared" si="626"/>
        <v>0</v>
      </c>
      <c r="R441" s="195">
        <f t="shared" si="626"/>
        <v>0</v>
      </c>
      <c r="S441" s="195">
        <f t="shared" si="626"/>
        <v>0</v>
      </c>
      <c r="T441" s="195">
        <f t="shared" si="627"/>
        <v>0</v>
      </c>
      <c r="U441" s="195">
        <f t="shared" si="627"/>
        <v>0</v>
      </c>
      <c r="V441" s="195">
        <f t="shared" si="627"/>
        <v>0</v>
      </c>
      <c r="W441" s="195">
        <f t="shared" si="627"/>
        <v>0</v>
      </c>
      <c r="X441" s="195">
        <f t="shared" si="627"/>
        <v>0</v>
      </c>
      <c r="Y441" s="195">
        <f t="shared" si="627"/>
        <v>0</v>
      </c>
      <c r="Z441" s="195">
        <f t="shared" si="627"/>
        <v>0</v>
      </c>
      <c r="AA441" s="195">
        <f t="shared" si="627"/>
        <v>0</v>
      </c>
      <c r="AB441" s="195">
        <f t="shared" si="627"/>
        <v>0</v>
      </c>
      <c r="AC441" s="195">
        <f t="shared" si="627"/>
        <v>0</v>
      </c>
      <c r="AD441" s="195">
        <f t="shared" si="628"/>
        <v>0</v>
      </c>
      <c r="AE441" s="195">
        <f t="shared" si="628"/>
        <v>0</v>
      </c>
      <c r="AF441" s="195">
        <f t="shared" si="628"/>
        <v>0</v>
      </c>
      <c r="AG441" s="195">
        <f t="shared" si="628"/>
        <v>0</v>
      </c>
      <c r="AH441" s="195">
        <f t="shared" si="628"/>
        <v>0</v>
      </c>
      <c r="AI441" s="195">
        <f t="shared" si="628"/>
        <v>0</v>
      </c>
      <c r="AJ441" s="195">
        <f t="shared" si="628"/>
        <v>0</v>
      </c>
      <c r="AK441" s="195">
        <f t="shared" si="628"/>
        <v>0</v>
      </c>
      <c r="AL441" s="195">
        <f t="shared" si="628"/>
        <v>0</v>
      </c>
      <c r="AM441" s="195">
        <f t="shared" si="628"/>
        <v>0</v>
      </c>
      <c r="AN441" s="195">
        <f t="shared" si="628"/>
        <v>0</v>
      </c>
      <c r="AO441" s="195">
        <f t="shared" si="628"/>
        <v>0</v>
      </c>
      <c r="AP441" s="195"/>
      <c r="AQ441" s="195"/>
      <c r="AR441" s="195"/>
      <c r="AS441" s="195"/>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14"/>
      <c r="DC441" s="28"/>
      <c r="DD441" s="28"/>
      <c r="DE441" s="28"/>
      <c r="DF441" s="28"/>
      <c r="DG441" s="28"/>
      <c r="DH441" s="28"/>
      <c r="DI441" s="28"/>
      <c r="DJ441" s="28"/>
      <c r="DK441" s="28"/>
      <c r="DL441" s="28"/>
      <c r="DM441" s="28"/>
      <c r="DN441" s="28"/>
      <c r="DO441" s="28"/>
      <c r="DP441" s="28"/>
      <c r="DQ441" s="28"/>
      <c r="DR441" s="28"/>
      <c r="DS441" s="28"/>
      <c r="DT441" s="28"/>
      <c r="DU441" s="28"/>
      <c r="DV441" s="28"/>
      <c r="DW441" s="28"/>
      <c r="DX441" s="28"/>
      <c r="DY441" s="28"/>
      <c r="DZ441" s="28"/>
      <c r="EA441" s="28"/>
      <c r="EB441" s="28"/>
      <c r="EC441" s="28"/>
      <c r="ED441" s="28"/>
      <c r="EE441" s="28"/>
      <c r="EF441" s="28"/>
      <c r="EG441" s="28"/>
      <c r="EH441" s="28"/>
      <c r="EI441" s="28"/>
      <c r="EJ441" s="28"/>
      <c r="EK441" s="28"/>
      <c r="EL441" s="28"/>
      <c r="EM441" s="28"/>
      <c r="EN441" s="28"/>
      <c r="EO441" s="28"/>
      <c r="EP441" s="28"/>
      <c r="EQ441" s="28"/>
      <c r="ER441" s="28"/>
      <c r="ES441" s="28"/>
      <c r="ET441" s="28"/>
      <c r="EU441" s="28"/>
      <c r="EV441" s="28"/>
      <c r="EW441" s="28"/>
      <c r="EX441" s="28"/>
      <c r="EY441" s="28"/>
      <c r="EZ441" s="28"/>
      <c r="FA441" s="28"/>
      <c r="FB441" s="28"/>
      <c r="FC441" s="28"/>
      <c r="FD441" s="28"/>
      <c r="FE441" s="28"/>
      <c r="FF441" s="28"/>
      <c r="FG441" s="28"/>
      <c r="FH441" s="28"/>
      <c r="FI441" s="28"/>
      <c r="FJ441" s="28"/>
      <c r="FK441" s="28"/>
      <c r="FL441" s="28"/>
      <c r="FM441" s="28"/>
      <c r="FN441" s="28"/>
      <c r="FO441" s="28"/>
      <c r="FP441" s="28"/>
      <c r="FQ441" s="28"/>
      <c r="FR441" s="28"/>
      <c r="FS441" s="28"/>
      <c r="FT441" s="28"/>
      <c r="FU441" s="28"/>
      <c r="FV441" s="28"/>
      <c r="FW441" s="28"/>
      <c r="FX441" s="28"/>
      <c r="FY441" s="28"/>
      <c r="FZ441" s="28"/>
      <c r="GA441" s="28"/>
      <c r="GB441" s="28"/>
      <c r="GC441" s="28"/>
      <c r="GD441" s="28"/>
      <c r="GE441" s="28"/>
      <c r="GF441" s="28"/>
      <c r="GG441" s="28"/>
      <c r="GH441" s="28"/>
      <c r="GI441" s="28"/>
      <c r="GJ441" s="28"/>
      <c r="GK441" s="28"/>
      <c r="GL441" s="28"/>
      <c r="GM441" s="28"/>
      <c r="GN441" s="28"/>
      <c r="GO441" s="28"/>
      <c r="GP441" s="28"/>
      <c r="GQ441" s="28"/>
      <c r="GR441" s="28"/>
      <c r="GS441" s="28"/>
      <c r="GT441" s="28"/>
      <c r="GU441" s="28"/>
      <c r="GV441" s="28"/>
      <c r="GW441" s="28"/>
      <c r="GX441" s="28"/>
      <c r="GY441" s="28"/>
      <c r="GZ441" s="28"/>
      <c r="HA441" s="28"/>
      <c r="HB441" s="28"/>
      <c r="HC441" s="28"/>
      <c r="HD441" s="28"/>
      <c r="HE441" s="28"/>
      <c r="HF441" s="28"/>
      <c r="HG441" s="28"/>
      <c r="HH441" s="28"/>
      <c r="HI441" s="28"/>
      <c r="HJ441" s="28"/>
      <c r="HK441" s="28"/>
      <c r="HL441" s="28"/>
      <c r="HM441" s="28"/>
      <c r="HN441" s="28"/>
      <c r="HO441" s="28"/>
      <c r="HP441" s="28"/>
      <c r="HQ441" s="28"/>
      <c r="HR441" s="28"/>
      <c r="HS441" s="28"/>
      <c r="HT441" s="28"/>
      <c r="HU441" s="28"/>
      <c r="HV441" s="28"/>
      <c r="HW441" s="28"/>
      <c r="HX441" s="28"/>
      <c r="HY441" s="28"/>
      <c r="HZ441" s="28"/>
      <c r="IA441" s="28"/>
      <c r="IB441" s="28"/>
      <c r="IC441" s="28"/>
      <c r="ID441" s="28"/>
      <c r="IE441" s="28"/>
      <c r="IF441" s="28"/>
      <c r="IG441" s="28"/>
      <c r="IH441" s="28"/>
      <c r="II441" s="28"/>
      <c r="IJ441" s="28"/>
      <c r="IK441" s="28"/>
      <c r="IL441" s="28"/>
      <c r="IM441" s="28"/>
      <c r="IN441" s="28"/>
      <c r="IO441" s="28"/>
      <c r="IP441" s="28"/>
      <c r="IQ441" s="28"/>
      <c r="IR441" s="28"/>
      <c r="IS441" s="28"/>
      <c r="IT441" s="28"/>
      <c r="IU441" s="28"/>
      <c r="IV441" s="28"/>
      <c r="IW441" s="28"/>
      <c r="IX441" s="28"/>
      <c r="IY441" s="28"/>
      <c r="IZ441" s="28"/>
      <c r="JA441" s="28"/>
      <c r="JB441" s="28"/>
      <c r="JC441" s="28"/>
      <c r="JD441" s="28"/>
      <c r="JE441" s="28"/>
      <c r="JF441" s="28"/>
      <c r="JG441" s="28"/>
      <c r="JH441" s="28"/>
      <c r="JI441" s="28"/>
      <c r="JJ441" s="28"/>
      <c r="JK441" s="28"/>
      <c r="JL441" s="28"/>
      <c r="JM441" s="28"/>
      <c r="JN441" s="28"/>
      <c r="JO441" s="28"/>
      <c r="JP441" s="28"/>
      <c r="JQ441" s="28"/>
      <c r="JR441" s="28"/>
      <c r="JS441" s="28"/>
    </row>
    <row r="442" spans="1:279" s="27" customFormat="1" ht="12.75" outlineLevel="1" x14ac:dyDescent="0.2">
      <c r="A442" s="33"/>
      <c r="B442" s="58"/>
      <c r="C442" s="33" t="s">
        <v>157</v>
      </c>
      <c r="D442" s="33"/>
      <c r="E442" s="244">
        <v>0</v>
      </c>
      <c r="F442" s="194"/>
      <c r="G442" s="204">
        <f t="shared" si="619"/>
        <v>0</v>
      </c>
      <c r="H442" s="246">
        <f t="shared" si="615"/>
        <v>0</v>
      </c>
      <c r="I442" s="201" t="s">
        <v>164</v>
      </c>
      <c r="J442" s="195">
        <f t="shared" si="626"/>
        <v>0</v>
      </c>
      <c r="K442" s="195">
        <f t="shared" si="626"/>
        <v>0</v>
      </c>
      <c r="L442" s="195">
        <f t="shared" si="626"/>
        <v>0</v>
      </c>
      <c r="M442" s="195">
        <f t="shared" si="626"/>
        <v>0</v>
      </c>
      <c r="N442" s="195">
        <f t="shared" si="626"/>
        <v>0</v>
      </c>
      <c r="O442" s="195">
        <f t="shared" si="626"/>
        <v>0</v>
      </c>
      <c r="P442" s="195">
        <f t="shared" si="626"/>
        <v>0</v>
      </c>
      <c r="Q442" s="195">
        <f t="shared" si="626"/>
        <v>0</v>
      </c>
      <c r="R442" s="195">
        <f t="shared" si="626"/>
        <v>0</v>
      </c>
      <c r="S442" s="195">
        <f t="shared" si="626"/>
        <v>0</v>
      </c>
      <c r="T442" s="195">
        <f t="shared" si="627"/>
        <v>0</v>
      </c>
      <c r="U442" s="195">
        <f t="shared" si="627"/>
        <v>0</v>
      </c>
      <c r="V442" s="195">
        <f t="shared" si="627"/>
        <v>0</v>
      </c>
      <c r="W442" s="195">
        <f t="shared" si="627"/>
        <v>0</v>
      </c>
      <c r="X442" s="195">
        <f t="shared" si="627"/>
        <v>0</v>
      </c>
      <c r="Y442" s="195">
        <f t="shared" si="627"/>
        <v>0</v>
      </c>
      <c r="Z442" s="195">
        <f t="shared" si="627"/>
        <v>0</v>
      </c>
      <c r="AA442" s="195">
        <f t="shared" si="627"/>
        <v>0</v>
      </c>
      <c r="AB442" s="195">
        <f t="shared" si="627"/>
        <v>0</v>
      </c>
      <c r="AC442" s="195">
        <f t="shared" si="627"/>
        <v>0</v>
      </c>
      <c r="AD442" s="195">
        <f t="shared" si="628"/>
        <v>0</v>
      </c>
      <c r="AE442" s="195">
        <f t="shared" si="628"/>
        <v>0</v>
      </c>
      <c r="AF442" s="195">
        <f t="shared" si="628"/>
        <v>0</v>
      </c>
      <c r="AG442" s="195">
        <f t="shared" si="628"/>
        <v>0</v>
      </c>
      <c r="AH442" s="195">
        <f t="shared" si="628"/>
        <v>0</v>
      </c>
      <c r="AI442" s="195">
        <f t="shared" si="628"/>
        <v>0</v>
      </c>
      <c r="AJ442" s="195">
        <f t="shared" si="628"/>
        <v>0</v>
      </c>
      <c r="AK442" s="195">
        <f t="shared" si="628"/>
        <v>0</v>
      </c>
      <c r="AL442" s="195">
        <f t="shared" si="628"/>
        <v>0</v>
      </c>
      <c r="AM442" s="195">
        <f t="shared" si="628"/>
        <v>0</v>
      </c>
      <c r="AN442" s="195">
        <f t="shared" si="628"/>
        <v>0</v>
      </c>
      <c r="AO442" s="195">
        <f t="shared" si="628"/>
        <v>0</v>
      </c>
      <c r="AP442" s="195"/>
      <c r="AQ442" s="195"/>
      <c r="AR442" s="195"/>
      <c r="AS442" s="195"/>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14"/>
      <c r="DC442" s="28"/>
      <c r="DD442" s="28"/>
      <c r="DE442" s="28"/>
      <c r="DF442" s="28"/>
      <c r="DG442" s="28"/>
      <c r="DH442" s="28"/>
      <c r="DI442" s="28"/>
      <c r="DJ442" s="28"/>
      <c r="DK442" s="28"/>
      <c r="DL442" s="28"/>
      <c r="DM442" s="28"/>
      <c r="DN442" s="28"/>
      <c r="DO442" s="28"/>
      <c r="DP442" s="28"/>
      <c r="DQ442" s="28"/>
      <c r="DR442" s="28"/>
      <c r="DS442" s="28"/>
      <c r="DT442" s="28"/>
      <c r="DU442" s="28"/>
      <c r="DV442" s="28"/>
      <c r="DW442" s="28"/>
      <c r="DX442" s="28"/>
      <c r="DY442" s="28"/>
      <c r="DZ442" s="28"/>
      <c r="EA442" s="28"/>
      <c r="EB442" s="28"/>
      <c r="EC442" s="28"/>
      <c r="ED442" s="28"/>
      <c r="EE442" s="28"/>
      <c r="EF442" s="28"/>
      <c r="EG442" s="28"/>
      <c r="EH442" s="28"/>
      <c r="EI442" s="28"/>
      <c r="EJ442" s="28"/>
      <c r="EK442" s="28"/>
      <c r="EL442" s="28"/>
      <c r="EM442" s="28"/>
      <c r="EN442" s="28"/>
      <c r="EO442" s="28"/>
      <c r="EP442" s="28"/>
      <c r="EQ442" s="28"/>
      <c r="ER442" s="28"/>
      <c r="ES442" s="28"/>
      <c r="ET442" s="28"/>
      <c r="EU442" s="28"/>
      <c r="EV442" s="28"/>
      <c r="EW442" s="28"/>
      <c r="EX442" s="28"/>
      <c r="EY442" s="28"/>
      <c r="EZ442" s="28"/>
      <c r="FA442" s="28"/>
      <c r="FB442" s="28"/>
      <c r="FC442" s="28"/>
      <c r="FD442" s="28"/>
      <c r="FE442" s="28"/>
      <c r="FF442" s="28"/>
      <c r="FG442" s="28"/>
      <c r="FH442" s="28"/>
      <c r="FI442" s="28"/>
      <c r="FJ442" s="28"/>
      <c r="FK442" s="28"/>
      <c r="FL442" s="28"/>
      <c r="FM442" s="28"/>
      <c r="FN442" s="28"/>
      <c r="FO442" s="28"/>
      <c r="FP442" s="28"/>
      <c r="FQ442" s="28"/>
      <c r="FR442" s="28"/>
      <c r="FS442" s="28"/>
      <c r="FT442" s="28"/>
      <c r="FU442" s="28"/>
      <c r="FV442" s="28"/>
      <c r="FW442" s="28"/>
      <c r="FX442" s="28"/>
      <c r="FY442" s="28"/>
      <c r="FZ442" s="28"/>
      <c r="GA442" s="28"/>
      <c r="GB442" s="28"/>
      <c r="GC442" s="28"/>
      <c r="GD442" s="28"/>
      <c r="GE442" s="28"/>
      <c r="GF442" s="28"/>
      <c r="GG442" s="28"/>
      <c r="GH442" s="28"/>
      <c r="GI442" s="28"/>
      <c r="GJ442" s="28"/>
      <c r="GK442" s="28"/>
      <c r="GL442" s="28"/>
      <c r="GM442" s="28"/>
      <c r="GN442" s="28"/>
      <c r="GO442" s="28"/>
      <c r="GP442" s="28"/>
      <c r="GQ442" s="28"/>
      <c r="GR442" s="28"/>
      <c r="GS442" s="28"/>
      <c r="GT442" s="28"/>
      <c r="GU442" s="28"/>
      <c r="GV442" s="28"/>
      <c r="GW442" s="28"/>
      <c r="GX442" s="28"/>
      <c r="GY442" s="28"/>
      <c r="GZ442" s="28"/>
      <c r="HA442" s="28"/>
      <c r="HB442" s="28"/>
      <c r="HC442" s="28"/>
      <c r="HD442" s="28"/>
      <c r="HE442" s="28"/>
      <c r="HF442" s="28"/>
      <c r="HG442" s="28"/>
      <c r="HH442" s="28"/>
      <c r="HI442" s="28"/>
      <c r="HJ442" s="28"/>
      <c r="HK442" s="28"/>
      <c r="HL442" s="28"/>
      <c r="HM442" s="28"/>
      <c r="HN442" s="28"/>
      <c r="HO442" s="28"/>
      <c r="HP442" s="28"/>
      <c r="HQ442" s="28"/>
      <c r="HR442" s="28"/>
      <c r="HS442" s="28"/>
      <c r="HT442" s="28"/>
      <c r="HU442" s="28"/>
      <c r="HV442" s="28"/>
      <c r="HW442" s="28"/>
      <c r="HX442" s="28"/>
      <c r="HY442" s="28"/>
      <c r="HZ442" s="28"/>
      <c r="IA442" s="28"/>
      <c r="IB442" s="28"/>
      <c r="IC442" s="28"/>
      <c r="ID442" s="28"/>
      <c r="IE442" s="28"/>
      <c r="IF442" s="28"/>
      <c r="IG442" s="28"/>
      <c r="IH442" s="28"/>
      <c r="II442" s="28"/>
      <c r="IJ442" s="28"/>
      <c r="IK442" s="28"/>
      <c r="IL442" s="28"/>
      <c r="IM442" s="28"/>
      <c r="IN442" s="28"/>
      <c r="IO442" s="28"/>
      <c r="IP442" s="28"/>
      <c r="IQ442" s="28"/>
      <c r="IR442" s="28"/>
      <c r="IS442" s="28"/>
      <c r="IT442" s="28"/>
      <c r="IU442" s="28"/>
      <c r="IV442" s="28"/>
      <c r="IW442" s="28"/>
      <c r="IX442" s="28"/>
      <c r="IY442" s="28"/>
      <c r="IZ442" s="28"/>
      <c r="JA442" s="28"/>
      <c r="JB442" s="28"/>
      <c r="JC442" s="28"/>
      <c r="JD442" s="28"/>
      <c r="JE442" s="28"/>
      <c r="JF442" s="28"/>
      <c r="JG442" s="28"/>
      <c r="JH442" s="28"/>
      <c r="JI442" s="28"/>
      <c r="JJ442" s="28"/>
      <c r="JK442" s="28"/>
      <c r="JL442" s="28"/>
      <c r="JM442" s="28"/>
      <c r="JN442" s="28"/>
      <c r="JO442" s="28"/>
      <c r="JP442" s="28"/>
      <c r="JQ442" s="28"/>
      <c r="JR442" s="28"/>
      <c r="JS442" s="28"/>
    </row>
    <row r="443" spans="1:279" s="27" customFormat="1" ht="12.75" outlineLevel="1" x14ac:dyDescent="0.2">
      <c r="A443" s="33"/>
      <c r="B443" s="58"/>
      <c r="C443" s="33" t="s">
        <v>158</v>
      </c>
      <c r="D443" s="33"/>
      <c r="E443" s="244">
        <v>0</v>
      </c>
      <c r="F443" s="194"/>
      <c r="G443" s="204">
        <f t="shared" si="619"/>
        <v>0</v>
      </c>
      <c r="H443" s="246">
        <f t="shared" si="615"/>
        <v>0</v>
      </c>
      <c r="I443" s="201" t="s">
        <v>164</v>
      </c>
      <c r="J443" s="195">
        <f t="shared" si="626"/>
        <v>0</v>
      </c>
      <c r="K443" s="195">
        <f t="shared" si="626"/>
        <v>0</v>
      </c>
      <c r="L443" s="195">
        <f t="shared" si="626"/>
        <v>0</v>
      </c>
      <c r="M443" s="195">
        <f t="shared" si="626"/>
        <v>0</v>
      </c>
      <c r="N443" s="195">
        <f t="shared" si="626"/>
        <v>0</v>
      </c>
      <c r="O443" s="195">
        <f t="shared" si="626"/>
        <v>0</v>
      </c>
      <c r="P443" s="195">
        <f t="shared" si="626"/>
        <v>0</v>
      </c>
      <c r="Q443" s="195">
        <f t="shared" si="626"/>
        <v>0</v>
      </c>
      <c r="R443" s="195">
        <f t="shared" si="626"/>
        <v>0</v>
      </c>
      <c r="S443" s="195">
        <f t="shared" si="626"/>
        <v>0</v>
      </c>
      <c r="T443" s="195">
        <f t="shared" si="627"/>
        <v>0</v>
      </c>
      <c r="U443" s="195">
        <f t="shared" si="627"/>
        <v>0</v>
      </c>
      <c r="V443" s="195">
        <f t="shared" si="627"/>
        <v>0</v>
      </c>
      <c r="W443" s="195">
        <f t="shared" si="627"/>
        <v>0</v>
      </c>
      <c r="X443" s="195">
        <f t="shared" si="627"/>
        <v>0</v>
      </c>
      <c r="Y443" s="195">
        <f t="shared" si="627"/>
        <v>0</v>
      </c>
      <c r="Z443" s="195">
        <f t="shared" si="627"/>
        <v>0</v>
      </c>
      <c r="AA443" s="195">
        <f t="shared" si="627"/>
        <v>0</v>
      </c>
      <c r="AB443" s="195">
        <f t="shared" si="627"/>
        <v>0</v>
      </c>
      <c r="AC443" s="195">
        <f t="shared" si="627"/>
        <v>0</v>
      </c>
      <c r="AD443" s="195">
        <f t="shared" si="628"/>
        <v>0</v>
      </c>
      <c r="AE443" s="195">
        <f t="shared" si="628"/>
        <v>0</v>
      </c>
      <c r="AF443" s="195">
        <f t="shared" si="628"/>
        <v>0</v>
      </c>
      <c r="AG443" s="195">
        <f t="shared" si="628"/>
        <v>0</v>
      </c>
      <c r="AH443" s="195">
        <f t="shared" si="628"/>
        <v>0</v>
      </c>
      <c r="AI443" s="195">
        <f t="shared" si="628"/>
        <v>0</v>
      </c>
      <c r="AJ443" s="195">
        <f t="shared" si="628"/>
        <v>0</v>
      </c>
      <c r="AK443" s="195">
        <f t="shared" si="628"/>
        <v>0</v>
      </c>
      <c r="AL443" s="195">
        <f t="shared" si="628"/>
        <v>0</v>
      </c>
      <c r="AM443" s="195">
        <f t="shared" si="628"/>
        <v>0</v>
      </c>
      <c r="AN443" s="195">
        <f t="shared" si="628"/>
        <v>0</v>
      </c>
      <c r="AO443" s="195">
        <f t="shared" si="628"/>
        <v>0</v>
      </c>
      <c r="AP443" s="195"/>
      <c r="AQ443" s="195"/>
      <c r="AR443" s="195"/>
      <c r="AS443" s="195"/>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14"/>
      <c r="DC443" s="28"/>
      <c r="DD443" s="28"/>
      <c r="DE443" s="28"/>
      <c r="DF443" s="28"/>
      <c r="DG443" s="28"/>
      <c r="DH443" s="28"/>
      <c r="DI443" s="28"/>
      <c r="DJ443" s="28"/>
      <c r="DK443" s="28"/>
      <c r="DL443" s="28"/>
      <c r="DM443" s="28"/>
      <c r="DN443" s="28"/>
      <c r="DO443" s="28"/>
      <c r="DP443" s="28"/>
      <c r="DQ443" s="28"/>
      <c r="DR443" s="28"/>
      <c r="DS443" s="28"/>
      <c r="DT443" s="28"/>
      <c r="DU443" s="28"/>
      <c r="DV443" s="28"/>
      <c r="DW443" s="28"/>
      <c r="DX443" s="28"/>
      <c r="DY443" s="28"/>
      <c r="DZ443" s="28"/>
      <c r="EA443" s="28"/>
      <c r="EB443" s="28"/>
      <c r="EC443" s="28"/>
      <c r="ED443" s="28"/>
      <c r="EE443" s="28"/>
      <c r="EF443" s="28"/>
      <c r="EG443" s="28"/>
      <c r="EH443" s="28"/>
      <c r="EI443" s="28"/>
      <c r="EJ443" s="28"/>
      <c r="EK443" s="28"/>
      <c r="EL443" s="28"/>
      <c r="EM443" s="28"/>
      <c r="EN443" s="28"/>
      <c r="EO443" s="28"/>
      <c r="EP443" s="28"/>
      <c r="EQ443" s="28"/>
      <c r="ER443" s="28"/>
      <c r="ES443" s="28"/>
      <c r="ET443" s="28"/>
      <c r="EU443" s="28"/>
      <c r="EV443" s="28"/>
      <c r="EW443" s="28"/>
      <c r="EX443" s="28"/>
      <c r="EY443" s="28"/>
      <c r="EZ443" s="28"/>
      <c r="FA443" s="28"/>
      <c r="FB443" s="28"/>
      <c r="FC443" s="28"/>
      <c r="FD443" s="28"/>
      <c r="FE443" s="28"/>
      <c r="FF443" s="28"/>
      <c r="FG443" s="28"/>
      <c r="FH443" s="28"/>
      <c r="FI443" s="28"/>
      <c r="FJ443" s="28"/>
      <c r="FK443" s="28"/>
      <c r="FL443" s="28"/>
      <c r="FM443" s="28"/>
      <c r="FN443" s="28"/>
      <c r="FO443" s="28"/>
      <c r="FP443" s="28"/>
      <c r="FQ443" s="28"/>
      <c r="FR443" s="28"/>
      <c r="FS443" s="28"/>
      <c r="FT443" s="28"/>
      <c r="FU443" s="28"/>
      <c r="FV443" s="28"/>
      <c r="FW443" s="28"/>
      <c r="FX443" s="28"/>
      <c r="FY443" s="28"/>
      <c r="FZ443" s="28"/>
      <c r="GA443" s="28"/>
      <c r="GB443" s="28"/>
      <c r="GC443" s="28"/>
      <c r="GD443" s="28"/>
      <c r="GE443" s="28"/>
      <c r="GF443" s="28"/>
      <c r="GG443" s="28"/>
      <c r="GH443" s="28"/>
      <c r="GI443" s="28"/>
      <c r="GJ443" s="28"/>
      <c r="GK443" s="28"/>
      <c r="GL443" s="28"/>
      <c r="GM443" s="28"/>
      <c r="GN443" s="28"/>
      <c r="GO443" s="28"/>
      <c r="GP443" s="28"/>
      <c r="GQ443" s="28"/>
      <c r="GR443" s="28"/>
      <c r="GS443" s="28"/>
      <c r="GT443" s="28"/>
      <c r="GU443" s="28"/>
      <c r="GV443" s="28"/>
      <c r="GW443" s="28"/>
      <c r="GX443" s="28"/>
      <c r="GY443" s="28"/>
      <c r="GZ443" s="28"/>
      <c r="HA443" s="28"/>
      <c r="HB443" s="28"/>
      <c r="HC443" s="28"/>
      <c r="HD443" s="28"/>
      <c r="HE443" s="28"/>
      <c r="HF443" s="28"/>
      <c r="HG443" s="28"/>
      <c r="HH443" s="28"/>
      <c r="HI443" s="28"/>
      <c r="HJ443" s="28"/>
      <c r="HK443" s="28"/>
      <c r="HL443" s="28"/>
      <c r="HM443" s="28"/>
      <c r="HN443" s="28"/>
      <c r="HO443" s="28"/>
      <c r="HP443" s="28"/>
      <c r="HQ443" s="28"/>
      <c r="HR443" s="28"/>
      <c r="HS443" s="28"/>
      <c r="HT443" s="28"/>
      <c r="HU443" s="28"/>
      <c r="HV443" s="28"/>
      <c r="HW443" s="28"/>
      <c r="HX443" s="28"/>
      <c r="HY443" s="28"/>
      <c r="HZ443" s="28"/>
      <c r="IA443" s="28"/>
      <c r="IB443" s="28"/>
      <c r="IC443" s="28"/>
      <c r="ID443" s="28"/>
      <c r="IE443" s="28"/>
      <c r="IF443" s="28"/>
      <c r="IG443" s="28"/>
      <c r="IH443" s="28"/>
      <c r="II443" s="28"/>
      <c r="IJ443" s="28"/>
      <c r="IK443" s="28"/>
      <c r="IL443" s="28"/>
      <c r="IM443" s="28"/>
      <c r="IN443" s="28"/>
      <c r="IO443" s="28"/>
      <c r="IP443" s="28"/>
      <c r="IQ443" s="28"/>
      <c r="IR443" s="28"/>
      <c r="IS443" s="28"/>
      <c r="IT443" s="28"/>
      <c r="IU443" s="28"/>
      <c r="IV443" s="28"/>
      <c r="IW443" s="28"/>
      <c r="IX443" s="28"/>
      <c r="IY443" s="28"/>
      <c r="IZ443" s="28"/>
      <c r="JA443" s="28"/>
      <c r="JB443" s="28"/>
      <c r="JC443" s="28"/>
      <c r="JD443" s="28"/>
      <c r="JE443" s="28"/>
      <c r="JF443" s="28"/>
      <c r="JG443" s="28"/>
      <c r="JH443" s="28"/>
      <c r="JI443" s="28"/>
      <c r="JJ443" s="28"/>
      <c r="JK443" s="28"/>
      <c r="JL443" s="28"/>
      <c r="JM443" s="28"/>
      <c r="JN443" s="28"/>
      <c r="JO443" s="28"/>
      <c r="JP443" s="28"/>
      <c r="JQ443" s="28"/>
      <c r="JR443" s="28"/>
      <c r="JS443" s="28"/>
    </row>
    <row r="444" spans="1:279" s="27" customFormat="1" ht="12.75" outlineLevel="1" x14ac:dyDescent="0.2">
      <c r="A444" s="33"/>
      <c r="B444" s="58"/>
      <c r="C444" s="33" t="s">
        <v>159</v>
      </c>
      <c r="D444" s="33"/>
      <c r="E444" s="244">
        <v>0</v>
      </c>
      <c r="F444" s="194"/>
      <c r="G444" s="204">
        <f t="shared" si="619"/>
        <v>0</v>
      </c>
      <c r="H444" s="246">
        <f t="shared" si="615"/>
        <v>0</v>
      </c>
      <c r="I444" s="201" t="s">
        <v>164</v>
      </c>
      <c r="J444" s="195">
        <f t="shared" si="626"/>
        <v>0</v>
      </c>
      <c r="K444" s="195">
        <f t="shared" si="626"/>
        <v>0</v>
      </c>
      <c r="L444" s="195">
        <f t="shared" si="626"/>
        <v>0</v>
      </c>
      <c r="M444" s="195">
        <f t="shared" si="626"/>
        <v>0</v>
      </c>
      <c r="N444" s="195">
        <f t="shared" si="626"/>
        <v>0</v>
      </c>
      <c r="O444" s="195">
        <f t="shared" si="626"/>
        <v>0</v>
      </c>
      <c r="P444" s="195">
        <f t="shared" si="626"/>
        <v>0</v>
      </c>
      <c r="Q444" s="195">
        <f t="shared" si="626"/>
        <v>0</v>
      </c>
      <c r="R444" s="195">
        <f t="shared" si="626"/>
        <v>0</v>
      </c>
      <c r="S444" s="195">
        <f t="shared" si="626"/>
        <v>0</v>
      </c>
      <c r="T444" s="195">
        <f t="shared" si="627"/>
        <v>0</v>
      </c>
      <c r="U444" s="195">
        <f t="shared" si="627"/>
        <v>0</v>
      </c>
      <c r="V444" s="195">
        <f t="shared" si="627"/>
        <v>0</v>
      </c>
      <c r="W444" s="195">
        <f t="shared" si="627"/>
        <v>0</v>
      </c>
      <c r="X444" s="195">
        <f t="shared" si="627"/>
        <v>0</v>
      </c>
      <c r="Y444" s="195">
        <f t="shared" si="627"/>
        <v>0</v>
      </c>
      <c r="Z444" s="195">
        <f t="shared" si="627"/>
        <v>0</v>
      </c>
      <c r="AA444" s="195">
        <f t="shared" si="627"/>
        <v>0</v>
      </c>
      <c r="AB444" s="195">
        <f t="shared" si="627"/>
        <v>0</v>
      </c>
      <c r="AC444" s="195">
        <f t="shared" si="627"/>
        <v>0</v>
      </c>
      <c r="AD444" s="195">
        <f t="shared" si="628"/>
        <v>0</v>
      </c>
      <c r="AE444" s="195">
        <f t="shared" si="628"/>
        <v>0</v>
      </c>
      <c r="AF444" s="195">
        <f t="shared" si="628"/>
        <v>0</v>
      </c>
      <c r="AG444" s="195">
        <f t="shared" si="628"/>
        <v>0</v>
      </c>
      <c r="AH444" s="195">
        <f t="shared" si="628"/>
        <v>0</v>
      </c>
      <c r="AI444" s="195">
        <f t="shared" si="628"/>
        <v>0</v>
      </c>
      <c r="AJ444" s="195">
        <f t="shared" si="628"/>
        <v>0</v>
      </c>
      <c r="AK444" s="195">
        <f t="shared" si="628"/>
        <v>0</v>
      </c>
      <c r="AL444" s="195">
        <f t="shared" si="628"/>
        <v>0</v>
      </c>
      <c r="AM444" s="195">
        <f t="shared" si="628"/>
        <v>0</v>
      </c>
      <c r="AN444" s="195">
        <f t="shared" si="628"/>
        <v>0</v>
      </c>
      <c r="AO444" s="195">
        <f t="shared" si="628"/>
        <v>0</v>
      </c>
      <c r="AP444" s="195"/>
      <c r="AQ444" s="195"/>
      <c r="AR444" s="195"/>
      <c r="AS444" s="195"/>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14"/>
      <c r="DC444" s="28"/>
      <c r="DD444" s="28"/>
      <c r="DE444" s="28"/>
      <c r="DF444" s="28"/>
      <c r="DG444" s="28"/>
      <c r="DH444" s="28"/>
      <c r="DI444" s="28"/>
      <c r="DJ444" s="28"/>
      <c r="DK444" s="28"/>
      <c r="DL444" s="28"/>
      <c r="DM444" s="28"/>
      <c r="DN444" s="28"/>
      <c r="DO444" s="28"/>
      <c r="DP444" s="28"/>
      <c r="DQ444" s="28"/>
      <c r="DR444" s="28"/>
      <c r="DS444" s="28"/>
      <c r="DT444" s="28"/>
      <c r="DU444" s="28"/>
      <c r="DV444" s="28"/>
      <c r="DW444" s="28"/>
      <c r="DX444" s="28"/>
      <c r="DY444" s="28"/>
      <c r="DZ444" s="28"/>
      <c r="EA444" s="28"/>
      <c r="EB444" s="28"/>
      <c r="EC444" s="28"/>
      <c r="ED444" s="28"/>
      <c r="EE444" s="28"/>
      <c r="EF444" s="28"/>
      <c r="EG444" s="28"/>
      <c r="EH444" s="28"/>
      <c r="EI444" s="28"/>
      <c r="EJ444" s="28"/>
      <c r="EK444" s="28"/>
      <c r="EL444" s="28"/>
      <c r="EM444" s="28"/>
      <c r="EN444" s="28"/>
      <c r="EO444" s="28"/>
      <c r="EP444" s="28"/>
      <c r="EQ444" s="28"/>
      <c r="ER444" s="28"/>
      <c r="ES444" s="28"/>
      <c r="ET444" s="28"/>
      <c r="EU444" s="28"/>
      <c r="EV444" s="28"/>
      <c r="EW444" s="28"/>
      <c r="EX444" s="28"/>
      <c r="EY444" s="28"/>
      <c r="EZ444" s="28"/>
      <c r="FA444" s="28"/>
      <c r="FB444" s="28"/>
      <c r="FC444" s="28"/>
      <c r="FD444" s="28"/>
      <c r="FE444" s="28"/>
      <c r="FF444" s="28"/>
      <c r="FG444" s="28"/>
      <c r="FH444" s="28"/>
      <c r="FI444" s="28"/>
      <c r="FJ444" s="28"/>
      <c r="FK444" s="28"/>
      <c r="FL444" s="28"/>
      <c r="FM444" s="28"/>
      <c r="FN444" s="28"/>
      <c r="FO444" s="28"/>
      <c r="FP444" s="28"/>
      <c r="FQ444" s="28"/>
      <c r="FR444" s="28"/>
      <c r="FS444" s="28"/>
      <c r="FT444" s="28"/>
      <c r="FU444" s="28"/>
      <c r="FV444" s="28"/>
      <c r="FW444" s="28"/>
      <c r="FX444" s="28"/>
      <c r="FY444" s="28"/>
      <c r="FZ444" s="28"/>
      <c r="GA444" s="28"/>
      <c r="GB444" s="28"/>
      <c r="GC444" s="28"/>
      <c r="GD444" s="28"/>
      <c r="GE444" s="28"/>
      <c r="GF444" s="28"/>
      <c r="GG444" s="28"/>
      <c r="GH444" s="28"/>
      <c r="GI444" s="28"/>
      <c r="GJ444" s="28"/>
      <c r="GK444" s="28"/>
      <c r="GL444" s="28"/>
      <c r="GM444" s="28"/>
      <c r="GN444" s="28"/>
      <c r="GO444" s="28"/>
      <c r="GP444" s="28"/>
      <c r="GQ444" s="28"/>
      <c r="GR444" s="28"/>
      <c r="GS444" s="28"/>
      <c r="GT444" s="28"/>
      <c r="GU444" s="28"/>
      <c r="GV444" s="28"/>
      <c r="GW444" s="28"/>
      <c r="GX444" s="28"/>
      <c r="GY444" s="28"/>
      <c r="GZ444" s="28"/>
      <c r="HA444" s="28"/>
      <c r="HB444" s="28"/>
      <c r="HC444" s="28"/>
      <c r="HD444" s="28"/>
      <c r="HE444" s="28"/>
      <c r="HF444" s="28"/>
      <c r="HG444" s="28"/>
      <c r="HH444" s="28"/>
      <c r="HI444" s="28"/>
      <c r="HJ444" s="28"/>
      <c r="HK444" s="28"/>
      <c r="HL444" s="28"/>
      <c r="HM444" s="28"/>
      <c r="HN444" s="28"/>
      <c r="HO444" s="28"/>
      <c r="HP444" s="28"/>
      <c r="HQ444" s="28"/>
      <c r="HR444" s="28"/>
      <c r="HS444" s="28"/>
      <c r="HT444" s="28"/>
      <c r="HU444" s="28"/>
      <c r="HV444" s="28"/>
      <c r="HW444" s="28"/>
      <c r="HX444" s="28"/>
      <c r="HY444" s="28"/>
      <c r="HZ444" s="28"/>
      <c r="IA444" s="28"/>
      <c r="IB444" s="28"/>
      <c r="IC444" s="28"/>
      <c r="ID444" s="28"/>
      <c r="IE444" s="28"/>
      <c r="IF444" s="28"/>
      <c r="IG444" s="28"/>
      <c r="IH444" s="28"/>
      <c r="II444" s="28"/>
      <c r="IJ444" s="28"/>
      <c r="IK444" s="28"/>
      <c r="IL444" s="28"/>
      <c r="IM444" s="28"/>
      <c r="IN444" s="28"/>
      <c r="IO444" s="28"/>
      <c r="IP444" s="28"/>
      <c r="IQ444" s="28"/>
      <c r="IR444" s="28"/>
      <c r="IS444" s="28"/>
      <c r="IT444" s="28"/>
      <c r="IU444" s="28"/>
      <c r="IV444" s="28"/>
      <c r="IW444" s="28"/>
      <c r="IX444" s="28"/>
      <c r="IY444" s="28"/>
      <c r="IZ444" s="28"/>
      <c r="JA444" s="28"/>
      <c r="JB444" s="28"/>
      <c r="JC444" s="28"/>
      <c r="JD444" s="28"/>
      <c r="JE444" s="28"/>
      <c r="JF444" s="28"/>
      <c r="JG444" s="28"/>
      <c r="JH444" s="28"/>
      <c r="JI444" s="28"/>
      <c r="JJ444" s="28"/>
      <c r="JK444" s="28"/>
      <c r="JL444" s="28"/>
      <c r="JM444" s="28"/>
      <c r="JN444" s="28"/>
      <c r="JO444" s="28"/>
      <c r="JP444" s="28"/>
      <c r="JQ444" s="28"/>
      <c r="JR444" s="28"/>
      <c r="JS444" s="28"/>
    </row>
    <row r="445" spans="1:279" s="27" customFormat="1" ht="13.5" outlineLevel="1" thickBot="1" x14ac:dyDescent="0.25">
      <c r="A445" s="33"/>
      <c r="B445" s="58"/>
      <c r="C445" s="51" t="s">
        <v>161</v>
      </c>
      <c r="D445" s="33"/>
      <c r="E445" s="52">
        <f>+SUM(E403:E444)</f>
        <v>1</v>
      </c>
      <c r="F445" s="33"/>
      <c r="G445" s="218">
        <f t="shared" si="619"/>
        <v>184237545.48924729</v>
      </c>
      <c r="H445" s="246">
        <f t="shared" si="615"/>
        <v>6.9193852080770307E-2</v>
      </c>
      <c r="I445" s="201" t="s">
        <v>164</v>
      </c>
      <c r="J445" s="212">
        <f t="shared" ref="J445:U445" si="629">+J18</f>
        <v>3497853.1747418633</v>
      </c>
      <c r="K445" s="212">
        <f t="shared" si="629"/>
        <v>2215231.5677596834</v>
      </c>
      <c r="L445" s="212">
        <f t="shared" si="629"/>
        <v>1647465.3126519343</v>
      </c>
      <c r="M445" s="212">
        <f t="shared" si="629"/>
        <v>1467847.4501079791</v>
      </c>
      <c r="N445" s="212">
        <f t="shared" si="629"/>
        <v>1336633.8202403171</v>
      </c>
      <c r="O445" s="212">
        <f t="shared" si="629"/>
        <v>1313581.2745839895</v>
      </c>
      <c r="P445" s="212">
        <f t="shared" si="629"/>
        <v>2085793.1602258743</v>
      </c>
      <c r="Q445" s="212">
        <f t="shared" si="629"/>
        <v>1771808.9778607215</v>
      </c>
      <c r="R445" s="212">
        <f t="shared" si="629"/>
        <v>2442728.4887085347</v>
      </c>
      <c r="S445" s="212">
        <f t="shared" si="629"/>
        <v>3108270.9824215672</v>
      </c>
      <c r="T445" s="212">
        <f t="shared" si="629"/>
        <v>4490129.3168358691</v>
      </c>
      <c r="U445" s="212">
        <f t="shared" si="629"/>
        <v>7636827.6731089707</v>
      </c>
      <c r="V445" s="212">
        <v>6695806.3899999997</v>
      </c>
      <c r="W445" s="212">
        <v>5978176.3300000001</v>
      </c>
      <c r="X445" s="212">
        <v>6179658.7699999996</v>
      </c>
      <c r="Y445" s="212">
        <v>5096852.18</v>
      </c>
      <c r="Z445" s="212">
        <v>5824580.8200000003</v>
      </c>
      <c r="AA445" s="212">
        <v>6438583.0300000003</v>
      </c>
      <c r="AB445" s="212">
        <v>8121611.4100000001</v>
      </c>
      <c r="AC445" s="212">
        <v>6723016.3499999996</v>
      </c>
      <c r="AD445" s="212">
        <v>6906396.6500000004</v>
      </c>
      <c r="AE445" s="212">
        <v>7547652.25</v>
      </c>
      <c r="AF445" s="212">
        <v>9540187.1300000008</v>
      </c>
      <c r="AG445" s="212">
        <v>11404994.09</v>
      </c>
      <c r="AH445" s="212">
        <f>+AH18</f>
        <v>12139961.130000001</v>
      </c>
      <c r="AI445" s="212">
        <f t="shared" ref="AI445:AS445" si="630">+AI18</f>
        <v>10742831.109999999</v>
      </c>
      <c r="AJ445" s="212">
        <f t="shared" si="630"/>
        <v>9151657.879999999</v>
      </c>
      <c r="AK445" s="212">
        <f t="shared" si="630"/>
        <v>9482688.2200000007</v>
      </c>
      <c r="AL445" s="212">
        <f t="shared" si="630"/>
        <v>8088755.2699999996</v>
      </c>
      <c r="AM445" s="212">
        <f t="shared" si="630"/>
        <v>12239633.140000001</v>
      </c>
      <c r="AN445" s="212">
        <f t="shared" si="630"/>
        <v>1292903.97</v>
      </c>
      <c r="AO445" s="212">
        <f t="shared" si="630"/>
        <v>864342.59</v>
      </c>
      <c r="AP445" s="212">
        <f t="shared" si="630"/>
        <v>763085.58</v>
      </c>
      <c r="AQ445" s="212">
        <f t="shared" si="630"/>
        <v>0</v>
      </c>
      <c r="AR445" s="212">
        <f t="shared" si="630"/>
        <v>0</v>
      </c>
      <c r="AS445" s="212">
        <f t="shared" si="630"/>
        <v>0</v>
      </c>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14"/>
      <c r="DC445" s="28"/>
      <c r="DD445" s="28"/>
      <c r="DE445" s="28"/>
      <c r="DF445" s="28"/>
      <c r="DG445" s="28"/>
      <c r="DH445" s="28"/>
      <c r="DI445" s="28"/>
      <c r="DJ445" s="28"/>
      <c r="DK445" s="28"/>
      <c r="DL445" s="28"/>
      <c r="DM445" s="28"/>
      <c r="DN445" s="28"/>
      <c r="DO445" s="28"/>
      <c r="DP445" s="28"/>
      <c r="DQ445" s="28"/>
      <c r="DR445" s="28"/>
      <c r="DS445" s="28"/>
      <c r="DT445" s="28"/>
      <c r="DU445" s="28"/>
      <c r="DV445" s="28"/>
      <c r="DW445" s="28"/>
      <c r="DX445" s="28"/>
      <c r="DY445" s="28"/>
      <c r="DZ445" s="28"/>
      <c r="EA445" s="28"/>
      <c r="EB445" s="28"/>
      <c r="EC445" s="28"/>
      <c r="ED445" s="28"/>
      <c r="EE445" s="28"/>
      <c r="EF445" s="28"/>
      <c r="EG445" s="28"/>
      <c r="EH445" s="28"/>
      <c r="EI445" s="28"/>
      <c r="EJ445" s="28"/>
      <c r="EK445" s="28"/>
      <c r="EL445" s="28"/>
      <c r="EM445" s="28"/>
      <c r="EN445" s="28"/>
      <c r="EO445" s="28"/>
      <c r="EP445" s="28"/>
      <c r="EQ445" s="28"/>
      <c r="ER445" s="28"/>
      <c r="ES445" s="28"/>
      <c r="ET445" s="28"/>
      <c r="EU445" s="28"/>
      <c r="EV445" s="28"/>
      <c r="EW445" s="28"/>
      <c r="EX445" s="28"/>
      <c r="EY445" s="28"/>
      <c r="EZ445" s="28"/>
      <c r="FA445" s="28"/>
      <c r="FB445" s="28"/>
      <c r="FC445" s="28"/>
      <c r="FD445" s="28"/>
      <c r="FE445" s="28"/>
      <c r="FF445" s="28"/>
      <c r="FG445" s="28"/>
      <c r="FH445" s="28"/>
      <c r="FI445" s="28"/>
      <c r="FJ445" s="28"/>
      <c r="FK445" s="28"/>
      <c r="FL445" s="28"/>
      <c r="FM445" s="28"/>
      <c r="FN445" s="28"/>
      <c r="FO445" s="28"/>
      <c r="FP445" s="28"/>
      <c r="FQ445" s="28"/>
      <c r="FR445" s="28"/>
      <c r="FS445" s="28"/>
      <c r="FT445" s="28"/>
      <c r="FU445" s="28"/>
      <c r="FV445" s="28"/>
      <c r="FW445" s="28"/>
      <c r="FX445" s="28"/>
      <c r="FY445" s="28"/>
      <c r="FZ445" s="28"/>
      <c r="GA445" s="28"/>
      <c r="GB445" s="28"/>
      <c r="GC445" s="28"/>
      <c r="GD445" s="28"/>
      <c r="GE445" s="28"/>
      <c r="GF445" s="28"/>
      <c r="GG445" s="28"/>
      <c r="GH445" s="28"/>
      <c r="GI445" s="28"/>
      <c r="GJ445" s="28"/>
      <c r="GK445" s="28"/>
      <c r="GL445" s="28"/>
      <c r="GM445" s="28"/>
      <c r="GN445" s="28"/>
      <c r="GO445" s="28"/>
      <c r="GP445" s="28"/>
      <c r="GQ445" s="28"/>
      <c r="GR445" s="28"/>
      <c r="GS445" s="28"/>
      <c r="GT445" s="28"/>
      <c r="GU445" s="28"/>
      <c r="GV445" s="28"/>
      <c r="GW445" s="28"/>
      <c r="GX445" s="28"/>
      <c r="GY445" s="28"/>
      <c r="GZ445" s="28"/>
      <c r="HA445" s="28"/>
      <c r="HB445" s="28"/>
      <c r="HC445" s="28"/>
      <c r="HD445" s="28"/>
      <c r="HE445" s="28"/>
      <c r="HF445" s="28"/>
      <c r="HG445" s="28"/>
      <c r="HH445" s="28"/>
      <c r="HI445" s="28"/>
      <c r="HJ445" s="28"/>
      <c r="HK445" s="28"/>
      <c r="HL445" s="28"/>
      <c r="HM445" s="28"/>
      <c r="HN445" s="28"/>
      <c r="HO445" s="28"/>
      <c r="HP445" s="28"/>
      <c r="HQ445" s="28"/>
      <c r="HR445" s="28"/>
      <c r="HS445" s="28"/>
      <c r="HT445" s="28"/>
      <c r="HU445" s="28"/>
      <c r="HV445" s="28"/>
      <c r="HW445" s="28"/>
      <c r="HX445" s="28"/>
      <c r="HY445" s="28"/>
      <c r="HZ445" s="28"/>
      <c r="IA445" s="28"/>
      <c r="IB445" s="28"/>
      <c r="IC445" s="28"/>
      <c r="ID445" s="28"/>
      <c r="IE445" s="28"/>
      <c r="IF445" s="28"/>
      <c r="IG445" s="28"/>
      <c r="IH445" s="28"/>
      <c r="II445" s="28"/>
      <c r="IJ445" s="28"/>
      <c r="IK445" s="28"/>
      <c r="IL445" s="28"/>
      <c r="IM445" s="28"/>
      <c r="IN445" s="28"/>
      <c r="IO445" s="28"/>
      <c r="IP445" s="28"/>
      <c r="IQ445" s="28"/>
      <c r="IR445" s="28"/>
      <c r="IS445" s="28"/>
      <c r="IT445" s="28"/>
      <c r="IU445" s="28"/>
      <c r="IV445" s="28"/>
      <c r="IW445" s="28"/>
      <c r="IX445" s="28"/>
      <c r="IY445" s="28"/>
      <c r="IZ445" s="28"/>
      <c r="JA445" s="28"/>
      <c r="JB445" s="28"/>
      <c r="JC445" s="28"/>
      <c r="JD445" s="28"/>
      <c r="JE445" s="28"/>
      <c r="JF445" s="28"/>
      <c r="JG445" s="28"/>
      <c r="JH445" s="28"/>
      <c r="JI445" s="28"/>
      <c r="JJ445" s="28"/>
      <c r="JK445" s="28"/>
      <c r="JL445" s="28"/>
      <c r="JM445" s="28"/>
      <c r="JN445" s="28"/>
      <c r="JO445" s="28"/>
      <c r="JP445" s="28"/>
      <c r="JQ445" s="28"/>
      <c r="JR445" s="28"/>
      <c r="JS445" s="28"/>
    </row>
    <row r="446" spans="1:279" s="27" customFormat="1" ht="13.5" outlineLevel="1" thickTop="1" x14ac:dyDescent="0.2">
      <c r="A446" s="33"/>
      <c r="B446" s="58"/>
      <c r="C446" s="33"/>
      <c r="D446" s="33"/>
      <c r="E446" s="45"/>
      <c r="F446" s="45"/>
      <c r="G446" s="46"/>
      <c r="H446" s="33"/>
      <c r="I446" s="12"/>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14"/>
      <c r="DC446" s="28"/>
      <c r="DD446" s="28"/>
      <c r="DE446" s="28"/>
      <c r="DF446" s="28"/>
      <c r="DG446" s="28"/>
      <c r="DH446" s="28"/>
      <c r="DI446" s="28"/>
      <c r="DJ446" s="28"/>
      <c r="DK446" s="28"/>
      <c r="DL446" s="28"/>
      <c r="DM446" s="28"/>
      <c r="DN446" s="28"/>
      <c r="DO446" s="28"/>
      <c r="DP446" s="28"/>
      <c r="DQ446" s="28"/>
      <c r="DR446" s="28"/>
      <c r="DS446" s="28"/>
      <c r="DT446" s="28"/>
      <c r="DU446" s="28"/>
      <c r="DV446" s="28"/>
      <c r="DW446" s="28"/>
      <c r="DX446" s="28"/>
      <c r="DY446" s="28"/>
      <c r="DZ446" s="28"/>
      <c r="EA446" s="28"/>
      <c r="EB446" s="28"/>
      <c r="EC446" s="28"/>
      <c r="ED446" s="28"/>
      <c r="EE446" s="28"/>
      <c r="EF446" s="28"/>
      <c r="EG446" s="28"/>
      <c r="EH446" s="28"/>
      <c r="EI446" s="28"/>
      <c r="EJ446" s="28"/>
      <c r="EK446" s="28"/>
      <c r="EL446" s="28"/>
      <c r="EM446" s="28"/>
      <c r="EN446" s="28"/>
      <c r="EO446" s="28"/>
      <c r="EP446" s="28"/>
      <c r="EQ446" s="28"/>
      <c r="ER446" s="28"/>
      <c r="ES446" s="28"/>
      <c r="ET446" s="28"/>
      <c r="EU446" s="28"/>
      <c r="EV446" s="28"/>
      <c r="EW446" s="28"/>
      <c r="EX446" s="28"/>
      <c r="EY446" s="28"/>
      <c r="EZ446" s="28"/>
      <c r="FA446" s="28"/>
      <c r="FB446" s="28"/>
      <c r="FC446" s="28"/>
      <c r="FD446" s="28"/>
      <c r="FE446" s="28"/>
      <c r="FF446" s="28"/>
      <c r="FG446" s="28"/>
      <c r="FH446" s="28"/>
      <c r="FI446" s="28"/>
      <c r="FJ446" s="28"/>
      <c r="FK446" s="28"/>
      <c r="FL446" s="28"/>
      <c r="FM446" s="28"/>
      <c r="FN446" s="28"/>
      <c r="FO446" s="28"/>
      <c r="FP446" s="28"/>
      <c r="FQ446" s="28"/>
      <c r="FR446" s="28"/>
      <c r="FS446" s="28"/>
      <c r="FT446" s="28"/>
      <c r="FU446" s="28"/>
      <c r="FV446" s="28"/>
      <c r="FW446" s="28"/>
      <c r="FX446" s="28"/>
      <c r="FY446" s="28"/>
      <c r="FZ446" s="28"/>
      <c r="GA446" s="28"/>
      <c r="GB446" s="28"/>
      <c r="GC446" s="28"/>
      <c r="GD446" s="28"/>
      <c r="GE446" s="28"/>
      <c r="GF446" s="28"/>
      <c r="GG446" s="28"/>
      <c r="GH446" s="28"/>
      <c r="GI446" s="28"/>
      <c r="GJ446" s="28"/>
      <c r="GK446" s="28"/>
      <c r="GL446" s="28"/>
      <c r="GM446" s="28"/>
      <c r="GN446" s="28"/>
      <c r="GO446" s="28"/>
      <c r="GP446" s="28"/>
      <c r="GQ446" s="28"/>
      <c r="GR446" s="28"/>
      <c r="GS446" s="28"/>
      <c r="GT446" s="28"/>
      <c r="GU446" s="28"/>
      <c r="GV446" s="28"/>
      <c r="GW446" s="28"/>
      <c r="GX446" s="28"/>
      <c r="GY446" s="28"/>
      <c r="GZ446" s="28"/>
      <c r="HA446" s="28"/>
      <c r="HB446" s="28"/>
      <c r="HC446" s="28"/>
      <c r="HD446" s="28"/>
      <c r="HE446" s="28"/>
      <c r="HF446" s="28"/>
      <c r="HG446" s="28"/>
      <c r="HH446" s="28"/>
      <c r="HI446" s="28"/>
      <c r="HJ446" s="28"/>
      <c r="HK446" s="28"/>
      <c r="HL446" s="28"/>
      <c r="HM446" s="28"/>
      <c r="HN446" s="28"/>
      <c r="HO446" s="28"/>
      <c r="HP446" s="28"/>
      <c r="HQ446" s="28"/>
      <c r="HR446" s="28"/>
      <c r="HS446" s="28"/>
      <c r="HT446" s="28"/>
      <c r="HU446" s="28"/>
      <c r="HV446" s="28"/>
      <c r="HW446" s="28"/>
      <c r="HX446" s="28"/>
      <c r="HY446" s="28"/>
      <c r="HZ446" s="28"/>
      <c r="IA446" s="28"/>
      <c r="IB446" s="28"/>
      <c r="IC446" s="28"/>
      <c r="ID446" s="28"/>
      <c r="IE446" s="28"/>
      <c r="IF446" s="28"/>
      <c r="IG446" s="28"/>
      <c r="IH446" s="28"/>
      <c r="II446" s="28"/>
      <c r="IJ446" s="28"/>
      <c r="IK446" s="28"/>
      <c r="IL446" s="28"/>
      <c r="IM446" s="28"/>
      <c r="IN446" s="28"/>
      <c r="IO446" s="28"/>
      <c r="IP446" s="28"/>
      <c r="IQ446" s="28"/>
      <c r="IR446" s="28"/>
      <c r="IS446" s="28"/>
      <c r="IT446" s="28"/>
      <c r="IU446" s="28"/>
      <c r="IV446" s="28"/>
      <c r="IW446" s="28"/>
      <c r="IX446" s="28"/>
      <c r="IY446" s="28"/>
      <c r="IZ446" s="28"/>
      <c r="JA446" s="28"/>
      <c r="JB446" s="28"/>
      <c r="JC446" s="28"/>
      <c r="JD446" s="28"/>
      <c r="JE446" s="28"/>
      <c r="JF446" s="28"/>
      <c r="JG446" s="28"/>
      <c r="JH446" s="28"/>
      <c r="JI446" s="28"/>
      <c r="JJ446" s="28"/>
      <c r="JK446" s="28"/>
      <c r="JL446" s="28"/>
      <c r="JM446" s="28"/>
      <c r="JN446" s="28"/>
      <c r="JO446" s="28"/>
      <c r="JP446" s="28"/>
      <c r="JQ446" s="28"/>
      <c r="JR446" s="28"/>
      <c r="JS446" s="28"/>
    </row>
    <row r="447" spans="1:279" s="27" customFormat="1" ht="12.75" x14ac:dyDescent="0.2">
      <c r="A447" s="222"/>
      <c r="B447" s="223"/>
      <c r="C447" s="224"/>
      <c r="D447" s="224"/>
      <c r="E447" s="224"/>
      <c r="F447" s="224"/>
      <c r="G447" s="224"/>
      <c r="H447" s="224"/>
      <c r="I447" s="225"/>
      <c r="J447" s="226"/>
      <c r="K447" s="227"/>
      <c r="L447" s="227"/>
      <c r="M447" s="227"/>
      <c r="N447" s="227"/>
      <c r="O447" s="227"/>
      <c r="P447" s="227"/>
      <c r="Q447" s="227"/>
      <c r="R447" s="227"/>
      <c r="S447" s="227"/>
      <c r="T447" s="227"/>
      <c r="U447" s="227"/>
      <c r="V447" s="227"/>
      <c r="W447" s="227"/>
      <c r="X447" s="227"/>
      <c r="Y447" s="227"/>
      <c r="Z447" s="227"/>
      <c r="AA447" s="227"/>
      <c r="AB447" s="227"/>
      <c r="AC447" s="227"/>
      <c r="AD447" s="227"/>
      <c r="AE447" s="227"/>
      <c r="AF447" s="227"/>
      <c r="AG447" s="227"/>
      <c r="AH447" s="227"/>
      <c r="AI447" s="227"/>
      <c r="AJ447" s="227"/>
      <c r="AK447" s="227"/>
      <c r="AL447" s="227"/>
      <c r="AM447" s="227"/>
      <c r="AN447" s="227"/>
      <c r="AO447" s="227"/>
      <c r="AP447" s="227"/>
      <c r="AQ447" s="227"/>
      <c r="AR447" s="227"/>
      <c r="AS447" s="227"/>
      <c r="AT447" s="227"/>
      <c r="AU447" s="227"/>
      <c r="AV447" s="227"/>
      <c r="AW447" s="227"/>
      <c r="AX447" s="227"/>
      <c r="AY447" s="227"/>
      <c r="AZ447" s="227"/>
      <c r="BA447" s="227"/>
      <c r="BB447" s="227"/>
      <c r="BC447" s="227"/>
      <c r="BD447" s="227"/>
      <c r="BE447" s="227"/>
      <c r="BF447" s="227"/>
      <c r="BG447" s="227"/>
      <c r="BH447" s="227"/>
      <c r="BI447" s="227"/>
      <c r="BJ447" s="227"/>
      <c r="BK447" s="227"/>
      <c r="BL447" s="227"/>
      <c r="BM447" s="227"/>
      <c r="BN447" s="227"/>
      <c r="BO447" s="227"/>
      <c r="BP447" s="227"/>
      <c r="BQ447" s="227"/>
      <c r="BR447" s="227"/>
      <c r="BS447" s="227"/>
      <c r="BT447" s="227"/>
      <c r="BU447" s="227"/>
      <c r="BV447" s="227"/>
      <c r="BW447" s="227"/>
      <c r="BX447" s="227"/>
      <c r="BY447" s="227"/>
      <c r="BZ447" s="227"/>
      <c r="CA447" s="227"/>
      <c r="CB447" s="227"/>
      <c r="CC447" s="227"/>
      <c r="CD447" s="227"/>
      <c r="CE447" s="227"/>
      <c r="CF447" s="227"/>
      <c r="CG447" s="227"/>
      <c r="CH447" s="227"/>
      <c r="CI447" s="227"/>
      <c r="CJ447" s="227"/>
      <c r="CK447" s="227"/>
      <c r="CL447" s="227"/>
      <c r="CM447" s="227"/>
      <c r="CN447" s="227"/>
      <c r="CO447" s="227"/>
      <c r="CP447" s="227"/>
      <c r="CQ447" s="227"/>
      <c r="CR447" s="227"/>
      <c r="CS447" s="227"/>
      <c r="CT447" s="227"/>
      <c r="CU447" s="227"/>
      <c r="CV447" s="227"/>
      <c r="CW447" s="227"/>
      <c r="CX447" s="227"/>
      <c r="CY447" s="227"/>
      <c r="CZ447" s="227"/>
      <c r="DA447" s="227"/>
      <c r="DB447" s="228"/>
      <c r="DC447" s="28"/>
      <c r="DD447" s="28"/>
      <c r="DE447" s="28"/>
      <c r="DF447" s="28"/>
      <c r="DG447" s="28"/>
      <c r="DH447" s="28"/>
      <c r="DI447" s="28"/>
      <c r="DJ447" s="28"/>
      <c r="DK447" s="28"/>
      <c r="DL447" s="28"/>
      <c r="DM447" s="28"/>
      <c r="DN447" s="28"/>
      <c r="DO447" s="28"/>
      <c r="DP447" s="28"/>
      <c r="DQ447" s="28"/>
      <c r="DR447" s="28"/>
      <c r="DS447" s="28"/>
      <c r="DT447" s="28"/>
      <c r="DU447" s="28"/>
      <c r="DV447" s="28"/>
      <c r="DW447" s="28"/>
      <c r="DX447" s="28"/>
      <c r="DY447" s="28"/>
      <c r="DZ447" s="28"/>
      <c r="EA447" s="28"/>
      <c r="EB447" s="28"/>
      <c r="EC447" s="28"/>
      <c r="ED447" s="28"/>
      <c r="EE447" s="28"/>
      <c r="EF447" s="28"/>
      <c r="EG447" s="28"/>
      <c r="EH447" s="28"/>
      <c r="EI447" s="28"/>
      <c r="EJ447" s="28"/>
      <c r="EK447" s="28"/>
      <c r="EL447" s="28"/>
      <c r="EM447" s="28"/>
      <c r="EN447" s="28"/>
      <c r="EO447" s="28"/>
      <c r="EP447" s="28"/>
      <c r="EQ447" s="28"/>
      <c r="ER447" s="28"/>
      <c r="ES447" s="28"/>
      <c r="ET447" s="28"/>
      <c r="EU447" s="28"/>
      <c r="EV447" s="28"/>
      <c r="EW447" s="28"/>
      <c r="EX447" s="28"/>
      <c r="EY447" s="28"/>
      <c r="EZ447" s="28"/>
      <c r="FA447" s="28"/>
      <c r="FB447" s="28"/>
      <c r="FC447" s="28"/>
      <c r="FD447" s="28"/>
      <c r="FE447" s="28"/>
      <c r="FF447" s="28"/>
      <c r="FG447" s="28"/>
      <c r="FH447" s="28"/>
      <c r="FI447" s="28"/>
      <c r="FJ447" s="28"/>
      <c r="FK447" s="28"/>
      <c r="FL447" s="28"/>
      <c r="FM447" s="28"/>
      <c r="FN447" s="28"/>
      <c r="FO447" s="28"/>
      <c r="FP447" s="28"/>
      <c r="FQ447" s="28"/>
      <c r="FR447" s="28"/>
      <c r="FS447" s="28"/>
      <c r="FT447" s="28"/>
      <c r="FU447" s="28"/>
      <c r="FV447" s="28"/>
      <c r="FW447" s="28"/>
      <c r="FX447" s="28"/>
      <c r="FY447" s="28"/>
      <c r="FZ447" s="28"/>
      <c r="GA447" s="28"/>
      <c r="GB447" s="28"/>
      <c r="GC447" s="28"/>
      <c r="GD447" s="28"/>
      <c r="GE447" s="28"/>
      <c r="GF447" s="28"/>
      <c r="GG447" s="28"/>
      <c r="GH447" s="28"/>
      <c r="GI447" s="28"/>
      <c r="GJ447" s="28"/>
      <c r="GK447" s="28"/>
      <c r="GL447" s="28"/>
      <c r="GM447" s="28"/>
      <c r="GN447" s="28"/>
      <c r="GO447" s="28"/>
      <c r="GP447" s="28"/>
      <c r="GQ447" s="28"/>
      <c r="GR447" s="28"/>
      <c r="GS447" s="28"/>
      <c r="GT447" s="28"/>
      <c r="GU447" s="28"/>
      <c r="GV447" s="28"/>
      <c r="GW447" s="28"/>
      <c r="GX447" s="28"/>
      <c r="GY447" s="28"/>
      <c r="GZ447" s="28"/>
      <c r="HA447" s="28"/>
      <c r="HB447" s="28"/>
      <c r="HC447" s="28"/>
      <c r="HD447" s="28"/>
      <c r="HE447" s="28"/>
      <c r="HF447" s="28"/>
      <c r="HG447" s="28"/>
      <c r="HH447" s="28"/>
      <c r="HI447" s="28"/>
      <c r="HJ447" s="28"/>
      <c r="HK447" s="28"/>
      <c r="HL447" s="28"/>
      <c r="HM447" s="28"/>
      <c r="HN447" s="28"/>
      <c r="HO447" s="28"/>
      <c r="HP447" s="28"/>
      <c r="HQ447" s="28"/>
      <c r="HR447" s="28"/>
      <c r="HS447" s="28"/>
      <c r="HT447" s="28"/>
      <c r="HU447" s="28"/>
      <c r="HV447" s="28"/>
      <c r="HW447" s="28"/>
      <c r="HX447" s="28"/>
      <c r="HY447" s="28"/>
      <c r="HZ447" s="28"/>
      <c r="IA447" s="28"/>
      <c r="IB447" s="28"/>
      <c r="IC447" s="28"/>
      <c r="ID447" s="28"/>
      <c r="IE447" s="28"/>
      <c r="IF447" s="28"/>
      <c r="IG447" s="28"/>
      <c r="IH447" s="28"/>
      <c r="II447" s="28"/>
      <c r="IJ447" s="28"/>
      <c r="IK447" s="28"/>
      <c r="IL447" s="28"/>
      <c r="IM447" s="28"/>
      <c r="IN447" s="28"/>
      <c r="IO447" s="28"/>
      <c r="IP447" s="28"/>
      <c r="IQ447" s="28"/>
      <c r="IR447" s="28"/>
      <c r="IS447" s="28"/>
      <c r="IT447" s="28"/>
      <c r="IU447" s="28"/>
      <c r="IV447" s="28"/>
      <c r="IW447" s="28"/>
      <c r="IX447" s="28"/>
      <c r="IY447" s="28"/>
      <c r="IZ447" s="28"/>
      <c r="JA447" s="28"/>
      <c r="JB447" s="28"/>
      <c r="JC447" s="28"/>
      <c r="JD447" s="28"/>
      <c r="JE447" s="28"/>
      <c r="JF447" s="28"/>
      <c r="JG447" s="28"/>
      <c r="JH447" s="28"/>
      <c r="JI447" s="28"/>
      <c r="JJ447" s="28"/>
      <c r="JK447" s="28"/>
      <c r="JL447" s="28"/>
      <c r="JM447" s="28"/>
      <c r="JN447" s="28"/>
      <c r="JO447" s="28"/>
      <c r="JP447" s="28"/>
      <c r="JQ447" s="28"/>
      <c r="JR447" s="28"/>
      <c r="JS447" s="28"/>
    </row>
    <row r="448" spans="1:279" s="27" customFormat="1" ht="12.75" x14ac:dyDescent="0.2">
      <c r="A448" s="33"/>
      <c r="B448" s="58"/>
      <c r="C448" s="33"/>
      <c r="D448" s="33"/>
      <c r="E448" s="45"/>
      <c r="F448" s="45"/>
      <c r="G448" s="46"/>
      <c r="H448" s="33"/>
      <c r="I448" s="12"/>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14"/>
      <c r="DC448" s="28"/>
      <c r="DD448" s="28"/>
      <c r="DE448" s="28"/>
      <c r="DF448" s="28"/>
      <c r="DG448" s="28"/>
      <c r="DH448" s="28"/>
      <c r="DI448" s="28"/>
      <c r="DJ448" s="28"/>
      <c r="DK448" s="28"/>
      <c r="DL448" s="28"/>
      <c r="DM448" s="28"/>
      <c r="DN448" s="28"/>
      <c r="DO448" s="28"/>
      <c r="DP448" s="28"/>
      <c r="DQ448" s="28"/>
      <c r="DR448" s="28"/>
      <c r="DS448" s="28"/>
      <c r="DT448" s="28"/>
      <c r="DU448" s="28"/>
      <c r="DV448" s="28"/>
      <c r="DW448" s="28"/>
      <c r="DX448" s="28"/>
      <c r="DY448" s="28"/>
      <c r="DZ448" s="28"/>
      <c r="EA448" s="28"/>
      <c r="EB448" s="28"/>
      <c r="EC448" s="28"/>
      <c r="ED448" s="28"/>
      <c r="EE448" s="28"/>
      <c r="EF448" s="28"/>
      <c r="EG448" s="28"/>
      <c r="EH448" s="28"/>
      <c r="EI448" s="28"/>
      <c r="EJ448" s="28"/>
      <c r="EK448" s="28"/>
      <c r="EL448" s="28"/>
      <c r="EM448" s="28"/>
      <c r="EN448" s="28"/>
      <c r="EO448" s="28"/>
      <c r="EP448" s="28"/>
      <c r="EQ448" s="28"/>
      <c r="ER448" s="28"/>
      <c r="ES448" s="28"/>
      <c r="ET448" s="28"/>
      <c r="EU448" s="28"/>
      <c r="EV448" s="28"/>
      <c r="EW448" s="28"/>
      <c r="EX448" s="28"/>
      <c r="EY448" s="28"/>
      <c r="EZ448" s="28"/>
      <c r="FA448" s="28"/>
      <c r="FB448" s="28"/>
      <c r="FC448" s="28"/>
      <c r="FD448" s="28"/>
      <c r="FE448" s="28"/>
      <c r="FF448" s="28"/>
      <c r="FG448" s="28"/>
      <c r="FH448" s="28"/>
      <c r="FI448" s="28"/>
      <c r="FJ448" s="28"/>
      <c r="FK448" s="28"/>
      <c r="FL448" s="28"/>
      <c r="FM448" s="28"/>
      <c r="FN448" s="28"/>
      <c r="FO448" s="28"/>
      <c r="FP448" s="28"/>
      <c r="FQ448" s="28"/>
      <c r="FR448" s="28"/>
      <c r="FS448" s="28"/>
      <c r="FT448" s="28"/>
      <c r="FU448" s="28"/>
      <c r="FV448" s="28"/>
      <c r="FW448" s="28"/>
      <c r="FX448" s="28"/>
      <c r="FY448" s="28"/>
      <c r="FZ448" s="28"/>
      <c r="GA448" s="28"/>
      <c r="GB448" s="28"/>
      <c r="GC448" s="28"/>
      <c r="GD448" s="28"/>
      <c r="GE448" s="28"/>
      <c r="GF448" s="28"/>
      <c r="GG448" s="28"/>
      <c r="GH448" s="28"/>
      <c r="GI448" s="28"/>
      <c r="GJ448" s="28"/>
      <c r="GK448" s="28"/>
      <c r="GL448" s="28"/>
      <c r="GM448" s="28"/>
      <c r="GN448" s="28"/>
      <c r="GO448" s="28"/>
      <c r="GP448" s="28"/>
      <c r="GQ448" s="28"/>
      <c r="GR448" s="28"/>
      <c r="GS448" s="28"/>
      <c r="GT448" s="28"/>
      <c r="GU448" s="28"/>
      <c r="GV448" s="28"/>
      <c r="GW448" s="28"/>
      <c r="GX448" s="28"/>
      <c r="GY448" s="28"/>
      <c r="GZ448" s="28"/>
      <c r="HA448" s="28"/>
      <c r="HB448" s="28"/>
      <c r="HC448" s="28"/>
      <c r="HD448" s="28"/>
      <c r="HE448" s="28"/>
      <c r="HF448" s="28"/>
      <c r="HG448" s="28"/>
      <c r="HH448" s="28"/>
      <c r="HI448" s="28"/>
      <c r="HJ448" s="28"/>
      <c r="HK448" s="28"/>
      <c r="HL448" s="28"/>
      <c r="HM448" s="28"/>
      <c r="HN448" s="28"/>
      <c r="HO448" s="28"/>
      <c r="HP448" s="28"/>
      <c r="HQ448" s="28"/>
      <c r="HR448" s="28"/>
      <c r="HS448" s="28"/>
      <c r="HT448" s="28"/>
      <c r="HU448" s="28"/>
      <c r="HV448" s="28"/>
      <c r="HW448" s="28"/>
      <c r="HX448" s="28"/>
      <c r="HY448" s="28"/>
      <c r="HZ448" s="28"/>
      <c r="IA448" s="28"/>
      <c r="IB448" s="28"/>
      <c r="IC448" s="28"/>
      <c r="ID448" s="28"/>
      <c r="IE448" s="28"/>
      <c r="IF448" s="28"/>
      <c r="IG448" s="28"/>
      <c r="IH448" s="28"/>
      <c r="II448" s="28"/>
      <c r="IJ448" s="28"/>
      <c r="IK448" s="28"/>
      <c r="IL448" s="28"/>
      <c r="IM448" s="28"/>
      <c r="IN448" s="28"/>
      <c r="IO448" s="28"/>
      <c r="IP448" s="28"/>
      <c r="IQ448" s="28"/>
      <c r="IR448" s="28"/>
      <c r="IS448" s="28"/>
      <c r="IT448" s="28"/>
      <c r="IU448" s="28"/>
      <c r="IV448" s="28"/>
      <c r="IW448" s="28"/>
      <c r="IX448" s="28"/>
      <c r="IY448" s="28"/>
      <c r="IZ448" s="28"/>
      <c r="JA448" s="28"/>
      <c r="JB448" s="28"/>
      <c r="JC448" s="28"/>
      <c r="JD448" s="28"/>
      <c r="JE448" s="28"/>
      <c r="JF448" s="28"/>
      <c r="JG448" s="28"/>
      <c r="JH448" s="28"/>
      <c r="JI448" s="28"/>
      <c r="JJ448" s="28"/>
      <c r="JK448" s="28"/>
      <c r="JL448" s="28"/>
      <c r="JM448" s="28"/>
      <c r="JN448" s="28"/>
      <c r="JO448" s="28"/>
      <c r="JP448" s="28"/>
      <c r="JQ448" s="28"/>
      <c r="JR448" s="28"/>
      <c r="JS448" s="28"/>
    </row>
    <row r="449" spans="1:279" s="43" customFormat="1" ht="26.45" customHeight="1" x14ac:dyDescent="0.2">
      <c r="A449" s="35">
        <v>8</v>
      </c>
      <c r="B449" s="208"/>
      <c r="C449" s="36" t="s">
        <v>162</v>
      </c>
      <c r="D449" s="37" t="s">
        <v>191</v>
      </c>
      <c r="E449" s="37" t="s">
        <v>202</v>
      </c>
      <c r="F449" s="239"/>
      <c r="G449" s="37"/>
      <c r="H449" s="38"/>
      <c r="I449" s="39"/>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c r="CS449" s="40"/>
      <c r="CT449" s="40"/>
      <c r="CU449" s="40"/>
      <c r="CV449" s="40"/>
      <c r="CW449" s="40"/>
      <c r="CX449" s="40"/>
      <c r="CY449" s="40"/>
      <c r="CZ449" s="40"/>
      <c r="DA449" s="40"/>
      <c r="DB449" s="41"/>
      <c r="DC449" s="42"/>
      <c r="DD449" s="42"/>
      <c r="DE449" s="42"/>
      <c r="DF449" s="42"/>
      <c r="DG449" s="42"/>
      <c r="DH449" s="42"/>
      <c r="DI449" s="42"/>
      <c r="DJ449" s="42"/>
      <c r="DK449" s="42"/>
      <c r="DL449" s="42"/>
      <c r="DM449" s="42"/>
      <c r="DN449" s="42"/>
      <c r="DO449" s="42"/>
      <c r="DP449" s="42"/>
      <c r="DQ449" s="42"/>
      <c r="DR449" s="42"/>
      <c r="DS449" s="42"/>
      <c r="DT449" s="42"/>
      <c r="DU449" s="42"/>
      <c r="DV449" s="42"/>
      <c r="DW449" s="42"/>
      <c r="DX449" s="42"/>
      <c r="DY449" s="42"/>
      <c r="DZ449" s="42"/>
      <c r="EA449" s="42"/>
      <c r="EB449" s="42"/>
      <c r="EC449" s="42"/>
      <c r="ED449" s="42"/>
      <c r="EE449" s="42"/>
      <c r="EF449" s="42"/>
      <c r="EG449" s="42"/>
      <c r="EH449" s="42"/>
      <c r="EI449" s="42"/>
      <c r="EJ449" s="42"/>
      <c r="EK449" s="42"/>
      <c r="EL449" s="42"/>
      <c r="EM449" s="42"/>
      <c r="EN449" s="42"/>
      <c r="EO449" s="42"/>
      <c r="EP449" s="42"/>
      <c r="EQ449" s="42"/>
      <c r="ER449" s="42"/>
      <c r="ES449" s="42"/>
      <c r="ET449" s="42"/>
      <c r="EU449" s="42"/>
      <c r="EV449" s="42"/>
      <c r="EW449" s="42"/>
      <c r="EX449" s="42"/>
      <c r="EY449" s="42"/>
      <c r="EZ449" s="42"/>
      <c r="FA449" s="42"/>
      <c r="FB449" s="42"/>
      <c r="FC449" s="42"/>
      <c r="FD449" s="42"/>
      <c r="FE449" s="42"/>
      <c r="FF449" s="42"/>
      <c r="FG449" s="42"/>
      <c r="FH449" s="42"/>
      <c r="FI449" s="42"/>
      <c r="FJ449" s="42"/>
      <c r="FK449" s="42"/>
      <c r="FL449" s="42"/>
      <c r="FM449" s="42"/>
      <c r="FN449" s="42"/>
      <c r="FO449" s="42"/>
      <c r="FP449" s="42"/>
      <c r="FQ449" s="42"/>
      <c r="FR449" s="42"/>
      <c r="FS449" s="42"/>
      <c r="FT449" s="42"/>
      <c r="FU449" s="42"/>
      <c r="FV449" s="42"/>
      <c r="FW449" s="42"/>
      <c r="FX449" s="42"/>
      <c r="FY449" s="42"/>
      <c r="FZ449" s="42"/>
      <c r="GA449" s="42"/>
      <c r="GB449" s="42"/>
      <c r="GC449" s="42"/>
      <c r="GD449" s="42"/>
      <c r="GE449" s="42"/>
      <c r="GF449" s="42"/>
      <c r="GG449" s="42"/>
      <c r="GH449" s="42"/>
      <c r="GI449" s="42"/>
      <c r="GJ449" s="42"/>
      <c r="GK449" s="42"/>
      <c r="GL449" s="42"/>
      <c r="GM449" s="42"/>
      <c r="GN449" s="42"/>
      <c r="GO449" s="42"/>
      <c r="GP449" s="42"/>
      <c r="GQ449" s="42"/>
      <c r="GR449" s="42"/>
      <c r="GS449" s="42"/>
      <c r="GT449" s="42"/>
      <c r="GU449" s="42"/>
      <c r="GV449" s="42"/>
      <c r="GW449" s="42"/>
      <c r="GX449" s="42"/>
      <c r="GY449" s="42"/>
      <c r="GZ449" s="42"/>
      <c r="HA449" s="42"/>
      <c r="HB449" s="42"/>
      <c r="HC449" s="42"/>
      <c r="HD449" s="42"/>
      <c r="HE449" s="42"/>
      <c r="HF449" s="42"/>
      <c r="HG449" s="42"/>
      <c r="HH449" s="42"/>
      <c r="HI449" s="42"/>
      <c r="HJ449" s="42"/>
      <c r="HK449" s="42"/>
      <c r="HL449" s="42"/>
      <c r="HM449" s="42"/>
      <c r="HN449" s="42"/>
      <c r="HO449" s="42"/>
      <c r="HP449" s="42"/>
      <c r="HQ449" s="42"/>
      <c r="HR449" s="42"/>
      <c r="HS449" s="42"/>
      <c r="HT449" s="42"/>
      <c r="HU449" s="42"/>
      <c r="HV449" s="42"/>
      <c r="HW449" s="42"/>
      <c r="HX449" s="42"/>
      <c r="HY449" s="42"/>
      <c r="HZ449" s="42"/>
      <c r="IA449" s="42"/>
      <c r="IB449" s="42"/>
      <c r="IC449" s="42"/>
      <c r="ID449" s="42"/>
      <c r="IE449" s="42"/>
      <c r="IF449" s="42"/>
      <c r="IG449" s="42"/>
      <c r="IH449" s="42"/>
      <c r="II449" s="42"/>
      <c r="IJ449" s="42"/>
      <c r="IK449" s="42"/>
      <c r="IL449" s="42"/>
      <c r="IM449" s="42"/>
      <c r="IN449" s="42"/>
      <c r="IO449" s="42"/>
      <c r="IP449" s="42"/>
      <c r="IQ449" s="42"/>
      <c r="IR449" s="42"/>
      <c r="IS449" s="42"/>
      <c r="IT449" s="42"/>
      <c r="IU449" s="42"/>
      <c r="IV449" s="42"/>
      <c r="IW449" s="42"/>
      <c r="IX449" s="42"/>
      <c r="IY449" s="42"/>
      <c r="IZ449" s="42"/>
      <c r="JA449" s="42"/>
      <c r="JB449" s="42"/>
      <c r="JC449" s="42"/>
      <c r="JD449" s="42"/>
      <c r="JE449" s="42"/>
      <c r="JF449" s="42"/>
      <c r="JG449" s="42"/>
      <c r="JH449" s="42"/>
      <c r="JI449" s="42"/>
      <c r="JJ449" s="42"/>
      <c r="JK449" s="42"/>
      <c r="JL449" s="42"/>
      <c r="JM449" s="42"/>
      <c r="JN449" s="42"/>
      <c r="JO449" s="42"/>
      <c r="JP449" s="42"/>
      <c r="JQ449" s="42"/>
      <c r="JR449" s="42"/>
      <c r="JS449" s="42"/>
    </row>
    <row r="450" spans="1:279" s="27" customFormat="1" ht="12.75" outlineLevel="1" x14ac:dyDescent="0.2">
      <c r="A450" s="33"/>
      <c r="B450" s="58"/>
      <c r="C450" s="33"/>
      <c r="D450" s="33"/>
      <c r="E450" s="196"/>
      <c r="F450" s="196"/>
      <c r="G450" s="46"/>
      <c r="H450" s="33"/>
      <c r="I450" s="12"/>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14"/>
      <c r="DC450" s="28"/>
      <c r="DD450" s="28"/>
      <c r="DE450" s="28"/>
      <c r="DF450" s="28"/>
      <c r="DG450" s="28"/>
      <c r="DH450" s="28"/>
      <c r="DI450" s="28"/>
      <c r="DJ450" s="28"/>
      <c r="DK450" s="28"/>
      <c r="DL450" s="28"/>
      <c r="DM450" s="28"/>
      <c r="DN450" s="28"/>
      <c r="DO450" s="28"/>
      <c r="DP450" s="28"/>
      <c r="DQ450" s="28"/>
      <c r="DR450" s="28"/>
      <c r="DS450" s="28"/>
      <c r="DT450" s="28"/>
      <c r="DU450" s="28"/>
      <c r="DV450" s="28"/>
      <c r="DW450" s="28"/>
      <c r="DX450" s="28"/>
      <c r="DY450" s="28"/>
      <c r="DZ450" s="28"/>
      <c r="EA450" s="28"/>
      <c r="EB450" s="28"/>
      <c r="EC450" s="28"/>
      <c r="ED450" s="28"/>
      <c r="EE450" s="28"/>
      <c r="EF450" s="28"/>
      <c r="EG450" s="28"/>
      <c r="EH450" s="28"/>
      <c r="EI450" s="28"/>
      <c r="EJ450" s="28"/>
      <c r="EK450" s="28"/>
      <c r="EL450" s="28"/>
      <c r="EM450" s="28"/>
      <c r="EN450" s="28"/>
      <c r="EO450" s="28"/>
      <c r="EP450" s="28"/>
      <c r="EQ450" s="28"/>
      <c r="ER450" s="28"/>
      <c r="ES450" s="28"/>
      <c r="ET450" s="28"/>
      <c r="EU450" s="28"/>
      <c r="EV450" s="28"/>
      <c r="EW450" s="28"/>
      <c r="EX450" s="28"/>
      <c r="EY450" s="28"/>
      <c r="EZ450" s="28"/>
      <c r="FA450" s="28"/>
      <c r="FB450" s="28"/>
      <c r="FC450" s="28"/>
      <c r="FD450" s="28"/>
      <c r="FE450" s="28"/>
      <c r="FF450" s="28"/>
      <c r="FG450" s="28"/>
      <c r="FH450" s="28"/>
      <c r="FI450" s="28"/>
      <c r="FJ450" s="28"/>
      <c r="FK450" s="28"/>
      <c r="FL450" s="28"/>
      <c r="FM450" s="28"/>
      <c r="FN450" s="28"/>
      <c r="FO450" s="28"/>
      <c r="FP450" s="28"/>
      <c r="FQ450" s="28"/>
      <c r="FR450" s="28"/>
      <c r="FS450" s="28"/>
      <c r="FT450" s="28"/>
      <c r="FU450" s="28"/>
      <c r="FV450" s="28"/>
      <c r="FW450" s="28"/>
      <c r="FX450" s="28"/>
      <c r="FY450" s="28"/>
      <c r="FZ450" s="28"/>
      <c r="GA450" s="28"/>
      <c r="GB450" s="28"/>
      <c r="GC450" s="28"/>
      <c r="GD450" s="28"/>
      <c r="GE450" s="28"/>
      <c r="GF450" s="28"/>
      <c r="GG450" s="28"/>
      <c r="GH450" s="28"/>
      <c r="GI450" s="28"/>
      <c r="GJ450" s="28"/>
      <c r="GK450" s="28"/>
      <c r="GL450" s="28"/>
      <c r="GM450" s="28"/>
      <c r="GN450" s="28"/>
      <c r="GO450" s="28"/>
      <c r="GP450" s="28"/>
      <c r="GQ450" s="28"/>
      <c r="GR450" s="28"/>
      <c r="GS450" s="28"/>
      <c r="GT450" s="28"/>
      <c r="GU450" s="28"/>
      <c r="GV450" s="28"/>
      <c r="GW450" s="28"/>
      <c r="GX450" s="28"/>
      <c r="GY450" s="28"/>
      <c r="GZ450" s="28"/>
      <c r="HA450" s="28"/>
      <c r="HB450" s="28"/>
      <c r="HC450" s="28"/>
      <c r="HD450" s="28"/>
      <c r="HE450" s="28"/>
      <c r="HF450" s="28"/>
      <c r="HG450" s="28"/>
      <c r="HH450" s="28"/>
      <c r="HI450" s="28"/>
      <c r="HJ450" s="28"/>
      <c r="HK450" s="28"/>
      <c r="HL450" s="28"/>
      <c r="HM450" s="28"/>
      <c r="HN450" s="28"/>
      <c r="HO450" s="28"/>
      <c r="HP450" s="28"/>
      <c r="HQ450" s="28"/>
      <c r="HR450" s="28"/>
      <c r="HS450" s="28"/>
      <c r="HT450" s="28"/>
      <c r="HU450" s="28"/>
      <c r="HV450" s="28"/>
      <c r="HW450" s="28"/>
      <c r="HX450" s="28"/>
      <c r="HY450" s="28"/>
      <c r="HZ450" s="28"/>
      <c r="IA450" s="28"/>
      <c r="IB450" s="28"/>
      <c r="IC450" s="28"/>
      <c r="ID450" s="28"/>
      <c r="IE450" s="28"/>
      <c r="IF450" s="28"/>
      <c r="IG450" s="28"/>
      <c r="IH450" s="28"/>
      <c r="II450" s="28"/>
      <c r="IJ450" s="28"/>
      <c r="IK450" s="28"/>
      <c r="IL450" s="28"/>
      <c r="IM450" s="28"/>
      <c r="IN450" s="28"/>
      <c r="IO450" s="28"/>
      <c r="IP450" s="28"/>
      <c r="IQ450" s="28"/>
      <c r="IR450" s="28"/>
      <c r="IS450" s="28"/>
      <c r="IT450" s="28"/>
      <c r="IU450" s="28"/>
      <c r="IV450" s="28"/>
      <c r="IW450" s="28"/>
      <c r="IX450" s="28"/>
      <c r="IY450" s="28"/>
      <c r="IZ450" s="28"/>
      <c r="JA450" s="28"/>
      <c r="JB450" s="28"/>
      <c r="JC450" s="28"/>
      <c r="JD450" s="28"/>
      <c r="JE450" s="28"/>
      <c r="JF450" s="28"/>
      <c r="JG450" s="28"/>
      <c r="JH450" s="28"/>
      <c r="JI450" s="28"/>
      <c r="JJ450" s="28"/>
      <c r="JK450" s="28"/>
      <c r="JL450" s="28"/>
      <c r="JM450" s="28"/>
      <c r="JN450" s="28"/>
      <c r="JO450" s="28"/>
      <c r="JP450" s="28"/>
      <c r="JQ450" s="28"/>
      <c r="JR450" s="28"/>
      <c r="JS450" s="28"/>
    </row>
    <row r="451" spans="1:279" s="27" customFormat="1" ht="12.75" outlineLevel="1" x14ac:dyDescent="0.2">
      <c r="A451" s="33"/>
      <c r="B451" s="58"/>
      <c r="C451" s="33"/>
      <c r="D451" s="33"/>
      <c r="E451" s="196"/>
      <c r="F451" s="196"/>
      <c r="G451" s="46"/>
      <c r="H451" s="33"/>
      <c r="I451" s="12"/>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14"/>
      <c r="DC451" s="28"/>
      <c r="DD451" s="28"/>
      <c r="DE451" s="28"/>
      <c r="DF451" s="28"/>
      <c r="DG451" s="28"/>
      <c r="DH451" s="28"/>
      <c r="DI451" s="28"/>
      <c r="DJ451" s="28"/>
      <c r="DK451" s="28"/>
      <c r="DL451" s="28"/>
      <c r="DM451" s="28"/>
      <c r="DN451" s="28"/>
      <c r="DO451" s="28"/>
      <c r="DP451" s="28"/>
      <c r="DQ451" s="28"/>
      <c r="DR451" s="28"/>
      <c r="DS451" s="28"/>
      <c r="DT451" s="28"/>
      <c r="DU451" s="28"/>
      <c r="DV451" s="28"/>
      <c r="DW451" s="28"/>
      <c r="DX451" s="28"/>
      <c r="DY451" s="28"/>
      <c r="DZ451" s="28"/>
      <c r="EA451" s="28"/>
      <c r="EB451" s="28"/>
      <c r="EC451" s="28"/>
      <c r="ED451" s="28"/>
      <c r="EE451" s="28"/>
      <c r="EF451" s="28"/>
      <c r="EG451" s="28"/>
      <c r="EH451" s="28"/>
      <c r="EI451" s="28"/>
      <c r="EJ451" s="28"/>
      <c r="EK451" s="28"/>
      <c r="EL451" s="28"/>
      <c r="EM451" s="28"/>
      <c r="EN451" s="28"/>
      <c r="EO451" s="28"/>
      <c r="EP451" s="28"/>
      <c r="EQ451" s="28"/>
      <c r="ER451" s="28"/>
      <c r="ES451" s="28"/>
      <c r="ET451" s="28"/>
      <c r="EU451" s="28"/>
      <c r="EV451" s="28"/>
      <c r="EW451" s="28"/>
      <c r="EX451" s="28"/>
      <c r="EY451" s="28"/>
      <c r="EZ451" s="28"/>
      <c r="FA451" s="28"/>
      <c r="FB451" s="28"/>
      <c r="FC451" s="28"/>
      <c r="FD451" s="28"/>
      <c r="FE451" s="28"/>
      <c r="FF451" s="28"/>
      <c r="FG451" s="28"/>
      <c r="FH451" s="28"/>
      <c r="FI451" s="28"/>
      <c r="FJ451" s="28"/>
      <c r="FK451" s="28"/>
      <c r="FL451" s="28"/>
      <c r="FM451" s="28"/>
      <c r="FN451" s="28"/>
      <c r="FO451" s="28"/>
      <c r="FP451" s="28"/>
      <c r="FQ451" s="28"/>
      <c r="FR451" s="28"/>
      <c r="FS451" s="28"/>
      <c r="FT451" s="28"/>
      <c r="FU451" s="28"/>
      <c r="FV451" s="28"/>
      <c r="FW451" s="28"/>
      <c r="FX451" s="28"/>
      <c r="FY451" s="28"/>
      <c r="FZ451" s="28"/>
      <c r="GA451" s="28"/>
      <c r="GB451" s="28"/>
      <c r="GC451" s="28"/>
      <c r="GD451" s="28"/>
      <c r="GE451" s="28"/>
      <c r="GF451" s="28"/>
      <c r="GG451" s="28"/>
      <c r="GH451" s="28"/>
      <c r="GI451" s="28"/>
      <c r="GJ451" s="28"/>
      <c r="GK451" s="28"/>
      <c r="GL451" s="28"/>
      <c r="GM451" s="28"/>
      <c r="GN451" s="28"/>
      <c r="GO451" s="28"/>
      <c r="GP451" s="28"/>
      <c r="GQ451" s="28"/>
      <c r="GR451" s="28"/>
      <c r="GS451" s="28"/>
      <c r="GT451" s="28"/>
      <c r="GU451" s="28"/>
      <c r="GV451" s="28"/>
      <c r="GW451" s="28"/>
      <c r="GX451" s="28"/>
      <c r="GY451" s="28"/>
      <c r="GZ451" s="28"/>
      <c r="HA451" s="28"/>
      <c r="HB451" s="28"/>
      <c r="HC451" s="28"/>
      <c r="HD451" s="28"/>
      <c r="HE451" s="28"/>
      <c r="HF451" s="28"/>
      <c r="HG451" s="28"/>
      <c r="HH451" s="28"/>
      <c r="HI451" s="28"/>
      <c r="HJ451" s="28"/>
      <c r="HK451" s="28"/>
      <c r="HL451" s="28"/>
      <c r="HM451" s="28"/>
      <c r="HN451" s="28"/>
      <c r="HO451" s="28"/>
      <c r="HP451" s="28"/>
      <c r="HQ451" s="28"/>
      <c r="HR451" s="28"/>
      <c r="HS451" s="28"/>
      <c r="HT451" s="28"/>
      <c r="HU451" s="28"/>
      <c r="HV451" s="28"/>
      <c r="HW451" s="28"/>
      <c r="HX451" s="28"/>
      <c r="HY451" s="28"/>
      <c r="HZ451" s="28"/>
      <c r="IA451" s="28"/>
      <c r="IB451" s="28"/>
      <c r="IC451" s="28"/>
      <c r="ID451" s="28"/>
      <c r="IE451" s="28"/>
      <c r="IF451" s="28"/>
      <c r="IG451" s="28"/>
      <c r="IH451" s="28"/>
      <c r="II451" s="28"/>
      <c r="IJ451" s="28"/>
      <c r="IK451" s="28"/>
      <c r="IL451" s="28"/>
      <c r="IM451" s="28"/>
      <c r="IN451" s="28"/>
      <c r="IO451" s="28"/>
      <c r="IP451" s="28"/>
      <c r="IQ451" s="28"/>
      <c r="IR451" s="28"/>
      <c r="IS451" s="28"/>
      <c r="IT451" s="28"/>
      <c r="IU451" s="28"/>
      <c r="IV451" s="28"/>
      <c r="IW451" s="28"/>
      <c r="IX451" s="28"/>
      <c r="IY451" s="28"/>
      <c r="IZ451" s="28"/>
      <c r="JA451" s="28"/>
      <c r="JB451" s="28"/>
      <c r="JC451" s="28"/>
      <c r="JD451" s="28"/>
      <c r="JE451" s="28"/>
      <c r="JF451" s="28"/>
      <c r="JG451" s="28"/>
      <c r="JH451" s="28"/>
      <c r="JI451" s="28"/>
      <c r="JJ451" s="28"/>
      <c r="JK451" s="28"/>
      <c r="JL451" s="28"/>
      <c r="JM451" s="28"/>
      <c r="JN451" s="28"/>
      <c r="JO451" s="28"/>
      <c r="JP451" s="28"/>
      <c r="JQ451" s="28"/>
      <c r="JR451" s="28"/>
      <c r="JS451" s="28"/>
    </row>
    <row r="452" spans="1:279" s="27" customFormat="1" ht="12.75" outlineLevel="1" x14ac:dyDescent="0.2">
      <c r="A452" s="33"/>
      <c r="B452" s="58"/>
      <c r="C452" s="241" t="s">
        <v>186</v>
      </c>
      <c r="D452" s="33"/>
      <c r="E452" s="242">
        <v>0.55709000674112719</v>
      </c>
      <c r="F452" s="196"/>
      <c r="G452" s="46"/>
      <c r="H452" s="33"/>
      <c r="I452" s="12"/>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14"/>
      <c r="DC452" s="28"/>
      <c r="DD452" s="28"/>
      <c r="DE452" s="28"/>
      <c r="DF452" s="28"/>
      <c r="DG452" s="28"/>
      <c r="DH452" s="28"/>
      <c r="DI452" s="28"/>
      <c r="DJ452" s="28"/>
      <c r="DK452" s="28"/>
      <c r="DL452" s="28"/>
      <c r="DM452" s="28"/>
      <c r="DN452" s="28"/>
      <c r="DO452" s="28"/>
      <c r="DP452" s="28"/>
      <c r="DQ452" s="28"/>
      <c r="DR452" s="28"/>
      <c r="DS452" s="28"/>
      <c r="DT452" s="28"/>
      <c r="DU452" s="28"/>
      <c r="DV452" s="28"/>
      <c r="DW452" s="28"/>
      <c r="DX452" s="28"/>
      <c r="DY452" s="28"/>
      <c r="DZ452" s="28"/>
      <c r="EA452" s="28"/>
      <c r="EB452" s="28"/>
      <c r="EC452" s="28"/>
      <c r="ED452" s="28"/>
      <c r="EE452" s="28"/>
      <c r="EF452" s="28"/>
      <c r="EG452" s="28"/>
      <c r="EH452" s="28"/>
      <c r="EI452" s="28"/>
      <c r="EJ452" s="28"/>
      <c r="EK452" s="28"/>
      <c r="EL452" s="28"/>
      <c r="EM452" s="28"/>
      <c r="EN452" s="28"/>
      <c r="EO452" s="28"/>
      <c r="EP452" s="28"/>
      <c r="EQ452" s="28"/>
      <c r="ER452" s="28"/>
      <c r="ES452" s="28"/>
      <c r="ET452" s="28"/>
      <c r="EU452" s="28"/>
      <c r="EV452" s="28"/>
      <c r="EW452" s="28"/>
      <c r="EX452" s="28"/>
      <c r="EY452" s="28"/>
      <c r="EZ452" s="28"/>
      <c r="FA452" s="28"/>
      <c r="FB452" s="28"/>
      <c r="FC452" s="28"/>
      <c r="FD452" s="28"/>
      <c r="FE452" s="28"/>
      <c r="FF452" s="28"/>
      <c r="FG452" s="28"/>
      <c r="FH452" s="28"/>
      <c r="FI452" s="28"/>
      <c r="FJ452" s="28"/>
      <c r="FK452" s="28"/>
      <c r="FL452" s="28"/>
      <c r="FM452" s="28"/>
      <c r="FN452" s="28"/>
      <c r="FO452" s="28"/>
      <c r="FP452" s="28"/>
      <c r="FQ452" s="28"/>
      <c r="FR452" s="28"/>
      <c r="FS452" s="28"/>
      <c r="FT452" s="28"/>
      <c r="FU452" s="28"/>
      <c r="FV452" s="28"/>
      <c r="FW452" s="28"/>
      <c r="FX452" s="28"/>
      <c r="FY452" s="28"/>
      <c r="FZ452" s="28"/>
      <c r="GA452" s="28"/>
      <c r="GB452" s="28"/>
      <c r="GC452" s="28"/>
      <c r="GD452" s="28"/>
      <c r="GE452" s="28"/>
      <c r="GF452" s="28"/>
      <c r="GG452" s="28"/>
      <c r="GH452" s="28"/>
      <c r="GI452" s="28"/>
      <c r="GJ452" s="28"/>
      <c r="GK452" s="28"/>
      <c r="GL452" s="28"/>
      <c r="GM452" s="28"/>
      <c r="GN452" s="28"/>
      <c r="GO452" s="28"/>
      <c r="GP452" s="28"/>
      <c r="GQ452" s="28"/>
      <c r="GR452" s="28"/>
      <c r="GS452" s="28"/>
      <c r="GT452" s="28"/>
      <c r="GU452" s="28"/>
      <c r="GV452" s="28"/>
      <c r="GW452" s="28"/>
      <c r="GX452" s="28"/>
      <c r="GY452" s="28"/>
      <c r="GZ452" s="28"/>
      <c r="HA452" s="28"/>
      <c r="HB452" s="28"/>
      <c r="HC452" s="28"/>
      <c r="HD452" s="28"/>
      <c r="HE452" s="28"/>
      <c r="HF452" s="28"/>
      <c r="HG452" s="28"/>
      <c r="HH452" s="28"/>
      <c r="HI452" s="28"/>
      <c r="HJ452" s="28"/>
      <c r="HK452" s="28"/>
      <c r="HL452" s="28"/>
      <c r="HM452" s="28"/>
      <c r="HN452" s="28"/>
      <c r="HO452" s="28"/>
      <c r="HP452" s="28"/>
      <c r="HQ452" s="28"/>
      <c r="HR452" s="28"/>
      <c r="HS452" s="28"/>
      <c r="HT452" s="28"/>
      <c r="HU452" s="28"/>
      <c r="HV452" s="28"/>
      <c r="HW452" s="28"/>
      <c r="HX452" s="28"/>
      <c r="HY452" s="28"/>
      <c r="HZ452" s="28"/>
      <c r="IA452" s="28"/>
      <c r="IB452" s="28"/>
      <c r="IC452" s="28"/>
      <c r="ID452" s="28"/>
      <c r="IE452" s="28"/>
      <c r="IF452" s="28"/>
      <c r="IG452" s="28"/>
      <c r="IH452" s="28"/>
      <c r="II452" s="28"/>
      <c r="IJ452" s="28"/>
      <c r="IK452" s="28"/>
      <c r="IL452" s="28"/>
      <c r="IM452" s="28"/>
      <c r="IN452" s="28"/>
      <c r="IO452" s="28"/>
      <c r="IP452" s="28"/>
      <c r="IQ452" s="28"/>
      <c r="IR452" s="28"/>
      <c r="IS452" s="28"/>
      <c r="IT452" s="28"/>
      <c r="IU452" s="28"/>
      <c r="IV452" s="28"/>
      <c r="IW452" s="28"/>
      <c r="IX452" s="28"/>
      <c r="IY452" s="28"/>
      <c r="IZ452" s="28"/>
      <c r="JA452" s="28"/>
      <c r="JB452" s="28"/>
      <c r="JC452" s="28"/>
      <c r="JD452" s="28"/>
      <c r="JE452" s="28"/>
      <c r="JF452" s="28"/>
      <c r="JG452" s="28"/>
      <c r="JH452" s="28"/>
      <c r="JI452" s="28"/>
      <c r="JJ452" s="28"/>
      <c r="JK452" s="28"/>
      <c r="JL452" s="28"/>
      <c r="JM452" s="28"/>
      <c r="JN452" s="28"/>
      <c r="JO452" s="28"/>
      <c r="JP452" s="28"/>
      <c r="JQ452" s="28"/>
      <c r="JR452" s="28"/>
      <c r="JS452" s="28"/>
    </row>
    <row r="453" spans="1:279" s="27" customFormat="1" ht="12.75" outlineLevel="1" x14ac:dyDescent="0.2">
      <c r="A453" s="33"/>
      <c r="B453" s="58"/>
      <c r="C453" s="193"/>
      <c r="D453" s="33"/>
      <c r="E453" s="194"/>
      <c r="F453" s="196"/>
      <c r="G453" s="46"/>
      <c r="H453" s="33"/>
      <c r="I453" s="12"/>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14"/>
      <c r="DC453" s="28"/>
      <c r="DD453" s="28"/>
      <c r="DE453" s="28"/>
      <c r="DF453" s="28"/>
      <c r="DG453" s="28"/>
      <c r="DH453" s="28"/>
      <c r="DI453" s="28"/>
      <c r="DJ453" s="28"/>
      <c r="DK453" s="28"/>
      <c r="DL453" s="28"/>
      <c r="DM453" s="28"/>
      <c r="DN453" s="28"/>
      <c r="DO453" s="28"/>
      <c r="DP453" s="28"/>
      <c r="DQ453" s="28"/>
      <c r="DR453" s="28"/>
      <c r="DS453" s="28"/>
      <c r="DT453" s="28"/>
      <c r="DU453" s="28"/>
      <c r="DV453" s="28"/>
      <c r="DW453" s="28"/>
      <c r="DX453" s="28"/>
      <c r="DY453" s="28"/>
      <c r="DZ453" s="28"/>
      <c r="EA453" s="28"/>
      <c r="EB453" s="28"/>
      <c r="EC453" s="28"/>
      <c r="ED453" s="28"/>
      <c r="EE453" s="28"/>
      <c r="EF453" s="28"/>
      <c r="EG453" s="28"/>
      <c r="EH453" s="28"/>
      <c r="EI453" s="28"/>
      <c r="EJ453" s="28"/>
      <c r="EK453" s="28"/>
      <c r="EL453" s="28"/>
      <c r="EM453" s="28"/>
      <c r="EN453" s="28"/>
      <c r="EO453" s="28"/>
      <c r="EP453" s="28"/>
      <c r="EQ453" s="28"/>
      <c r="ER453" s="28"/>
      <c r="ES453" s="28"/>
      <c r="ET453" s="28"/>
      <c r="EU453" s="28"/>
      <c r="EV453" s="28"/>
      <c r="EW453" s="28"/>
      <c r="EX453" s="28"/>
      <c r="EY453" s="28"/>
      <c r="EZ453" s="28"/>
      <c r="FA453" s="28"/>
      <c r="FB453" s="28"/>
      <c r="FC453" s="28"/>
      <c r="FD453" s="28"/>
      <c r="FE453" s="28"/>
      <c r="FF453" s="28"/>
      <c r="FG453" s="28"/>
      <c r="FH453" s="28"/>
      <c r="FI453" s="28"/>
      <c r="FJ453" s="28"/>
      <c r="FK453" s="28"/>
      <c r="FL453" s="28"/>
      <c r="FM453" s="28"/>
      <c r="FN453" s="28"/>
      <c r="FO453" s="28"/>
      <c r="FP453" s="28"/>
      <c r="FQ453" s="28"/>
      <c r="FR453" s="28"/>
      <c r="FS453" s="28"/>
      <c r="FT453" s="28"/>
      <c r="FU453" s="28"/>
      <c r="FV453" s="28"/>
      <c r="FW453" s="28"/>
      <c r="FX453" s="28"/>
      <c r="FY453" s="28"/>
      <c r="FZ453" s="28"/>
      <c r="GA453" s="28"/>
      <c r="GB453" s="28"/>
      <c r="GC453" s="28"/>
      <c r="GD453" s="28"/>
      <c r="GE453" s="28"/>
      <c r="GF453" s="28"/>
      <c r="GG453" s="28"/>
      <c r="GH453" s="28"/>
      <c r="GI453" s="28"/>
      <c r="GJ453" s="28"/>
      <c r="GK453" s="28"/>
      <c r="GL453" s="28"/>
      <c r="GM453" s="28"/>
      <c r="GN453" s="28"/>
      <c r="GO453" s="28"/>
      <c r="GP453" s="28"/>
      <c r="GQ453" s="28"/>
      <c r="GR453" s="28"/>
      <c r="GS453" s="28"/>
      <c r="GT453" s="28"/>
      <c r="GU453" s="28"/>
      <c r="GV453" s="28"/>
      <c r="GW453" s="28"/>
      <c r="GX453" s="28"/>
      <c r="GY453" s="28"/>
      <c r="GZ453" s="28"/>
      <c r="HA453" s="28"/>
      <c r="HB453" s="28"/>
      <c r="HC453" s="28"/>
      <c r="HD453" s="28"/>
      <c r="HE453" s="28"/>
      <c r="HF453" s="28"/>
      <c r="HG453" s="28"/>
      <c r="HH453" s="28"/>
      <c r="HI453" s="28"/>
      <c r="HJ453" s="28"/>
      <c r="HK453" s="28"/>
      <c r="HL453" s="28"/>
      <c r="HM453" s="28"/>
      <c r="HN453" s="28"/>
      <c r="HO453" s="28"/>
      <c r="HP453" s="28"/>
      <c r="HQ453" s="28"/>
      <c r="HR453" s="28"/>
      <c r="HS453" s="28"/>
      <c r="HT453" s="28"/>
      <c r="HU453" s="28"/>
      <c r="HV453" s="28"/>
      <c r="HW453" s="28"/>
      <c r="HX453" s="28"/>
      <c r="HY453" s="28"/>
      <c r="HZ453" s="28"/>
      <c r="IA453" s="28"/>
      <c r="IB453" s="28"/>
      <c r="IC453" s="28"/>
      <c r="ID453" s="28"/>
      <c r="IE453" s="28"/>
      <c r="IF453" s="28"/>
      <c r="IG453" s="28"/>
      <c r="IH453" s="28"/>
      <c r="II453" s="28"/>
      <c r="IJ453" s="28"/>
      <c r="IK453" s="28"/>
      <c r="IL453" s="28"/>
      <c r="IM453" s="28"/>
      <c r="IN453" s="28"/>
      <c r="IO453" s="28"/>
      <c r="IP453" s="28"/>
      <c r="IQ453" s="28"/>
      <c r="IR453" s="28"/>
      <c r="IS453" s="28"/>
      <c r="IT453" s="28"/>
      <c r="IU453" s="28"/>
      <c r="IV453" s="28"/>
      <c r="IW453" s="28"/>
      <c r="IX453" s="28"/>
      <c r="IY453" s="28"/>
      <c r="IZ453" s="28"/>
      <c r="JA453" s="28"/>
      <c r="JB453" s="28"/>
      <c r="JC453" s="28"/>
      <c r="JD453" s="28"/>
      <c r="JE453" s="28"/>
      <c r="JF453" s="28"/>
      <c r="JG453" s="28"/>
      <c r="JH453" s="28"/>
      <c r="JI453" s="28"/>
      <c r="JJ453" s="28"/>
      <c r="JK453" s="28"/>
      <c r="JL453" s="28"/>
      <c r="JM453" s="28"/>
      <c r="JN453" s="28"/>
      <c r="JO453" s="28"/>
      <c r="JP453" s="28"/>
      <c r="JQ453" s="28"/>
      <c r="JR453" s="28"/>
      <c r="JS453" s="28"/>
    </row>
    <row r="454" spans="1:279" s="27" customFormat="1" ht="12.75" outlineLevel="1" x14ac:dyDescent="0.2">
      <c r="A454" s="33"/>
      <c r="B454" s="58"/>
      <c r="C454" s="240" t="s">
        <v>187</v>
      </c>
      <c r="D454" s="33"/>
      <c r="E454" s="194"/>
      <c r="F454" s="196"/>
      <c r="G454" s="46"/>
      <c r="H454" s="33"/>
      <c r="I454" s="12"/>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14"/>
      <c r="DC454" s="28"/>
      <c r="DD454" s="28"/>
      <c r="DE454" s="28"/>
      <c r="DF454" s="28"/>
      <c r="DG454" s="28"/>
      <c r="DH454" s="28"/>
      <c r="DI454" s="28"/>
      <c r="DJ454" s="28"/>
      <c r="DK454" s="28"/>
      <c r="DL454" s="28"/>
      <c r="DM454" s="28"/>
      <c r="DN454" s="28"/>
      <c r="DO454" s="28"/>
      <c r="DP454" s="28"/>
      <c r="DQ454" s="28"/>
      <c r="DR454" s="28"/>
      <c r="DS454" s="28"/>
      <c r="DT454" s="28"/>
      <c r="DU454" s="28"/>
      <c r="DV454" s="28"/>
      <c r="DW454" s="28"/>
      <c r="DX454" s="28"/>
      <c r="DY454" s="28"/>
      <c r="DZ454" s="28"/>
      <c r="EA454" s="28"/>
      <c r="EB454" s="28"/>
      <c r="EC454" s="28"/>
      <c r="ED454" s="28"/>
      <c r="EE454" s="28"/>
      <c r="EF454" s="28"/>
      <c r="EG454" s="28"/>
      <c r="EH454" s="28"/>
      <c r="EI454" s="28"/>
      <c r="EJ454" s="28"/>
      <c r="EK454" s="28"/>
      <c r="EL454" s="28"/>
      <c r="EM454" s="28"/>
      <c r="EN454" s="28"/>
      <c r="EO454" s="28"/>
      <c r="EP454" s="28"/>
      <c r="EQ454" s="28"/>
      <c r="ER454" s="28"/>
      <c r="ES454" s="28"/>
      <c r="ET454" s="28"/>
      <c r="EU454" s="28"/>
      <c r="EV454" s="28"/>
      <c r="EW454" s="28"/>
      <c r="EX454" s="28"/>
      <c r="EY454" s="28"/>
      <c r="EZ454" s="28"/>
      <c r="FA454" s="28"/>
      <c r="FB454" s="28"/>
      <c r="FC454" s="28"/>
      <c r="FD454" s="28"/>
      <c r="FE454" s="28"/>
      <c r="FF454" s="28"/>
      <c r="FG454" s="28"/>
      <c r="FH454" s="28"/>
      <c r="FI454" s="28"/>
      <c r="FJ454" s="28"/>
      <c r="FK454" s="28"/>
      <c r="FL454" s="28"/>
      <c r="FM454" s="28"/>
      <c r="FN454" s="28"/>
      <c r="FO454" s="28"/>
      <c r="FP454" s="28"/>
      <c r="FQ454" s="28"/>
      <c r="FR454" s="28"/>
      <c r="FS454" s="28"/>
      <c r="FT454" s="28"/>
      <c r="FU454" s="28"/>
      <c r="FV454" s="28"/>
      <c r="FW454" s="28"/>
      <c r="FX454" s="28"/>
      <c r="FY454" s="28"/>
      <c r="FZ454" s="28"/>
      <c r="GA454" s="28"/>
      <c r="GB454" s="28"/>
      <c r="GC454" s="28"/>
      <c r="GD454" s="28"/>
      <c r="GE454" s="28"/>
      <c r="GF454" s="28"/>
      <c r="GG454" s="28"/>
      <c r="GH454" s="28"/>
      <c r="GI454" s="28"/>
      <c r="GJ454" s="28"/>
      <c r="GK454" s="28"/>
      <c r="GL454" s="28"/>
      <c r="GM454" s="28"/>
      <c r="GN454" s="28"/>
      <c r="GO454" s="28"/>
      <c r="GP454" s="28"/>
      <c r="GQ454" s="28"/>
      <c r="GR454" s="28"/>
      <c r="GS454" s="28"/>
      <c r="GT454" s="28"/>
      <c r="GU454" s="28"/>
      <c r="GV454" s="28"/>
      <c r="GW454" s="28"/>
      <c r="GX454" s="28"/>
      <c r="GY454" s="28"/>
      <c r="GZ454" s="28"/>
      <c r="HA454" s="28"/>
      <c r="HB454" s="28"/>
      <c r="HC454" s="28"/>
      <c r="HD454" s="28"/>
      <c r="HE454" s="28"/>
      <c r="HF454" s="28"/>
      <c r="HG454" s="28"/>
      <c r="HH454" s="28"/>
      <c r="HI454" s="28"/>
      <c r="HJ454" s="28"/>
      <c r="HK454" s="28"/>
      <c r="HL454" s="28"/>
      <c r="HM454" s="28"/>
      <c r="HN454" s="28"/>
      <c r="HO454" s="28"/>
      <c r="HP454" s="28"/>
      <c r="HQ454" s="28"/>
      <c r="HR454" s="28"/>
      <c r="HS454" s="28"/>
      <c r="HT454" s="28"/>
      <c r="HU454" s="28"/>
      <c r="HV454" s="28"/>
      <c r="HW454" s="28"/>
      <c r="HX454" s="28"/>
      <c r="HY454" s="28"/>
      <c r="HZ454" s="28"/>
      <c r="IA454" s="28"/>
      <c r="IB454" s="28"/>
      <c r="IC454" s="28"/>
      <c r="ID454" s="28"/>
      <c r="IE454" s="28"/>
      <c r="IF454" s="28"/>
      <c r="IG454" s="28"/>
      <c r="IH454" s="28"/>
      <c r="II454" s="28"/>
      <c r="IJ454" s="28"/>
      <c r="IK454" s="28"/>
      <c r="IL454" s="28"/>
      <c r="IM454" s="28"/>
      <c r="IN454" s="28"/>
      <c r="IO454" s="28"/>
      <c r="IP454" s="28"/>
      <c r="IQ454" s="28"/>
      <c r="IR454" s="28"/>
      <c r="IS454" s="28"/>
      <c r="IT454" s="28"/>
      <c r="IU454" s="28"/>
      <c r="IV454" s="28"/>
      <c r="IW454" s="28"/>
      <c r="IX454" s="28"/>
      <c r="IY454" s="28"/>
      <c r="IZ454" s="28"/>
      <c r="JA454" s="28"/>
      <c r="JB454" s="28"/>
      <c r="JC454" s="28"/>
      <c r="JD454" s="28"/>
      <c r="JE454" s="28"/>
      <c r="JF454" s="28"/>
      <c r="JG454" s="28"/>
      <c r="JH454" s="28"/>
      <c r="JI454" s="28"/>
      <c r="JJ454" s="28"/>
      <c r="JK454" s="28"/>
      <c r="JL454" s="28"/>
      <c r="JM454" s="28"/>
      <c r="JN454" s="28"/>
      <c r="JO454" s="28"/>
      <c r="JP454" s="28"/>
      <c r="JQ454" s="28"/>
      <c r="JR454" s="28"/>
      <c r="JS454" s="28"/>
    </row>
    <row r="455" spans="1:279" s="27" customFormat="1" ht="12.75" outlineLevel="1" x14ac:dyDescent="0.2">
      <c r="A455" s="33"/>
      <c r="B455" s="58"/>
      <c r="C455" s="33"/>
      <c r="D455" s="33"/>
      <c r="E455" s="196"/>
      <c r="F455" s="196"/>
      <c r="G455" s="46"/>
      <c r="H455" s="33"/>
      <c r="I455" s="12"/>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14"/>
      <c r="DC455" s="28"/>
      <c r="DD455" s="28"/>
      <c r="DE455" s="28"/>
      <c r="DF455" s="28"/>
      <c r="DG455" s="28"/>
      <c r="DH455" s="28"/>
      <c r="DI455" s="28"/>
      <c r="DJ455" s="28"/>
      <c r="DK455" s="28"/>
      <c r="DL455" s="28"/>
      <c r="DM455" s="28"/>
      <c r="DN455" s="28"/>
      <c r="DO455" s="28"/>
      <c r="DP455" s="28"/>
      <c r="DQ455" s="28"/>
      <c r="DR455" s="28"/>
      <c r="DS455" s="28"/>
      <c r="DT455" s="28"/>
      <c r="DU455" s="28"/>
      <c r="DV455" s="28"/>
      <c r="DW455" s="28"/>
      <c r="DX455" s="28"/>
      <c r="DY455" s="28"/>
      <c r="DZ455" s="28"/>
      <c r="EA455" s="28"/>
      <c r="EB455" s="28"/>
      <c r="EC455" s="28"/>
      <c r="ED455" s="28"/>
      <c r="EE455" s="28"/>
      <c r="EF455" s="28"/>
      <c r="EG455" s="28"/>
      <c r="EH455" s="28"/>
      <c r="EI455" s="28"/>
      <c r="EJ455" s="28"/>
      <c r="EK455" s="28"/>
      <c r="EL455" s="28"/>
      <c r="EM455" s="28"/>
      <c r="EN455" s="28"/>
      <c r="EO455" s="28"/>
      <c r="EP455" s="28"/>
      <c r="EQ455" s="28"/>
      <c r="ER455" s="28"/>
      <c r="ES455" s="28"/>
      <c r="ET455" s="28"/>
      <c r="EU455" s="28"/>
      <c r="EV455" s="28"/>
      <c r="EW455" s="28"/>
      <c r="EX455" s="28"/>
      <c r="EY455" s="28"/>
      <c r="EZ455" s="28"/>
      <c r="FA455" s="28"/>
      <c r="FB455" s="28"/>
      <c r="FC455" s="28"/>
      <c r="FD455" s="28"/>
      <c r="FE455" s="28"/>
      <c r="FF455" s="28"/>
      <c r="FG455" s="28"/>
      <c r="FH455" s="28"/>
      <c r="FI455" s="28"/>
      <c r="FJ455" s="28"/>
      <c r="FK455" s="28"/>
      <c r="FL455" s="28"/>
      <c r="FM455" s="28"/>
      <c r="FN455" s="28"/>
      <c r="FO455" s="28"/>
      <c r="FP455" s="28"/>
      <c r="FQ455" s="28"/>
      <c r="FR455" s="28"/>
      <c r="FS455" s="28"/>
      <c r="FT455" s="28"/>
      <c r="FU455" s="28"/>
      <c r="FV455" s="28"/>
      <c r="FW455" s="28"/>
      <c r="FX455" s="28"/>
      <c r="FY455" s="28"/>
      <c r="FZ455" s="28"/>
      <c r="GA455" s="28"/>
      <c r="GB455" s="28"/>
      <c r="GC455" s="28"/>
      <c r="GD455" s="28"/>
      <c r="GE455" s="28"/>
      <c r="GF455" s="28"/>
      <c r="GG455" s="28"/>
      <c r="GH455" s="28"/>
      <c r="GI455" s="28"/>
      <c r="GJ455" s="28"/>
      <c r="GK455" s="28"/>
      <c r="GL455" s="28"/>
      <c r="GM455" s="28"/>
      <c r="GN455" s="28"/>
      <c r="GO455" s="28"/>
      <c r="GP455" s="28"/>
      <c r="GQ455" s="28"/>
      <c r="GR455" s="28"/>
      <c r="GS455" s="28"/>
      <c r="GT455" s="28"/>
      <c r="GU455" s="28"/>
      <c r="GV455" s="28"/>
      <c r="GW455" s="28"/>
      <c r="GX455" s="28"/>
      <c r="GY455" s="28"/>
      <c r="GZ455" s="28"/>
      <c r="HA455" s="28"/>
      <c r="HB455" s="28"/>
      <c r="HC455" s="28"/>
      <c r="HD455" s="28"/>
      <c r="HE455" s="28"/>
      <c r="HF455" s="28"/>
      <c r="HG455" s="28"/>
      <c r="HH455" s="28"/>
      <c r="HI455" s="28"/>
      <c r="HJ455" s="28"/>
      <c r="HK455" s="28"/>
      <c r="HL455" s="28"/>
      <c r="HM455" s="28"/>
      <c r="HN455" s="28"/>
      <c r="HO455" s="28"/>
      <c r="HP455" s="28"/>
      <c r="HQ455" s="28"/>
      <c r="HR455" s="28"/>
      <c r="HS455" s="28"/>
      <c r="HT455" s="28"/>
      <c r="HU455" s="28"/>
      <c r="HV455" s="28"/>
      <c r="HW455" s="28"/>
      <c r="HX455" s="28"/>
      <c r="HY455" s="28"/>
      <c r="HZ455" s="28"/>
      <c r="IA455" s="28"/>
      <c r="IB455" s="28"/>
      <c r="IC455" s="28"/>
      <c r="ID455" s="28"/>
      <c r="IE455" s="28"/>
      <c r="IF455" s="28"/>
      <c r="IG455" s="28"/>
      <c r="IH455" s="28"/>
      <c r="II455" s="28"/>
      <c r="IJ455" s="28"/>
      <c r="IK455" s="28"/>
      <c r="IL455" s="28"/>
      <c r="IM455" s="28"/>
      <c r="IN455" s="28"/>
      <c r="IO455" s="28"/>
      <c r="IP455" s="28"/>
      <c r="IQ455" s="28"/>
      <c r="IR455" s="28"/>
      <c r="IS455" s="28"/>
      <c r="IT455" s="28"/>
      <c r="IU455" s="28"/>
      <c r="IV455" s="28"/>
      <c r="IW455" s="28"/>
      <c r="IX455" s="28"/>
      <c r="IY455" s="28"/>
      <c r="IZ455" s="28"/>
      <c r="JA455" s="28"/>
      <c r="JB455" s="28"/>
      <c r="JC455" s="28"/>
      <c r="JD455" s="28"/>
      <c r="JE455" s="28"/>
      <c r="JF455" s="28"/>
      <c r="JG455" s="28"/>
      <c r="JH455" s="28"/>
      <c r="JI455" s="28"/>
      <c r="JJ455" s="28"/>
      <c r="JK455" s="28"/>
      <c r="JL455" s="28"/>
      <c r="JM455" s="28"/>
      <c r="JN455" s="28"/>
      <c r="JO455" s="28"/>
      <c r="JP455" s="28"/>
      <c r="JQ455" s="28"/>
      <c r="JR455" s="28"/>
      <c r="JS455" s="28"/>
    </row>
    <row r="456" spans="1:279" s="27" customFormat="1" ht="12.75" outlineLevel="1" x14ac:dyDescent="0.2">
      <c r="A456" s="33"/>
      <c r="B456" s="58"/>
      <c r="C456" s="33" t="s">
        <v>119</v>
      </c>
      <c r="D456" s="33"/>
      <c r="E456" s="244">
        <v>1</v>
      </c>
      <c r="F456" s="243"/>
      <c r="G456" s="204">
        <f>SUM(J456:AS456)</f>
        <v>178342.00742063473</v>
      </c>
      <c r="H456" s="216">
        <f>+G456/$G$275</f>
        <v>6.7039799437938923E-5</v>
      </c>
      <c r="I456" s="201" t="s">
        <v>193</v>
      </c>
      <c r="J456" s="247">
        <f t="shared" ref="J456:AJ456" si="631">+J396/J$10</f>
        <v>9156.6837035127319</v>
      </c>
      <c r="K456" s="247">
        <f t="shared" si="631"/>
        <v>5907.2841806924889</v>
      </c>
      <c r="L456" s="247">
        <f t="shared" si="631"/>
        <v>4192.0236963153548</v>
      </c>
      <c r="M456" s="247">
        <f t="shared" si="631"/>
        <v>3136.4261754443996</v>
      </c>
      <c r="N456" s="247">
        <f t="shared" si="631"/>
        <v>2727.8241229394225</v>
      </c>
      <c r="O456" s="247">
        <f t="shared" si="631"/>
        <v>2664.4650600080922</v>
      </c>
      <c r="P456" s="247">
        <f t="shared" si="631"/>
        <v>3792.3512004106806</v>
      </c>
      <c r="Q456" s="247">
        <f t="shared" si="631"/>
        <v>2427.1355861105776</v>
      </c>
      <c r="R456" s="247">
        <f t="shared" si="631"/>
        <v>3034.445327588242</v>
      </c>
      <c r="S456" s="247">
        <f t="shared" si="631"/>
        <v>3378.5554156756166</v>
      </c>
      <c r="T456" s="247">
        <f t="shared" si="631"/>
        <v>5016.9042646210828</v>
      </c>
      <c r="U456" s="247">
        <f t="shared" si="631"/>
        <v>7523.9681508462763</v>
      </c>
      <c r="V456" s="247">
        <f t="shared" si="631"/>
        <v>5603.1852635983259</v>
      </c>
      <c r="W456" s="247">
        <f t="shared" si="631"/>
        <v>5804.0546893203882</v>
      </c>
      <c r="X456" s="247">
        <f t="shared" si="631"/>
        <v>6118.4740297029703</v>
      </c>
      <c r="Y456" s="247">
        <f t="shared" si="631"/>
        <v>4900.8194038461534</v>
      </c>
      <c r="Z456" s="247">
        <f t="shared" si="631"/>
        <v>4735.4315609756104</v>
      </c>
      <c r="AA456" s="247">
        <f t="shared" si="631"/>
        <v>4716.9106446886453</v>
      </c>
      <c r="AB456" s="247">
        <f t="shared" si="631"/>
        <v>5971.7730955882353</v>
      </c>
      <c r="AC456" s="247">
        <f t="shared" si="631"/>
        <v>5151.7366666666667</v>
      </c>
      <c r="AD456" s="247">
        <f t="shared" si="631"/>
        <v>5592.224008097166</v>
      </c>
      <c r="AE456" s="247">
        <f t="shared" si="631"/>
        <v>6342.5649159663863</v>
      </c>
      <c r="AF456" s="247">
        <f t="shared" si="631"/>
        <v>8518.0242232142864</v>
      </c>
      <c r="AG456" s="247">
        <f t="shared" si="631"/>
        <v>9272.3529186991873</v>
      </c>
      <c r="AH456" s="247">
        <f t="shared" si="631"/>
        <v>9950.7878114754112</v>
      </c>
      <c r="AI456" s="247">
        <f t="shared" si="631"/>
        <v>8734.0090325203255</v>
      </c>
      <c r="AJ456" s="247">
        <f t="shared" si="631"/>
        <v>6906.9116075471693</v>
      </c>
      <c r="AK456" s="247">
        <f t="shared" ref="AK456:AO456" si="632">+AK396/AK$10</f>
        <v>8002.2685400843884</v>
      </c>
      <c r="AL456" s="247">
        <f t="shared" si="632"/>
        <v>6854.8773474576265</v>
      </c>
      <c r="AM456" s="247">
        <f t="shared" si="632"/>
        <v>10073.772131687243</v>
      </c>
      <c r="AN456" s="247">
        <f t="shared" si="632"/>
        <v>968.46739325842691</v>
      </c>
      <c r="AO456" s="247">
        <f t="shared" si="632"/>
        <v>642.63389591078067</v>
      </c>
      <c r="AP456" s="247">
        <f t="shared" ref="AP456:AS456" si="633">+AP396/AP$10</f>
        <v>522.66135616438351</v>
      </c>
      <c r="AQ456" s="247">
        <f t="shared" si="633"/>
        <v>0</v>
      </c>
      <c r="AR456" s="247">
        <f t="shared" si="633"/>
        <v>0</v>
      </c>
      <c r="AS456" s="247">
        <f t="shared" si="633"/>
        <v>0</v>
      </c>
      <c r="AT456" s="197"/>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14"/>
      <c r="DC456" s="28"/>
      <c r="DD456" s="28"/>
      <c r="DE456" s="28"/>
      <c r="DF456" s="28"/>
      <c r="DG456" s="28"/>
      <c r="DH456" s="28"/>
      <c r="DI456" s="28"/>
      <c r="DJ456" s="28"/>
      <c r="DK456" s="28"/>
      <c r="DL456" s="28"/>
      <c r="DM456" s="28"/>
      <c r="DN456" s="28"/>
      <c r="DO456" s="28"/>
      <c r="DP456" s="28"/>
      <c r="DQ456" s="28"/>
      <c r="DR456" s="28"/>
      <c r="DS456" s="28"/>
      <c r="DT456" s="28"/>
      <c r="DU456" s="28"/>
      <c r="DV456" s="28"/>
      <c r="DW456" s="28"/>
      <c r="DX456" s="28"/>
      <c r="DY456" s="28"/>
      <c r="DZ456" s="28"/>
      <c r="EA456" s="28"/>
      <c r="EB456" s="28"/>
      <c r="EC456" s="28"/>
      <c r="ED456" s="28"/>
      <c r="EE456" s="28"/>
      <c r="EF456" s="28"/>
      <c r="EG456" s="28"/>
      <c r="EH456" s="28"/>
      <c r="EI456" s="28"/>
      <c r="EJ456" s="28"/>
      <c r="EK456" s="28"/>
      <c r="EL456" s="28"/>
      <c r="EM456" s="28"/>
      <c r="EN456" s="28"/>
      <c r="EO456" s="28"/>
      <c r="EP456" s="28"/>
      <c r="EQ456" s="28"/>
      <c r="ER456" s="28"/>
      <c r="ES456" s="28"/>
      <c r="ET456" s="28"/>
      <c r="EU456" s="28"/>
      <c r="EV456" s="28"/>
      <c r="EW456" s="28"/>
      <c r="EX456" s="28"/>
      <c r="EY456" s="28"/>
      <c r="EZ456" s="28"/>
      <c r="FA456" s="28"/>
      <c r="FB456" s="28"/>
      <c r="FC456" s="28"/>
      <c r="FD456" s="28"/>
      <c r="FE456" s="28"/>
      <c r="FF456" s="28"/>
      <c r="FG456" s="28"/>
      <c r="FH456" s="28"/>
      <c r="FI456" s="28"/>
      <c r="FJ456" s="28"/>
      <c r="FK456" s="28"/>
      <c r="FL456" s="28"/>
      <c r="FM456" s="28"/>
      <c r="FN456" s="28"/>
      <c r="FO456" s="28"/>
      <c r="FP456" s="28"/>
      <c r="FQ456" s="28"/>
      <c r="FR456" s="28"/>
      <c r="FS456" s="28"/>
      <c r="FT456" s="28"/>
      <c r="FU456" s="28"/>
      <c r="FV456" s="28"/>
      <c r="FW456" s="28"/>
      <c r="FX456" s="28"/>
      <c r="FY456" s="28"/>
      <c r="FZ456" s="28"/>
      <c r="GA456" s="28"/>
      <c r="GB456" s="28"/>
      <c r="GC456" s="28"/>
      <c r="GD456" s="28"/>
      <c r="GE456" s="28"/>
      <c r="GF456" s="28"/>
      <c r="GG456" s="28"/>
      <c r="GH456" s="28"/>
      <c r="GI456" s="28"/>
      <c r="GJ456" s="28"/>
      <c r="GK456" s="28"/>
      <c r="GL456" s="28"/>
      <c r="GM456" s="28"/>
      <c r="GN456" s="28"/>
      <c r="GO456" s="28"/>
      <c r="GP456" s="28"/>
      <c r="GQ456" s="28"/>
      <c r="GR456" s="28"/>
      <c r="GS456" s="28"/>
      <c r="GT456" s="28"/>
      <c r="GU456" s="28"/>
      <c r="GV456" s="28"/>
      <c r="GW456" s="28"/>
      <c r="GX456" s="28"/>
      <c r="GY456" s="28"/>
      <c r="GZ456" s="28"/>
      <c r="HA456" s="28"/>
      <c r="HB456" s="28"/>
      <c r="HC456" s="28"/>
      <c r="HD456" s="28"/>
      <c r="HE456" s="28"/>
      <c r="HF456" s="28"/>
      <c r="HG456" s="28"/>
      <c r="HH456" s="28"/>
      <c r="HI456" s="28"/>
      <c r="HJ456" s="28"/>
      <c r="HK456" s="28"/>
      <c r="HL456" s="28"/>
      <c r="HM456" s="28"/>
      <c r="HN456" s="28"/>
      <c r="HO456" s="28"/>
      <c r="HP456" s="28"/>
      <c r="HQ456" s="28"/>
      <c r="HR456" s="28"/>
      <c r="HS456" s="28"/>
      <c r="HT456" s="28"/>
      <c r="HU456" s="28"/>
      <c r="HV456" s="28"/>
      <c r="HW456" s="28"/>
      <c r="HX456" s="28"/>
      <c r="HY456" s="28"/>
      <c r="HZ456" s="28"/>
      <c r="IA456" s="28"/>
      <c r="IB456" s="28"/>
      <c r="IC456" s="28"/>
      <c r="ID456" s="28"/>
      <c r="IE456" s="28"/>
      <c r="IF456" s="28"/>
      <c r="IG456" s="28"/>
      <c r="IH456" s="28"/>
      <c r="II456" s="28"/>
      <c r="IJ456" s="28"/>
      <c r="IK456" s="28"/>
      <c r="IL456" s="28"/>
      <c r="IM456" s="28"/>
      <c r="IN456" s="28"/>
      <c r="IO456" s="28"/>
      <c r="IP456" s="28"/>
      <c r="IQ456" s="28"/>
      <c r="IR456" s="28"/>
      <c r="IS456" s="28"/>
      <c r="IT456" s="28"/>
      <c r="IU456" s="28"/>
      <c r="IV456" s="28"/>
      <c r="IW456" s="28"/>
      <c r="IX456" s="28"/>
      <c r="IY456" s="28"/>
      <c r="IZ456" s="28"/>
      <c r="JA456" s="28"/>
      <c r="JB456" s="28"/>
      <c r="JC456" s="28"/>
      <c r="JD456" s="28"/>
      <c r="JE456" s="28"/>
      <c r="JF456" s="28"/>
      <c r="JG456" s="28"/>
      <c r="JH456" s="28"/>
      <c r="JI456" s="28"/>
      <c r="JJ456" s="28"/>
      <c r="JK456" s="28"/>
      <c r="JL456" s="28"/>
      <c r="JM456" s="28"/>
      <c r="JN456" s="28"/>
      <c r="JO456" s="28"/>
      <c r="JP456" s="28"/>
      <c r="JQ456" s="28"/>
      <c r="JR456" s="28"/>
      <c r="JS456" s="28"/>
    </row>
    <row r="457" spans="1:279" s="27" customFormat="1" ht="12.75" outlineLevel="1" x14ac:dyDescent="0.2">
      <c r="A457" s="33"/>
      <c r="B457" s="58"/>
      <c r="C457" s="33" t="s">
        <v>175</v>
      </c>
      <c r="D457" s="33"/>
      <c r="E457" s="249">
        <v>0</v>
      </c>
      <c r="F457" s="243"/>
      <c r="G457" s="204">
        <f>SUM(J457:AS457)</f>
        <v>0</v>
      </c>
      <c r="H457" s="216">
        <f t="shared" ref="H457:H458" si="634">+G457/$G$275</f>
        <v>0</v>
      </c>
      <c r="I457" s="201" t="s">
        <v>193</v>
      </c>
      <c r="J457" s="247">
        <f t="shared" ref="J457:AJ457" si="635">+J397/J$10</f>
        <v>0</v>
      </c>
      <c r="K457" s="247">
        <f t="shared" si="635"/>
        <v>0</v>
      </c>
      <c r="L457" s="247">
        <f t="shared" si="635"/>
        <v>0</v>
      </c>
      <c r="M457" s="247">
        <f t="shared" si="635"/>
        <v>0</v>
      </c>
      <c r="N457" s="247">
        <f t="shared" si="635"/>
        <v>0</v>
      </c>
      <c r="O457" s="247">
        <f t="shared" si="635"/>
        <v>0</v>
      </c>
      <c r="P457" s="247">
        <f t="shared" si="635"/>
        <v>0</v>
      </c>
      <c r="Q457" s="247">
        <f t="shared" si="635"/>
        <v>0</v>
      </c>
      <c r="R457" s="247">
        <f t="shared" si="635"/>
        <v>0</v>
      </c>
      <c r="S457" s="247">
        <f t="shared" si="635"/>
        <v>0</v>
      </c>
      <c r="T457" s="247">
        <f t="shared" si="635"/>
        <v>0</v>
      </c>
      <c r="U457" s="247">
        <f t="shared" si="635"/>
        <v>0</v>
      </c>
      <c r="V457" s="247">
        <f t="shared" si="635"/>
        <v>0</v>
      </c>
      <c r="W457" s="247">
        <f t="shared" si="635"/>
        <v>0</v>
      </c>
      <c r="X457" s="247">
        <f t="shared" si="635"/>
        <v>0</v>
      </c>
      <c r="Y457" s="247">
        <f t="shared" si="635"/>
        <v>0</v>
      </c>
      <c r="Z457" s="247">
        <f t="shared" si="635"/>
        <v>0</v>
      </c>
      <c r="AA457" s="247">
        <f t="shared" si="635"/>
        <v>0</v>
      </c>
      <c r="AB457" s="247">
        <f t="shared" si="635"/>
        <v>0</v>
      </c>
      <c r="AC457" s="247">
        <f t="shared" si="635"/>
        <v>0</v>
      </c>
      <c r="AD457" s="247">
        <f t="shared" si="635"/>
        <v>0</v>
      </c>
      <c r="AE457" s="247">
        <f t="shared" si="635"/>
        <v>0</v>
      </c>
      <c r="AF457" s="247">
        <f t="shared" si="635"/>
        <v>0</v>
      </c>
      <c r="AG457" s="247">
        <f t="shared" si="635"/>
        <v>0</v>
      </c>
      <c r="AH457" s="247">
        <f t="shared" si="635"/>
        <v>0</v>
      </c>
      <c r="AI457" s="247">
        <f t="shared" si="635"/>
        <v>0</v>
      </c>
      <c r="AJ457" s="247">
        <f t="shared" si="635"/>
        <v>0</v>
      </c>
      <c r="AK457" s="247">
        <f t="shared" ref="AK457:AO457" si="636">+AK397/AK$10</f>
        <v>0</v>
      </c>
      <c r="AL457" s="247">
        <f t="shared" si="636"/>
        <v>0</v>
      </c>
      <c r="AM457" s="247">
        <f t="shared" si="636"/>
        <v>0</v>
      </c>
      <c r="AN457" s="247">
        <f t="shared" si="636"/>
        <v>0</v>
      </c>
      <c r="AO457" s="247">
        <f t="shared" si="636"/>
        <v>0</v>
      </c>
      <c r="AP457" s="247">
        <f t="shared" ref="AP457:AS457" si="637">+AP397/AP$10</f>
        <v>0</v>
      </c>
      <c r="AQ457" s="247">
        <f t="shared" si="637"/>
        <v>0</v>
      </c>
      <c r="AR457" s="247">
        <f t="shared" si="637"/>
        <v>0</v>
      </c>
      <c r="AS457" s="247">
        <f t="shared" si="637"/>
        <v>0</v>
      </c>
      <c r="AT457" s="197"/>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14"/>
      <c r="DC457" s="28"/>
      <c r="DD457" s="28"/>
      <c r="DE457" s="28"/>
      <c r="DF457" s="28"/>
      <c r="DG457" s="28"/>
      <c r="DH457" s="28"/>
      <c r="DI457" s="28"/>
      <c r="DJ457" s="28"/>
      <c r="DK457" s="28"/>
      <c r="DL457" s="28"/>
      <c r="DM457" s="28"/>
      <c r="DN457" s="28"/>
      <c r="DO457" s="28"/>
      <c r="DP457" s="28"/>
      <c r="DQ457" s="28"/>
      <c r="DR457" s="28"/>
      <c r="DS457" s="28"/>
      <c r="DT457" s="28"/>
      <c r="DU457" s="28"/>
      <c r="DV457" s="28"/>
      <c r="DW457" s="28"/>
      <c r="DX457" s="28"/>
      <c r="DY457" s="28"/>
      <c r="DZ457" s="28"/>
      <c r="EA457" s="28"/>
      <c r="EB457" s="28"/>
      <c r="EC457" s="28"/>
      <c r="ED457" s="28"/>
      <c r="EE457" s="28"/>
      <c r="EF457" s="28"/>
      <c r="EG457" s="28"/>
      <c r="EH457" s="28"/>
      <c r="EI457" s="28"/>
      <c r="EJ457" s="28"/>
      <c r="EK457" s="28"/>
      <c r="EL457" s="28"/>
      <c r="EM457" s="28"/>
      <c r="EN457" s="28"/>
      <c r="EO457" s="28"/>
      <c r="EP457" s="28"/>
      <c r="EQ457" s="28"/>
      <c r="ER457" s="28"/>
      <c r="ES457" s="28"/>
      <c r="ET457" s="28"/>
      <c r="EU457" s="28"/>
      <c r="EV457" s="28"/>
      <c r="EW457" s="28"/>
      <c r="EX457" s="28"/>
      <c r="EY457" s="28"/>
      <c r="EZ457" s="28"/>
      <c r="FA457" s="28"/>
      <c r="FB457" s="28"/>
      <c r="FC457" s="28"/>
      <c r="FD457" s="28"/>
      <c r="FE457" s="28"/>
      <c r="FF457" s="28"/>
      <c r="FG457" s="28"/>
      <c r="FH457" s="28"/>
      <c r="FI457" s="28"/>
      <c r="FJ457" s="28"/>
      <c r="FK457" s="28"/>
      <c r="FL457" s="28"/>
      <c r="FM457" s="28"/>
      <c r="FN457" s="28"/>
      <c r="FO457" s="28"/>
      <c r="FP457" s="28"/>
      <c r="FQ457" s="28"/>
      <c r="FR457" s="28"/>
      <c r="FS457" s="28"/>
      <c r="FT457" s="28"/>
      <c r="FU457" s="28"/>
      <c r="FV457" s="28"/>
      <c r="FW457" s="28"/>
      <c r="FX457" s="28"/>
      <c r="FY457" s="28"/>
      <c r="FZ457" s="28"/>
      <c r="GA457" s="28"/>
      <c r="GB457" s="28"/>
      <c r="GC457" s="28"/>
      <c r="GD457" s="28"/>
      <c r="GE457" s="28"/>
      <c r="GF457" s="28"/>
      <c r="GG457" s="28"/>
      <c r="GH457" s="28"/>
      <c r="GI457" s="28"/>
      <c r="GJ457" s="28"/>
      <c r="GK457" s="28"/>
      <c r="GL457" s="28"/>
      <c r="GM457" s="28"/>
      <c r="GN457" s="28"/>
      <c r="GO457" s="28"/>
      <c r="GP457" s="28"/>
      <c r="GQ457" s="28"/>
      <c r="GR457" s="28"/>
      <c r="GS457" s="28"/>
      <c r="GT457" s="28"/>
      <c r="GU457" s="28"/>
      <c r="GV457" s="28"/>
      <c r="GW457" s="28"/>
      <c r="GX457" s="28"/>
      <c r="GY457" s="28"/>
      <c r="GZ457" s="28"/>
      <c r="HA457" s="28"/>
      <c r="HB457" s="28"/>
      <c r="HC457" s="28"/>
      <c r="HD457" s="28"/>
      <c r="HE457" s="28"/>
      <c r="HF457" s="28"/>
      <c r="HG457" s="28"/>
      <c r="HH457" s="28"/>
      <c r="HI457" s="28"/>
      <c r="HJ457" s="28"/>
      <c r="HK457" s="28"/>
      <c r="HL457" s="28"/>
      <c r="HM457" s="28"/>
      <c r="HN457" s="28"/>
      <c r="HO457" s="28"/>
      <c r="HP457" s="28"/>
      <c r="HQ457" s="28"/>
      <c r="HR457" s="28"/>
      <c r="HS457" s="28"/>
      <c r="HT457" s="28"/>
      <c r="HU457" s="28"/>
      <c r="HV457" s="28"/>
      <c r="HW457" s="28"/>
      <c r="HX457" s="28"/>
      <c r="HY457" s="28"/>
      <c r="HZ457" s="28"/>
      <c r="IA457" s="28"/>
      <c r="IB457" s="28"/>
      <c r="IC457" s="28"/>
      <c r="ID457" s="28"/>
      <c r="IE457" s="28"/>
      <c r="IF457" s="28"/>
      <c r="IG457" s="28"/>
      <c r="IH457" s="28"/>
      <c r="II457" s="28"/>
      <c r="IJ457" s="28"/>
      <c r="IK457" s="28"/>
      <c r="IL457" s="28"/>
      <c r="IM457" s="28"/>
      <c r="IN457" s="28"/>
      <c r="IO457" s="28"/>
      <c r="IP457" s="28"/>
      <c r="IQ457" s="28"/>
      <c r="IR457" s="28"/>
      <c r="IS457" s="28"/>
      <c r="IT457" s="28"/>
      <c r="IU457" s="28"/>
      <c r="IV457" s="28"/>
      <c r="IW457" s="28"/>
      <c r="IX457" s="28"/>
      <c r="IY457" s="28"/>
      <c r="IZ457" s="28"/>
      <c r="JA457" s="28"/>
      <c r="JB457" s="28"/>
      <c r="JC457" s="28"/>
      <c r="JD457" s="28"/>
      <c r="JE457" s="28"/>
      <c r="JF457" s="28"/>
      <c r="JG457" s="28"/>
      <c r="JH457" s="28"/>
      <c r="JI457" s="28"/>
      <c r="JJ457" s="28"/>
      <c r="JK457" s="28"/>
      <c r="JL457" s="28"/>
      <c r="JM457" s="28"/>
      <c r="JN457" s="28"/>
      <c r="JO457" s="28"/>
      <c r="JP457" s="28"/>
      <c r="JQ457" s="28"/>
      <c r="JR457" s="28"/>
      <c r="JS457" s="28"/>
    </row>
    <row r="458" spans="1:279" s="27" customFormat="1" ht="13.5" outlineLevel="1" thickBot="1" x14ac:dyDescent="0.25">
      <c r="A458" s="33"/>
      <c r="B458" s="58"/>
      <c r="C458" s="51" t="s">
        <v>161</v>
      </c>
      <c r="D458" s="33"/>
      <c r="E458" s="52">
        <f>SUM(E456:E457)</f>
        <v>1</v>
      </c>
      <c r="F458" s="33"/>
      <c r="G458" s="218">
        <f t="shared" ref="G458" si="638">SUM(J458:AS458)</f>
        <v>178342.00742063473</v>
      </c>
      <c r="H458" s="216">
        <f t="shared" si="634"/>
        <v>6.7039799437938923E-5</v>
      </c>
      <c r="I458" s="201" t="s">
        <v>193</v>
      </c>
      <c r="J458" s="238">
        <f t="shared" ref="J458:AJ458" si="639">SUM(J456:J457)</f>
        <v>9156.6837035127319</v>
      </c>
      <c r="K458" s="238">
        <f t="shared" si="639"/>
        <v>5907.2841806924889</v>
      </c>
      <c r="L458" s="238">
        <f t="shared" si="639"/>
        <v>4192.0236963153548</v>
      </c>
      <c r="M458" s="238">
        <f t="shared" si="639"/>
        <v>3136.4261754443996</v>
      </c>
      <c r="N458" s="238">
        <f t="shared" si="639"/>
        <v>2727.8241229394225</v>
      </c>
      <c r="O458" s="238">
        <f t="shared" si="639"/>
        <v>2664.4650600080922</v>
      </c>
      <c r="P458" s="238">
        <f t="shared" si="639"/>
        <v>3792.3512004106806</v>
      </c>
      <c r="Q458" s="238">
        <f t="shared" si="639"/>
        <v>2427.1355861105776</v>
      </c>
      <c r="R458" s="238">
        <f t="shared" si="639"/>
        <v>3034.445327588242</v>
      </c>
      <c r="S458" s="238">
        <f t="shared" si="639"/>
        <v>3378.5554156756166</v>
      </c>
      <c r="T458" s="238">
        <f t="shared" si="639"/>
        <v>5016.9042646210828</v>
      </c>
      <c r="U458" s="238">
        <f t="shared" si="639"/>
        <v>7523.9681508462763</v>
      </c>
      <c r="V458" s="238">
        <f t="shared" si="639"/>
        <v>5603.1852635983259</v>
      </c>
      <c r="W458" s="238">
        <f t="shared" si="639"/>
        <v>5804.0546893203882</v>
      </c>
      <c r="X458" s="238">
        <f t="shared" si="639"/>
        <v>6118.4740297029703</v>
      </c>
      <c r="Y458" s="238">
        <f t="shared" si="639"/>
        <v>4900.8194038461534</v>
      </c>
      <c r="Z458" s="238">
        <f t="shared" si="639"/>
        <v>4735.4315609756104</v>
      </c>
      <c r="AA458" s="238">
        <f t="shared" si="639"/>
        <v>4716.9106446886453</v>
      </c>
      <c r="AB458" s="238">
        <f t="shared" si="639"/>
        <v>5971.7730955882353</v>
      </c>
      <c r="AC458" s="238">
        <f t="shared" si="639"/>
        <v>5151.7366666666667</v>
      </c>
      <c r="AD458" s="238">
        <f t="shared" si="639"/>
        <v>5592.224008097166</v>
      </c>
      <c r="AE458" s="238">
        <f t="shared" si="639"/>
        <v>6342.5649159663863</v>
      </c>
      <c r="AF458" s="238">
        <f t="shared" si="639"/>
        <v>8518.0242232142864</v>
      </c>
      <c r="AG458" s="238">
        <f t="shared" si="639"/>
        <v>9272.3529186991873</v>
      </c>
      <c r="AH458" s="238">
        <f t="shared" si="639"/>
        <v>9950.7878114754112</v>
      </c>
      <c r="AI458" s="238">
        <f t="shared" si="639"/>
        <v>8734.0090325203255</v>
      </c>
      <c r="AJ458" s="238">
        <f t="shared" si="639"/>
        <v>6906.9116075471693</v>
      </c>
      <c r="AK458" s="238">
        <f t="shared" ref="AK458:AO458" si="640">SUM(AK456:AK457)</f>
        <v>8002.2685400843884</v>
      </c>
      <c r="AL458" s="238">
        <f t="shared" si="640"/>
        <v>6854.8773474576265</v>
      </c>
      <c r="AM458" s="238">
        <f t="shared" si="640"/>
        <v>10073.772131687243</v>
      </c>
      <c r="AN458" s="238">
        <f t="shared" si="640"/>
        <v>968.46739325842691</v>
      </c>
      <c r="AO458" s="238">
        <f t="shared" si="640"/>
        <v>642.63389591078067</v>
      </c>
      <c r="AP458" s="238">
        <f t="shared" ref="AP458:AS458" si="641">SUM(AP456:AP457)</f>
        <v>522.66135616438351</v>
      </c>
      <c r="AQ458" s="238">
        <f t="shared" si="641"/>
        <v>0</v>
      </c>
      <c r="AR458" s="238">
        <f t="shared" si="641"/>
        <v>0</v>
      </c>
      <c r="AS458" s="238">
        <f t="shared" si="641"/>
        <v>0</v>
      </c>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14"/>
      <c r="DC458" s="28"/>
      <c r="DD458" s="28"/>
      <c r="DE458" s="28"/>
      <c r="DF458" s="28"/>
      <c r="DG458" s="28"/>
      <c r="DH458" s="28"/>
      <c r="DI458" s="28"/>
      <c r="DJ458" s="28"/>
      <c r="DK458" s="28"/>
      <c r="DL458" s="28"/>
      <c r="DM458" s="28"/>
      <c r="DN458" s="28"/>
      <c r="DO458" s="28"/>
      <c r="DP458" s="28"/>
      <c r="DQ458" s="28"/>
      <c r="DR458" s="28"/>
      <c r="DS458" s="28"/>
      <c r="DT458" s="28"/>
      <c r="DU458" s="28"/>
      <c r="DV458" s="28"/>
      <c r="DW458" s="28"/>
      <c r="DX458" s="28"/>
      <c r="DY458" s="28"/>
      <c r="DZ458" s="28"/>
      <c r="EA458" s="28"/>
      <c r="EB458" s="28"/>
      <c r="EC458" s="28"/>
      <c r="ED458" s="28"/>
      <c r="EE458" s="28"/>
      <c r="EF458" s="28"/>
      <c r="EG458" s="28"/>
      <c r="EH458" s="28"/>
      <c r="EI458" s="28"/>
      <c r="EJ458" s="28"/>
      <c r="EK458" s="28"/>
      <c r="EL458" s="28"/>
      <c r="EM458" s="28"/>
      <c r="EN458" s="28"/>
      <c r="EO458" s="28"/>
      <c r="EP458" s="28"/>
      <c r="EQ458" s="28"/>
      <c r="ER458" s="28"/>
      <c r="ES458" s="28"/>
      <c r="ET458" s="28"/>
      <c r="EU458" s="28"/>
      <c r="EV458" s="28"/>
      <c r="EW458" s="28"/>
      <c r="EX458" s="28"/>
      <c r="EY458" s="28"/>
      <c r="EZ458" s="28"/>
      <c r="FA458" s="28"/>
      <c r="FB458" s="28"/>
      <c r="FC458" s="28"/>
      <c r="FD458" s="28"/>
      <c r="FE458" s="28"/>
      <c r="FF458" s="28"/>
      <c r="FG458" s="28"/>
      <c r="FH458" s="28"/>
      <c r="FI458" s="28"/>
      <c r="FJ458" s="28"/>
      <c r="FK458" s="28"/>
      <c r="FL458" s="28"/>
      <c r="FM458" s="28"/>
      <c r="FN458" s="28"/>
      <c r="FO458" s="28"/>
      <c r="FP458" s="28"/>
      <c r="FQ458" s="28"/>
      <c r="FR458" s="28"/>
      <c r="FS458" s="28"/>
      <c r="FT458" s="28"/>
      <c r="FU458" s="28"/>
      <c r="FV458" s="28"/>
      <c r="FW458" s="28"/>
      <c r="FX458" s="28"/>
      <c r="FY458" s="28"/>
      <c r="FZ458" s="28"/>
      <c r="GA458" s="28"/>
      <c r="GB458" s="28"/>
      <c r="GC458" s="28"/>
      <c r="GD458" s="28"/>
      <c r="GE458" s="28"/>
      <c r="GF458" s="28"/>
      <c r="GG458" s="28"/>
      <c r="GH458" s="28"/>
      <c r="GI458" s="28"/>
      <c r="GJ458" s="28"/>
      <c r="GK458" s="28"/>
      <c r="GL458" s="28"/>
      <c r="GM458" s="28"/>
      <c r="GN458" s="28"/>
      <c r="GO458" s="28"/>
      <c r="GP458" s="28"/>
      <c r="GQ458" s="28"/>
      <c r="GR458" s="28"/>
      <c r="GS458" s="28"/>
      <c r="GT458" s="28"/>
      <c r="GU458" s="28"/>
      <c r="GV458" s="28"/>
      <c r="GW458" s="28"/>
      <c r="GX458" s="28"/>
      <c r="GY458" s="28"/>
      <c r="GZ458" s="28"/>
      <c r="HA458" s="28"/>
      <c r="HB458" s="28"/>
      <c r="HC458" s="28"/>
      <c r="HD458" s="28"/>
      <c r="HE458" s="28"/>
      <c r="HF458" s="28"/>
      <c r="HG458" s="28"/>
      <c r="HH458" s="28"/>
      <c r="HI458" s="28"/>
      <c r="HJ458" s="28"/>
      <c r="HK458" s="28"/>
      <c r="HL458" s="28"/>
      <c r="HM458" s="28"/>
      <c r="HN458" s="28"/>
      <c r="HO458" s="28"/>
      <c r="HP458" s="28"/>
      <c r="HQ458" s="28"/>
      <c r="HR458" s="28"/>
      <c r="HS458" s="28"/>
      <c r="HT458" s="28"/>
      <c r="HU458" s="28"/>
      <c r="HV458" s="28"/>
      <c r="HW458" s="28"/>
      <c r="HX458" s="28"/>
      <c r="HY458" s="28"/>
      <c r="HZ458" s="28"/>
      <c r="IA458" s="28"/>
      <c r="IB458" s="28"/>
      <c r="IC458" s="28"/>
      <c r="ID458" s="28"/>
      <c r="IE458" s="28"/>
      <c r="IF458" s="28"/>
      <c r="IG458" s="28"/>
      <c r="IH458" s="28"/>
      <c r="II458" s="28"/>
      <c r="IJ458" s="28"/>
      <c r="IK458" s="28"/>
      <c r="IL458" s="28"/>
      <c r="IM458" s="28"/>
      <c r="IN458" s="28"/>
      <c r="IO458" s="28"/>
      <c r="IP458" s="28"/>
      <c r="IQ458" s="28"/>
      <c r="IR458" s="28"/>
      <c r="IS458" s="28"/>
      <c r="IT458" s="28"/>
      <c r="IU458" s="28"/>
      <c r="IV458" s="28"/>
      <c r="IW458" s="28"/>
      <c r="IX458" s="28"/>
      <c r="IY458" s="28"/>
      <c r="IZ458" s="28"/>
      <c r="JA458" s="28"/>
      <c r="JB458" s="28"/>
      <c r="JC458" s="28"/>
      <c r="JD458" s="28"/>
      <c r="JE458" s="28"/>
      <c r="JF458" s="28"/>
      <c r="JG458" s="28"/>
      <c r="JH458" s="28"/>
      <c r="JI458" s="28"/>
      <c r="JJ458" s="28"/>
      <c r="JK458" s="28"/>
      <c r="JL458" s="28"/>
      <c r="JM458" s="28"/>
      <c r="JN458" s="28"/>
      <c r="JO458" s="28"/>
      <c r="JP458" s="28"/>
      <c r="JQ458" s="28"/>
      <c r="JR458" s="28"/>
      <c r="JS458" s="28"/>
    </row>
    <row r="459" spans="1:279" s="27" customFormat="1" ht="13.5" outlineLevel="1" thickTop="1" x14ac:dyDescent="0.2">
      <c r="A459" s="33"/>
      <c r="B459" s="58"/>
      <c r="C459" s="33"/>
      <c r="D459" s="33"/>
      <c r="E459" s="196"/>
      <c r="F459" s="196"/>
      <c r="G459" s="46"/>
      <c r="H459" s="33"/>
      <c r="I459" s="12"/>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14"/>
      <c r="DC459" s="28"/>
      <c r="DD459" s="28"/>
      <c r="DE459" s="28"/>
      <c r="DF459" s="28"/>
      <c r="DG459" s="28"/>
      <c r="DH459" s="28"/>
      <c r="DI459" s="28"/>
      <c r="DJ459" s="28"/>
      <c r="DK459" s="28"/>
      <c r="DL459" s="28"/>
      <c r="DM459" s="28"/>
      <c r="DN459" s="28"/>
      <c r="DO459" s="28"/>
      <c r="DP459" s="28"/>
      <c r="DQ459" s="28"/>
      <c r="DR459" s="28"/>
      <c r="DS459" s="28"/>
      <c r="DT459" s="28"/>
      <c r="DU459" s="28"/>
      <c r="DV459" s="28"/>
      <c r="DW459" s="28"/>
      <c r="DX459" s="28"/>
      <c r="DY459" s="28"/>
      <c r="DZ459" s="28"/>
      <c r="EA459" s="28"/>
      <c r="EB459" s="28"/>
      <c r="EC459" s="28"/>
      <c r="ED459" s="28"/>
      <c r="EE459" s="28"/>
      <c r="EF459" s="28"/>
      <c r="EG459" s="28"/>
      <c r="EH459" s="28"/>
      <c r="EI459" s="28"/>
      <c r="EJ459" s="28"/>
      <c r="EK459" s="28"/>
      <c r="EL459" s="28"/>
      <c r="EM459" s="28"/>
      <c r="EN459" s="28"/>
      <c r="EO459" s="28"/>
      <c r="EP459" s="28"/>
      <c r="EQ459" s="28"/>
      <c r="ER459" s="28"/>
      <c r="ES459" s="28"/>
      <c r="ET459" s="28"/>
      <c r="EU459" s="28"/>
      <c r="EV459" s="28"/>
      <c r="EW459" s="28"/>
      <c r="EX459" s="28"/>
      <c r="EY459" s="28"/>
      <c r="EZ459" s="28"/>
      <c r="FA459" s="28"/>
      <c r="FB459" s="28"/>
      <c r="FC459" s="28"/>
      <c r="FD459" s="28"/>
      <c r="FE459" s="28"/>
      <c r="FF459" s="28"/>
      <c r="FG459" s="28"/>
      <c r="FH459" s="28"/>
      <c r="FI459" s="28"/>
      <c r="FJ459" s="28"/>
      <c r="FK459" s="28"/>
      <c r="FL459" s="28"/>
      <c r="FM459" s="28"/>
      <c r="FN459" s="28"/>
      <c r="FO459" s="28"/>
      <c r="FP459" s="28"/>
      <c r="FQ459" s="28"/>
      <c r="FR459" s="28"/>
      <c r="FS459" s="28"/>
      <c r="FT459" s="28"/>
      <c r="FU459" s="28"/>
      <c r="FV459" s="28"/>
      <c r="FW459" s="28"/>
      <c r="FX459" s="28"/>
      <c r="FY459" s="28"/>
      <c r="FZ459" s="28"/>
      <c r="GA459" s="28"/>
      <c r="GB459" s="28"/>
      <c r="GC459" s="28"/>
      <c r="GD459" s="28"/>
      <c r="GE459" s="28"/>
      <c r="GF459" s="28"/>
      <c r="GG459" s="28"/>
      <c r="GH459" s="28"/>
      <c r="GI459" s="28"/>
      <c r="GJ459" s="28"/>
      <c r="GK459" s="28"/>
      <c r="GL459" s="28"/>
      <c r="GM459" s="28"/>
      <c r="GN459" s="28"/>
      <c r="GO459" s="28"/>
      <c r="GP459" s="28"/>
      <c r="GQ459" s="28"/>
      <c r="GR459" s="28"/>
      <c r="GS459" s="28"/>
      <c r="GT459" s="28"/>
      <c r="GU459" s="28"/>
      <c r="GV459" s="28"/>
      <c r="GW459" s="28"/>
      <c r="GX459" s="28"/>
      <c r="GY459" s="28"/>
      <c r="GZ459" s="28"/>
      <c r="HA459" s="28"/>
      <c r="HB459" s="28"/>
      <c r="HC459" s="28"/>
      <c r="HD459" s="28"/>
      <c r="HE459" s="28"/>
      <c r="HF459" s="28"/>
      <c r="HG459" s="28"/>
      <c r="HH459" s="28"/>
      <c r="HI459" s="28"/>
      <c r="HJ459" s="28"/>
      <c r="HK459" s="28"/>
      <c r="HL459" s="28"/>
      <c r="HM459" s="28"/>
      <c r="HN459" s="28"/>
      <c r="HO459" s="28"/>
      <c r="HP459" s="28"/>
      <c r="HQ459" s="28"/>
      <c r="HR459" s="28"/>
      <c r="HS459" s="28"/>
      <c r="HT459" s="28"/>
      <c r="HU459" s="28"/>
      <c r="HV459" s="28"/>
      <c r="HW459" s="28"/>
      <c r="HX459" s="28"/>
      <c r="HY459" s="28"/>
      <c r="HZ459" s="28"/>
      <c r="IA459" s="28"/>
      <c r="IB459" s="28"/>
      <c r="IC459" s="28"/>
      <c r="ID459" s="28"/>
      <c r="IE459" s="28"/>
      <c r="IF459" s="28"/>
      <c r="IG459" s="28"/>
      <c r="IH459" s="28"/>
      <c r="II459" s="28"/>
      <c r="IJ459" s="28"/>
      <c r="IK459" s="28"/>
      <c r="IL459" s="28"/>
      <c r="IM459" s="28"/>
      <c r="IN459" s="28"/>
      <c r="IO459" s="28"/>
      <c r="IP459" s="28"/>
      <c r="IQ459" s="28"/>
      <c r="IR459" s="28"/>
      <c r="IS459" s="28"/>
      <c r="IT459" s="28"/>
      <c r="IU459" s="28"/>
      <c r="IV459" s="28"/>
      <c r="IW459" s="28"/>
      <c r="IX459" s="28"/>
      <c r="IY459" s="28"/>
      <c r="IZ459" s="28"/>
      <c r="JA459" s="28"/>
      <c r="JB459" s="28"/>
      <c r="JC459" s="28"/>
      <c r="JD459" s="28"/>
      <c r="JE459" s="28"/>
      <c r="JF459" s="28"/>
      <c r="JG459" s="28"/>
      <c r="JH459" s="28"/>
      <c r="JI459" s="28"/>
      <c r="JJ459" s="28"/>
      <c r="JK459" s="28"/>
      <c r="JL459" s="28"/>
      <c r="JM459" s="28"/>
      <c r="JN459" s="28"/>
      <c r="JO459" s="28"/>
      <c r="JP459" s="28"/>
      <c r="JQ459" s="28"/>
      <c r="JR459" s="28"/>
      <c r="JS459" s="28"/>
    </row>
    <row r="460" spans="1:279" s="27" customFormat="1" ht="12.75" outlineLevel="1" x14ac:dyDescent="0.2">
      <c r="A460" s="33"/>
      <c r="B460" s="58"/>
      <c r="C460" s="33"/>
      <c r="D460" s="33"/>
      <c r="E460" s="196"/>
      <c r="F460" s="196"/>
      <c r="G460" s="46"/>
      <c r="H460" s="33"/>
      <c r="I460" s="12"/>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14"/>
      <c r="DC460" s="28"/>
      <c r="DD460" s="28"/>
      <c r="DE460" s="28"/>
      <c r="DF460" s="28"/>
      <c r="DG460" s="28"/>
      <c r="DH460" s="28"/>
      <c r="DI460" s="28"/>
      <c r="DJ460" s="28"/>
      <c r="DK460" s="28"/>
      <c r="DL460" s="28"/>
      <c r="DM460" s="28"/>
      <c r="DN460" s="28"/>
      <c r="DO460" s="28"/>
      <c r="DP460" s="28"/>
      <c r="DQ460" s="28"/>
      <c r="DR460" s="28"/>
      <c r="DS460" s="28"/>
      <c r="DT460" s="28"/>
      <c r="DU460" s="28"/>
      <c r="DV460" s="28"/>
      <c r="DW460" s="28"/>
      <c r="DX460" s="28"/>
      <c r="DY460" s="28"/>
      <c r="DZ460" s="28"/>
      <c r="EA460" s="28"/>
      <c r="EB460" s="28"/>
      <c r="EC460" s="28"/>
      <c r="ED460" s="28"/>
      <c r="EE460" s="28"/>
      <c r="EF460" s="28"/>
      <c r="EG460" s="28"/>
      <c r="EH460" s="28"/>
      <c r="EI460" s="28"/>
      <c r="EJ460" s="28"/>
      <c r="EK460" s="28"/>
      <c r="EL460" s="28"/>
      <c r="EM460" s="28"/>
      <c r="EN460" s="28"/>
      <c r="EO460" s="28"/>
      <c r="EP460" s="28"/>
      <c r="EQ460" s="28"/>
      <c r="ER460" s="28"/>
      <c r="ES460" s="28"/>
      <c r="ET460" s="28"/>
      <c r="EU460" s="28"/>
      <c r="EV460" s="28"/>
      <c r="EW460" s="28"/>
      <c r="EX460" s="28"/>
      <c r="EY460" s="28"/>
      <c r="EZ460" s="28"/>
      <c r="FA460" s="28"/>
      <c r="FB460" s="28"/>
      <c r="FC460" s="28"/>
      <c r="FD460" s="28"/>
      <c r="FE460" s="28"/>
      <c r="FF460" s="28"/>
      <c r="FG460" s="28"/>
      <c r="FH460" s="28"/>
      <c r="FI460" s="28"/>
      <c r="FJ460" s="28"/>
      <c r="FK460" s="28"/>
      <c r="FL460" s="28"/>
      <c r="FM460" s="28"/>
      <c r="FN460" s="28"/>
      <c r="FO460" s="28"/>
      <c r="FP460" s="28"/>
      <c r="FQ460" s="28"/>
      <c r="FR460" s="28"/>
      <c r="FS460" s="28"/>
      <c r="FT460" s="28"/>
      <c r="FU460" s="28"/>
      <c r="FV460" s="28"/>
      <c r="FW460" s="28"/>
      <c r="FX460" s="28"/>
      <c r="FY460" s="28"/>
      <c r="FZ460" s="28"/>
      <c r="GA460" s="28"/>
      <c r="GB460" s="28"/>
      <c r="GC460" s="28"/>
      <c r="GD460" s="28"/>
      <c r="GE460" s="28"/>
      <c r="GF460" s="28"/>
      <c r="GG460" s="28"/>
      <c r="GH460" s="28"/>
      <c r="GI460" s="28"/>
      <c r="GJ460" s="28"/>
      <c r="GK460" s="28"/>
      <c r="GL460" s="28"/>
      <c r="GM460" s="28"/>
      <c r="GN460" s="28"/>
      <c r="GO460" s="28"/>
      <c r="GP460" s="28"/>
      <c r="GQ460" s="28"/>
      <c r="GR460" s="28"/>
      <c r="GS460" s="28"/>
      <c r="GT460" s="28"/>
      <c r="GU460" s="28"/>
      <c r="GV460" s="28"/>
      <c r="GW460" s="28"/>
      <c r="GX460" s="28"/>
      <c r="GY460" s="28"/>
      <c r="GZ460" s="28"/>
      <c r="HA460" s="28"/>
      <c r="HB460" s="28"/>
      <c r="HC460" s="28"/>
      <c r="HD460" s="28"/>
      <c r="HE460" s="28"/>
      <c r="HF460" s="28"/>
      <c r="HG460" s="28"/>
      <c r="HH460" s="28"/>
      <c r="HI460" s="28"/>
      <c r="HJ460" s="28"/>
      <c r="HK460" s="28"/>
      <c r="HL460" s="28"/>
      <c r="HM460" s="28"/>
      <c r="HN460" s="28"/>
      <c r="HO460" s="28"/>
      <c r="HP460" s="28"/>
      <c r="HQ460" s="28"/>
      <c r="HR460" s="28"/>
      <c r="HS460" s="28"/>
      <c r="HT460" s="28"/>
      <c r="HU460" s="28"/>
      <c r="HV460" s="28"/>
      <c r="HW460" s="28"/>
      <c r="HX460" s="28"/>
      <c r="HY460" s="28"/>
      <c r="HZ460" s="28"/>
      <c r="IA460" s="28"/>
      <c r="IB460" s="28"/>
      <c r="IC460" s="28"/>
      <c r="ID460" s="28"/>
      <c r="IE460" s="28"/>
      <c r="IF460" s="28"/>
      <c r="IG460" s="28"/>
      <c r="IH460" s="28"/>
      <c r="II460" s="28"/>
      <c r="IJ460" s="28"/>
      <c r="IK460" s="28"/>
      <c r="IL460" s="28"/>
      <c r="IM460" s="28"/>
      <c r="IN460" s="28"/>
      <c r="IO460" s="28"/>
      <c r="IP460" s="28"/>
      <c r="IQ460" s="28"/>
      <c r="IR460" s="28"/>
      <c r="IS460" s="28"/>
      <c r="IT460" s="28"/>
      <c r="IU460" s="28"/>
      <c r="IV460" s="28"/>
      <c r="IW460" s="28"/>
      <c r="IX460" s="28"/>
      <c r="IY460" s="28"/>
      <c r="IZ460" s="28"/>
      <c r="JA460" s="28"/>
      <c r="JB460" s="28"/>
      <c r="JC460" s="28"/>
      <c r="JD460" s="28"/>
      <c r="JE460" s="28"/>
      <c r="JF460" s="28"/>
      <c r="JG460" s="28"/>
      <c r="JH460" s="28"/>
      <c r="JI460" s="28"/>
      <c r="JJ460" s="28"/>
      <c r="JK460" s="28"/>
      <c r="JL460" s="28"/>
      <c r="JM460" s="28"/>
      <c r="JN460" s="28"/>
      <c r="JO460" s="28"/>
      <c r="JP460" s="28"/>
      <c r="JQ460" s="28"/>
      <c r="JR460" s="28"/>
      <c r="JS460" s="28"/>
    </row>
    <row r="461" spans="1:279" s="27" customFormat="1" ht="12.75" outlineLevel="1" x14ac:dyDescent="0.2">
      <c r="A461" s="33"/>
      <c r="B461" s="58"/>
      <c r="C461" s="240" t="s">
        <v>194</v>
      </c>
      <c r="D461" s="33"/>
      <c r="E461" s="194"/>
      <c r="F461" s="194"/>
      <c r="G461" s="204"/>
      <c r="H461" s="33"/>
      <c r="I461" s="12"/>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14"/>
      <c r="DC461" s="28"/>
      <c r="DD461" s="28"/>
      <c r="DE461" s="28"/>
      <c r="DF461" s="28"/>
      <c r="DG461" s="28"/>
      <c r="DH461" s="28"/>
      <c r="DI461" s="28"/>
      <c r="DJ461" s="28"/>
      <c r="DK461" s="28"/>
      <c r="DL461" s="28"/>
      <c r="DM461" s="28"/>
      <c r="DN461" s="28"/>
      <c r="DO461" s="28"/>
      <c r="DP461" s="28"/>
      <c r="DQ461" s="28"/>
      <c r="DR461" s="28"/>
      <c r="DS461" s="28"/>
      <c r="DT461" s="28"/>
      <c r="DU461" s="28"/>
      <c r="DV461" s="28"/>
      <c r="DW461" s="28"/>
      <c r="DX461" s="28"/>
      <c r="DY461" s="28"/>
      <c r="DZ461" s="28"/>
      <c r="EA461" s="28"/>
      <c r="EB461" s="28"/>
      <c r="EC461" s="28"/>
      <c r="ED461" s="28"/>
      <c r="EE461" s="28"/>
      <c r="EF461" s="28"/>
      <c r="EG461" s="28"/>
      <c r="EH461" s="28"/>
      <c r="EI461" s="28"/>
      <c r="EJ461" s="28"/>
      <c r="EK461" s="28"/>
      <c r="EL461" s="28"/>
      <c r="EM461" s="28"/>
      <c r="EN461" s="28"/>
      <c r="EO461" s="28"/>
      <c r="EP461" s="28"/>
      <c r="EQ461" s="28"/>
      <c r="ER461" s="28"/>
      <c r="ES461" s="28"/>
      <c r="ET461" s="28"/>
      <c r="EU461" s="28"/>
      <c r="EV461" s="28"/>
      <c r="EW461" s="28"/>
      <c r="EX461" s="28"/>
      <c r="EY461" s="28"/>
      <c r="EZ461" s="28"/>
      <c r="FA461" s="28"/>
      <c r="FB461" s="28"/>
      <c r="FC461" s="28"/>
      <c r="FD461" s="28"/>
      <c r="FE461" s="28"/>
      <c r="FF461" s="28"/>
      <c r="FG461" s="28"/>
      <c r="FH461" s="28"/>
      <c r="FI461" s="28"/>
      <c r="FJ461" s="28"/>
      <c r="FK461" s="28"/>
      <c r="FL461" s="28"/>
      <c r="FM461" s="28"/>
      <c r="FN461" s="28"/>
      <c r="FO461" s="28"/>
      <c r="FP461" s="28"/>
      <c r="FQ461" s="28"/>
      <c r="FR461" s="28"/>
      <c r="FS461" s="28"/>
      <c r="FT461" s="28"/>
      <c r="FU461" s="28"/>
      <c r="FV461" s="28"/>
      <c r="FW461" s="28"/>
      <c r="FX461" s="28"/>
      <c r="FY461" s="28"/>
      <c r="FZ461" s="28"/>
      <c r="GA461" s="28"/>
      <c r="GB461" s="28"/>
      <c r="GC461" s="28"/>
      <c r="GD461" s="28"/>
      <c r="GE461" s="28"/>
      <c r="GF461" s="28"/>
      <c r="GG461" s="28"/>
      <c r="GH461" s="28"/>
      <c r="GI461" s="28"/>
      <c r="GJ461" s="28"/>
      <c r="GK461" s="28"/>
      <c r="GL461" s="28"/>
      <c r="GM461" s="28"/>
      <c r="GN461" s="28"/>
      <c r="GO461" s="28"/>
      <c r="GP461" s="28"/>
      <c r="GQ461" s="28"/>
      <c r="GR461" s="28"/>
      <c r="GS461" s="28"/>
      <c r="GT461" s="28"/>
      <c r="GU461" s="28"/>
      <c r="GV461" s="28"/>
      <c r="GW461" s="28"/>
      <c r="GX461" s="28"/>
      <c r="GY461" s="28"/>
      <c r="GZ461" s="28"/>
      <c r="HA461" s="28"/>
      <c r="HB461" s="28"/>
      <c r="HC461" s="28"/>
      <c r="HD461" s="28"/>
      <c r="HE461" s="28"/>
      <c r="HF461" s="28"/>
      <c r="HG461" s="28"/>
      <c r="HH461" s="28"/>
      <c r="HI461" s="28"/>
      <c r="HJ461" s="28"/>
      <c r="HK461" s="28"/>
      <c r="HL461" s="28"/>
      <c r="HM461" s="28"/>
      <c r="HN461" s="28"/>
      <c r="HO461" s="28"/>
      <c r="HP461" s="28"/>
      <c r="HQ461" s="28"/>
      <c r="HR461" s="28"/>
      <c r="HS461" s="28"/>
      <c r="HT461" s="28"/>
      <c r="HU461" s="28"/>
      <c r="HV461" s="28"/>
      <c r="HW461" s="28"/>
      <c r="HX461" s="28"/>
      <c r="HY461" s="28"/>
      <c r="HZ461" s="28"/>
      <c r="IA461" s="28"/>
      <c r="IB461" s="28"/>
      <c r="IC461" s="28"/>
      <c r="ID461" s="28"/>
      <c r="IE461" s="28"/>
      <c r="IF461" s="28"/>
      <c r="IG461" s="28"/>
      <c r="IH461" s="28"/>
      <c r="II461" s="28"/>
      <c r="IJ461" s="28"/>
      <c r="IK461" s="28"/>
      <c r="IL461" s="28"/>
      <c r="IM461" s="28"/>
      <c r="IN461" s="28"/>
      <c r="IO461" s="28"/>
      <c r="IP461" s="28"/>
      <c r="IQ461" s="28"/>
      <c r="IR461" s="28"/>
      <c r="IS461" s="28"/>
      <c r="IT461" s="28"/>
      <c r="IU461" s="28"/>
      <c r="IV461" s="28"/>
      <c r="IW461" s="28"/>
      <c r="IX461" s="28"/>
      <c r="IY461" s="28"/>
      <c r="IZ461" s="28"/>
      <c r="JA461" s="28"/>
      <c r="JB461" s="28"/>
      <c r="JC461" s="28"/>
      <c r="JD461" s="28"/>
      <c r="JE461" s="28"/>
      <c r="JF461" s="28"/>
      <c r="JG461" s="28"/>
      <c r="JH461" s="28"/>
      <c r="JI461" s="28"/>
      <c r="JJ461" s="28"/>
      <c r="JK461" s="28"/>
      <c r="JL461" s="28"/>
      <c r="JM461" s="28"/>
      <c r="JN461" s="28"/>
      <c r="JO461" s="28"/>
      <c r="JP461" s="28"/>
      <c r="JQ461" s="28"/>
      <c r="JR461" s="28"/>
      <c r="JS461" s="28"/>
    </row>
    <row r="462" spans="1:279" s="27" customFormat="1" ht="12.75" outlineLevel="1" x14ac:dyDescent="0.2">
      <c r="A462" s="33"/>
      <c r="B462" s="58"/>
      <c r="C462" s="33"/>
      <c r="D462" s="33"/>
      <c r="E462" s="244"/>
      <c r="F462" s="194"/>
      <c r="G462" s="204"/>
      <c r="H462" s="246"/>
      <c r="I462" s="12"/>
      <c r="J462" s="195"/>
      <c r="K462" s="195"/>
      <c r="L462" s="195"/>
      <c r="M462" s="195"/>
      <c r="N462" s="195"/>
      <c r="O462" s="195"/>
      <c r="P462" s="195"/>
      <c r="Q462" s="195"/>
      <c r="R462" s="195"/>
      <c r="S462" s="195"/>
      <c r="T462" s="195"/>
      <c r="U462" s="195"/>
      <c r="V462" s="195"/>
      <c r="W462" s="195"/>
      <c r="X462" s="195"/>
      <c r="Y462" s="195"/>
      <c r="Z462" s="195"/>
      <c r="AA462" s="195"/>
      <c r="AB462" s="195"/>
      <c r="AC462" s="195"/>
      <c r="AD462" s="195"/>
      <c r="AE462" s="195"/>
      <c r="AF462" s="195"/>
      <c r="AG462" s="195"/>
      <c r="AH462" s="195"/>
      <c r="AI462" s="195"/>
      <c r="AJ462" s="195"/>
      <c r="AK462" s="195"/>
      <c r="AL462" s="195"/>
      <c r="AM462" s="195"/>
      <c r="AN462" s="195"/>
      <c r="AO462" s="195"/>
      <c r="AP462" s="195"/>
      <c r="AQ462" s="195"/>
      <c r="AR462" s="195"/>
      <c r="AS462" s="195"/>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14"/>
      <c r="DC462" s="28"/>
      <c r="DD462" s="28"/>
      <c r="DE462" s="28"/>
      <c r="DF462" s="28"/>
      <c r="DG462" s="28"/>
      <c r="DH462" s="28"/>
      <c r="DI462" s="28"/>
      <c r="DJ462" s="28"/>
      <c r="DK462" s="28"/>
      <c r="DL462" s="28"/>
      <c r="DM462" s="28"/>
      <c r="DN462" s="28"/>
      <c r="DO462" s="28"/>
      <c r="DP462" s="28"/>
      <c r="DQ462" s="28"/>
      <c r="DR462" s="28"/>
      <c r="DS462" s="28"/>
      <c r="DT462" s="28"/>
      <c r="DU462" s="28"/>
      <c r="DV462" s="28"/>
      <c r="DW462" s="28"/>
      <c r="DX462" s="28"/>
      <c r="DY462" s="28"/>
      <c r="DZ462" s="28"/>
      <c r="EA462" s="28"/>
      <c r="EB462" s="28"/>
      <c r="EC462" s="28"/>
      <c r="ED462" s="28"/>
      <c r="EE462" s="28"/>
      <c r="EF462" s="28"/>
      <c r="EG462" s="28"/>
      <c r="EH462" s="28"/>
      <c r="EI462" s="28"/>
      <c r="EJ462" s="28"/>
      <c r="EK462" s="28"/>
      <c r="EL462" s="28"/>
      <c r="EM462" s="28"/>
      <c r="EN462" s="28"/>
      <c r="EO462" s="28"/>
      <c r="EP462" s="28"/>
      <c r="EQ462" s="28"/>
      <c r="ER462" s="28"/>
      <c r="ES462" s="28"/>
      <c r="ET462" s="28"/>
      <c r="EU462" s="28"/>
      <c r="EV462" s="28"/>
      <c r="EW462" s="28"/>
      <c r="EX462" s="28"/>
      <c r="EY462" s="28"/>
      <c r="EZ462" s="28"/>
      <c r="FA462" s="28"/>
      <c r="FB462" s="28"/>
      <c r="FC462" s="28"/>
      <c r="FD462" s="28"/>
      <c r="FE462" s="28"/>
      <c r="FF462" s="28"/>
      <c r="FG462" s="28"/>
      <c r="FH462" s="28"/>
      <c r="FI462" s="28"/>
      <c r="FJ462" s="28"/>
      <c r="FK462" s="28"/>
      <c r="FL462" s="28"/>
      <c r="FM462" s="28"/>
      <c r="FN462" s="28"/>
      <c r="FO462" s="28"/>
      <c r="FP462" s="28"/>
      <c r="FQ462" s="28"/>
      <c r="FR462" s="28"/>
      <c r="FS462" s="28"/>
      <c r="FT462" s="28"/>
      <c r="FU462" s="28"/>
      <c r="FV462" s="28"/>
      <c r="FW462" s="28"/>
      <c r="FX462" s="28"/>
      <c r="FY462" s="28"/>
      <c r="FZ462" s="28"/>
      <c r="GA462" s="28"/>
      <c r="GB462" s="28"/>
      <c r="GC462" s="28"/>
      <c r="GD462" s="28"/>
      <c r="GE462" s="28"/>
      <c r="GF462" s="28"/>
      <c r="GG462" s="28"/>
      <c r="GH462" s="28"/>
      <c r="GI462" s="28"/>
      <c r="GJ462" s="28"/>
      <c r="GK462" s="28"/>
      <c r="GL462" s="28"/>
      <c r="GM462" s="28"/>
      <c r="GN462" s="28"/>
      <c r="GO462" s="28"/>
      <c r="GP462" s="28"/>
      <c r="GQ462" s="28"/>
      <c r="GR462" s="28"/>
      <c r="GS462" s="28"/>
      <c r="GT462" s="28"/>
      <c r="GU462" s="28"/>
      <c r="GV462" s="28"/>
      <c r="GW462" s="28"/>
      <c r="GX462" s="28"/>
      <c r="GY462" s="28"/>
      <c r="GZ462" s="28"/>
      <c r="HA462" s="28"/>
      <c r="HB462" s="28"/>
      <c r="HC462" s="28"/>
      <c r="HD462" s="28"/>
      <c r="HE462" s="28"/>
      <c r="HF462" s="28"/>
      <c r="HG462" s="28"/>
      <c r="HH462" s="28"/>
      <c r="HI462" s="28"/>
      <c r="HJ462" s="28"/>
      <c r="HK462" s="28"/>
      <c r="HL462" s="28"/>
      <c r="HM462" s="28"/>
      <c r="HN462" s="28"/>
      <c r="HO462" s="28"/>
      <c r="HP462" s="28"/>
      <c r="HQ462" s="28"/>
      <c r="HR462" s="28"/>
      <c r="HS462" s="28"/>
      <c r="HT462" s="28"/>
      <c r="HU462" s="28"/>
      <c r="HV462" s="28"/>
      <c r="HW462" s="28"/>
      <c r="HX462" s="28"/>
      <c r="HY462" s="28"/>
      <c r="HZ462" s="28"/>
      <c r="IA462" s="28"/>
      <c r="IB462" s="28"/>
      <c r="IC462" s="28"/>
      <c r="ID462" s="28"/>
      <c r="IE462" s="28"/>
      <c r="IF462" s="28"/>
      <c r="IG462" s="28"/>
      <c r="IH462" s="28"/>
      <c r="II462" s="28"/>
      <c r="IJ462" s="28"/>
      <c r="IK462" s="28"/>
      <c r="IL462" s="28"/>
      <c r="IM462" s="28"/>
      <c r="IN462" s="28"/>
      <c r="IO462" s="28"/>
      <c r="IP462" s="28"/>
      <c r="IQ462" s="28"/>
      <c r="IR462" s="28"/>
      <c r="IS462" s="28"/>
      <c r="IT462" s="28"/>
      <c r="IU462" s="28"/>
      <c r="IV462" s="28"/>
      <c r="IW462" s="28"/>
      <c r="IX462" s="28"/>
      <c r="IY462" s="28"/>
      <c r="IZ462" s="28"/>
      <c r="JA462" s="28"/>
      <c r="JB462" s="28"/>
      <c r="JC462" s="28"/>
      <c r="JD462" s="28"/>
      <c r="JE462" s="28"/>
      <c r="JF462" s="28"/>
      <c r="JG462" s="28"/>
      <c r="JH462" s="28"/>
      <c r="JI462" s="28"/>
      <c r="JJ462" s="28"/>
      <c r="JK462" s="28"/>
      <c r="JL462" s="28"/>
      <c r="JM462" s="28"/>
      <c r="JN462" s="28"/>
      <c r="JO462" s="28"/>
      <c r="JP462" s="28"/>
      <c r="JQ462" s="28"/>
      <c r="JR462" s="28"/>
      <c r="JS462" s="28"/>
    </row>
    <row r="463" spans="1:279" s="27" customFormat="1" ht="12.75" outlineLevel="1" x14ac:dyDescent="0.2">
      <c r="A463" s="33"/>
      <c r="B463" s="58"/>
      <c r="C463" s="33" t="s">
        <v>119</v>
      </c>
      <c r="D463" s="33"/>
      <c r="E463" s="244">
        <v>1</v>
      </c>
      <c r="F463" s="194"/>
      <c r="G463" s="204">
        <f t="shared" ref="G463" si="642">SUM(J463:AS463)</f>
        <v>178342.00742063473</v>
      </c>
      <c r="H463" s="246">
        <f t="shared" ref="H463:H505" si="643">+G463/$G$322</f>
        <v>6.6979672620373973E-5</v>
      </c>
      <c r="I463" s="201" t="s">
        <v>193</v>
      </c>
      <c r="J463" s="195">
        <f t="shared" ref="J463:AJ463" si="644">+J403/J$10</f>
        <v>9156.6837035127319</v>
      </c>
      <c r="K463" s="195">
        <f t="shared" si="644"/>
        <v>5907.2841806924889</v>
      </c>
      <c r="L463" s="195">
        <f t="shared" si="644"/>
        <v>4192.0236963153548</v>
      </c>
      <c r="M463" s="195">
        <f t="shared" si="644"/>
        <v>3136.4261754443996</v>
      </c>
      <c r="N463" s="195">
        <f t="shared" si="644"/>
        <v>2727.8241229394225</v>
      </c>
      <c r="O463" s="195">
        <f t="shared" si="644"/>
        <v>2664.4650600080922</v>
      </c>
      <c r="P463" s="195">
        <f t="shared" si="644"/>
        <v>3792.3512004106806</v>
      </c>
      <c r="Q463" s="195">
        <f t="shared" si="644"/>
        <v>2427.1355861105776</v>
      </c>
      <c r="R463" s="195">
        <f t="shared" si="644"/>
        <v>3034.445327588242</v>
      </c>
      <c r="S463" s="195">
        <f t="shared" si="644"/>
        <v>3378.5554156756166</v>
      </c>
      <c r="T463" s="195">
        <f t="shared" si="644"/>
        <v>5016.9042646210828</v>
      </c>
      <c r="U463" s="195">
        <f t="shared" si="644"/>
        <v>7523.9681508462763</v>
      </c>
      <c r="V463" s="195">
        <f t="shared" si="644"/>
        <v>5603.1852635983259</v>
      </c>
      <c r="W463" s="195">
        <f t="shared" si="644"/>
        <v>5804.0546893203882</v>
      </c>
      <c r="X463" s="195">
        <f t="shared" si="644"/>
        <v>6118.4740297029703</v>
      </c>
      <c r="Y463" s="195">
        <f t="shared" si="644"/>
        <v>4900.8194038461534</v>
      </c>
      <c r="Z463" s="195">
        <f t="shared" si="644"/>
        <v>4735.4315609756104</v>
      </c>
      <c r="AA463" s="195">
        <f t="shared" si="644"/>
        <v>4716.9106446886453</v>
      </c>
      <c r="AB463" s="195">
        <f t="shared" si="644"/>
        <v>5971.7730955882353</v>
      </c>
      <c r="AC463" s="195">
        <f t="shared" si="644"/>
        <v>5151.7366666666667</v>
      </c>
      <c r="AD463" s="195">
        <f t="shared" si="644"/>
        <v>5592.224008097166</v>
      </c>
      <c r="AE463" s="195">
        <f t="shared" si="644"/>
        <v>6342.5649159663863</v>
      </c>
      <c r="AF463" s="195">
        <f t="shared" si="644"/>
        <v>8518.0242232142864</v>
      </c>
      <c r="AG463" s="195">
        <f t="shared" si="644"/>
        <v>9272.3529186991873</v>
      </c>
      <c r="AH463" s="195">
        <f t="shared" si="644"/>
        <v>9950.7878114754112</v>
      </c>
      <c r="AI463" s="195">
        <f t="shared" si="644"/>
        <v>8734.0090325203255</v>
      </c>
      <c r="AJ463" s="195">
        <f t="shared" si="644"/>
        <v>6906.9116075471693</v>
      </c>
      <c r="AK463" s="195">
        <f t="shared" ref="AK463:AO463" si="645">+AK403/AK$10</f>
        <v>8002.2685400843884</v>
      </c>
      <c r="AL463" s="195">
        <f t="shared" si="645"/>
        <v>6854.8773474576265</v>
      </c>
      <c r="AM463" s="195">
        <f t="shared" si="645"/>
        <v>10073.772131687243</v>
      </c>
      <c r="AN463" s="195">
        <f t="shared" si="645"/>
        <v>968.46739325842691</v>
      </c>
      <c r="AO463" s="195">
        <f t="shared" si="645"/>
        <v>642.63389591078067</v>
      </c>
      <c r="AP463" s="195">
        <f t="shared" ref="AP463:AS463" si="646">+AP403/AP$10</f>
        <v>522.66135616438351</v>
      </c>
      <c r="AQ463" s="195">
        <f t="shared" si="646"/>
        <v>0</v>
      </c>
      <c r="AR463" s="195">
        <f t="shared" si="646"/>
        <v>0</v>
      </c>
      <c r="AS463" s="195">
        <f t="shared" si="646"/>
        <v>0</v>
      </c>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14"/>
      <c r="DC463" s="28"/>
      <c r="DD463" s="28"/>
      <c r="DE463" s="28"/>
      <c r="DF463" s="28"/>
      <c r="DG463" s="28"/>
      <c r="DH463" s="28"/>
      <c r="DI463" s="28"/>
      <c r="DJ463" s="28"/>
      <c r="DK463" s="28"/>
      <c r="DL463" s="28"/>
      <c r="DM463" s="28"/>
      <c r="DN463" s="28"/>
      <c r="DO463" s="28"/>
      <c r="DP463" s="28"/>
      <c r="DQ463" s="28"/>
      <c r="DR463" s="28"/>
      <c r="DS463" s="28"/>
      <c r="DT463" s="28"/>
      <c r="DU463" s="28"/>
      <c r="DV463" s="28"/>
      <c r="DW463" s="28"/>
      <c r="DX463" s="28"/>
      <c r="DY463" s="28"/>
      <c r="DZ463" s="28"/>
      <c r="EA463" s="28"/>
      <c r="EB463" s="28"/>
      <c r="EC463" s="28"/>
      <c r="ED463" s="28"/>
      <c r="EE463" s="28"/>
      <c r="EF463" s="28"/>
      <c r="EG463" s="28"/>
      <c r="EH463" s="28"/>
      <c r="EI463" s="28"/>
      <c r="EJ463" s="28"/>
      <c r="EK463" s="28"/>
      <c r="EL463" s="28"/>
      <c r="EM463" s="28"/>
      <c r="EN463" s="28"/>
      <c r="EO463" s="28"/>
      <c r="EP463" s="28"/>
      <c r="EQ463" s="28"/>
      <c r="ER463" s="28"/>
      <c r="ES463" s="28"/>
      <c r="ET463" s="28"/>
      <c r="EU463" s="28"/>
      <c r="EV463" s="28"/>
      <c r="EW463" s="28"/>
      <c r="EX463" s="28"/>
      <c r="EY463" s="28"/>
      <c r="EZ463" s="28"/>
      <c r="FA463" s="28"/>
      <c r="FB463" s="28"/>
      <c r="FC463" s="28"/>
      <c r="FD463" s="28"/>
      <c r="FE463" s="28"/>
      <c r="FF463" s="28"/>
      <c r="FG463" s="28"/>
      <c r="FH463" s="28"/>
      <c r="FI463" s="28"/>
      <c r="FJ463" s="28"/>
      <c r="FK463" s="28"/>
      <c r="FL463" s="28"/>
      <c r="FM463" s="28"/>
      <c r="FN463" s="28"/>
      <c r="FO463" s="28"/>
      <c r="FP463" s="28"/>
      <c r="FQ463" s="28"/>
      <c r="FR463" s="28"/>
      <c r="FS463" s="28"/>
      <c r="FT463" s="28"/>
      <c r="FU463" s="28"/>
      <c r="FV463" s="28"/>
      <c r="FW463" s="28"/>
      <c r="FX463" s="28"/>
      <c r="FY463" s="28"/>
      <c r="FZ463" s="28"/>
      <c r="GA463" s="28"/>
      <c r="GB463" s="28"/>
      <c r="GC463" s="28"/>
      <c r="GD463" s="28"/>
      <c r="GE463" s="28"/>
      <c r="GF463" s="28"/>
      <c r="GG463" s="28"/>
      <c r="GH463" s="28"/>
      <c r="GI463" s="28"/>
      <c r="GJ463" s="28"/>
      <c r="GK463" s="28"/>
      <c r="GL463" s="28"/>
      <c r="GM463" s="28"/>
      <c r="GN463" s="28"/>
      <c r="GO463" s="28"/>
      <c r="GP463" s="28"/>
      <c r="GQ463" s="28"/>
      <c r="GR463" s="28"/>
      <c r="GS463" s="28"/>
      <c r="GT463" s="28"/>
      <c r="GU463" s="28"/>
      <c r="GV463" s="28"/>
      <c r="GW463" s="28"/>
      <c r="GX463" s="28"/>
      <c r="GY463" s="28"/>
      <c r="GZ463" s="28"/>
      <c r="HA463" s="28"/>
      <c r="HB463" s="28"/>
      <c r="HC463" s="28"/>
      <c r="HD463" s="28"/>
      <c r="HE463" s="28"/>
      <c r="HF463" s="28"/>
      <c r="HG463" s="28"/>
      <c r="HH463" s="28"/>
      <c r="HI463" s="28"/>
      <c r="HJ463" s="28"/>
      <c r="HK463" s="28"/>
      <c r="HL463" s="28"/>
      <c r="HM463" s="28"/>
      <c r="HN463" s="28"/>
      <c r="HO463" s="28"/>
      <c r="HP463" s="28"/>
      <c r="HQ463" s="28"/>
      <c r="HR463" s="28"/>
      <c r="HS463" s="28"/>
      <c r="HT463" s="28"/>
      <c r="HU463" s="28"/>
      <c r="HV463" s="28"/>
      <c r="HW463" s="28"/>
      <c r="HX463" s="28"/>
      <c r="HY463" s="28"/>
      <c r="HZ463" s="28"/>
      <c r="IA463" s="28"/>
      <c r="IB463" s="28"/>
      <c r="IC463" s="28"/>
      <c r="ID463" s="28"/>
      <c r="IE463" s="28"/>
      <c r="IF463" s="28"/>
      <c r="IG463" s="28"/>
      <c r="IH463" s="28"/>
      <c r="II463" s="28"/>
      <c r="IJ463" s="28"/>
      <c r="IK463" s="28"/>
      <c r="IL463" s="28"/>
      <c r="IM463" s="28"/>
      <c r="IN463" s="28"/>
      <c r="IO463" s="28"/>
      <c r="IP463" s="28"/>
      <c r="IQ463" s="28"/>
      <c r="IR463" s="28"/>
      <c r="IS463" s="28"/>
      <c r="IT463" s="28"/>
      <c r="IU463" s="28"/>
      <c r="IV463" s="28"/>
      <c r="IW463" s="28"/>
      <c r="IX463" s="28"/>
      <c r="IY463" s="28"/>
      <c r="IZ463" s="28"/>
      <c r="JA463" s="28"/>
      <c r="JB463" s="28"/>
      <c r="JC463" s="28"/>
      <c r="JD463" s="28"/>
      <c r="JE463" s="28"/>
      <c r="JF463" s="28"/>
      <c r="JG463" s="28"/>
      <c r="JH463" s="28"/>
      <c r="JI463" s="28"/>
      <c r="JJ463" s="28"/>
      <c r="JK463" s="28"/>
      <c r="JL463" s="28"/>
      <c r="JM463" s="28"/>
      <c r="JN463" s="28"/>
      <c r="JO463" s="28"/>
      <c r="JP463" s="28"/>
      <c r="JQ463" s="28"/>
      <c r="JR463" s="28"/>
      <c r="JS463" s="28"/>
    </row>
    <row r="464" spans="1:279" s="27" customFormat="1" ht="12.75" outlineLevel="1" x14ac:dyDescent="0.2">
      <c r="A464" s="33"/>
      <c r="B464" s="58"/>
      <c r="C464" s="33" t="s">
        <v>118</v>
      </c>
      <c r="D464" s="33"/>
      <c r="E464" s="244">
        <v>0</v>
      </c>
      <c r="F464" s="194"/>
      <c r="G464" s="204">
        <f>SUM(J464:AS464)</f>
        <v>0</v>
      </c>
      <c r="H464" s="246">
        <f>+G464/$G$398</f>
        <v>0</v>
      </c>
      <c r="I464" s="201" t="s">
        <v>193</v>
      </c>
      <c r="J464" s="195">
        <f t="shared" ref="J464:AJ464" si="647">+J404/J$10</f>
        <v>0</v>
      </c>
      <c r="K464" s="195">
        <f t="shared" si="647"/>
        <v>0</v>
      </c>
      <c r="L464" s="195">
        <f t="shared" si="647"/>
        <v>0</v>
      </c>
      <c r="M464" s="195">
        <f t="shared" si="647"/>
        <v>0</v>
      </c>
      <c r="N464" s="195">
        <f t="shared" si="647"/>
        <v>0</v>
      </c>
      <c r="O464" s="195">
        <f t="shared" si="647"/>
        <v>0</v>
      </c>
      <c r="P464" s="195">
        <f t="shared" si="647"/>
        <v>0</v>
      </c>
      <c r="Q464" s="195">
        <f t="shared" si="647"/>
        <v>0</v>
      </c>
      <c r="R464" s="195">
        <f t="shared" si="647"/>
        <v>0</v>
      </c>
      <c r="S464" s="195">
        <f t="shared" si="647"/>
        <v>0</v>
      </c>
      <c r="T464" s="195">
        <f t="shared" si="647"/>
        <v>0</v>
      </c>
      <c r="U464" s="195">
        <f t="shared" si="647"/>
        <v>0</v>
      </c>
      <c r="V464" s="195">
        <f t="shared" si="647"/>
        <v>0</v>
      </c>
      <c r="W464" s="195">
        <f t="shared" si="647"/>
        <v>0</v>
      </c>
      <c r="X464" s="195">
        <f t="shared" si="647"/>
        <v>0</v>
      </c>
      <c r="Y464" s="195">
        <f t="shared" si="647"/>
        <v>0</v>
      </c>
      <c r="Z464" s="195">
        <f t="shared" si="647"/>
        <v>0</v>
      </c>
      <c r="AA464" s="195">
        <f t="shared" si="647"/>
        <v>0</v>
      </c>
      <c r="AB464" s="195">
        <f t="shared" si="647"/>
        <v>0</v>
      </c>
      <c r="AC464" s="195">
        <f t="shared" si="647"/>
        <v>0</v>
      </c>
      <c r="AD464" s="195">
        <f t="shared" si="647"/>
        <v>0</v>
      </c>
      <c r="AE464" s="195">
        <f t="shared" si="647"/>
        <v>0</v>
      </c>
      <c r="AF464" s="195">
        <f t="shared" si="647"/>
        <v>0</v>
      </c>
      <c r="AG464" s="195">
        <f t="shared" si="647"/>
        <v>0</v>
      </c>
      <c r="AH464" s="195">
        <f t="shared" si="647"/>
        <v>0</v>
      </c>
      <c r="AI464" s="195">
        <f t="shared" si="647"/>
        <v>0</v>
      </c>
      <c r="AJ464" s="195">
        <f t="shared" si="647"/>
        <v>0</v>
      </c>
      <c r="AK464" s="195">
        <f t="shared" ref="AK464:AO464" si="648">+AK404/AK$10</f>
        <v>0</v>
      </c>
      <c r="AL464" s="195">
        <f t="shared" si="648"/>
        <v>0</v>
      </c>
      <c r="AM464" s="195">
        <f t="shared" si="648"/>
        <v>0</v>
      </c>
      <c r="AN464" s="195">
        <f t="shared" si="648"/>
        <v>0</v>
      </c>
      <c r="AO464" s="195">
        <f t="shared" si="648"/>
        <v>0</v>
      </c>
      <c r="AP464" s="195">
        <f t="shared" ref="AP464:AS464" si="649">+AP404/AP$10</f>
        <v>0</v>
      </c>
      <c r="AQ464" s="195">
        <f t="shared" si="649"/>
        <v>0</v>
      </c>
      <c r="AR464" s="195">
        <f t="shared" si="649"/>
        <v>0</v>
      </c>
      <c r="AS464" s="195">
        <f t="shared" si="649"/>
        <v>0</v>
      </c>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14"/>
      <c r="DC464" s="28"/>
      <c r="DD464" s="28"/>
      <c r="DE464" s="28"/>
      <c r="DF464" s="28"/>
      <c r="DG464" s="28"/>
      <c r="DH464" s="28"/>
      <c r="DI464" s="28"/>
      <c r="DJ464" s="28"/>
      <c r="DK464" s="28"/>
      <c r="DL464" s="28"/>
      <c r="DM464" s="28"/>
      <c r="DN464" s="28"/>
      <c r="DO464" s="28"/>
      <c r="DP464" s="28"/>
      <c r="DQ464" s="28"/>
      <c r="DR464" s="28"/>
      <c r="DS464" s="28"/>
      <c r="DT464" s="28"/>
      <c r="DU464" s="28"/>
      <c r="DV464" s="28"/>
      <c r="DW464" s="28"/>
      <c r="DX464" s="28"/>
      <c r="DY464" s="28"/>
      <c r="DZ464" s="28"/>
      <c r="EA464" s="28"/>
      <c r="EB464" s="28"/>
      <c r="EC464" s="28"/>
      <c r="ED464" s="28"/>
      <c r="EE464" s="28"/>
      <c r="EF464" s="28"/>
      <c r="EG464" s="28"/>
      <c r="EH464" s="28"/>
      <c r="EI464" s="28"/>
      <c r="EJ464" s="28"/>
      <c r="EK464" s="28"/>
      <c r="EL464" s="28"/>
      <c r="EM464" s="28"/>
      <c r="EN464" s="28"/>
      <c r="EO464" s="28"/>
      <c r="EP464" s="28"/>
      <c r="EQ464" s="28"/>
      <c r="ER464" s="28"/>
      <c r="ES464" s="28"/>
      <c r="ET464" s="28"/>
      <c r="EU464" s="28"/>
      <c r="EV464" s="28"/>
      <c r="EW464" s="28"/>
      <c r="EX464" s="28"/>
      <c r="EY464" s="28"/>
      <c r="EZ464" s="28"/>
      <c r="FA464" s="28"/>
      <c r="FB464" s="28"/>
      <c r="FC464" s="28"/>
      <c r="FD464" s="28"/>
      <c r="FE464" s="28"/>
      <c r="FF464" s="28"/>
      <c r="FG464" s="28"/>
      <c r="FH464" s="28"/>
      <c r="FI464" s="28"/>
      <c r="FJ464" s="28"/>
      <c r="FK464" s="28"/>
      <c r="FL464" s="28"/>
      <c r="FM464" s="28"/>
      <c r="FN464" s="28"/>
      <c r="FO464" s="28"/>
      <c r="FP464" s="28"/>
      <c r="FQ464" s="28"/>
      <c r="FR464" s="28"/>
      <c r="FS464" s="28"/>
      <c r="FT464" s="28"/>
      <c r="FU464" s="28"/>
      <c r="FV464" s="28"/>
      <c r="FW464" s="28"/>
      <c r="FX464" s="28"/>
      <c r="FY464" s="28"/>
      <c r="FZ464" s="28"/>
      <c r="GA464" s="28"/>
      <c r="GB464" s="28"/>
      <c r="GC464" s="28"/>
      <c r="GD464" s="28"/>
      <c r="GE464" s="28"/>
      <c r="GF464" s="28"/>
      <c r="GG464" s="28"/>
      <c r="GH464" s="28"/>
      <c r="GI464" s="28"/>
      <c r="GJ464" s="28"/>
      <c r="GK464" s="28"/>
      <c r="GL464" s="28"/>
      <c r="GM464" s="28"/>
      <c r="GN464" s="28"/>
      <c r="GO464" s="28"/>
      <c r="GP464" s="28"/>
      <c r="GQ464" s="28"/>
      <c r="GR464" s="28"/>
      <c r="GS464" s="28"/>
      <c r="GT464" s="28"/>
      <c r="GU464" s="28"/>
      <c r="GV464" s="28"/>
      <c r="GW464" s="28"/>
      <c r="GX464" s="28"/>
      <c r="GY464" s="28"/>
      <c r="GZ464" s="28"/>
      <c r="HA464" s="28"/>
      <c r="HB464" s="28"/>
      <c r="HC464" s="28"/>
      <c r="HD464" s="28"/>
      <c r="HE464" s="28"/>
      <c r="HF464" s="28"/>
      <c r="HG464" s="28"/>
      <c r="HH464" s="28"/>
      <c r="HI464" s="28"/>
      <c r="HJ464" s="28"/>
      <c r="HK464" s="28"/>
      <c r="HL464" s="28"/>
      <c r="HM464" s="28"/>
      <c r="HN464" s="28"/>
      <c r="HO464" s="28"/>
      <c r="HP464" s="28"/>
      <c r="HQ464" s="28"/>
      <c r="HR464" s="28"/>
      <c r="HS464" s="28"/>
      <c r="HT464" s="28"/>
      <c r="HU464" s="28"/>
      <c r="HV464" s="28"/>
      <c r="HW464" s="28"/>
      <c r="HX464" s="28"/>
      <c r="HY464" s="28"/>
      <c r="HZ464" s="28"/>
      <c r="IA464" s="28"/>
      <c r="IB464" s="28"/>
      <c r="IC464" s="28"/>
      <c r="ID464" s="28"/>
      <c r="IE464" s="28"/>
      <c r="IF464" s="28"/>
      <c r="IG464" s="28"/>
      <c r="IH464" s="28"/>
      <c r="II464" s="28"/>
      <c r="IJ464" s="28"/>
      <c r="IK464" s="28"/>
      <c r="IL464" s="28"/>
      <c r="IM464" s="28"/>
      <c r="IN464" s="28"/>
      <c r="IO464" s="28"/>
      <c r="IP464" s="28"/>
      <c r="IQ464" s="28"/>
      <c r="IR464" s="28"/>
      <c r="IS464" s="28"/>
      <c r="IT464" s="28"/>
      <c r="IU464" s="28"/>
      <c r="IV464" s="28"/>
      <c r="IW464" s="28"/>
      <c r="IX464" s="28"/>
      <c r="IY464" s="28"/>
      <c r="IZ464" s="28"/>
      <c r="JA464" s="28"/>
      <c r="JB464" s="28"/>
      <c r="JC464" s="28"/>
      <c r="JD464" s="28"/>
      <c r="JE464" s="28"/>
      <c r="JF464" s="28"/>
      <c r="JG464" s="28"/>
      <c r="JH464" s="28"/>
      <c r="JI464" s="28"/>
      <c r="JJ464" s="28"/>
      <c r="JK464" s="28"/>
      <c r="JL464" s="28"/>
      <c r="JM464" s="28"/>
      <c r="JN464" s="28"/>
      <c r="JO464" s="28"/>
      <c r="JP464" s="28"/>
      <c r="JQ464" s="28"/>
      <c r="JR464" s="28"/>
      <c r="JS464" s="28"/>
    </row>
    <row r="465" spans="1:279" s="27" customFormat="1" ht="12.75" outlineLevel="1" x14ac:dyDescent="0.2">
      <c r="A465" s="33"/>
      <c r="B465" s="58"/>
      <c r="C465" s="33" t="s">
        <v>120</v>
      </c>
      <c r="D465" s="33"/>
      <c r="E465" s="244">
        <v>0</v>
      </c>
      <c r="F465" s="194"/>
      <c r="G465" s="204">
        <f t="shared" ref="G465:G505" si="650">SUM(J465:AS465)</f>
        <v>0</v>
      </c>
      <c r="H465" s="246">
        <f t="shared" si="643"/>
        <v>0</v>
      </c>
      <c r="I465" s="201" t="s">
        <v>193</v>
      </c>
      <c r="J465" s="195">
        <f t="shared" ref="J465:AJ465" si="651">+J405/J$10</f>
        <v>0</v>
      </c>
      <c r="K465" s="195">
        <f t="shared" si="651"/>
        <v>0</v>
      </c>
      <c r="L465" s="195">
        <f t="shared" si="651"/>
        <v>0</v>
      </c>
      <c r="M465" s="195">
        <f t="shared" si="651"/>
        <v>0</v>
      </c>
      <c r="N465" s="195">
        <f t="shared" si="651"/>
        <v>0</v>
      </c>
      <c r="O465" s="195">
        <f t="shared" si="651"/>
        <v>0</v>
      </c>
      <c r="P465" s="195">
        <f t="shared" si="651"/>
        <v>0</v>
      </c>
      <c r="Q465" s="195">
        <f t="shared" si="651"/>
        <v>0</v>
      </c>
      <c r="R465" s="195">
        <f t="shared" si="651"/>
        <v>0</v>
      </c>
      <c r="S465" s="195">
        <f t="shared" si="651"/>
        <v>0</v>
      </c>
      <c r="T465" s="195">
        <f t="shared" si="651"/>
        <v>0</v>
      </c>
      <c r="U465" s="195">
        <f t="shared" si="651"/>
        <v>0</v>
      </c>
      <c r="V465" s="195">
        <f t="shared" si="651"/>
        <v>0</v>
      </c>
      <c r="W465" s="195">
        <f t="shared" si="651"/>
        <v>0</v>
      </c>
      <c r="X465" s="195">
        <f t="shared" si="651"/>
        <v>0</v>
      </c>
      <c r="Y465" s="195">
        <f t="shared" si="651"/>
        <v>0</v>
      </c>
      <c r="Z465" s="195">
        <f t="shared" si="651"/>
        <v>0</v>
      </c>
      <c r="AA465" s="195">
        <f t="shared" si="651"/>
        <v>0</v>
      </c>
      <c r="AB465" s="195">
        <f t="shared" si="651"/>
        <v>0</v>
      </c>
      <c r="AC465" s="195">
        <f t="shared" si="651"/>
        <v>0</v>
      </c>
      <c r="AD465" s="195">
        <f t="shared" si="651"/>
        <v>0</v>
      </c>
      <c r="AE465" s="195">
        <f t="shared" si="651"/>
        <v>0</v>
      </c>
      <c r="AF465" s="195">
        <f t="shared" si="651"/>
        <v>0</v>
      </c>
      <c r="AG465" s="195">
        <f t="shared" si="651"/>
        <v>0</v>
      </c>
      <c r="AH465" s="195">
        <f t="shared" si="651"/>
        <v>0</v>
      </c>
      <c r="AI465" s="195">
        <f t="shared" si="651"/>
        <v>0</v>
      </c>
      <c r="AJ465" s="195">
        <f t="shared" si="651"/>
        <v>0</v>
      </c>
      <c r="AK465" s="195">
        <f t="shared" ref="AK465:AO465" si="652">+AK405/AK$10</f>
        <v>0</v>
      </c>
      <c r="AL465" s="195">
        <f t="shared" si="652"/>
        <v>0</v>
      </c>
      <c r="AM465" s="195">
        <f t="shared" si="652"/>
        <v>0</v>
      </c>
      <c r="AN465" s="195">
        <f t="shared" si="652"/>
        <v>0</v>
      </c>
      <c r="AO465" s="195">
        <f t="shared" si="652"/>
        <v>0</v>
      </c>
      <c r="AP465" s="195">
        <f t="shared" ref="AP465:AS465" si="653">+AP405/AP$10</f>
        <v>0</v>
      </c>
      <c r="AQ465" s="195">
        <f t="shared" si="653"/>
        <v>0</v>
      </c>
      <c r="AR465" s="195">
        <f t="shared" si="653"/>
        <v>0</v>
      </c>
      <c r="AS465" s="195">
        <f t="shared" si="653"/>
        <v>0</v>
      </c>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14"/>
      <c r="DC465" s="28"/>
      <c r="DD465" s="28"/>
      <c r="DE465" s="28"/>
      <c r="DF465" s="28"/>
      <c r="DG465" s="28"/>
      <c r="DH465" s="28"/>
      <c r="DI465" s="28"/>
      <c r="DJ465" s="28"/>
      <c r="DK465" s="28"/>
      <c r="DL465" s="28"/>
      <c r="DM465" s="28"/>
      <c r="DN465" s="28"/>
      <c r="DO465" s="28"/>
      <c r="DP465" s="28"/>
      <c r="DQ465" s="28"/>
      <c r="DR465" s="28"/>
      <c r="DS465" s="28"/>
      <c r="DT465" s="28"/>
      <c r="DU465" s="28"/>
      <c r="DV465" s="28"/>
      <c r="DW465" s="28"/>
      <c r="DX465" s="28"/>
      <c r="DY465" s="28"/>
      <c r="DZ465" s="28"/>
      <c r="EA465" s="28"/>
      <c r="EB465" s="28"/>
      <c r="EC465" s="28"/>
      <c r="ED465" s="28"/>
      <c r="EE465" s="28"/>
      <c r="EF465" s="28"/>
      <c r="EG465" s="28"/>
      <c r="EH465" s="28"/>
      <c r="EI465" s="28"/>
      <c r="EJ465" s="28"/>
      <c r="EK465" s="28"/>
      <c r="EL465" s="28"/>
      <c r="EM465" s="28"/>
      <c r="EN465" s="28"/>
      <c r="EO465" s="28"/>
      <c r="EP465" s="28"/>
      <c r="EQ465" s="28"/>
      <c r="ER465" s="28"/>
      <c r="ES465" s="28"/>
      <c r="ET465" s="28"/>
      <c r="EU465" s="28"/>
      <c r="EV465" s="28"/>
      <c r="EW465" s="28"/>
      <c r="EX465" s="28"/>
      <c r="EY465" s="28"/>
      <c r="EZ465" s="28"/>
      <c r="FA465" s="28"/>
      <c r="FB465" s="28"/>
      <c r="FC465" s="28"/>
      <c r="FD465" s="28"/>
      <c r="FE465" s="28"/>
      <c r="FF465" s="28"/>
      <c r="FG465" s="28"/>
      <c r="FH465" s="28"/>
      <c r="FI465" s="28"/>
      <c r="FJ465" s="28"/>
      <c r="FK465" s="28"/>
      <c r="FL465" s="28"/>
      <c r="FM465" s="28"/>
      <c r="FN465" s="28"/>
      <c r="FO465" s="28"/>
      <c r="FP465" s="28"/>
      <c r="FQ465" s="28"/>
      <c r="FR465" s="28"/>
      <c r="FS465" s="28"/>
      <c r="FT465" s="28"/>
      <c r="FU465" s="28"/>
      <c r="FV465" s="28"/>
      <c r="FW465" s="28"/>
      <c r="FX465" s="28"/>
      <c r="FY465" s="28"/>
      <c r="FZ465" s="28"/>
      <c r="GA465" s="28"/>
      <c r="GB465" s="28"/>
      <c r="GC465" s="28"/>
      <c r="GD465" s="28"/>
      <c r="GE465" s="28"/>
      <c r="GF465" s="28"/>
      <c r="GG465" s="28"/>
      <c r="GH465" s="28"/>
      <c r="GI465" s="28"/>
      <c r="GJ465" s="28"/>
      <c r="GK465" s="28"/>
      <c r="GL465" s="28"/>
      <c r="GM465" s="28"/>
      <c r="GN465" s="28"/>
      <c r="GO465" s="28"/>
      <c r="GP465" s="28"/>
      <c r="GQ465" s="28"/>
      <c r="GR465" s="28"/>
      <c r="GS465" s="28"/>
      <c r="GT465" s="28"/>
      <c r="GU465" s="28"/>
      <c r="GV465" s="28"/>
      <c r="GW465" s="28"/>
      <c r="GX465" s="28"/>
      <c r="GY465" s="28"/>
      <c r="GZ465" s="28"/>
      <c r="HA465" s="28"/>
      <c r="HB465" s="28"/>
      <c r="HC465" s="28"/>
      <c r="HD465" s="28"/>
      <c r="HE465" s="28"/>
      <c r="HF465" s="28"/>
      <c r="HG465" s="28"/>
      <c r="HH465" s="28"/>
      <c r="HI465" s="28"/>
      <c r="HJ465" s="28"/>
      <c r="HK465" s="28"/>
      <c r="HL465" s="28"/>
      <c r="HM465" s="28"/>
      <c r="HN465" s="28"/>
      <c r="HO465" s="28"/>
      <c r="HP465" s="28"/>
      <c r="HQ465" s="28"/>
      <c r="HR465" s="28"/>
      <c r="HS465" s="28"/>
      <c r="HT465" s="28"/>
      <c r="HU465" s="28"/>
      <c r="HV465" s="28"/>
      <c r="HW465" s="28"/>
      <c r="HX465" s="28"/>
      <c r="HY465" s="28"/>
      <c r="HZ465" s="28"/>
      <c r="IA465" s="28"/>
      <c r="IB465" s="28"/>
      <c r="IC465" s="28"/>
      <c r="ID465" s="28"/>
      <c r="IE465" s="28"/>
      <c r="IF465" s="28"/>
      <c r="IG465" s="28"/>
      <c r="IH465" s="28"/>
      <c r="II465" s="28"/>
      <c r="IJ465" s="28"/>
      <c r="IK465" s="28"/>
      <c r="IL465" s="28"/>
      <c r="IM465" s="28"/>
      <c r="IN465" s="28"/>
      <c r="IO465" s="28"/>
      <c r="IP465" s="28"/>
      <c r="IQ465" s="28"/>
      <c r="IR465" s="28"/>
      <c r="IS465" s="28"/>
      <c r="IT465" s="28"/>
      <c r="IU465" s="28"/>
      <c r="IV465" s="28"/>
      <c r="IW465" s="28"/>
      <c r="IX465" s="28"/>
      <c r="IY465" s="28"/>
      <c r="IZ465" s="28"/>
      <c r="JA465" s="28"/>
      <c r="JB465" s="28"/>
      <c r="JC465" s="28"/>
      <c r="JD465" s="28"/>
      <c r="JE465" s="28"/>
      <c r="JF465" s="28"/>
      <c r="JG465" s="28"/>
      <c r="JH465" s="28"/>
      <c r="JI465" s="28"/>
      <c r="JJ465" s="28"/>
      <c r="JK465" s="28"/>
      <c r="JL465" s="28"/>
      <c r="JM465" s="28"/>
      <c r="JN465" s="28"/>
      <c r="JO465" s="28"/>
      <c r="JP465" s="28"/>
      <c r="JQ465" s="28"/>
      <c r="JR465" s="28"/>
      <c r="JS465" s="28"/>
    </row>
    <row r="466" spans="1:279" s="27" customFormat="1" ht="12.75" outlineLevel="1" x14ac:dyDescent="0.2">
      <c r="A466" s="33"/>
      <c r="B466" s="58"/>
      <c r="C466" s="33" t="s">
        <v>121</v>
      </c>
      <c r="D466" s="33"/>
      <c r="E466" s="244">
        <v>0</v>
      </c>
      <c r="F466" s="194"/>
      <c r="G466" s="204">
        <f t="shared" si="650"/>
        <v>0</v>
      </c>
      <c r="H466" s="246">
        <f t="shared" si="643"/>
        <v>0</v>
      </c>
      <c r="I466" s="201" t="s">
        <v>193</v>
      </c>
      <c r="J466" s="195">
        <f t="shared" ref="J466:AJ466" si="654">+J406/J$10</f>
        <v>0</v>
      </c>
      <c r="K466" s="195">
        <f t="shared" si="654"/>
        <v>0</v>
      </c>
      <c r="L466" s="195">
        <f t="shared" si="654"/>
        <v>0</v>
      </c>
      <c r="M466" s="195">
        <f t="shared" si="654"/>
        <v>0</v>
      </c>
      <c r="N466" s="195">
        <f t="shared" si="654"/>
        <v>0</v>
      </c>
      <c r="O466" s="195">
        <f t="shared" si="654"/>
        <v>0</v>
      </c>
      <c r="P466" s="195">
        <f t="shared" si="654"/>
        <v>0</v>
      </c>
      <c r="Q466" s="195">
        <f t="shared" si="654"/>
        <v>0</v>
      </c>
      <c r="R466" s="195">
        <f t="shared" si="654"/>
        <v>0</v>
      </c>
      <c r="S466" s="195">
        <f t="shared" si="654"/>
        <v>0</v>
      </c>
      <c r="T466" s="195">
        <f t="shared" si="654"/>
        <v>0</v>
      </c>
      <c r="U466" s="195">
        <f t="shared" si="654"/>
        <v>0</v>
      </c>
      <c r="V466" s="195">
        <f t="shared" si="654"/>
        <v>0</v>
      </c>
      <c r="W466" s="195">
        <f t="shared" si="654"/>
        <v>0</v>
      </c>
      <c r="X466" s="195">
        <f t="shared" si="654"/>
        <v>0</v>
      </c>
      <c r="Y466" s="195">
        <f t="shared" si="654"/>
        <v>0</v>
      </c>
      <c r="Z466" s="195">
        <f t="shared" si="654"/>
        <v>0</v>
      </c>
      <c r="AA466" s="195">
        <f t="shared" si="654"/>
        <v>0</v>
      </c>
      <c r="AB466" s="195">
        <f t="shared" si="654"/>
        <v>0</v>
      </c>
      <c r="AC466" s="195">
        <f t="shared" si="654"/>
        <v>0</v>
      </c>
      <c r="AD466" s="195">
        <f t="shared" si="654"/>
        <v>0</v>
      </c>
      <c r="AE466" s="195">
        <f t="shared" si="654"/>
        <v>0</v>
      </c>
      <c r="AF466" s="195">
        <f t="shared" si="654"/>
        <v>0</v>
      </c>
      <c r="AG466" s="195">
        <f t="shared" si="654"/>
        <v>0</v>
      </c>
      <c r="AH466" s="195">
        <f t="shared" si="654"/>
        <v>0</v>
      </c>
      <c r="AI466" s="195">
        <f t="shared" si="654"/>
        <v>0</v>
      </c>
      <c r="AJ466" s="195">
        <f t="shared" si="654"/>
        <v>0</v>
      </c>
      <c r="AK466" s="195">
        <f t="shared" ref="AK466:AO466" si="655">+AK406/AK$10</f>
        <v>0</v>
      </c>
      <c r="AL466" s="195">
        <f t="shared" si="655"/>
        <v>0</v>
      </c>
      <c r="AM466" s="195">
        <f t="shared" si="655"/>
        <v>0</v>
      </c>
      <c r="AN466" s="195">
        <f t="shared" si="655"/>
        <v>0</v>
      </c>
      <c r="AO466" s="195">
        <f t="shared" si="655"/>
        <v>0</v>
      </c>
      <c r="AP466" s="195">
        <f t="shared" ref="AP466:AS466" si="656">+AP406/AP$10</f>
        <v>0</v>
      </c>
      <c r="AQ466" s="195">
        <f t="shared" si="656"/>
        <v>0</v>
      </c>
      <c r="AR466" s="195">
        <f t="shared" si="656"/>
        <v>0</v>
      </c>
      <c r="AS466" s="195">
        <f t="shared" si="656"/>
        <v>0</v>
      </c>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14"/>
      <c r="DC466" s="28"/>
      <c r="DD466" s="28"/>
      <c r="DE466" s="28"/>
      <c r="DF466" s="28"/>
      <c r="DG466" s="28"/>
      <c r="DH466" s="28"/>
      <c r="DI466" s="28"/>
      <c r="DJ466" s="28"/>
      <c r="DK466" s="28"/>
      <c r="DL466" s="28"/>
      <c r="DM466" s="28"/>
      <c r="DN466" s="28"/>
      <c r="DO466" s="28"/>
      <c r="DP466" s="28"/>
      <c r="DQ466" s="28"/>
      <c r="DR466" s="28"/>
      <c r="DS466" s="28"/>
      <c r="DT466" s="28"/>
      <c r="DU466" s="28"/>
      <c r="DV466" s="28"/>
      <c r="DW466" s="28"/>
      <c r="DX466" s="28"/>
      <c r="DY466" s="28"/>
      <c r="DZ466" s="28"/>
      <c r="EA466" s="28"/>
      <c r="EB466" s="28"/>
      <c r="EC466" s="28"/>
      <c r="ED466" s="28"/>
      <c r="EE466" s="28"/>
      <c r="EF466" s="28"/>
      <c r="EG466" s="28"/>
      <c r="EH466" s="28"/>
      <c r="EI466" s="28"/>
      <c r="EJ466" s="28"/>
      <c r="EK466" s="28"/>
      <c r="EL466" s="28"/>
      <c r="EM466" s="28"/>
      <c r="EN466" s="28"/>
      <c r="EO466" s="28"/>
      <c r="EP466" s="28"/>
      <c r="EQ466" s="28"/>
      <c r="ER466" s="28"/>
      <c r="ES466" s="28"/>
      <c r="ET466" s="28"/>
      <c r="EU466" s="28"/>
      <c r="EV466" s="28"/>
      <c r="EW466" s="28"/>
      <c r="EX466" s="28"/>
      <c r="EY466" s="28"/>
      <c r="EZ466" s="28"/>
      <c r="FA466" s="28"/>
      <c r="FB466" s="28"/>
      <c r="FC466" s="28"/>
      <c r="FD466" s="28"/>
      <c r="FE466" s="28"/>
      <c r="FF466" s="28"/>
      <c r="FG466" s="28"/>
      <c r="FH466" s="28"/>
      <c r="FI466" s="28"/>
      <c r="FJ466" s="28"/>
      <c r="FK466" s="28"/>
      <c r="FL466" s="28"/>
      <c r="FM466" s="28"/>
      <c r="FN466" s="28"/>
      <c r="FO466" s="28"/>
      <c r="FP466" s="28"/>
      <c r="FQ466" s="28"/>
      <c r="FR466" s="28"/>
      <c r="FS466" s="28"/>
      <c r="FT466" s="28"/>
      <c r="FU466" s="28"/>
      <c r="FV466" s="28"/>
      <c r="FW466" s="28"/>
      <c r="FX466" s="28"/>
      <c r="FY466" s="28"/>
      <c r="FZ466" s="28"/>
      <c r="GA466" s="28"/>
      <c r="GB466" s="28"/>
      <c r="GC466" s="28"/>
      <c r="GD466" s="28"/>
      <c r="GE466" s="28"/>
      <c r="GF466" s="28"/>
      <c r="GG466" s="28"/>
      <c r="GH466" s="28"/>
      <c r="GI466" s="28"/>
      <c r="GJ466" s="28"/>
      <c r="GK466" s="28"/>
      <c r="GL466" s="28"/>
      <c r="GM466" s="28"/>
      <c r="GN466" s="28"/>
      <c r="GO466" s="28"/>
      <c r="GP466" s="28"/>
      <c r="GQ466" s="28"/>
      <c r="GR466" s="28"/>
      <c r="GS466" s="28"/>
      <c r="GT466" s="28"/>
      <c r="GU466" s="28"/>
      <c r="GV466" s="28"/>
      <c r="GW466" s="28"/>
      <c r="GX466" s="28"/>
      <c r="GY466" s="28"/>
      <c r="GZ466" s="28"/>
      <c r="HA466" s="28"/>
      <c r="HB466" s="28"/>
      <c r="HC466" s="28"/>
      <c r="HD466" s="28"/>
      <c r="HE466" s="28"/>
      <c r="HF466" s="28"/>
      <c r="HG466" s="28"/>
      <c r="HH466" s="28"/>
      <c r="HI466" s="28"/>
      <c r="HJ466" s="28"/>
      <c r="HK466" s="28"/>
      <c r="HL466" s="28"/>
      <c r="HM466" s="28"/>
      <c r="HN466" s="28"/>
      <c r="HO466" s="28"/>
      <c r="HP466" s="28"/>
      <c r="HQ466" s="28"/>
      <c r="HR466" s="28"/>
      <c r="HS466" s="28"/>
      <c r="HT466" s="28"/>
      <c r="HU466" s="28"/>
      <c r="HV466" s="28"/>
      <c r="HW466" s="28"/>
      <c r="HX466" s="28"/>
      <c r="HY466" s="28"/>
      <c r="HZ466" s="28"/>
      <c r="IA466" s="28"/>
      <c r="IB466" s="28"/>
      <c r="IC466" s="28"/>
      <c r="ID466" s="28"/>
      <c r="IE466" s="28"/>
      <c r="IF466" s="28"/>
      <c r="IG466" s="28"/>
      <c r="IH466" s="28"/>
      <c r="II466" s="28"/>
      <c r="IJ466" s="28"/>
      <c r="IK466" s="28"/>
      <c r="IL466" s="28"/>
      <c r="IM466" s="28"/>
      <c r="IN466" s="28"/>
      <c r="IO466" s="28"/>
      <c r="IP466" s="28"/>
      <c r="IQ466" s="28"/>
      <c r="IR466" s="28"/>
      <c r="IS466" s="28"/>
      <c r="IT466" s="28"/>
      <c r="IU466" s="28"/>
      <c r="IV466" s="28"/>
      <c r="IW466" s="28"/>
      <c r="IX466" s="28"/>
      <c r="IY466" s="28"/>
      <c r="IZ466" s="28"/>
      <c r="JA466" s="28"/>
      <c r="JB466" s="28"/>
      <c r="JC466" s="28"/>
      <c r="JD466" s="28"/>
      <c r="JE466" s="28"/>
      <c r="JF466" s="28"/>
      <c r="JG466" s="28"/>
      <c r="JH466" s="28"/>
      <c r="JI466" s="28"/>
      <c r="JJ466" s="28"/>
      <c r="JK466" s="28"/>
      <c r="JL466" s="28"/>
      <c r="JM466" s="28"/>
      <c r="JN466" s="28"/>
      <c r="JO466" s="28"/>
      <c r="JP466" s="28"/>
      <c r="JQ466" s="28"/>
      <c r="JR466" s="28"/>
      <c r="JS466" s="28"/>
    </row>
    <row r="467" spans="1:279" s="27" customFormat="1" ht="12.75" outlineLevel="1" x14ac:dyDescent="0.2">
      <c r="A467" s="33"/>
      <c r="B467" s="58"/>
      <c r="C467" s="33" t="s">
        <v>122</v>
      </c>
      <c r="D467" s="33"/>
      <c r="E467" s="244">
        <v>0</v>
      </c>
      <c r="F467" s="194"/>
      <c r="G467" s="204">
        <f t="shared" si="650"/>
        <v>0</v>
      </c>
      <c r="H467" s="246">
        <f t="shared" si="643"/>
        <v>0</v>
      </c>
      <c r="I467" s="201" t="s">
        <v>193</v>
      </c>
      <c r="J467" s="195">
        <f t="shared" ref="J467:AJ467" si="657">+J407/J$10</f>
        <v>0</v>
      </c>
      <c r="K467" s="195">
        <f t="shared" si="657"/>
        <v>0</v>
      </c>
      <c r="L467" s="195">
        <f t="shared" si="657"/>
        <v>0</v>
      </c>
      <c r="M467" s="195">
        <f t="shared" si="657"/>
        <v>0</v>
      </c>
      <c r="N467" s="195">
        <f t="shared" si="657"/>
        <v>0</v>
      </c>
      <c r="O467" s="195">
        <f t="shared" si="657"/>
        <v>0</v>
      </c>
      <c r="P467" s="195">
        <f t="shared" si="657"/>
        <v>0</v>
      </c>
      <c r="Q467" s="195">
        <f t="shared" si="657"/>
        <v>0</v>
      </c>
      <c r="R467" s="195">
        <f t="shared" si="657"/>
        <v>0</v>
      </c>
      <c r="S467" s="195">
        <f t="shared" si="657"/>
        <v>0</v>
      </c>
      <c r="T467" s="195">
        <f t="shared" si="657"/>
        <v>0</v>
      </c>
      <c r="U467" s="195">
        <f t="shared" si="657"/>
        <v>0</v>
      </c>
      <c r="V467" s="195">
        <f t="shared" si="657"/>
        <v>0</v>
      </c>
      <c r="W467" s="195">
        <f t="shared" si="657"/>
        <v>0</v>
      </c>
      <c r="X467" s="195">
        <f t="shared" si="657"/>
        <v>0</v>
      </c>
      <c r="Y467" s="195">
        <f t="shared" si="657"/>
        <v>0</v>
      </c>
      <c r="Z467" s="195">
        <f t="shared" si="657"/>
        <v>0</v>
      </c>
      <c r="AA467" s="195">
        <f t="shared" si="657"/>
        <v>0</v>
      </c>
      <c r="AB467" s="195">
        <f t="shared" si="657"/>
        <v>0</v>
      </c>
      <c r="AC467" s="195">
        <f t="shared" si="657"/>
        <v>0</v>
      </c>
      <c r="AD467" s="195">
        <f t="shared" si="657"/>
        <v>0</v>
      </c>
      <c r="AE467" s="195">
        <f t="shared" si="657"/>
        <v>0</v>
      </c>
      <c r="AF467" s="195">
        <f t="shared" si="657"/>
        <v>0</v>
      </c>
      <c r="AG467" s="195">
        <f t="shared" si="657"/>
        <v>0</v>
      </c>
      <c r="AH467" s="195">
        <f t="shared" si="657"/>
        <v>0</v>
      </c>
      <c r="AI467" s="195">
        <f t="shared" si="657"/>
        <v>0</v>
      </c>
      <c r="AJ467" s="195">
        <f t="shared" si="657"/>
        <v>0</v>
      </c>
      <c r="AK467" s="195">
        <f t="shared" ref="AK467:AO467" si="658">+AK407/AK$10</f>
        <v>0</v>
      </c>
      <c r="AL467" s="195">
        <f t="shared" si="658"/>
        <v>0</v>
      </c>
      <c r="AM467" s="195">
        <f t="shared" si="658"/>
        <v>0</v>
      </c>
      <c r="AN467" s="195">
        <f t="shared" si="658"/>
        <v>0</v>
      </c>
      <c r="AO467" s="195">
        <f t="shared" si="658"/>
        <v>0</v>
      </c>
      <c r="AP467" s="195">
        <f t="shared" ref="AP467:AS467" si="659">+AP407/AP$10</f>
        <v>0</v>
      </c>
      <c r="AQ467" s="195">
        <f t="shared" si="659"/>
        <v>0</v>
      </c>
      <c r="AR467" s="195">
        <f t="shared" si="659"/>
        <v>0</v>
      </c>
      <c r="AS467" s="195">
        <f t="shared" si="659"/>
        <v>0</v>
      </c>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14"/>
      <c r="DC467" s="28"/>
      <c r="DD467" s="28"/>
      <c r="DE467" s="28"/>
      <c r="DF467" s="28"/>
      <c r="DG467" s="28"/>
      <c r="DH467" s="28"/>
      <c r="DI467" s="28"/>
      <c r="DJ467" s="28"/>
      <c r="DK467" s="28"/>
      <c r="DL467" s="28"/>
      <c r="DM467" s="28"/>
      <c r="DN467" s="28"/>
      <c r="DO467" s="28"/>
      <c r="DP467" s="28"/>
      <c r="DQ467" s="28"/>
      <c r="DR467" s="28"/>
      <c r="DS467" s="28"/>
      <c r="DT467" s="28"/>
      <c r="DU467" s="28"/>
      <c r="DV467" s="28"/>
      <c r="DW467" s="28"/>
      <c r="DX467" s="28"/>
      <c r="DY467" s="28"/>
      <c r="DZ467" s="28"/>
      <c r="EA467" s="28"/>
      <c r="EB467" s="28"/>
      <c r="EC467" s="28"/>
      <c r="ED467" s="28"/>
      <c r="EE467" s="28"/>
      <c r="EF467" s="28"/>
      <c r="EG467" s="28"/>
      <c r="EH467" s="28"/>
      <c r="EI467" s="28"/>
      <c r="EJ467" s="28"/>
      <c r="EK467" s="28"/>
      <c r="EL467" s="28"/>
      <c r="EM467" s="28"/>
      <c r="EN467" s="28"/>
      <c r="EO467" s="28"/>
      <c r="EP467" s="28"/>
      <c r="EQ467" s="28"/>
      <c r="ER467" s="28"/>
      <c r="ES467" s="28"/>
      <c r="ET467" s="28"/>
      <c r="EU467" s="28"/>
      <c r="EV467" s="28"/>
      <c r="EW467" s="28"/>
      <c r="EX467" s="28"/>
      <c r="EY467" s="28"/>
      <c r="EZ467" s="28"/>
      <c r="FA467" s="28"/>
      <c r="FB467" s="28"/>
      <c r="FC467" s="28"/>
      <c r="FD467" s="28"/>
      <c r="FE467" s="28"/>
      <c r="FF467" s="28"/>
      <c r="FG467" s="28"/>
      <c r="FH467" s="28"/>
      <c r="FI467" s="28"/>
      <c r="FJ467" s="28"/>
      <c r="FK467" s="28"/>
      <c r="FL467" s="28"/>
      <c r="FM467" s="28"/>
      <c r="FN467" s="28"/>
      <c r="FO467" s="28"/>
      <c r="FP467" s="28"/>
      <c r="FQ467" s="28"/>
      <c r="FR467" s="28"/>
      <c r="FS467" s="28"/>
      <c r="FT467" s="28"/>
      <c r="FU467" s="28"/>
      <c r="FV467" s="28"/>
      <c r="FW467" s="28"/>
      <c r="FX467" s="28"/>
      <c r="FY467" s="28"/>
      <c r="FZ467" s="28"/>
      <c r="GA467" s="28"/>
      <c r="GB467" s="28"/>
      <c r="GC467" s="28"/>
      <c r="GD467" s="28"/>
      <c r="GE467" s="28"/>
      <c r="GF467" s="28"/>
      <c r="GG467" s="28"/>
      <c r="GH467" s="28"/>
      <c r="GI467" s="28"/>
      <c r="GJ467" s="28"/>
      <c r="GK467" s="28"/>
      <c r="GL467" s="28"/>
      <c r="GM467" s="28"/>
      <c r="GN467" s="28"/>
      <c r="GO467" s="28"/>
      <c r="GP467" s="28"/>
      <c r="GQ467" s="28"/>
      <c r="GR467" s="28"/>
      <c r="GS467" s="28"/>
      <c r="GT467" s="28"/>
      <c r="GU467" s="28"/>
      <c r="GV467" s="28"/>
      <c r="GW467" s="28"/>
      <c r="GX467" s="28"/>
      <c r="GY467" s="28"/>
      <c r="GZ467" s="28"/>
      <c r="HA467" s="28"/>
      <c r="HB467" s="28"/>
      <c r="HC467" s="28"/>
      <c r="HD467" s="28"/>
      <c r="HE467" s="28"/>
      <c r="HF467" s="28"/>
      <c r="HG467" s="28"/>
      <c r="HH467" s="28"/>
      <c r="HI467" s="28"/>
      <c r="HJ467" s="28"/>
      <c r="HK467" s="28"/>
      <c r="HL467" s="28"/>
      <c r="HM467" s="28"/>
      <c r="HN467" s="28"/>
      <c r="HO467" s="28"/>
      <c r="HP467" s="28"/>
      <c r="HQ467" s="28"/>
      <c r="HR467" s="28"/>
      <c r="HS467" s="28"/>
      <c r="HT467" s="28"/>
      <c r="HU467" s="28"/>
      <c r="HV467" s="28"/>
      <c r="HW467" s="28"/>
      <c r="HX467" s="28"/>
      <c r="HY467" s="28"/>
      <c r="HZ467" s="28"/>
      <c r="IA467" s="28"/>
      <c r="IB467" s="28"/>
      <c r="IC467" s="28"/>
      <c r="ID467" s="28"/>
      <c r="IE467" s="28"/>
      <c r="IF467" s="28"/>
      <c r="IG467" s="28"/>
      <c r="IH467" s="28"/>
      <c r="II467" s="28"/>
      <c r="IJ467" s="28"/>
      <c r="IK467" s="28"/>
      <c r="IL467" s="28"/>
      <c r="IM467" s="28"/>
      <c r="IN467" s="28"/>
      <c r="IO467" s="28"/>
      <c r="IP467" s="28"/>
      <c r="IQ467" s="28"/>
      <c r="IR467" s="28"/>
      <c r="IS467" s="28"/>
      <c r="IT467" s="28"/>
      <c r="IU467" s="28"/>
      <c r="IV467" s="28"/>
      <c r="IW467" s="28"/>
      <c r="IX467" s="28"/>
      <c r="IY467" s="28"/>
      <c r="IZ467" s="28"/>
      <c r="JA467" s="28"/>
      <c r="JB467" s="28"/>
      <c r="JC467" s="28"/>
      <c r="JD467" s="28"/>
      <c r="JE467" s="28"/>
      <c r="JF467" s="28"/>
      <c r="JG467" s="28"/>
      <c r="JH467" s="28"/>
      <c r="JI467" s="28"/>
      <c r="JJ467" s="28"/>
      <c r="JK467" s="28"/>
      <c r="JL467" s="28"/>
      <c r="JM467" s="28"/>
      <c r="JN467" s="28"/>
      <c r="JO467" s="28"/>
      <c r="JP467" s="28"/>
      <c r="JQ467" s="28"/>
      <c r="JR467" s="28"/>
      <c r="JS467" s="28"/>
    </row>
    <row r="468" spans="1:279" s="27" customFormat="1" ht="12.75" outlineLevel="1" x14ac:dyDescent="0.2">
      <c r="A468" s="33"/>
      <c r="B468" s="58"/>
      <c r="C468" s="33" t="s">
        <v>123</v>
      </c>
      <c r="D468" s="33"/>
      <c r="E468" s="244">
        <v>0</v>
      </c>
      <c r="F468" s="194"/>
      <c r="G468" s="204">
        <f t="shared" si="650"/>
        <v>0</v>
      </c>
      <c r="H468" s="246">
        <f t="shared" si="643"/>
        <v>0</v>
      </c>
      <c r="I468" s="201" t="s">
        <v>193</v>
      </c>
      <c r="J468" s="195">
        <f t="shared" ref="J468:AJ468" si="660">+J408/J$10</f>
        <v>0</v>
      </c>
      <c r="K468" s="195">
        <f t="shared" si="660"/>
        <v>0</v>
      </c>
      <c r="L468" s="195">
        <f t="shared" si="660"/>
        <v>0</v>
      </c>
      <c r="M468" s="195">
        <f t="shared" si="660"/>
        <v>0</v>
      </c>
      <c r="N468" s="195">
        <f t="shared" si="660"/>
        <v>0</v>
      </c>
      <c r="O468" s="195">
        <f t="shared" si="660"/>
        <v>0</v>
      </c>
      <c r="P468" s="195">
        <f t="shared" si="660"/>
        <v>0</v>
      </c>
      <c r="Q468" s="195">
        <f t="shared" si="660"/>
        <v>0</v>
      </c>
      <c r="R468" s="195">
        <f t="shared" si="660"/>
        <v>0</v>
      </c>
      <c r="S468" s="195">
        <f t="shared" si="660"/>
        <v>0</v>
      </c>
      <c r="T468" s="195">
        <f t="shared" si="660"/>
        <v>0</v>
      </c>
      <c r="U468" s="195">
        <f t="shared" si="660"/>
        <v>0</v>
      </c>
      <c r="V468" s="195">
        <f t="shared" si="660"/>
        <v>0</v>
      </c>
      <c r="W468" s="195">
        <f t="shared" si="660"/>
        <v>0</v>
      </c>
      <c r="X468" s="195">
        <f t="shared" si="660"/>
        <v>0</v>
      </c>
      <c r="Y468" s="195">
        <f t="shared" si="660"/>
        <v>0</v>
      </c>
      <c r="Z468" s="195">
        <f t="shared" si="660"/>
        <v>0</v>
      </c>
      <c r="AA468" s="195">
        <f t="shared" si="660"/>
        <v>0</v>
      </c>
      <c r="AB468" s="195">
        <f t="shared" si="660"/>
        <v>0</v>
      </c>
      <c r="AC468" s="195">
        <f t="shared" si="660"/>
        <v>0</v>
      </c>
      <c r="AD468" s="195">
        <f t="shared" si="660"/>
        <v>0</v>
      </c>
      <c r="AE468" s="195">
        <f t="shared" si="660"/>
        <v>0</v>
      </c>
      <c r="AF468" s="195">
        <f t="shared" si="660"/>
        <v>0</v>
      </c>
      <c r="AG468" s="195">
        <f t="shared" si="660"/>
        <v>0</v>
      </c>
      <c r="AH468" s="195">
        <f t="shared" si="660"/>
        <v>0</v>
      </c>
      <c r="AI468" s="195">
        <f t="shared" si="660"/>
        <v>0</v>
      </c>
      <c r="AJ468" s="195">
        <f t="shared" si="660"/>
        <v>0</v>
      </c>
      <c r="AK468" s="195">
        <f t="shared" ref="AK468:AO468" si="661">+AK408/AK$10</f>
        <v>0</v>
      </c>
      <c r="AL468" s="195">
        <f t="shared" si="661"/>
        <v>0</v>
      </c>
      <c r="AM468" s="195">
        <f t="shared" si="661"/>
        <v>0</v>
      </c>
      <c r="AN468" s="195">
        <f t="shared" si="661"/>
        <v>0</v>
      </c>
      <c r="AO468" s="195">
        <f t="shared" si="661"/>
        <v>0</v>
      </c>
      <c r="AP468" s="195">
        <f t="shared" ref="AP468:AS468" si="662">+AP408/AP$10</f>
        <v>0</v>
      </c>
      <c r="AQ468" s="195">
        <f t="shared" si="662"/>
        <v>0</v>
      </c>
      <c r="AR468" s="195">
        <f t="shared" si="662"/>
        <v>0</v>
      </c>
      <c r="AS468" s="195">
        <f t="shared" si="662"/>
        <v>0</v>
      </c>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14"/>
      <c r="DC468" s="28"/>
      <c r="DD468" s="28"/>
      <c r="DE468" s="28"/>
      <c r="DF468" s="28"/>
      <c r="DG468" s="28"/>
      <c r="DH468" s="28"/>
      <c r="DI468" s="28"/>
      <c r="DJ468" s="28"/>
      <c r="DK468" s="28"/>
      <c r="DL468" s="28"/>
      <c r="DM468" s="28"/>
      <c r="DN468" s="28"/>
      <c r="DO468" s="28"/>
      <c r="DP468" s="28"/>
      <c r="DQ468" s="28"/>
      <c r="DR468" s="28"/>
      <c r="DS468" s="28"/>
      <c r="DT468" s="28"/>
      <c r="DU468" s="28"/>
      <c r="DV468" s="28"/>
      <c r="DW468" s="28"/>
      <c r="DX468" s="28"/>
      <c r="DY468" s="28"/>
      <c r="DZ468" s="28"/>
      <c r="EA468" s="28"/>
      <c r="EB468" s="28"/>
      <c r="EC468" s="28"/>
      <c r="ED468" s="28"/>
      <c r="EE468" s="28"/>
      <c r="EF468" s="28"/>
      <c r="EG468" s="28"/>
      <c r="EH468" s="28"/>
      <c r="EI468" s="28"/>
      <c r="EJ468" s="28"/>
      <c r="EK468" s="28"/>
      <c r="EL468" s="28"/>
      <c r="EM468" s="28"/>
      <c r="EN468" s="28"/>
      <c r="EO468" s="28"/>
      <c r="EP468" s="28"/>
      <c r="EQ468" s="28"/>
      <c r="ER468" s="28"/>
      <c r="ES468" s="28"/>
      <c r="ET468" s="28"/>
      <c r="EU468" s="28"/>
      <c r="EV468" s="28"/>
      <c r="EW468" s="28"/>
      <c r="EX468" s="28"/>
      <c r="EY468" s="28"/>
      <c r="EZ468" s="28"/>
      <c r="FA468" s="28"/>
      <c r="FB468" s="28"/>
      <c r="FC468" s="28"/>
      <c r="FD468" s="28"/>
      <c r="FE468" s="28"/>
      <c r="FF468" s="28"/>
      <c r="FG468" s="28"/>
      <c r="FH468" s="28"/>
      <c r="FI468" s="28"/>
      <c r="FJ468" s="28"/>
      <c r="FK468" s="28"/>
      <c r="FL468" s="28"/>
      <c r="FM468" s="28"/>
      <c r="FN468" s="28"/>
      <c r="FO468" s="28"/>
      <c r="FP468" s="28"/>
      <c r="FQ468" s="28"/>
      <c r="FR468" s="28"/>
      <c r="FS468" s="28"/>
      <c r="FT468" s="28"/>
      <c r="FU468" s="28"/>
      <c r="FV468" s="28"/>
      <c r="FW468" s="28"/>
      <c r="FX468" s="28"/>
      <c r="FY468" s="28"/>
      <c r="FZ468" s="28"/>
      <c r="GA468" s="28"/>
      <c r="GB468" s="28"/>
      <c r="GC468" s="28"/>
      <c r="GD468" s="28"/>
      <c r="GE468" s="28"/>
      <c r="GF468" s="28"/>
      <c r="GG468" s="28"/>
      <c r="GH468" s="28"/>
      <c r="GI468" s="28"/>
      <c r="GJ468" s="28"/>
      <c r="GK468" s="28"/>
      <c r="GL468" s="28"/>
      <c r="GM468" s="28"/>
      <c r="GN468" s="28"/>
      <c r="GO468" s="28"/>
      <c r="GP468" s="28"/>
      <c r="GQ468" s="28"/>
      <c r="GR468" s="28"/>
      <c r="GS468" s="28"/>
      <c r="GT468" s="28"/>
      <c r="GU468" s="28"/>
      <c r="GV468" s="28"/>
      <c r="GW468" s="28"/>
      <c r="GX468" s="28"/>
      <c r="GY468" s="28"/>
      <c r="GZ468" s="28"/>
      <c r="HA468" s="28"/>
      <c r="HB468" s="28"/>
      <c r="HC468" s="28"/>
      <c r="HD468" s="28"/>
      <c r="HE468" s="28"/>
      <c r="HF468" s="28"/>
      <c r="HG468" s="28"/>
      <c r="HH468" s="28"/>
      <c r="HI468" s="28"/>
      <c r="HJ468" s="28"/>
      <c r="HK468" s="28"/>
      <c r="HL468" s="28"/>
      <c r="HM468" s="28"/>
      <c r="HN468" s="28"/>
      <c r="HO468" s="28"/>
      <c r="HP468" s="28"/>
      <c r="HQ468" s="28"/>
      <c r="HR468" s="28"/>
      <c r="HS468" s="28"/>
      <c r="HT468" s="28"/>
      <c r="HU468" s="28"/>
      <c r="HV468" s="28"/>
      <c r="HW468" s="28"/>
      <c r="HX468" s="28"/>
      <c r="HY468" s="28"/>
      <c r="HZ468" s="28"/>
      <c r="IA468" s="28"/>
      <c r="IB468" s="28"/>
      <c r="IC468" s="28"/>
      <c r="ID468" s="28"/>
      <c r="IE468" s="28"/>
      <c r="IF468" s="28"/>
      <c r="IG468" s="28"/>
      <c r="IH468" s="28"/>
      <c r="II468" s="28"/>
      <c r="IJ468" s="28"/>
      <c r="IK468" s="28"/>
      <c r="IL468" s="28"/>
      <c r="IM468" s="28"/>
      <c r="IN468" s="28"/>
      <c r="IO468" s="28"/>
      <c r="IP468" s="28"/>
      <c r="IQ468" s="28"/>
      <c r="IR468" s="28"/>
      <c r="IS468" s="28"/>
      <c r="IT468" s="28"/>
      <c r="IU468" s="28"/>
      <c r="IV468" s="28"/>
      <c r="IW468" s="28"/>
      <c r="IX468" s="28"/>
      <c r="IY468" s="28"/>
      <c r="IZ468" s="28"/>
      <c r="JA468" s="28"/>
      <c r="JB468" s="28"/>
      <c r="JC468" s="28"/>
      <c r="JD468" s="28"/>
      <c r="JE468" s="28"/>
      <c r="JF468" s="28"/>
      <c r="JG468" s="28"/>
      <c r="JH468" s="28"/>
      <c r="JI468" s="28"/>
      <c r="JJ468" s="28"/>
      <c r="JK468" s="28"/>
      <c r="JL468" s="28"/>
      <c r="JM468" s="28"/>
      <c r="JN468" s="28"/>
      <c r="JO468" s="28"/>
      <c r="JP468" s="28"/>
      <c r="JQ468" s="28"/>
      <c r="JR468" s="28"/>
      <c r="JS468" s="28"/>
    </row>
    <row r="469" spans="1:279" s="27" customFormat="1" ht="12.75" outlineLevel="1" x14ac:dyDescent="0.2">
      <c r="A469" s="33"/>
      <c r="B469" s="58"/>
      <c r="C469" s="33" t="s">
        <v>124</v>
      </c>
      <c r="D469" s="33"/>
      <c r="E469" s="244">
        <v>0</v>
      </c>
      <c r="F469" s="194"/>
      <c r="G469" s="204">
        <f t="shared" si="650"/>
        <v>0</v>
      </c>
      <c r="H469" s="246">
        <f t="shared" si="643"/>
        <v>0</v>
      </c>
      <c r="I469" s="201" t="s">
        <v>193</v>
      </c>
      <c r="J469" s="195">
        <f t="shared" ref="J469:AJ469" si="663">+J409/J$10</f>
        <v>0</v>
      </c>
      <c r="K469" s="195">
        <f t="shared" si="663"/>
        <v>0</v>
      </c>
      <c r="L469" s="195">
        <f t="shared" si="663"/>
        <v>0</v>
      </c>
      <c r="M469" s="195">
        <f t="shared" si="663"/>
        <v>0</v>
      </c>
      <c r="N469" s="195">
        <f t="shared" si="663"/>
        <v>0</v>
      </c>
      <c r="O469" s="195">
        <f t="shared" si="663"/>
        <v>0</v>
      </c>
      <c r="P469" s="195">
        <f t="shared" si="663"/>
        <v>0</v>
      </c>
      <c r="Q469" s="195">
        <f t="shared" si="663"/>
        <v>0</v>
      </c>
      <c r="R469" s="195">
        <f t="shared" si="663"/>
        <v>0</v>
      </c>
      <c r="S469" s="195">
        <f t="shared" si="663"/>
        <v>0</v>
      </c>
      <c r="T469" s="195">
        <f t="shared" si="663"/>
        <v>0</v>
      </c>
      <c r="U469" s="195">
        <f t="shared" si="663"/>
        <v>0</v>
      </c>
      <c r="V469" s="195">
        <f t="shared" si="663"/>
        <v>0</v>
      </c>
      <c r="W469" s="195">
        <f t="shared" si="663"/>
        <v>0</v>
      </c>
      <c r="X469" s="195">
        <f t="shared" si="663"/>
        <v>0</v>
      </c>
      <c r="Y469" s="195">
        <f t="shared" si="663"/>
        <v>0</v>
      </c>
      <c r="Z469" s="195">
        <f t="shared" si="663"/>
        <v>0</v>
      </c>
      <c r="AA469" s="195">
        <f t="shared" si="663"/>
        <v>0</v>
      </c>
      <c r="AB469" s="195">
        <f t="shared" si="663"/>
        <v>0</v>
      </c>
      <c r="AC469" s="195">
        <f t="shared" si="663"/>
        <v>0</v>
      </c>
      <c r="AD469" s="195">
        <f t="shared" si="663"/>
        <v>0</v>
      </c>
      <c r="AE469" s="195">
        <f t="shared" si="663"/>
        <v>0</v>
      </c>
      <c r="AF469" s="195">
        <f t="shared" si="663"/>
        <v>0</v>
      </c>
      <c r="AG469" s="195">
        <f t="shared" si="663"/>
        <v>0</v>
      </c>
      <c r="AH469" s="195">
        <f t="shared" si="663"/>
        <v>0</v>
      </c>
      <c r="AI469" s="195">
        <f t="shared" si="663"/>
        <v>0</v>
      </c>
      <c r="AJ469" s="195">
        <f t="shared" si="663"/>
        <v>0</v>
      </c>
      <c r="AK469" s="195">
        <f t="shared" ref="AK469:AO469" si="664">+AK409/AK$10</f>
        <v>0</v>
      </c>
      <c r="AL469" s="195">
        <f t="shared" si="664"/>
        <v>0</v>
      </c>
      <c r="AM469" s="195">
        <f t="shared" si="664"/>
        <v>0</v>
      </c>
      <c r="AN469" s="195">
        <f t="shared" si="664"/>
        <v>0</v>
      </c>
      <c r="AO469" s="195">
        <f t="shared" si="664"/>
        <v>0</v>
      </c>
      <c r="AP469" s="195">
        <f t="shared" ref="AP469:AS469" si="665">+AP409/AP$10</f>
        <v>0</v>
      </c>
      <c r="AQ469" s="195">
        <f t="shared" si="665"/>
        <v>0</v>
      </c>
      <c r="AR469" s="195">
        <f t="shared" si="665"/>
        <v>0</v>
      </c>
      <c r="AS469" s="195">
        <f t="shared" si="665"/>
        <v>0</v>
      </c>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14"/>
      <c r="DC469" s="28"/>
      <c r="DD469" s="28"/>
      <c r="DE469" s="28"/>
      <c r="DF469" s="28"/>
      <c r="DG469" s="28"/>
      <c r="DH469" s="28"/>
      <c r="DI469" s="28"/>
      <c r="DJ469" s="28"/>
      <c r="DK469" s="28"/>
      <c r="DL469" s="28"/>
      <c r="DM469" s="28"/>
      <c r="DN469" s="28"/>
      <c r="DO469" s="28"/>
      <c r="DP469" s="28"/>
      <c r="DQ469" s="28"/>
      <c r="DR469" s="28"/>
      <c r="DS469" s="28"/>
      <c r="DT469" s="28"/>
      <c r="DU469" s="28"/>
      <c r="DV469" s="28"/>
      <c r="DW469" s="28"/>
      <c r="DX469" s="28"/>
      <c r="DY469" s="28"/>
      <c r="DZ469" s="28"/>
      <c r="EA469" s="28"/>
      <c r="EB469" s="28"/>
      <c r="EC469" s="28"/>
      <c r="ED469" s="28"/>
      <c r="EE469" s="28"/>
      <c r="EF469" s="28"/>
      <c r="EG469" s="28"/>
      <c r="EH469" s="28"/>
      <c r="EI469" s="28"/>
      <c r="EJ469" s="28"/>
      <c r="EK469" s="28"/>
      <c r="EL469" s="28"/>
      <c r="EM469" s="28"/>
      <c r="EN469" s="28"/>
      <c r="EO469" s="28"/>
      <c r="EP469" s="28"/>
      <c r="EQ469" s="28"/>
      <c r="ER469" s="28"/>
      <c r="ES469" s="28"/>
      <c r="ET469" s="28"/>
      <c r="EU469" s="28"/>
      <c r="EV469" s="28"/>
      <c r="EW469" s="28"/>
      <c r="EX469" s="28"/>
      <c r="EY469" s="28"/>
      <c r="EZ469" s="28"/>
      <c r="FA469" s="28"/>
      <c r="FB469" s="28"/>
      <c r="FC469" s="28"/>
      <c r="FD469" s="28"/>
      <c r="FE469" s="28"/>
      <c r="FF469" s="28"/>
      <c r="FG469" s="28"/>
      <c r="FH469" s="28"/>
      <c r="FI469" s="28"/>
      <c r="FJ469" s="28"/>
      <c r="FK469" s="28"/>
      <c r="FL469" s="28"/>
      <c r="FM469" s="28"/>
      <c r="FN469" s="28"/>
      <c r="FO469" s="28"/>
      <c r="FP469" s="28"/>
      <c r="FQ469" s="28"/>
      <c r="FR469" s="28"/>
      <c r="FS469" s="28"/>
      <c r="FT469" s="28"/>
      <c r="FU469" s="28"/>
      <c r="FV469" s="28"/>
      <c r="FW469" s="28"/>
      <c r="FX469" s="28"/>
      <c r="FY469" s="28"/>
      <c r="FZ469" s="28"/>
      <c r="GA469" s="28"/>
      <c r="GB469" s="28"/>
      <c r="GC469" s="28"/>
      <c r="GD469" s="28"/>
      <c r="GE469" s="28"/>
      <c r="GF469" s="28"/>
      <c r="GG469" s="28"/>
      <c r="GH469" s="28"/>
      <c r="GI469" s="28"/>
      <c r="GJ469" s="28"/>
      <c r="GK469" s="28"/>
      <c r="GL469" s="28"/>
      <c r="GM469" s="28"/>
      <c r="GN469" s="28"/>
      <c r="GO469" s="28"/>
      <c r="GP469" s="28"/>
      <c r="GQ469" s="28"/>
      <c r="GR469" s="28"/>
      <c r="GS469" s="28"/>
      <c r="GT469" s="28"/>
      <c r="GU469" s="28"/>
      <c r="GV469" s="28"/>
      <c r="GW469" s="28"/>
      <c r="GX469" s="28"/>
      <c r="GY469" s="28"/>
      <c r="GZ469" s="28"/>
      <c r="HA469" s="28"/>
      <c r="HB469" s="28"/>
      <c r="HC469" s="28"/>
      <c r="HD469" s="28"/>
      <c r="HE469" s="28"/>
      <c r="HF469" s="28"/>
      <c r="HG469" s="28"/>
      <c r="HH469" s="28"/>
      <c r="HI469" s="28"/>
      <c r="HJ469" s="28"/>
      <c r="HK469" s="28"/>
      <c r="HL469" s="28"/>
      <c r="HM469" s="28"/>
      <c r="HN469" s="28"/>
      <c r="HO469" s="28"/>
      <c r="HP469" s="28"/>
      <c r="HQ469" s="28"/>
      <c r="HR469" s="28"/>
      <c r="HS469" s="28"/>
      <c r="HT469" s="28"/>
      <c r="HU469" s="28"/>
      <c r="HV469" s="28"/>
      <c r="HW469" s="28"/>
      <c r="HX469" s="28"/>
      <c r="HY469" s="28"/>
      <c r="HZ469" s="28"/>
      <c r="IA469" s="28"/>
      <c r="IB469" s="28"/>
      <c r="IC469" s="28"/>
      <c r="ID469" s="28"/>
      <c r="IE469" s="28"/>
      <c r="IF469" s="28"/>
      <c r="IG469" s="28"/>
      <c r="IH469" s="28"/>
      <c r="II469" s="28"/>
      <c r="IJ469" s="28"/>
      <c r="IK469" s="28"/>
      <c r="IL469" s="28"/>
      <c r="IM469" s="28"/>
      <c r="IN469" s="28"/>
      <c r="IO469" s="28"/>
      <c r="IP469" s="28"/>
      <c r="IQ469" s="28"/>
      <c r="IR469" s="28"/>
      <c r="IS469" s="28"/>
      <c r="IT469" s="28"/>
      <c r="IU469" s="28"/>
      <c r="IV469" s="28"/>
      <c r="IW469" s="28"/>
      <c r="IX469" s="28"/>
      <c r="IY469" s="28"/>
      <c r="IZ469" s="28"/>
      <c r="JA469" s="28"/>
      <c r="JB469" s="28"/>
      <c r="JC469" s="28"/>
      <c r="JD469" s="28"/>
      <c r="JE469" s="28"/>
      <c r="JF469" s="28"/>
      <c r="JG469" s="28"/>
      <c r="JH469" s="28"/>
      <c r="JI469" s="28"/>
      <c r="JJ469" s="28"/>
      <c r="JK469" s="28"/>
      <c r="JL469" s="28"/>
      <c r="JM469" s="28"/>
      <c r="JN469" s="28"/>
      <c r="JO469" s="28"/>
      <c r="JP469" s="28"/>
      <c r="JQ469" s="28"/>
      <c r="JR469" s="28"/>
      <c r="JS469" s="28"/>
    </row>
    <row r="470" spans="1:279" s="27" customFormat="1" ht="12.75" outlineLevel="1" x14ac:dyDescent="0.2">
      <c r="A470" s="33"/>
      <c r="B470" s="58"/>
      <c r="C470" s="33" t="s">
        <v>125</v>
      </c>
      <c r="D470" s="33"/>
      <c r="E470" s="244">
        <v>0</v>
      </c>
      <c r="F470" s="194"/>
      <c r="G470" s="204">
        <f t="shared" si="650"/>
        <v>0</v>
      </c>
      <c r="H470" s="246">
        <f t="shared" si="643"/>
        <v>0</v>
      </c>
      <c r="I470" s="201" t="s">
        <v>193</v>
      </c>
      <c r="J470" s="195">
        <f t="shared" ref="J470:AJ470" si="666">+J410/J$10</f>
        <v>0</v>
      </c>
      <c r="K470" s="195">
        <f t="shared" si="666"/>
        <v>0</v>
      </c>
      <c r="L470" s="195">
        <f t="shared" si="666"/>
        <v>0</v>
      </c>
      <c r="M470" s="195">
        <f t="shared" si="666"/>
        <v>0</v>
      </c>
      <c r="N470" s="195">
        <f t="shared" si="666"/>
        <v>0</v>
      </c>
      <c r="O470" s="195">
        <f t="shared" si="666"/>
        <v>0</v>
      </c>
      <c r="P470" s="195">
        <f t="shared" si="666"/>
        <v>0</v>
      </c>
      <c r="Q470" s="195">
        <f t="shared" si="666"/>
        <v>0</v>
      </c>
      <c r="R470" s="195">
        <f t="shared" si="666"/>
        <v>0</v>
      </c>
      <c r="S470" s="195">
        <f t="shared" si="666"/>
        <v>0</v>
      </c>
      <c r="T470" s="195">
        <f t="shared" si="666"/>
        <v>0</v>
      </c>
      <c r="U470" s="195">
        <f t="shared" si="666"/>
        <v>0</v>
      </c>
      <c r="V470" s="195">
        <f t="shared" si="666"/>
        <v>0</v>
      </c>
      <c r="W470" s="195">
        <f t="shared" si="666"/>
        <v>0</v>
      </c>
      <c r="X470" s="195">
        <f t="shared" si="666"/>
        <v>0</v>
      </c>
      <c r="Y470" s="195">
        <f t="shared" si="666"/>
        <v>0</v>
      </c>
      <c r="Z470" s="195">
        <f t="shared" si="666"/>
        <v>0</v>
      </c>
      <c r="AA470" s="195">
        <f t="shared" si="666"/>
        <v>0</v>
      </c>
      <c r="AB470" s="195">
        <f t="shared" si="666"/>
        <v>0</v>
      </c>
      <c r="AC470" s="195">
        <f t="shared" si="666"/>
        <v>0</v>
      </c>
      <c r="AD470" s="195">
        <f t="shared" si="666"/>
        <v>0</v>
      </c>
      <c r="AE470" s="195">
        <f t="shared" si="666"/>
        <v>0</v>
      </c>
      <c r="AF470" s="195">
        <f t="shared" si="666"/>
        <v>0</v>
      </c>
      <c r="AG470" s="195">
        <f t="shared" si="666"/>
        <v>0</v>
      </c>
      <c r="AH470" s="195">
        <f t="shared" si="666"/>
        <v>0</v>
      </c>
      <c r="AI470" s="195">
        <f t="shared" si="666"/>
        <v>0</v>
      </c>
      <c r="AJ470" s="195">
        <f t="shared" si="666"/>
        <v>0</v>
      </c>
      <c r="AK470" s="195">
        <f t="shared" ref="AK470:AO470" si="667">+AK410/AK$10</f>
        <v>0</v>
      </c>
      <c r="AL470" s="195">
        <f t="shared" si="667"/>
        <v>0</v>
      </c>
      <c r="AM470" s="195">
        <f t="shared" si="667"/>
        <v>0</v>
      </c>
      <c r="AN470" s="195">
        <f t="shared" si="667"/>
        <v>0</v>
      </c>
      <c r="AO470" s="195">
        <f t="shared" si="667"/>
        <v>0</v>
      </c>
      <c r="AP470" s="195">
        <f t="shared" ref="AP470:AS470" si="668">+AP410/AP$10</f>
        <v>0</v>
      </c>
      <c r="AQ470" s="195">
        <f t="shared" si="668"/>
        <v>0</v>
      </c>
      <c r="AR470" s="195">
        <f t="shared" si="668"/>
        <v>0</v>
      </c>
      <c r="AS470" s="195">
        <f t="shared" si="668"/>
        <v>0</v>
      </c>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14"/>
      <c r="DC470" s="28"/>
      <c r="DD470" s="28"/>
      <c r="DE470" s="28"/>
      <c r="DF470" s="28"/>
      <c r="DG470" s="28"/>
      <c r="DH470" s="28"/>
      <c r="DI470" s="28"/>
      <c r="DJ470" s="28"/>
      <c r="DK470" s="28"/>
      <c r="DL470" s="28"/>
      <c r="DM470" s="28"/>
      <c r="DN470" s="28"/>
      <c r="DO470" s="28"/>
      <c r="DP470" s="28"/>
      <c r="DQ470" s="28"/>
      <c r="DR470" s="28"/>
      <c r="DS470" s="28"/>
      <c r="DT470" s="28"/>
      <c r="DU470" s="28"/>
      <c r="DV470" s="28"/>
      <c r="DW470" s="28"/>
      <c r="DX470" s="28"/>
      <c r="DY470" s="28"/>
      <c r="DZ470" s="28"/>
      <c r="EA470" s="28"/>
      <c r="EB470" s="28"/>
      <c r="EC470" s="28"/>
      <c r="ED470" s="28"/>
      <c r="EE470" s="28"/>
      <c r="EF470" s="28"/>
      <c r="EG470" s="28"/>
      <c r="EH470" s="28"/>
      <c r="EI470" s="28"/>
      <c r="EJ470" s="28"/>
      <c r="EK470" s="28"/>
      <c r="EL470" s="28"/>
      <c r="EM470" s="28"/>
      <c r="EN470" s="28"/>
      <c r="EO470" s="28"/>
      <c r="EP470" s="28"/>
      <c r="EQ470" s="28"/>
      <c r="ER470" s="28"/>
      <c r="ES470" s="28"/>
      <c r="ET470" s="28"/>
      <c r="EU470" s="28"/>
      <c r="EV470" s="28"/>
      <c r="EW470" s="28"/>
      <c r="EX470" s="28"/>
      <c r="EY470" s="28"/>
      <c r="EZ470" s="28"/>
      <c r="FA470" s="28"/>
      <c r="FB470" s="28"/>
      <c r="FC470" s="28"/>
      <c r="FD470" s="28"/>
      <c r="FE470" s="28"/>
      <c r="FF470" s="28"/>
      <c r="FG470" s="28"/>
      <c r="FH470" s="28"/>
      <c r="FI470" s="28"/>
      <c r="FJ470" s="28"/>
      <c r="FK470" s="28"/>
      <c r="FL470" s="28"/>
      <c r="FM470" s="28"/>
      <c r="FN470" s="28"/>
      <c r="FO470" s="28"/>
      <c r="FP470" s="28"/>
      <c r="FQ470" s="28"/>
      <c r="FR470" s="28"/>
      <c r="FS470" s="28"/>
      <c r="FT470" s="28"/>
      <c r="FU470" s="28"/>
      <c r="FV470" s="28"/>
      <c r="FW470" s="28"/>
      <c r="FX470" s="28"/>
      <c r="FY470" s="28"/>
      <c r="FZ470" s="28"/>
      <c r="GA470" s="28"/>
      <c r="GB470" s="28"/>
      <c r="GC470" s="28"/>
      <c r="GD470" s="28"/>
      <c r="GE470" s="28"/>
      <c r="GF470" s="28"/>
      <c r="GG470" s="28"/>
      <c r="GH470" s="28"/>
      <c r="GI470" s="28"/>
      <c r="GJ470" s="28"/>
      <c r="GK470" s="28"/>
      <c r="GL470" s="28"/>
      <c r="GM470" s="28"/>
      <c r="GN470" s="28"/>
      <c r="GO470" s="28"/>
      <c r="GP470" s="28"/>
      <c r="GQ470" s="28"/>
      <c r="GR470" s="28"/>
      <c r="GS470" s="28"/>
      <c r="GT470" s="28"/>
      <c r="GU470" s="28"/>
      <c r="GV470" s="28"/>
      <c r="GW470" s="28"/>
      <c r="GX470" s="28"/>
      <c r="GY470" s="28"/>
      <c r="GZ470" s="28"/>
      <c r="HA470" s="28"/>
      <c r="HB470" s="28"/>
      <c r="HC470" s="28"/>
      <c r="HD470" s="28"/>
      <c r="HE470" s="28"/>
      <c r="HF470" s="28"/>
      <c r="HG470" s="28"/>
      <c r="HH470" s="28"/>
      <c r="HI470" s="28"/>
      <c r="HJ470" s="28"/>
      <c r="HK470" s="28"/>
      <c r="HL470" s="28"/>
      <c r="HM470" s="28"/>
      <c r="HN470" s="28"/>
      <c r="HO470" s="28"/>
      <c r="HP470" s="28"/>
      <c r="HQ470" s="28"/>
      <c r="HR470" s="28"/>
      <c r="HS470" s="28"/>
      <c r="HT470" s="28"/>
      <c r="HU470" s="28"/>
      <c r="HV470" s="28"/>
      <c r="HW470" s="28"/>
      <c r="HX470" s="28"/>
      <c r="HY470" s="28"/>
      <c r="HZ470" s="28"/>
      <c r="IA470" s="28"/>
      <c r="IB470" s="28"/>
      <c r="IC470" s="28"/>
      <c r="ID470" s="28"/>
      <c r="IE470" s="28"/>
      <c r="IF470" s="28"/>
      <c r="IG470" s="28"/>
      <c r="IH470" s="28"/>
      <c r="II470" s="28"/>
      <c r="IJ470" s="28"/>
      <c r="IK470" s="28"/>
      <c r="IL470" s="28"/>
      <c r="IM470" s="28"/>
      <c r="IN470" s="28"/>
      <c r="IO470" s="28"/>
      <c r="IP470" s="28"/>
      <c r="IQ470" s="28"/>
      <c r="IR470" s="28"/>
      <c r="IS470" s="28"/>
      <c r="IT470" s="28"/>
      <c r="IU470" s="28"/>
      <c r="IV470" s="28"/>
      <c r="IW470" s="28"/>
      <c r="IX470" s="28"/>
      <c r="IY470" s="28"/>
      <c r="IZ470" s="28"/>
      <c r="JA470" s="28"/>
      <c r="JB470" s="28"/>
      <c r="JC470" s="28"/>
      <c r="JD470" s="28"/>
      <c r="JE470" s="28"/>
      <c r="JF470" s="28"/>
      <c r="JG470" s="28"/>
      <c r="JH470" s="28"/>
      <c r="JI470" s="28"/>
      <c r="JJ470" s="28"/>
      <c r="JK470" s="28"/>
      <c r="JL470" s="28"/>
      <c r="JM470" s="28"/>
      <c r="JN470" s="28"/>
      <c r="JO470" s="28"/>
      <c r="JP470" s="28"/>
      <c r="JQ470" s="28"/>
      <c r="JR470" s="28"/>
      <c r="JS470" s="28"/>
    </row>
    <row r="471" spans="1:279" s="27" customFormat="1" ht="12.75" outlineLevel="1" x14ac:dyDescent="0.2">
      <c r="A471" s="33"/>
      <c r="B471" s="58"/>
      <c r="C471" s="33" t="s">
        <v>126</v>
      </c>
      <c r="D471" s="33"/>
      <c r="E471" s="244">
        <v>0</v>
      </c>
      <c r="F471" s="194"/>
      <c r="G471" s="204">
        <f t="shared" si="650"/>
        <v>0</v>
      </c>
      <c r="H471" s="246">
        <f t="shared" si="643"/>
        <v>0</v>
      </c>
      <c r="I471" s="201" t="s">
        <v>193</v>
      </c>
      <c r="J471" s="195">
        <f t="shared" ref="J471:AJ471" si="669">+J411/J$10</f>
        <v>0</v>
      </c>
      <c r="K471" s="195">
        <f t="shared" si="669"/>
        <v>0</v>
      </c>
      <c r="L471" s="195">
        <f t="shared" si="669"/>
        <v>0</v>
      </c>
      <c r="M471" s="195">
        <f t="shared" si="669"/>
        <v>0</v>
      </c>
      <c r="N471" s="195">
        <f t="shared" si="669"/>
        <v>0</v>
      </c>
      <c r="O471" s="195">
        <f t="shared" si="669"/>
        <v>0</v>
      </c>
      <c r="P471" s="195">
        <f t="shared" si="669"/>
        <v>0</v>
      </c>
      <c r="Q471" s="195">
        <f t="shared" si="669"/>
        <v>0</v>
      </c>
      <c r="R471" s="195">
        <f t="shared" si="669"/>
        <v>0</v>
      </c>
      <c r="S471" s="195">
        <f t="shared" si="669"/>
        <v>0</v>
      </c>
      <c r="T471" s="195">
        <f t="shared" si="669"/>
        <v>0</v>
      </c>
      <c r="U471" s="195">
        <f t="shared" si="669"/>
        <v>0</v>
      </c>
      <c r="V471" s="195">
        <f t="shared" si="669"/>
        <v>0</v>
      </c>
      <c r="W471" s="195">
        <f t="shared" si="669"/>
        <v>0</v>
      </c>
      <c r="X471" s="195">
        <f t="shared" si="669"/>
        <v>0</v>
      </c>
      <c r="Y471" s="195">
        <f t="shared" si="669"/>
        <v>0</v>
      </c>
      <c r="Z471" s="195">
        <f t="shared" si="669"/>
        <v>0</v>
      </c>
      <c r="AA471" s="195">
        <f t="shared" si="669"/>
        <v>0</v>
      </c>
      <c r="AB471" s="195">
        <f t="shared" si="669"/>
        <v>0</v>
      </c>
      <c r="AC471" s="195">
        <f t="shared" si="669"/>
        <v>0</v>
      </c>
      <c r="AD471" s="195">
        <f t="shared" si="669"/>
        <v>0</v>
      </c>
      <c r="AE471" s="195">
        <f t="shared" si="669"/>
        <v>0</v>
      </c>
      <c r="AF471" s="195">
        <f t="shared" si="669"/>
        <v>0</v>
      </c>
      <c r="AG471" s="195">
        <f t="shared" si="669"/>
        <v>0</v>
      </c>
      <c r="AH471" s="195">
        <f t="shared" si="669"/>
        <v>0</v>
      </c>
      <c r="AI471" s="195">
        <f t="shared" si="669"/>
        <v>0</v>
      </c>
      <c r="AJ471" s="195">
        <f t="shared" si="669"/>
        <v>0</v>
      </c>
      <c r="AK471" s="195">
        <f t="shared" ref="AK471:AO471" si="670">+AK411/AK$10</f>
        <v>0</v>
      </c>
      <c r="AL471" s="195">
        <f t="shared" si="670"/>
        <v>0</v>
      </c>
      <c r="AM471" s="195">
        <f t="shared" si="670"/>
        <v>0</v>
      </c>
      <c r="AN471" s="195">
        <f t="shared" si="670"/>
        <v>0</v>
      </c>
      <c r="AO471" s="195">
        <f t="shared" si="670"/>
        <v>0</v>
      </c>
      <c r="AP471" s="195">
        <f t="shared" ref="AP471:AS471" si="671">+AP411/AP$10</f>
        <v>0</v>
      </c>
      <c r="AQ471" s="195">
        <f t="shared" si="671"/>
        <v>0</v>
      </c>
      <c r="AR471" s="195">
        <f t="shared" si="671"/>
        <v>0</v>
      </c>
      <c r="AS471" s="195">
        <f t="shared" si="671"/>
        <v>0</v>
      </c>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14"/>
      <c r="DC471" s="28"/>
      <c r="DD471" s="28"/>
      <c r="DE471" s="28"/>
      <c r="DF471" s="28"/>
      <c r="DG471" s="28"/>
      <c r="DH471" s="28"/>
      <c r="DI471" s="28"/>
      <c r="DJ471" s="28"/>
      <c r="DK471" s="28"/>
      <c r="DL471" s="28"/>
      <c r="DM471" s="28"/>
      <c r="DN471" s="28"/>
      <c r="DO471" s="28"/>
      <c r="DP471" s="28"/>
      <c r="DQ471" s="28"/>
      <c r="DR471" s="28"/>
      <c r="DS471" s="28"/>
      <c r="DT471" s="28"/>
      <c r="DU471" s="28"/>
      <c r="DV471" s="28"/>
      <c r="DW471" s="28"/>
      <c r="DX471" s="28"/>
      <c r="DY471" s="28"/>
      <c r="DZ471" s="28"/>
      <c r="EA471" s="28"/>
      <c r="EB471" s="28"/>
      <c r="EC471" s="28"/>
      <c r="ED471" s="28"/>
      <c r="EE471" s="28"/>
      <c r="EF471" s="28"/>
      <c r="EG471" s="28"/>
      <c r="EH471" s="28"/>
      <c r="EI471" s="28"/>
      <c r="EJ471" s="28"/>
      <c r="EK471" s="28"/>
      <c r="EL471" s="28"/>
      <c r="EM471" s="28"/>
      <c r="EN471" s="28"/>
      <c r="EO471" s="28"/>
      <c r="EP471" s="28"/>
      <c r="EQ471" s="28"/>
      <c r="ER471" s="28"/>
      <c r="ES471" s="28"/>
      <c r="ET471" s="28"/>
      <c r="EU471" s="28"/>
      <c r="EV471" s="28"/>
      <c r="EW471" s="28"/>
      <c r="EX471" s="28"/>
      <c r="EY471" s="28"/>
      <c r="EZ471" s="28"/>
      <c r="FA471" s="28"/>
      <c r="FB471" s="28"/>
      <c r="FC471" s="28"/>
      <c r="FD471" s="28"/>
      <c r="FE471" s="28"/>
      <c r="FF471" s="28"/>
      <c r="FG471" s="28"/>
      <c r="FH471" s="28"/>
      <c r="FI471" s="28"/>
      <c r="FJ471" s="28"/>
      <c r="FK471" s="28"/>
      <c r="FL471" s="28"/>
      <c r="FM471" s="28"/>
      <c r="FN471" s="28"/>
      <c r="FO471" s="28"/>
      <c r="FP471" s="28"/>
      <c r="FQ471" s="28"/>
      <c r="FR471" s="28"/>
      <c r="FS471" s="28"/>
      <c r="FT471" s="28"/>
      <c r="FU471" s="28"/>
      <c r="FV471" s="28"/>
      <c r="FW471" s="28"/>
      <c r="FX471" s="28"/>
      <c r="FY471" s="28"/>
      <c r="FZ471" s="28"/>
      <c r="GA471" s="28"/>
      <c r="GB471" s="28"/>
      <c r="GC471" s="28"/>
      <c r="GD471" s="28"/>
      <c r="GE471" s="28"/>
      <c r="GF471" s="28"/>
      <c r="GG471" s="28"/>
      <c r="GH471" s="28"/>
      <c r="GI471" s="28"/>
      <c r="GJ471" s="28"/>
      <c r="GK471" s="28"/>
      <c r="GL471" s="28"/>
      <c r="GM471" s="28"/>
      <c r="GN471" s="28"/>
      <c r="GO471" s="28"/>
      <c r="GP471" s="28"/>
      <c r="GQ471" s="28"/>
      <c r="GR471" s="28"/>
      <c r="GS471" s="28"/>
      <c r="GT471" s="28"/>
      <c r="GU471" s="28"/>
      <c r="GV471" s="28"/>
      <c r="GW471" s="28"/>
      <c r="GX471" s="28"/>
      <c r="GY471" s="28"/>
      <c r="GZ471" s="28"/>
      <c r="HA471" s="28"/>
      <c r="HB471" s="28"/>
      <c r="HC471" s="28"/>
      <c r="HD471" s="28"/>
      <c r="HE471" s="28"/>
      <c r="HF471" s="28"/>
      <c r="HG471" s="28"/>
      <c r="HH471" s="28"/>
      <c r="HI471" s="28"/>
      <c r="HJ471" s="28"/>
      <c r="HK471" s="28"/>
      <c r="HL471" s="28"/>
      <c r="HM471" s="28"/>
      <c r="HN471" s="28"/>
      <c r="HO471" s="28"/>
      <c r="HP471" s="28"/>
      <c r="HQ471" s="28"/>
      <c r="HR471" s="28"/>
      <c r="HS471" s="28"/>
      <c r="HT471" s="28"/>
      <c r="HU471" s="28"/>
      <c r="HV471" s="28"/>
      <c r="HW471" s="28"/>
      <c r="HX471" s="28"/>
      <c r="HY471" s="28"/>
      <c r="HZ471" s="28"/>
      <c r="IA471" s="28"/>
      <c r="IB471" s="28"/>
      <c r="IC471" s="28"/>
      <c r="ID471" s="28"/>
      <c r="IE471" s="28"/>
      <c r="IF471" s="28"/>
      <c r="IG471" s="28"/>
      <c r="IH471" s="28"/>
      <c r="II471" s="28"/>
      <c r="IJ471" s="28"/>
      <c r="IK471" s="28"/>
      <c r="IL471" s="28"/>
      <c r="IM471" s="28"/>
      <c r="IN471" s="28"/>
      <c r="IO471" s="28"/>
      <c r="IP471" s="28"/>
      <c r="IQ471" s="28"/>
      <c r="IR471" s="28"/>
      <c r="IS471" s="28"/>
      <c r="IT471" s="28"/>
      <c r="IU471" s="28"/>
      <c r="IV471" s="28"/>
      <c r="IW471" s="28"/>
      <c r="IX471" s="28"/>
      <c r="IY471" s="28"/>
      <c r="IZ471" s="28"/>
      <c r="JA471" s="28"/>
      <c r="JB471" s="28"/>
      <c r="JC471" s="28"/>
      <c r="JD471" s="28"/>
      <c r="JE471" s="28"/>
      <c r="JF471" s="28"/>
      <c r="JG471" s="28"/>
      <c r="JH471" s="28"/>
      <c r="JI471" s="28"/>
      <c r="JJ471" s="28"/>
      <c r="JK471" s="28"/>
      <c r="JL471" s="28"/>
      <c r="JM471" s="28"/>
      <c r="JN471" s="28"/>
      <c r="JO471" s="28"/>
      <c r="JP471" s="28"/>
      <c r="JQ471" s="28"/>
      <c r="JR471" s="28"/>
      <c r="JS471" s="28"/>
    </row>
    <row r="472" spans="1:279" s="27" customFormat="1" ht="12.75" outlineLevel="1" x14ac:dyDescent="0.2">
      <c r="A472" s="33"/>
      <c r="B472" s="58"/>
      <c r="C472" s="33" t="s">
        <v>127</v>
      </c>
      <c r="D472" s="33"/>
      <c r="E472" s="244">
        <v>0</v>
      </c>
      <c r="F472" s="194"/>
      <c r="G472" s="204">
        <f t="shared" si="650"/>
        <v>0</v>
      </c>
      <c r="H472" s="246">
        <f t="shared" si="643"/>
        <v>0</v>
      </c>
      <c r="I472" s="201" t="s">
        <v>193</v>
      </c>
      <c r="J472" s="195">
        <f t="shared" ref="J472:AJ472" si="672">+J412/J$10</f>
        <v>0</v>
      </c>
      <c r="K472" s="195">
        <f t="shared" si="672"/>
        <v>0</v>
      </c>
      <c r="L472" s="195">
        <f t="shared" si="672"/>
        <v>0</v>
      </c>
      <c r="M472" s="195">
        <f t="shared" si="672"/>
        <v>0</v>
      </c>
      <c r="N472" s="195">
        <f t="shared" si="672"/>
        <v>0</v>
      </c>
      <c r="O472" s="195">
        <f t="shared" si="672"/>
        <v>0</v>
      </c>
      <c r="P472" s="195">
        <f t="shared" si="672"/>
        <v>0</v>
      </c>
      <c r="Q472" s="195">
        <f t="shared" si="672"/>
        <v>0</v>
      </c>
      <c r="R472" s="195">
        <f t="shared" si="672"/>
        <v>0</v>
      </c>
      <c r="S472" s="195">
        <f t="shared" si="672"/>
        <v>0</v>
      </c>
      <c r="T472" s="195">
        <f t="shared" si="672"/>
        <v>0</v>
      </c>
      <c r="U472" s="195">
        <f t="shared" si="672"/>
        <v>0</v>
      </c>
      <c r="V472" s="195">
        <f t="shared" si="672"/>
        <v>0</v>
      </c>
      <c r="W472" s="195">
        <f t="shared" si="672"/>
        <v>0</v>
      </c>
      <c r="X472" s="195">
        <f t="shared" si="672"/>
        <v>0</v>
      </c>
      <c r="Y472" s="195">
        <f t="shared" si="672"/>
        <v>0</v>
      </c>
      <c r="Z472" s="195">
        <f t="shared" si="672"/>
        <v>0</v>
      </c>
      <c r="AA472" s="195">
        <f t="shared" si="672"/>
        <v>0</v>
      </c>
      <c r="AB472" s="195">
        <f t="shared" si="672"/>
        <v>0</v>
      </c>
      <c r="AC472" s="195">
        <f t="shared" si="672"/>
        <v>0</v>
      </c>
      <c r="AD472" s="195">
        <f t="shared" si="672"/>
        <v>0</v>
      </c>
      <c r="AE472" s="195">
        <f t="shared" si="672"/>
        <v>0</v>
      </c>
      <c r="AF472" s="195">
        <f t="shared" si="672"/>
        <v>0</v>
      </c>
      <c r="AG472" s="195">
        <f t="shared" si="672"/>
        <v>0</v>
      </c>
      <c r="AH472" s="195">
        <f t="shared" si="672"/>
        <v>0</v>
      </c>
      <c r="AI472" s="195">
        <f t="shared" si="672"/>
        <v>0</v>
      </c>
      <c r="AJ472" s="195">
        <f t="shared" si="672"/>
        <v>0</v>
      </c>
      <c r="AK472" s="195">
        <f t="shared" ref="AK472:AO472" si="673">+AK412/AK$10</f>
        <v>0</v>
      </c>
      <c r="AL472" s="195">
        <f t="shared" si="673"/>
        <v>0</v>
      </c>
      <c r="AM472" s="195">
        <f t="shared" si="673"/>
        <v>0</v>
      </c>
      <c r="AN472" s="195">
        <f t="shared" si="673"/>
        <v>0</v>
      </c>
      <c r="AO472" s="195">
        <f t="shared" si="673"/>
        <v>0</v>
      </c>
      <c r="AP472" s="195">
        <f t="shared" ref="AP472:AS472" si="674">+AP412/AP$10</f>
        <v>0</v>
      </c>
      <c r="AQ472" s="195">
        <f t="shared" si="674"/>
        <v>0</v>
      </c>
      <c r="AR472" s="195">
        <f t="shared" si="674"/>
        <v>0</v>
      </c>
      <c r="AS472" s="195">
        <f t="shared" si="674"/>
        <v>0</v>
      </c>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14"/>
      <c r="DC472" s="28"/>
      <c r="DD472" s="28"/>
      <c r="DE472" s="28"/>
      <c r="DF472" s="28"/>
      <c r="DG472" s="28"/>
      <c r="DH472" s="28"/>
      <c r="DI472" s="28"/>
      <c r="DJ472" s="28"/>
      <c r="DK472" s="28"/>
      <c r="DL472" s="28"/>
      <c r="DM472" s="28"/>
      <c r="DN472" s="28"/>
      <c r="DO472" s="28"/>
      <c r="DP472" s="28"/>
      <c r="DQ472" s="28"/>
      <c r="DR472" s="28"/>
      <c r="DS472" s="28"/>
      <c r="DT472" s="28"/>
      <c r="DU472" s="28"/>
      <c r="DV472" s="28"/>
      <c r="DW472" s="28"/>
      <c r="DX472" s="28"/>
      <c r="DY472" s="28"/>
      <c r="DZ472" s="28"/>
      <c r="EA472" s="28"/>
      <c r="EB472" s="28"/>
      <c r="EC472" s="28"/>
      <c r="ED472" s="28"/>
      <c r="EE472" s="28"/>
      <c r="EF472" s="28"/>
      <c r="EG472" s="28"/>
      <c r="EH472" s="28"/>
      <c r="EI472" s="28"/>
      <c r="EJ472" s="28"/>
      <c r="EK472" s="28"/>
      <c r="EL472" s="28"/>
      <c r="EM472" s="28"/>
      <c r="EN472" s="28"/>
      <c r="EO472" s="28"/>
      <c r="EP472" s="28"/>
      <c r="EQ472" s="28"/>
      <c r="ER472" s="28"/>
      <c r="ES472" s="28"/>
      <c r="ET472" s="28"/>
      <c r="EU472" s="28"/>
      <c r="EV472" s="28"/>
      <c r="EW472" s="28"/>
      <c r="EX472" s="28"/>
      <c r="EY472" s="28"/>
      <c r="EZ472" s="28"/>
      <c r="FA472" s="28"/>
      <c r="FB472" s="28"/>
      <c r="FC472" s="28"/>
      <c r="FD472" s="28"/>
      <c r="FE472" s="28"/>
      <c r="FF472" s="28"/>
      <c r="FG472" s="28"/>
      <c r="FH472" s="28"/>
      <c r="FI472" s="28"/>
      <c r="FJ472" s="28"/>
      <c r="FK472" s="28"/>
      <c r="FL472" s="28"/>
      <c r="FM472" s="28"/>
      <c r="FN472" s="28"/>
      <c r="FO472" s="28"/>
      <c r="FP472" s="28"/>
      <c r="FQ472" s="28"/>
      <c r="FR472" s="28"/>
      <c r="FS472" s="28"/>
      <c r="FT472" s="28"/>
      <c r="FU472" s="28"/>
      <c r="FV472" s="28"/>
      <c r="FW472" s="28"/>
      <c r="FX472" s="28"/>
      <c r="FY472" s="28"/>
      <c r="FZ472" s="28"/>
      <c r="GA472" s="28"/>
      <c r="GB472" s="28"/>
      <c r="GC472" s="28"/>
      <c r="GD472" s="28"/>
      <c r="GE472" s="28"/>
      <c r="GF472" s="28"/>
      <c r="GG472" s="28"/>
      <c r="GH472" s="28"/>
      <c r="GI472" s="28"/>
      <c r="GJ472" s="28"/>
      <c r="GK472" s="28"/>
      <c r="GL472" s="28"/>
      <c r="GM472" s="28"/>
      <c r="GN472" s="28"/>
      <c r="GO472" s="28"/>
      <c r="GP472" s="28"/>
      <c r="GQ472" s="28"/>
      <c r="GR472" s="28"/>
      <c r="GS472" s="28"/>
      <c r="GT472" s="28"/>
      <c r="GU472" s="28"/>
      <c r="GV472" s="28"/>
      <c r="GW472" s="28"/>
      <c r="GX472" s="28"/>
      <c r="GY472" s="28"/>
      <c r="GZ472" s="28"/>
      <c r="HA472" s="28"/>
      <c r="HB472" s="28"/>
      <c r="HC472" s="28"/>
      <c r="HD472" s="28"/>
      <c r="HE472" s="28"/>
      <c r="HF472" s="28"/>
      <c r="HG472" s="28"/>
      <c r="HH472" s="28"/>
      <c r="HI472" s="28"/>
      <c r="HJ472" s="28"/>
      <c r="HK472" s="28"/>
      <c r="HL472" s="28"/>
      <c r="HM472" s="28"/>
      <c r="HN472" s="28"/>
      <c r="HO472" s="28"/>
      <c r="HP472" s="28"/>
      <c r="HQ472" s="28"/>
      <c r="HR472" s="28"/>
      <c r="HS472" s="28"/>
      <c r="HT472" s="28"/>
      <c r="HU472" s="28"/>
      <c r="HV472" s="28"/>
      <c r="HW472" s="28"/>
      <c r="HX472" s="28"/>
      <c r="HY472" s="28"/>
      <c r="HZ472" s="28"/>
      <c r="IA472" s="28"/>
      <c r="IB472" s="28"/>
      <c r="IC472" s="28"/>
      <c r="ID472" s="28"/>
      <c r="IE472" s="28"/>
      <c r="IF472" s="28"/>
      <c r="IG472" s="28"/>
      <c r="IH472" s="28"/>
      <c r="II472" s="28"/>
      <c r="IJ472" s="28"/>
      <c r="IK472" s="28"/>
      <c r="IL472" s="28"/>
      <c r="IM472" s="28"/>
      <c r="IN472" s="28"/>
      <c r="IO472" s="28"/>
      <c r="IP472" s="28"/>
      <c r="IQ472" s="28"/>
      <c r="IR472" s="28"/>
      <c r="IS472" s="28"/>
      <c r="IT472" s="28"/>
      <c r="IU472" s="28"/>
      <c r="IV472" s="28"/>
      <c r="IW472" s="28"/>
      <c r="IX472" s="28"/>
      <c r="IY472" s="28"/>
      <c r="IZ472" s="28"/>
      <c r="JA472" s="28"/>
      <c r="JB472" s="28"/>
      <c r="JC472" s="28"/>
      <c r="JD472" s="28"/>
      <c r="JE472" s="28"/>
      <c r="JF472" s="28"/>
      <c r="JG472" s="28"/>
      <c r="JH472" s="28"/>
      <c r="JI472" s="28"/>
      <c r="JJ472" s="28"/>
      <c r="JK472" s="28"/>
      <c r="JL472" s="28"/>
      <c r="JM472" s="28"/>
      <c r="JN472" s="28"/>
      <c r="JO472" s="28"/>
      <c r="JP472" s="28"/>
      <c r="JQ472" s="28"/>
      <c r="JR472" s="28"/>
      <c r="JS472" s="28"/>
    </row>
    <row r="473" spans="1:279" s="27" customFormat="1" ht="12.75" outlineLevel="1" x14ac:dyDescent="0.2">
      <c r="A473" s="33"/>
      <c r="B473" s="58"/>
      <c r="C473" s="33" t="s">
        <v>128</v>
      </c>
      <c r="D473" s="33"/>
      <c r="E473" s="244">
        <v>0</v>
      </c>
      <c r="F473" s="194"/>
      <c r="G473" s="204">
        <f t="shared" si="650"/>
        <v>0</v>
      </c>
      <c r="H473" s="246">
        <f t="shared" si="643"/>
        <v>0</v>
      </c>
      <c r="I473" s="201" t="s">
        <v>193</v>
      </c>
      <c r="J473" s="195">
        <f t="shared" ref="J473:AJ473" si="675">+J413/J$10</f>
        <v>0</v>
      </c>
      <c r="K473" s="195">
        <f t="shared" si="675"/>
        <v>0</v>
      </c>
      <c r="L473" s="195">
        <f t="shared" si="675"/>
        <v>0</v>
      </c>
      <c r="M473" s="195">
        <f t="shared" si="675"/>
        <v>0</v>
      </c>
      <c r="N473" s="195">
        <f t="shared" si="675"/>
        <v>0</v>
      </c>
      <c r="O473" s="195">
        <f t="shared" si="675"/>
        <v>0</v>
      </c>
      <c r="P473" s="195">
        <f t="shared" si="675"/>
        <v>0</v>
      </c>
      <c r="Q473" s="195">
        <f t="shared" si="675"/>
        <v>0</v>
      </c>
      <c r="R473" s="195">
        <f t="shared" si="675"/>
        <v>0</v>
      </c>
      <c r="S473" s="195">
        <f t="shared" si="675"/>
        <v>0</v>
      </c>
      <c r="T473" s="195">
        <f t="shared" si="675"/>
        <v>0</v>
      </c>
      <c r="U473" s="195">
        <f t="shared" si="675"/>
        <v>0</v>
      </c>
      <c r="V473" s="195">
        <f t="shared" si="675"/>
        <v>0</v>
      </c>
      <c r="W473" s="195">
        <f t="shared" si="675"/>
        <v>0</v>
      </c>
      <c r="X473" s="195">
        <f t="shared" si="675"/>
        <v>0</v>
      </c>
      <c r="Y473" s="195">
        <f t="shared" si="675"/>
        <v>0</v>
      </c>
      <c r="Z473" s="195">
        <f t="shared" si="675"/>
        <v>0</v>
      </c>
      <c r="AA473" s="195">
        <f t="shared" si="675"/>
        <v>0</v>
      </c>
      <c r="AB473" s="195">
        <f t="shared" si="675"/>
        <v>0</v>
      </c>
      <c r="AC473" s="195">
        <f t="shared" si="675"/>
        <v>0</v>
      </c>
      <c r="AD473" s="195">
        <f t="shared" si="675"/>
        <v>0</v>
      </c>
      <c r="AE473" s="195">
        <f t="shared" si="675"/>
        <v>0</v>
      </c>
      <c r="AF473" s="195">
        <f t="shared" si="675"/>
        <v>0</v>
      </c>
      <c r="AG473" s="195">
        <f t="shared" si="675"/>
        <v>0</v>
      </c>
      <c r="AH473" s="195">
        <f t="shared" si="675"/>
        <v>0</v>
      </c>
      <c r="AI473" s="195">
        <f t="shared" si="675"/>
        <v>0</v>
      </c>
      <c r="AJ473" s="195">
        <f t="shared" si="675"/>
        <v>0</v>
      </c>
      <c r="AK473" s="195">
        <f t="shared" ref="AK473:AO473" si="676">+AK413/AK$10</f>
        <v>0</v>
      </c>
      <c r="AL473" s="195">
        <f t="shared" si="676"/>
        <v>0</v>
      </c>
      <c r="AM473" s="195">
        <f t="shared" si="676"/>
        <v>0</v>
      </c>
      <c r="AN473" s="195">
        <f t="shared" si="676"/>
        <v>0</v>
      </c>
      <c r="AO473" s="195">
        <f t="shared" si="676"/>
        <v>0</v>
      </c>
      <c r="AP473" s="195">
        <f t="shared" ref="AP473:AS473" si="677">+AP413/AP$10</f>
        <v>0</v>
      </c>
      <c r="AQ473" s="195">
        <f t="shared" si="677"/>
        <v>0</v>
      </c>
      <c r="AR473" s="195">
        <f t="shared" si="677"/>
        <v>0</v>
      </c>
      <c r="AS473" s="195">
        <f t="shared" si="677"/>
        <v>0</v>
      </c>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14"/>
      <c r="DC473" s="28"/>
      <c r="DD473" s="28"/>
      <c r="DE473" s="28"/>
      <c r="DF473" s="28"/>
      <c r="DG473" s="28"/>
      <c r="DH473" s="28"/>
      <c r="DI473" s="28"/>
      <c r="DJ473" s="28"/>
      <c r="DK473" s="28"/>
      <c r="DL473" s="28"/>
      <c r="DM473" s="28"/>
      <c r="DN473" s="28"/>
      <c r="DO473" s="28"/>
      <c r="DP473" s="28"/>
      <c r="DQ473" s="28"/>
      <c r="DR473" s="28"/>
      <c r="DS473" s="28"/>
      <c r="DT473" s="28"/>
      <c r="DU473" s="28"/>
      <c r="DV473" s="28"/>
      <c r="DW473" s="28"/>
      <c r="DX473" s="28"/>
      <c r="DY473" s="28"/>
      <c r="DZ473" s="28"/>
      <c r="EA473" s="28"/>
      <c r="EB473" s="28"/>
      <c r="EC473" s="28"/>
      <c r="ED473" s="28"/>
      <c r="EE473" s="28"/>
      <c r="EF473" s="28"/>
      <c r="EG473" s="28"/>
      <c r="EH473" s="28"/>
      <c r="EI473" s="28"/>
      <c r="EJ473" s="28"/>
      <c r="EK473" s="28"/>
      <c r="EL473" s="28"/>
      <c r="EM473" s="28"/>
      <c r="EN473" s="28"/>
      <c r="EO473" s="28"/>
      <c r="EP473" s="28"/>
      <c r="EQ473" s="28"/>
      <c r="ER473" s="28"/>
      <c r="ES473" s="28"/>
      <c r="ET473" s="28"/>
      <c r="EU473" s="28"/>
      <c r="EV473" s="28"/>
      <c r="EW473" s="28"/>
      <c r="EX473" s="28"/>
      <c r="EY473" s="28"/>
      <c r="EZ473" s="28"/>
      <c r="FA473" s="28"/>
      <c r="FB473" s="28"/>
      <c r="FC473" s="28"/>
      <c r="FD473" s="28"/>
      <c r="FE473" s="28"/>
      <c r="FF473" s="28"/>
      <c r="FG473" s="28"/>
      <c r="FH473" s="28"/>
      <c r="FI473" s="28"/>
      <c r="FJ473" s="28"/>
      <c r="FK473" s="28"/>
      <c r="FL473" s="28"/>
      <c r="FM473" s="28"/>
      <c r="FN473" s="28"/>
      <c r="FO473" s="28"/>
      <c r="FP473" s="28"/>
      <c r="FQ473" s="28"/>
      <c r="FR473" s="28"/>
      <c r="FS473" s="28"/>
      <c r="FT473" s="28"/>
      <c r="FU473" s="28"/>
      <c r="FV473" s="28"/>
      <c r="FW473" s="28"/>
      <c r="FX473" s="28"/>
      <c r="FY473" s="28"/>
      <c r="FZ473" s="28"/>
      <c r="GA473" s="28"/>
      <c r="GB473" s="28"/>
      <c r="GC473" s="28"/>
      <c r="GD473" s="28"/>
      <c r="GE473" s="28"/>
      <c r="GF473" s="28"/>
      <c r="GG473" s="28"/>
      <c r="GH473" s="28"/>
      <c r="GI473" s="28"/>
      <c r="GJ473" s="28"/>
      <c r="GK473" s="28"/>
      <c r="GL473" s="28"/>
      <c r="GM473" s="28"/>
      <c r="GN473" s="28"/>
      <c r="GO473" s="28"/>
      <c r="GP473" s="28"/>
      <c r="GQ473" s="28"/>
      <c r="GR473" s="28"/>
      <c r="GS473" s="28"/>
      <c r="GT473" s="28"/>
      <c r="GU473" s="28"/>
      <c r="GV473" s="28"/>
      <c r="GW473" s="28"/>
      <c r="GX473" s="28"/>
      <c r="GY473" s="28"/>
      <c r="GZ473" s="28"/>
      <c r="HA473" s="28"/>
      <c r="HB473" s="28"/>
      <c r="HC473" s="28"/>
      <c r="HD473" s="28"/>
      <c r="HE473" s="28"/>
      <c r="HF473" s="28"/>
      <c r="HG473" s="28"/>
      <c r="HH473" s="28"/>
      <c r="HI473" s="28"/>
      <c r="HJ473" s="28"/>
      <c r="HK473" s="28"/>
      <c r="HL473" s="28"/>
      <c r="HM473" s="28"/>
      <c r="HN473" s="28"/>
      <c r="HO473" s="28"/>
      <c r="HP473" s="28"/>
      <c r="HQ473" s="28"/>
      <c r="HR473" s="28"/>
      <c r="HS473" s="28"/>
      <c r="HT473" s="28"/>
      <c r="HU473" s="28"/>
      <c r="HV473" s="28"/>
      <c r="HW473" s="28"/>
      <c r="HX473" s="28"/>
      <c r="HY473" s="28"/>
      <c r="HZ473" s="28"/>
      <c r="IA473" s="28"/>
      <c r="IB473" s="28"/>
      <c r="IC473" s="28"/>
      <c r="ID473" s="28"/>
      <c r="IE473" s="28"/>
      <c r="IF473" s="28"/>
      <c r="IG473" s="28"/>
      <c r="IH473" s="28"/>
      <c r="II473" s="28"/>
      <c r="IJ473" s="28"/>
      <c r="IK473" s="28"/>
      <c r="IL473" s="28"/>
      <c r="IM473" s="28"/>
      <c r="IN473" s="28"/>
      <c r="IO473" s="28"/>
      <c r="IP473" s="28"/>
      <c r="IQ473" s="28"/>
      <c r="IR473" s="28"/>
      <c r="IS473" s="28"/>
      <c r="IT473" s="28"/>
      <c r="IU473" s="28"/>
      <c r="IV473" s="28"/>
      <c r="IW473" s="28"/>
      <c r="IX473" s="28"/>
      <c r="IY473" s="28"/>
      <c r="IZ473" s="28"/>
      <c r="JA473" s="28"/>
      <c r="JB473" s="28"/>
      <c r="JC473" s="28"/>
      <c r="JD473" s="28"/>
      <c r="JE473" s="28"/>
      <c r="JF473" s="28"/>
      <c r="JG473" s="28"/>
      <c r="JH473" s="28"/>
      <c r="JI473" s="28"/>
      <c r="JJ473" s="28"/>
      <c r="JK473" s="28"/>
      <c r="JL473" s="28"/>
      <c r="JM473" s="28"/>
      <c r="JN473" s="28"/>
      <c r="JO473" s="28"/>
      <c r="JP473" s="28"/>
      <c r="JQ473" s="28"/>
      <c r="JR473" s="28"/>
      <c r="JS473" s="28"/>
    </row>
    <row r="474" spans="1:279" s="27" customFormat="1" ht="12.75" outlineLevel="1" x14ac:dyDescent="0.2">
      <c r="A474" s="33"/>
      <c r="B474" s="58"/>
      <c r="C474" s="33" t="s">
        <v>129</v>
      </c>
      <c r="D474" s="33"/>
      <c r="E474" s="244">
        <v>0</v>
      </c>
      <c r="F474" s="194"/>
      <c r="G474" s="204">
        <f t="shared" si="650"/>
        <v>0</v>
      </c>
      <c r="H474" s="246">
        <f t="shared" si="643"/>
        <v>0</v>
      </c>
      <c r="I474" s="201" t="s">
        <v>193</v>
      </c>
      <c r="J474" s="195">
        <f t="shared" ref="J474:AJ474" si="678">+J414/J$10</f>
        <v>0</v>
      </c>
      <c r="K474" s="195">
        <f t="shared" si="678"/>
        <v>0</v>
      </c>
      <c r="L474" s="195">
        <f t="shared" si="678"/>
        <v>0</v>
      </c>
      <c r="M474" s="195">
        <f t="shared" si="678"/>
        <v>0</v>
      </c>
      <c r="N474" s="195">
        <f t="shared" si="678"/>
        <v>0</v>
      </c>
      <c r="O474" s="195">
        <f t="shared" si="678"/>
        <v>0</v>
      </c>
      <c r="P474" s="195">
        <f t="shared" si="678"/>
        <v>0</v>
      </c>
      <c r="Q474" s="195">
        <f t="shared" si="678"/>
        <v>0</v>
      </c>
      <c r="R474" s="195">
        <f t="shared" si="678"/>
        <v>0</v>
      </c>
      <c r="S474" s="195">
        <f t="shared" si="678"/>
        <v>0</v>
      </c>
      <c r="T474" s="195">
        <f t="shared" si="678"/>
        <v>0</v>
      </c>
      <c r="U474" s="195">
        <f t="shared" si="678"/>
        <v>0</v>
      </c>
      <c r="V474" s="195">
        <f t="shared" si="678"/>
        <v>0</v>
      </c>
      <c r="W474" s="195">
        <f t="shared" si="678"/>
        <v>0</v>
      </c>
      <c r="X474" s="195">
        <f t="shared" si="678"/>
        <v>0</v>
      </c>
      <c r="Y474" s="195">
        <f t="shared" si="678"/>
        <v>0</v>
      </c>
      <c r="Z474" s="195">
        <f t="shared" si="678"/>
        <v>0</v>
      </c>
      <c r="AA474" s="195">
        <f t="shared" si="678"/>
        <v>0</v>
      </c>
      <c r="AB474" s="195">
        <f t="shared" si="678"/>
        <v>0</v>
      </c>
      <c r="AC474" s="195">
        <f t="shared" si="678"/>
        <v>0</v>
      </c>
      <c r="AD474" s="195">
        <f t="shared" si="678"/>
        <v>0</v>
      </c>
      <c r="AE474" s="195">
        <f t="shared" si="678"/>
        <v>0</v>
      </c>
      <c r="AF474" s="195">
        <f t="shared" si="678"/>
        <v>0</v>
      </c>
      <c r="AG474" s="195">
        <f t="shared" si="678"/>
        <v>0</v>
      </c>
      <c r="AH474" s="195">
        <f t="shared" si="678"/>
        <v>0</v>
      </c>
      <c r="AI474" s="195">
        <f t="shared" si="678"/>
        <v>0</v>
      </c>
      <c r="AJ474" s="195">
        <f t="shared" si="678"/>
        <v>0</v>
      </c>
      <c r="AK474" s="195">
        <f t="shared" ref="AK474:AO474" si="679">+AK414/AK$10</f>
        <v>0</v>
      </c>
      <c r="AL474" s="195">
        <f t="shared" si="679"/>
        <v>0</v>
      </c>
      <c r="AM474" s="195">
        <f t="shared" si="679"/>
        <v>0</v>
      </c>
      <c r="AN474" s="195">
        <f t="shared" si="679"/>
        <v>0</v>
      </c>
      <c r="AO474" s="195">
        <f t="shared" si="679"/>
        <v>0</v>
      </c>
      <c r="AP474" s="195">
        <f t="shared" ref="AP474:AS474" si="680">+AP414/AP$10</f>
        <v>0</v>
      </c>
      <c r="AQ474" s="195">
        <f t="shared" si="680"/>
        <v>0</v>
      </c>
      <c r="AR474" s="195">
        <f t="shared" si="680"/>
        <v>0</v>
      </c>
      <c r="AS474" s="195">
        <f t="shared" si="680"/>
        <v>0</v>
      </c>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14"/>
      <c r="DC474" s="28"/>
      <c r="DD474" s="28"/>
      <c r="DE474" s="28"/>
      <c r="DF474" s="28"/>
      <c r="DG474" s="28"/>
      <c r="DH474" s="28"/>
      <c r="DI474" s="28"/>
      <c r="DJ474" s="28"/>
      <c r="DK474" s="28"/>
      <c r="DL474" s="28"/>
      <c r="DM474" s="28"/>
      <c r="DN474" s="28"/>
      <c r="DO474" s="28"/>
      <c r="DP474" s="28"/>
      <c r="DQ474" s="28"/>
      <c r="DR474" s="28"/>
      <c r="DS474" s="28"/>
      <c r="DT474" s="28"/>
      <c r="DU474" s="28"/>
      <c r="DV474" s="28"/>
      <c r="DW474" s="28"/>
      <c r="DX474" s="28"/>
      <c r="DY474" s="28"/>
      <c r="DZ474" s="28"/>
      <c r="EA474" s="28"/>
      <c r="EB474" s="28"/>
      <c r="EC474" s="28"/>
      <c r="ED474" s="28"/>
      <c r="EE474" s="28"/>
      <c r="EF474" s="28"/>
      <c r="EG474" s="28"/>
      <c r="EH474" s="28"/>
      <c r="EI474" s="28"/>
      <c r="EJ474" s="28"/>
      <c r="EK474" s="28"/>
      <c r="EL474" s="28"/>
      <c r="EM474" s="28"/>
      <c r="EN474" s="28"/>
      <c r="EO474" s="28"/>
      <c r="EP474" s="28"/>
      <c r="EQ474" s="28"/>
      <c r="ER474" s="28"/>
      <c r="ES474" s="28"/>
      <c r="ET474" s="28"/>
      <c r="EU474" s="28"/>
      <c r="EV474" s="28"/>
      <c r="EW474" s="28"/>
      <c r="EX474" s="28"/>
      <c r="EY474" s="28"/>
      <c r="EZ474" s="28"/>
      <c r="FA474" s="28"/>
      <c r="FB474" s="28"/>
      <c r="FC474" s="28"/>
      <c r="FD474" s="28"/>
      <c r="FE474" s="28"/>
      <c r="FF474" s="28"/>
      <c r="FG474" s="28"/>
      <c r="FH474" s="28"/>
      <c r="FI474" s="28"/>
      <c r="FJ474" s="28"/>
      <c r="FK474" s="28"/>
      <c r="FL474" s="28"/>
      <c r="FM474" s="28"/>
      <c r="FN474" s="28"/>
      <c r="FO474" s="28"/>
      <c r="FP474" s="28"/>
      <c r="FQ474" s="28"/>
      <c r="FR474" s="28"/>
      <c r="FS474" s="28"/>
      <c r="FT474" s="28"/>
      <c r="FU474" s="28"/>
      <c r="FV474" s="28"/>
      <c r="FW474" s="28"/>
      <c r="FX474" s="28"/>
      <c r="FY474" s="28"/>
      <c r="FZ474" s="28"/>
      <c r="GA474" s="28"/>
      <c r="GB474" s="28"/>
      <c r="GC474" s="28"/>
      <c r="GD474" s="28"/>
      <c r="GE474" s="28"/>
      <c r="GF474" s="28"/>
      <c r="GG474" s="28"/>
      <c r="GH474" s="28"/>
      <c r="GI474" s="28"/>
      <c r="GJ474" s="28"/>
      <c r="GK474" s="28"/>
      <c r="GL474" s="28"/>
      <c r="GM474" s="28"/>
      <c r="GN474" s="28"/>
      <c r="GO474" s="28"/>
      <c r="GP474" s="28"/>
      <c r="GQ474" s="28"/>
      <c r="GR474" s="28"/>
      <c r="GS474" s="28"/>
      <c r="GT474" s="28"/>
      <c r="GU474" s="28"/>
      <c r="GV474" s="28"/>
      <c r="GW474" s="28"/>
      <c r="GX474" s="28"/>
      <c r="GY474" s="28"/>
      <c r="GZ474" s="28"/>
      <c r="HA474" s="28"/>
      <c r="HB474" s="28"/>
      <c r="HC474" s="28"/>
      <c r="HD474" s="28"/>
      <c r="HE474" s="28"/>
      <c r="HF474" s="28"/>
      <c r="HG474" s="28"/>
      <c r="HH474" s="28"/>
      <c r="HI474" s="28"/>
      <c r="HJ474" s="28"/>
      <c r="HK474" s="28"/>
      <c r="HL474" s="28"/>
      <c r="HM474" s="28"/>
      <c r="HN474" s="28"/>
      <c r="HO474" s="28"/>
      <c r="HP474" s="28"/>
      <c r="HQ474" s="28"/>
      <c r="HR474" s="28"/>
      <c r="HS474" s="28"/>
      <c r="HT474" s="28"/>
      <c r="HU474" s="28"/>
      <c r="HV474" s="28"/>
      <c r="HW474" s="28"/>
      <c r="HX474" s="28"/>
      <c r="HY474" s="28"/>
      <c r="HZ474" s="28"/>
      <c r="IA474" s="28"/>
      <c r="IB474" s="28"/>
      <c r="IC474" s="28"/>
      <c r="ID474" s="28"/>
      <c r="IE474" s="28"/>
      <c r="IF474" s="28"/>
      <c r="IG474" s="28"/>
      <c r="IH474" s="28"/>
      <c r="II474" s="28"/>
      <c r="IJ474" s="28"/>
      <c r="IK474" s="28"/>
      <c r="IL474" s="28"/>
      <c r="IM474" s="28"/>
      <c r="IN474" s="28"/>
      <c r="IO474" s="28"/>
      <c r="IP474" s="28"/>
      <c r="IQ474" s="28"/>
      <c r="IR474" s="28"/>
      <c r="IS474" s="28"/>
      <c r="IT474" s="28"/>
      <c r="IU474" s="28"/>
      <c r="IV474" s="28"/>
      <c r="IW474" s="28"/>
      <c r="IX474" s="28"/>
      <c r="IY474" s="28"/>
      <c r="IZ474" s="28"/>
      <c r="JA474" s="28"/>
      <c r="JB474" s="28"/>
      <c r="JC474" s="28"/>
      <c r="JD474" s="28"/>
      <c r="JE474" s="28"/>
      <c r="JF474" s="28"/>
      <c r="JG474" s="28"/>
      <c r="JH474" s="28"/>
      <c r="JI474" s="28"/>
      <c r="JJ474" s="28"/>
      <c r="JK474" s="28"/>
      <c r="JL474" s="28"/>
      <c r="JM474" s="28"/>
      <c r="JN474" s="28"/>
      <c r="JO474" s="28"/>
      <c r="JP474" s="28"/>
      <c r="JQ474" s="28"/>
      <c r="JR474" s="28"/>
      <c r="JS474" s="28"/>
    </row>
    <row r="475" spans="1:279" s="27" customFormat="1" ht="12.75" outlineLevel="1" x14ac:dyDescent="0.2">
      <c r="A475" s="33"/>
      <c r="B475" s="58"/>
      <c r="C475" s="33" t="s">
        <v>130</v>
      </c>
      <c r="D475" s="33"/>
      <c r="E475" s="244">
        <v>0</v>
      </c>
      <c r="F475" s="194"/>
      <c r="G475" s="204">
        <f t="shared" si="650"/>
        <v>0</v>
      </c>
      <c r="H475" s="246">
        <f t="shared" si="643"/>
        <v>0</v>
      </c>
      <c r="I475" s="201" t="s">
        <v>193</v>
      </c>
      <c r="J475" s="195">
        <f t="shared" ref="J475:AJ475" si="681">+J415/J$10</f>
        <v>0</v>
      </c>
      <c r="K475" s="195">
        <f t="shared" si="681"/>
        <v>0</v>
      </c>
      <c r="L475" s="195">
        <f t="shared" si="681"/>
        <v>0</v>
      </c>
      <c r="M475" s="195">
        <f t="shared" si="681"/>
        <v>0</v>
      </c>
      <c r="N475" s="195">
        <f t="shared" si="681"/>
        <v>0</v>
      </c>
      <c r="O475" s="195">
        <f t="shared" si="681"/>
        <v>0</v>
      </c>
      <c r="P475" s="195">
        <f t="shared" si="681"/>
        <v>0</v>
      </c>
      <c r="Q475" s="195">
        <f t="shared" si="681"/>
        <v>0</v>
      </c>
      <c r="R475" s="195">
        <f t="shared" si="681"/>
        <v>0</v>
      </c>
      <c r="S475" s="195">
        <f t="shared" si="681"/>
        <v>0</v>
      </c>
      <c r="T475" s="195">
        <f t="shared" si="681"/>
        <v>0</v>
      </c>
      <c r="U475" s="195">
        <f t="shared" si="681"/>
        <v>0</v>
      </c>
      <c r="V475" s="195">
        <f t="shared" si="681"/>
        <v>0</v>
      </c>
      <c r="W475" s="195">
        <f t="shared" si="681"/>
        <v>0</v>
      </c>
      <c r="X475" s="195">
        <f t="shared" si="681"/>
        <v>0</v>
      </c>
      <c r="Y475" s="195">
        <f t="shared" si="681"/>
        <v>0</v>
      </c>
      <c r="Z475" s="195">
        <f t="shared" si="681"/>
        <v>0</v>
      </c>
      <c r="AA475" s="195">
        <f t="shared" si="681"/>
        <v>0</v>
      </c>
      <c r="AB475" s="195">
        <f t="shared" si="681"/>
        <v>0</v>
      </c>
      <c r="AC475" s="195">
        <f t="shared" si="681"/>
        <v>0</v>
      </c>
      <c r="AD475" s="195">
        <f t="shared" si="681"/>
        <v>0</v>
      </c>
      <c r="AE475" s="195">
        <f t="shared" si="681"/>
        <v>0</v>
      </c>
      <c r="AF475" s="195">
        <f t="shared" si="681"/>
        <v>0</v>
      </c>
      <c r="AG475" s="195">
        <f t="shared" si="681"/>
        <v>0</v>
      </c>
      <c r="AH475" s="195">
        <f t="shared" si="681"/>
        <v>0</v>
      </c>
      <c r="AI475" s="195">
        <f t="shared" si="681"/>
        <v>0</v>
      </c>
      <c r="AJ475" s="195">
        <f t="shared" si="681"/>
        <v>0</v>
      </c>
      <c r="AK475" s="195">
        <f t="shared" ref="AK475:AO475" si="682">+AK415/AK$10</f>
        <v>0</v>
      </c>
      <c r="AL475" s="195">
        <f t="shared" si="682"/>
        <v>0</v>
      </c>
      <c r="AM475" s="195">
        <f t="shared" si="682"/>
        <v>0</v>
      </c>
      <c r="AN475" s="195">
        <f t="shared" si="682"/>
        <v>0</v>
      </c>
      <c r="AO475" s="195">
        <f t="shared" si="682"/>
        <v>0</v>
      </c>
      <c r="AP475" s="195">
        <f t="shared" ref="AP475:AS475" si="683">+AP415/AP$10</f>
        <v>0</v>
      </c>
      <c r="AQ475" s="195">
        <f t="shared" si="683"/>
        <v>0</v>
      </c>
      <c r="AR475" s="195">
        <f t="shared" si="683"/>
        <v>0</v>
      </c>
      <c r="AS475" s="195">
        <f t="shared" si="683"/>
        <v>0</v>
      </c>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14"/>
      <c r="DC475" s="28"/>
      <c r="DD475" s="28"/>
      <c r="DE475" s="28"/>
      <c r="DF475" s="28"/>
      <c r="DG475" s="28"/>
      <c r="DH475" s="28"/>
      <c r="DI475" s="28"/>
      <c r="DJ475" s="28"/>
      <c r="DK475" s="28"/>
      <c r="DL475" s="28"/>
      <c r="DM475" s="28"/>
      <c r="DN475" s="28"/>
      <c r="DO475" s="28"/>
      <c r="DP475" s="28"/>
      <c r="DQ475" s="28"/>
      <c r="DR475" s="28"/>
      <c r="DS475" s="28"/>
      <c r="DT475" s="28"/>
      <c r="DU475" s="28"/>
      <c r="DV475" s="28"/>
      <c r="DW475" s="28"/>
      <c r="DX475" s="28"/>
      <c r="DY475" s="28"/>
      <c r="DZ475" s="28"/>
      <c r="EA475" s="28"/>
      <c r="EB475" s="28"/>
      <c r="EC475" s="28"/>
      <c r="ED475" s="28"/>
      <c r="EE475" s="28"/>
      <c r="EF475" s="28"/>
      <c r="EG475" s="28"/>
      <c r="EH475" s="28"/>
      <c r="EI475" s="28"/>
      <c r="EJ475" s="28"/>
      <c r="EK475" s="28"/>
      <c r="EL475" s="28"/>
      <c r="EM475" s="28"/>
      <c r="EN475" s="28"/>
      <c r="EO475" s="28"/>
      <c r="EP475" s="28"/>
      <c r="EQ475" s="28"/>
      <c r="ER475" s="28"/>
      <c r="ES475" s="28"/>
      <c r="ET475" s="28"/>
      <c r="EU475" s="28"/>
      <c r="EV475" s="28"/>
      <c r="EW475" s="28"/>
      <c r="EX475" s="28"/>
      <c r="EY475" s="28"/>
      <c r="EZ475" s="28"/>
      <c r="FA475" s="28"/>
      <c r="FB475" s="28"/>
      <c r="FC475" s="28"/>
      <c r="FD475" s="28"/>
      <c r="FE475" s="28"/>
      <c r="FF475" s="28"/>
      <c r="FG475" s="28"/>
      <c r="FH475" s="28"/>
      <c r="FI475" s="28"/>
      <c r="FJ475" s="28"/>
      <c r="FK475" s="28"/>
      <c r="FL475" s="28"/>
      <c r="FM475" s="28"/>
      <c r="FN475" s="28"/>
      <c r="FO475" s="28"/>
      <c r="FP475" s="28"/>
      <c r="FQ475" s="28"/>
      <c r="FR475" s="28"/>
      <c r="FS475" s="28"/>
      <c r="FT475" s="28"/>
      <c r="FU475" s="28"/>
      <c r="FV475" s="28"/>
      <c r="FW475" s="28"/>
      <c r="FX475" s="28"/>
      <c r="FY475" s="28"/>
      <c r="FZ475" s="28"/>
      <c r="GA475" s="28"/>
      <c r="GB475" s="28"/>
      <c r="GC475" s="28"/>
      <c r="GD475" s="28"/>
      <c r="GE475" s="28"/>
      <c r="GF475" s="28"/>
      <c r="GG475" s="28"/>
      <c r="GH475" s="28"/>
      <c r="GI475" s="28"/>
      <c r="GJ475" s="28"/>
      <c r="GK475" s="28"/>
      <c r="GL475" s="28"/>
      <c r="GM475" s="28"/>
      <c r="GN475" s="28"/>
      <c r="GO475" s="28"/>
      <c r="GP475" s="28"/>
      <c r="GQ475" s="28"/>
      <c r="GR475" s="28"/>
      <c r="GS475" s="28"/>
      <c r="GT475" s="28"/>
      <c r="GU475" s="28"/>
      <c r="GV475" s="28"/>
      <c r="GW475" s="28"/>
      <c r="GX475" s="28"/>
      <c r="GY475" s="28"/>
      <c r="GZ475" s="28"/>
      <c r="HA475" s="28"/>
      <c r="HB475" s="28"/>
      <c r="HC475" s="28"/>
      <c r="HD475" s="28"/>
      <c r="HE475" s="28"/>
      <c r="HF475" s="28"/>
      <c r="HG475" s="28"/>
      <c r="HH475" s="28"/>
      <c r="HI475" s="28"/>
      <c r="HJ475" s="28"/>
      <c r="HK475" s="28"/>
      <c r="HL475" s="28"/>
      <c r="HM475" s="28"/>
      <c r="HN475" s="28"/>
      <c r="HO475" s="28"/>
      <c r="HP475" s="28"/>
      <c r="HQ475" s="28"/>
      <c r="HR475" s="28"/>
      <c r="HS475" s="28"/>
      <c r="HT475" s="28"/>
      <c r="HU475" s="28"/>
      <c r="HV475" s="28"/>
      <c r="HW475" s="28"/>
      <c r="HX475" s="28"/>
      <c r="HY475" s="28"/>
      <c r="HZ475" s="28"/>
      <c r="IA475" s="28"/>
      <c r="IB475" s="28"/>
      <c r="IC475" s="28"/>
      <c r="ID475" s="28"/>
      <c r="IE475" s="28"/>
      <c r="IF475" s="28"/>
      <c r="IG475" s="28"/>
      <c r="IH475" s="28"/>
      <c r="II475" s="28"/>
      <c r="IJ475" s="28"/>
      <c r="IK475" s="28"/>
      <c r="IL475" s="28"/>
      <c r="IM475" s="28"/>
      <c r="IN475" s="28"/>
      <c r="IO475" s="28"/>
      <c r="IP475" s="28"/>
      <c r="IQ475" s="28"/>
      <c r="IR475" s="28"/>
      <c r="IS475" s="28"/>
      <c r="IT475" s="28"/>
      <c r="IU475" s="28"/>
      <c r="IV475" s="28"/>
      <c r="IW475" s="28"/>
      <c r="IX475" s="28"/>
      <c r="IY475" s="28"/>
      <c r="IZ475" s="28"/>
      <c r="JA475" s="28"/>
      <c r="JB475" s="28"/>
      <c r="JC475" s="28"/>
      <c r="JD475" s="28"/>
      <c r="JE475" s="28"/>
      <c r="JF475" s="28"/>
      <c r="JG475" s="28"/>
      <c r="JH475" s="28"/>
      <c r="JI475" s="28"/>
      <c r="JJ475" s="28"/>
      <c r="JK475" s="28"/>
      <c r="JL475" s="28"/>
      <c r="JM475" s="28"/>
      <c r="JN475" s="28"/>
      <c r="JO475" s="28"/>
      <c r="JP475" s="28"/>
      <c r="JQ475" s="28"/>
      <c r="JR475" s="28"/>
      <c r="JS475" s="28"/>
    </row>
    <row r="476" spans="1:279" s="27" customFormat="1" ht="12.75" outlineLevel="1" x14ac:dyDescent="0.2">
      <c r="A476" s="33"/>
      <c r="B476" s="58"/>
      <c r="C476" s="33" t="s">
        <v>131</v>
      </c>
      <c r="D476" s="33"/>
      <c r="E476" s="244">
        <v>0</v>
      </c>
      <c r="F476" s="194"/>
      <c r="G476" s="204">
        <f t="shared" si="650"/>
        <v>0</v>
      </c>
      <c r="H476" s="246">
        <f t="shared" si="643"/>
        <v>0</v>
      </c>
      <c r="I476" s="201" t="s">
        <v>193</v>
      </c>
      <c r="J476" s="195">
        <f t="shared" ref="J476:AJ476" si="684">+J416/J$10</f>
        <v>0</v>
      </c>
      <c r="K476" s="195">
        <f t="shared" si="684"/>
        <v>0</v>
      </c>
      <c r="L476" s="195">
        <f t="shared" si="684"/>
        <v>0</v>
      </c>
      <c r="M476" s="195">
        <f t="shared" si="684"/>
        <v>0</v>
      </c>
      <c r="N476" s="195">
        <f t="shared" si="684"/>
        <v>0</v>
      </c>
      <c r="O476" s="195">
        <f t="shared" si="684"/>
        <v>0</v>
      </c>
      <c r="P476" s="195">
        <f t="shared" si="684"/>
        <v>0</v>
      </c>
      <c r="Q476" s="195">
        <f t="shared" si="684"/>
        <v>0</v>
      </c>
      <c r="R476" s="195">
        <f t="shared" si="684"/>
        <v>0</v>
      </c>
      <c r="S476" s="195">
        <f t="shared" si="684"/>
        <v>0</v>
      </c>
      <c r="T476" s="195">
        <f t="shared" si="684"/>
        <v>0</v>
      </c>
      <c r="U476" s="195">
        <f t="shared" si="684"/>
        <v>0</v>
      </c>
      <c r="V476" s="195">
        <f t="shared" si="684"/>
        <v>0</v>
      </c>
      <c r="W476" s="195">
        <f t="shared" si="684"/>
        <v>0</v>
      </c>
      <c r="X476" s="195">
        <f t="shared" si="684"/>
        <v>0</v>
      </c>
      <c r="Y476" s="195">
        <f t="shared" si="684"/>
        <v>0</v>
      </c>
      <c r="Z476" s="195">
        <f t="shared" si="684"/>
        <v>0</v>
      </c>
      <c r="AA476" s="195">
        <f t="shared" si="684"/>
        <v>0</v>
      </c>
      <c r="AB476" s="195">
        <f t="shared" si="684"/>
        <v>0</v>
      </c>
      <c r="AC476" s="195">
        <f t="shared" si="684"/>
        <v>0</v>
      </c>
      <c r="AD476" s="195">
        <f t="shared" si="684"/>
        <v>0</v>
      </c>
      <c r="AE476" s="195">
        <f t="shared" si="684"/>
        <v>0</v>
      </c>
      <c r="AF476" s="195">
        <f t="shared" si="684"/>
        <v>0</v>
      </c>
      <c r="AG476" s="195">
        <f t="shared" si="684"/>
        <v>0</v>
      </c>
      <c r="AH476" s="195">
        <f t="shared" si="684"/>
        <v>0</v>
      </c>
      <c r="AI476" s="195">
        <f t="shared" si="684"/>
        <v>0</v>
      </c>
      <c r="AJ476" s="195">
        <f t="shared" si="684"/>
        <v>0</v>
      </c>
      <c r="AK476" s="195">
        <f t="shared" ref="AK476:AO476" si="685">+AK416/AK$10</f>
        <v>0</v>
      </c>
      <c r="AL476" s="195">
        <f t="shared" si="685"/>
        <v>0</v>
      </c>
      <c r="AM476" s="195">
        <f t="shared" si="685"/>
        <v>0</v>
      </c>
      <c r="AN476" s="195">
        <f t="shared" si="685"/>
        <v>0</v>
      </c>
      <c r="AO476" s="195">
        <f t="shared" si="685"/>
        <v>0</v>
      </c>
      <c r="AP476" s="195">
        <f t="shared" ref="AP476:AS476" si="686">+AP416/AP$10</f>
        <v>0</v>
      </c>
      <c r="AQ476" s="195">
        <f t="shared" si="686"/>
        <v>0</v>
      </c>
      <c r="AR476" s="195">
        <f t="shared" si="686"/>
        <v>0</v>
      </c>
      <c r="AS476" s="195">
        <f t="shared" si="686"/>
        <v>0</v>
      </c>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14"/>
      <c r="DC476" s="28"/>
      <c r="DD476" s="28"/>
      <c r="DE476" s="28"/>
      <c r="DF476" s="28"/>
      <c r="DG476" s="28"/>
      <c r="DH476" s="28"/>
      <c r="DI476" s="28"/>
      <c r="DJ476" s="28"/>
      <c r="DK476" s="28"/>
      <c r="DL476" s="28"/>
      <c r="DM476" s="28"/>
      <c r="DN476" s="28"/>
      <c r="DO476" s="28"/>
      <c r="DP476" s="28"/>
      <c r="DQ476" s="28"/>
      <c r="DR476" s="28"/>
      <c r="DS476" s="28"/>
      <c r="DT476" s="28"/>
      <c r="DU476" s="28"/>
      <c r="DV476" s="28"/>
      <c r="DW476" s="28"/>
      <c r="DX476" s="28"/>
      <c r="DY476" s="28"/>
      <c r="DZ476" s="28"/>
      <c r="EA476" s="28"/>
      <c r="EB476" s="28"/>
      <c r="EC476" s="28"/>
      <c r="ED476" s="28"/>
      <c r="EE476" s="28"/>
      <c r="EF476" s="28"/>
      <c r="EG476" s="28"/>
      <c r="EH476" s="28"/>
      <c r="EI476" s="28"/>
      <c r="EJ476" s="28"/>
      <c r="EK476" s="28"/>
      <c r="EL476" s="28"/>
      <c r="EM476" s="28"/>
      <c r="EN476" s="28"/>
      <c r="EO476" s="28"/>
      <c r="EP476" s="28"/>
      <c r="EQ476" s="28"/>
      <c r="ER476" s="28"/>
      <c r="ES476" s="28"/>
      <c r="ET476" s="28"/>
      <c r="EU476" s="28"/>
      <c r="EV476" s="28"/>
      <c r="EW476" s="28"/>
      <c r="EX476" s="28"/>
      <c r="EY476" s="28"/>
      <c r="EZ476" s="28"/>
      <c r="FA476" s="28"/>
      <c r="FB476" s="28"/>
      <c r="FC476" s="28"/>
      <c r="FD476" s="28"/>
      <c r="FE476" s="28"/>
      <c r="FF476" s="28"/>
      <c r="FG476" s="28"/>
      <c r="FH476" s="28"/>
      <c r="FI476" s="28"/>
      <c r="FJ476" s="28"/>
      <c r="FK476" s="28"/>
      <c r="FL476" s="28"/>
      <c r="FM476" s="28"/>
      <c r="FN476" s="28"/>
      <c r="FO476" s="28"/>
      <c r="FP476" s="28"/>
      <c r="FQ476" s="28"/>
      <c r="FR476" s="28"/>
      <c r="FS476" s="28"/>
      <c r="FT476" s="28"/>
      <c r="FU476" s="28"/>
      <c r="FV476" s="28"/>
      <c r="FW476" s="28"/>
      <c r="FX476" s="28"/>
      <c r="FY476" s="28"/>
      <c r="FZ476" s="28"/>
      <c r="GA476" s="28"/>
      <c r="GB476" s="28"/>
      <c r="GC476" s="28"/>
      <c r="GD476" s="28"/>
      <c r="GE476" s="28"/>
      <c r="GF476" s="28"/>
      <c r="GG476" s="28"/>
      <c r="GH476" s="28"/>
      <c r="GI476" s="28"/>
      <c r="GJ476" s="28"/>
      <c r="GK476" s="28"/>
      <c r="GL476" s="28"/>
      <c r="GM476" s="28"/>
      <c r="GN476" s="28"/>
      <c r="GO476" s="28"/>
      <c r="GP476" s="28"/>
      <c r="GQ476" s="28"/>
      <c r="GR476" s="28"/>
      <c r="GS476" s="28"/>
      <c r="GT476" s="28"/>
      <c r="GU476" s="28"/>
      <c r="GV476" s="28"/>
      <c r="GW476" s="28"/>
      <c r="GX476" s="28"/>
      <c r="GY476" s="28"/>
      <c r="GZ476" s="28"/>
      <c r="HA476" s="28"/>
      <c r="HB476" s="28"/>
      <c r="HC476" s="28"/>
      <c r="HD476" s="28"/>
      <c r="HE476" s="28"/>
      <c r="HF476" s="28"/>
      <c r="HG476" s="28"/>
      <c r="HH476" s="28"/>
      <c r="HI476" s="28"/>
      <c r="HJ476" s="28"/>
      <c r="HK476" s="28"/>
      <c r="HL476" s="28"/>
      <c r="HM476" s="28"/>
      <c r="HN476" s="28"/>
      <c r="HO476" s="28"/>
      <c r="HP476" s="28"/>
      <c r="HQ476" s="28"/>
      <c r="HR476" s="28"/>
      <c r="HS476" s="28"/>
      <c r="HT476" s="28"/>
      <c r="HU476" s="28"/>
      <c r="HV476" s="28"/>
      <c r="HW476" s="28"/>
      <c r="HX476" s="28"/>
      <c r="HY476" s="28"/>
      <c r="HZ476" s="28"/>
      <c r="IA476" s="28"/>
      <c r="IB476" s="28"/>
      <c r="IC476" s="28"/>
      <c r="ID476" s="28"/>
      <c r="IE476" s="28"/>
      <c r="IF476" s="28"/>
      <c r="IG476" s="28"/>
      <c r="IH476" s="28"/>
      <c r="II476" s="28"/>
      <c r="IJ476" s="28"/>
      <c r="IK476" s="28"/>
      <c r="IL476" s="28"/>
      <c r="IM476" s="28"/>
      <c r="IN476" s="28"/>
      <c r="IO476" s="28"/>
      <c r="IP476" s="28"/>
      <c r="IQ476" s="28"/>
      <c r="IR476" s="28"/>
      <c r="IS476" s="28"/>
      <c r="IT476" s="28"/>
      <c r="IU476" s="28"/>
      <c r="IV476" s="28"/>
      <c r="IW476" s="28"/>
      <c r="IX476" s="28"/>
      <c r="IY476" s="28"/>
      <c r="IZ476" s="28"/>
      <c r="JA476" s="28"/>
      <c r="JB476" s="28"/>
      <c r="JC476" s="28"/>
      <c r="JD476" s="28"/>
      <c r="JE476" s="28"/>
      <c r="JF476" s="28"/>
      <c r="JG476" s="28"/>
      <c r="JH476" s="28"/>
      <c r="JI476" s="28"/>
      <c r="JJ476" s="28"/>
      <c r="JK476" s="28"/>
      <c r="JL476" s="28"/>
      <c r="JM476" s="28"/>
      <c r="JN476" s="28"/>
      <c r="JO476" s="28"/>
      <c r="JP476" s="28"/>
      <c r="JQ476" s="28"/>
      <c r="JR476" s="28"/>
      <c r="JS476" s="28"/>
    </row>
    <row r="477" spans="1:279" s="27" customFormat="1" ht="12.75" outlineLevel="1" x14ac:dyDescent="0.2">
      <c r="A477" s="33"/>
      <c r="B477" s="58"/>
      <c r="C477" s="33" t="s">
        <v>132</v>
      </c>
      <c r="D477" s="33"/>
      <c r="E477" s="244">
        <v>0</v>
      </c>
      <c r="F477" s="194"/>
      <c r="G477" s="204">
        <f t="shared" si="650"/>
        <v>0</v>
      </c>
      <c r="H477" s="246">
        <f t="shared" si="643"/>
        <v>0</v>
      </c>
      <c r="I477" s="201" t="s">
        <v>193</v>
      </c>
      <c r="J477" s="195">
        <f t="shared" ref="J477:AJ477" si="687">+J417/J$10</f>
        <v>0</v>
      </c>
      <c r="K477" s="195">
        <f t="shared" si="687"/>
        <v>0</v>
      </c>
      <c r="L477" s="195">
        <f t="shared" si="687"/>
        <v>0</v>
      </c>
      <c r="M477" s="195">
        <f t="shared" si="687"/>
        <v>0</v>
      </c>
      <c r="N477" s="195">
        <f t="shared" si="687"/>
        <v>0</v>
      </c>
      <c r="O477" s="195">
        <f t="shared" si="687"/>
        <v>0</v>
      </c>
      <c r="P477" s="195">
        <f t="shared" si="687"/>
        <v>0</v>
      </c>
      <c r="Q477" s="195">
        <f t="shared" si="687"/>
        <v>0</v>
      </c>
      <c r="R477" s="195">
        <f t="shared" si="687"/>
        <v>0</v>
      </c>
      <c r="S477" s="195">
        <f t="shared" si="687"/>
        <v>0</v>
      </c>
      <c r="T477" s="195">
        <f t="shared" si="687"/>
        <v>0</v>
      </c>
      <c r="U477" s="195">
        <f t="shared" si="687"/>
        <v>0</v>
      </c>
      <c r="V477" s="195">
        <f t="shared" si="687"/>
        <v>0</v>
      </c>
      <c r="W477" s="195">
        <f t="shared" si="687"/>
        <v>0</v>
      </c>
      <c r="X477" s="195">
        <f t="shared" si="687"/>
        <v>0</v>
      </c>
      <c r="Y477" s="195">
        <f t="shared" si="687"/>
        <v>0</v>
      </c>
      <c r="Z477" s="195">
        <f t="shared" si="687"/>
        <v>0</v>
      </c>
      <c r="AA477" s="195">
        <f t="shared" si="687"/>
        <v>0</v>
      </c>
      <c r="AB477" s="195">
        <f t="shared" si="687"/>
        <v>0</v>
      </c>
      <c r="AC477" s="195">
        <f t="shared" si="687"/>
        <v>0</v>
      </c>
      <c r="AD477" s="195">
        <f t="shared" si="687"/>
        <v>0</v>
      </c>
      <c r="AE477" s="195">
        <f t="shared" si="687"/>
        <v>0</v>
      </c>
      <c r="AF477" s="195">
        <f t="shared" si="687"/>
        <v>0</v>
      </c>
      <c r="AG477" s="195">
        <f t="shared" si="687"/>
        <v>0</v>
      </c>
      <c r="AH477" s="195">
        <f t="shared" si="687"/>
        <v>0</v>
      </c>
      <c r="AI477" s="195">
        <f t="shared" si="687"/>
        <v>0</v>
      </c>
      <c r="AJ477" s="195">
        <f t="shared" si="687"/>
        <v>0</v>
      </c>
      <c r="AK477" s="195">
        <f t="shared" ref="AK477:AO477" si="688">+AK417/AK$10</f>
        <v>0</v>
      </c>
      <c r="AL477" s="195">
        <f t="shared" si="688"/>
        <v>0</v>
      </c>
      <c r="AM477" s="195">
        <f t="shared" si="688"/>
        <v>0</v>
      </c>
      <c r="AN477" s="195">
        <f t="shared" si="688"/>
        <v>0</v>
      </c>
      <c r="AO477" s="195">
        <f t="shared" si="688"/>
        <v>0</v>
      </c>
      <c r="AP477" s="195">
        <f t="shared" ref="AP477:AS477" si="689">+AP417/AP$10</f>
        <v>0</v>
      </c>
      <c r="AQ477" s="195">
        <f t="shared" si="689"/>
        <v>0</v>
      </c>
      <c r="AR477" s="195">
        <f t="shared" si="689"/>
        <v>0</v>
      </c>
      <c r="AS477" s="195">
        <f t="shared" si="689"/>
        <v>0</v>
      </c>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14"/>
      <c r="DC477" s="28"/>
      <c r="DD477" s="28"/>
      <c r="DE477" s="28"/>
      <c r="DF477" s="28"/>
      <c r="DG477" s="28"/>
      <c r="DH477" s="28"/>
      <c r="DI477" s="28"/>
      <c r="DJ477" s="28"/>
      <c r="DK477" s="28"/>
      <c r="DL477" s="28"/>
      <c r="DM477" s="28"/>
      <c r="DN477" s="28"/>
      <c r="DO477" s="28"/>
      <c r="DP477" s="28"/>
      <c r="DQ477" s="28"/>
      <c r="DR477" s="28"/>
      <c r="DS477" s="28"/>
      <c r="DT477" s="28"/>
      <c r="DU477" s="28"/>
      <c r="DV477" s="28"/>
      <c r="DW477" s="28"/>
      <c r="DX477" s="28"/>
      <c r="DY477" s="28"/>
      <c r="DZ477" s="28"/>
      <c r="EA477" s="28"/>
      <c r="EB477" s="28"/>
      <c r="EC477" s="28"/>
      <c r="ED477" s="28"/>
      <c r="EE477" s="28"/>
      <c r="EF477" s="28"/>
      <c r="EG477" s="28"/>
      <c r="EH477" s="28"/>
      <c r="EI477" s="28"/>
      <c r="EJ477" s="28"/>
      <c r="EK477" s="28"/>
      <c r="EL477" s="28"/>
      <c r="EM477" s="28"/>
      <c r="EN477" s="28"/>
      <c r="EO477" s="28"/>
      <c r="EP477" s="28"/>
      <c r="EQ477" s="28"/>
      <c r="ER477" s="28"/>
      <c r="ES477" s="28"/>
      <c r="ET477" s="28"/>
      <c r="EU477" s="28"/>
      <c r="EV477" s="28"/>
      <c r="EW477" s="28"/>
      <c r="EX477" s="28"/>
      <c r="EY477" s="28"/>
      <c r="EZ477" s="28"/>
      <c r="FA477" s="28"/>
      <c r="FB477" s="28"/>
      <c r="FC477" s="28"/>
      <c r="FD477" s="28"/>
      <c r="FE477" s="28"/>
      <c r="FF477" s="28"/>
      <c r="FG477" s="28"/>
      <c r="FH477" s="28"/>
      <c r="FI477" s="28"/>
      <c r="FJ477" s="28"/>
      <c r="FK477" s="28"/>
      <c r="FL477" s="28"/>
      <c r="FM477" s="28"/>
      <c r="FN477" s="28"/>
      <c r="FO477" s="28"/>
      <c r="FP477" s="28"/>
      <c r="FQ477" s="28"/>
      <c r="FR477" s="28"/>
      <c r="FS477" s="28"/>
      <c r="FT477" s="28"/>
      <c r="FU477" s="28"/>
      <c r="FV477" s="28"/>
      <c r="FW477" s="28"/>
      <c r="FX477" s="28"/>
      <c r="FY477" s="28"/>
      <c r="FZ477" s="28"/>
      <c r="GA477" s="28"/>
      <c r="GB477" s="28"/>
      <c r="GC477" s="28"/>
      <c r="GD477" s="28"/>
      <c r="GE477" s="28"/>
      <c r="GF477" s="28"/>
      <c r="GG477" s="28"/>
      <c r="GH477" s="28"/>
      <c r="GI477" s="28"/>
      <c r="GJ477" s="28"/>
      <c r="GK477" s="28"/>
      <c r="GL477" s="28"/>
      <c r="GM477" s="28"/>
      <c r="GN477" s="28"/>
      <c r="GO477" s="28"/>
      <c r="GP477" s="28"/>
      <c r="GQ477" s="28"/>
      <c r="GR477" s="28"/>
      <c r="GS477" s="28"/>
      <c r="GT477" s="28"/>
      <c r="GU477" s="28"/>
      <c r="GV477" s="28"/>
      <c r="GW477" s="28"/>
      <c r="GX477" s="28"/>
      <c r="GY477" s="28"/>
      <c r="GZ477" s="28"/>
      <c r="HA477" s="28"/>
      <c r="HB477" s="28"/>
      <c r="HC477" s="28"/>
      <c r="HD477" s="28"/>
      <c r="HE477" s="28"/>
      <c r="HF477" s="28"/>
      <c r="HG477" s="28"/>
      <c r="HH477" s="28"/>
      <c r="HI477" s="28"/>
      <c r="HJ477" s="28"/>
      <c r="HK477" s="28"/>
      <c r="HL477" s="28"/>
      <c r="HM477" s="28"/>
      <c r="HN477" s="28"/>
      <c r="HO477" s="28"/>
      <c r="HP477" s="28"/>
      <c r="HQ477" s="28"/>
      <c r="HR477" s="28"/>
      <c r="HS477" s="28"/>
      <c r="HT477" s="28"/>
      <c r="HU477" s="28"/>
      <c r="HV477" s="28"/>
      <c r="HW477" s="28"/>
      <c r="HX477" s="28"/>
      <c r="HY477" s="28"/>
      <c r="HZ477" s="28"/>
      <c r="IA477" s="28"/>
      <c r="IB477" s="28"/>
      <c r="IC477" s="28"/>
      <c r="ID477" s="28"/>
      <c r="IE477" s="28"/>
      <c r="IF477" s="28"/>
      <c r="IG477" s="28"/>
      <c r="IH477" s="28"/>
      <c r="II477" s="28"/>
      <c r="IJ477" s="28"/>
      <c r="IK477" s="28"/>
      <c r="IL477" s="28"/>
      <c r="IM477" s="28"/>
      <c r="IN477" s="28"/>
      <c r="IO477" s="28"/>
      <c r="IP477" s="28"/>
      <c r="IQ477" s="28"/>
      <c r="IR477" s="28"/>
      <c r="IS477" s="28"/>
      <c r="IT477" s="28"/>
      <c r="IU477" s="28"/>
      <c r="IV477" s="28"/>
      <c r="IW477" s="28"/>
      <c r="IX477" s="28"/>
      <c r="IY477" s="28"/>
      <c r="IZ477" s="28"/>
      <c r="JA477" s="28"/>
      <c r="JB477" s="28"/>
      <c r="JC477" s="28"/>
      <c r="JD477" s="28"/>
      <c r="JE477" s="28"/>
      <c r="JF477" s="28"/>
      <c r="JG477" s="28"/>
      <c r="JH477" s="28"/>
      <c r="JI477" s="28"/>
      <c r="JJ477" s="28"/>
      <c r="JK477" s="28"/>
      <c r="JL477" s="28"/>
      <c r="JM477" s="28"/>
      <c r="JN477" s="28"/>
      <c r="JO477" s="28"/>
      <c r="JP477" s="28"/>
      <c r="JQ477" s="28"/>
      <c r="JR477" s="28"/>
      <c r="JS477" s="28"/>
    </row>
    <row r="478" spans="1:279" s="27" customFormat="1" ht="12.75" outlineLevel="1" x14ac:dyDescent="0.2">
      <c r="A478" s="33"/>
      <c r="B478" s="58"/>
      <c r="C478" s="33" t="s">
        <v>133</v>
      </c>
      <c r="D478" s="33"/>
      <c r="E478" s="244">
        <v>0</v>
      </c>
      <c r="F478" s="194"/>
      <c r="G478" s="204">
        <f t="shared" si="650"/>
        <v>0</v>
      </c>
      <c r="H478" s="246">
        <f t="shared" si="643"/>
        <v>0</v>
      </c>
      <c r="I478" s="201" t="s">
        <v>193</v>
      </c>
      <c r="J478" s="195">
        <f t="shared" ref="J478:AJ478" si="690">+J418/J$10</f>
        <v>0</v>
      </c>
      <c r="K478" s="195">
        <f t="shared" si="690"/>
        <v>0</v>
      </c>
      <c r="L478" s="195">
        <f t="shared" si="690"/>
        <v>0</v>
      </c>
      <c r="M478" s="195">
        <f t="shared" si="690"/>
        <v>0</v>
      </c>
      <c r="N478" s="195">
        <f t="shared" si="690"/>
        <v>0</v>
      </c>
      <c r="O478" s="195">
        <f t="shared" si="690"/>
        <v>0</v>
      </c>
      <c r="P478" s="195">
        <f t="shared" si="690"/>
        <v>0</v>
      </c>
      <c r="Q478" s="195">
        <f t="shared" si="690"/>
        <v>0</v>
      </c>
      <c r="R478" s="195">
        <f t="shared" si="690"/>
        <v>0</v>
      </c>
      <c r="S478" s="195">
        <f t="shared" si="690"/>
        <v>0</v>
      </c>
      <c r="T478" s="195">
        <f t="shared" si="690"/>
        <v>0</v>
      </c>
      <c r="U478" s="195">
        <f t="shared" si="690"/>
        <v>0</v>
      </c>
      <c r="V478" s="195">
        <f t="shared" si="690"/>
        <v>0</v>
      </c>
      <c r="W478" s="195">
        <f t="shared" si="690"/>
        <v>0</v>
      </c>
      <c r="X478" s="195">
        <f t="shared" si="690"/>
        <v>0</v>
      </c>
      <c r="Y478" s="195">
        <f t="shared" si="690"/>
        <v>0</v>
      </c>
      <c r="Z478" s="195">
        <f t="shared" si="690"/>
        <v>0</v>
      </c>
      <c r="AA478" s="195">
        <f t="shared" si="690"/>
        <v>0</v>
      </c>
      <c r="AB478" s="195">
        <f t="shared" si="690"/>
        <v>0</v>
      </c>
      <c r="AC478" s="195">
        <f t="shared" si="690"/>
        <v>0</v>
      </c>
      <c r="AD478" s="195">
        <f t="shared" si="690"/>
        <v>0</v>
      </c>
      <c r="AE478" s="195">
        <f t="shared" si="690"/>
        <v>0</v>
      </c>
      <c r="AF478" s="195">
        <f t="shared" si="690"/>
        <v>0</v>
      </c>
      <c r="AG478" s="195">
        <f t="shared" si="690"/>
        <v>0</v>
      </c>
      <c r="AH478" s="195">
        <f t="shared" si="690"/>
        <v>0</v>
      </c>
      <c r="AI478" s="195">
        <f t="shared" si="690"/>
        <v>0</v>
      </c>
      <c r="AJ478" s="195">
        <f t="shared" si="690"/>
        <v>0</v>
      </c>
      <c r="AK478" s="195">
        <f t="shared" ref="AK478:AO478" si="691">+AK418/AK$10</f>
        <v>0</v>
      </c>
      <c r="AL478" s="195">
        <f t="shared" si="691"/>
        <v>0</v>
      </c>
      <c r="AM478" s="195">
        <f t="shared" si="691"/>
        <v>0</v>
      </c>
      <c r="AN478" s="195">
        <f t="shared" si="691"/>
        <v>0</v>
      </c>
      <c r="AO478" s="195">
        <f t="shared" si="691"/>
        <v>0</v>
      </c>
      <c r="AP478" s="195">
        <f t="shared" ref="AP478:AS478" si="692">+AP418/AP$10</f>
        <v>0</v>
      </c>
      <c r="AQ478" s="195">
        <f t="shared" si="692"/>
        <v>0</v>
      </c>
      <c r="AR478" s="195">
        <f t="shared" si="692"/>
        <v>0</v>
      </c>
      <c r="AS478" s="195">
        <f t="shared" si="692"/>
        <v>0</v>
      </c>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14"/>
      <c r="DC478" s="28"/>
      <c r="DD478" s="28"/>
      <c r="DE478" s="28"/>
      <c r="DF478" s="28"/>
      <c r="DG478" s="28"/>
      <c r="DH478" s="28"/>
      <c r="DI478" s="28"/>
      <c r="DJ478" s="28"/>
      <c r="DK478" s="28"/>
      <c r="DL478" s="28"/>
      <c r="DM478" s="28"/>
      <c r="DN478" s="28"/>
      <c r="DO478" s="28"/>
      <c r="DP478" s="28"/>
      <c r="DQ478" s="28"/>
      <c r="DR478" s="28"/>
      <c r="DS478" s="28"/>
      <c r="DT478" s="28"/>
      <c r="DU478" s="28"/>
      <c r="DV478" s="28"/>
      <c r="DW478" s="28"/>
      <c r="DX478" s="28"/>
      <c r="DY478" s="28"/>
      <c r="DZ478" s="28"/>
      <c r="EA478" s="28"/>
      <c r="EB478" s="28"/>
      <c r="EC478" s="28"/>
      <c r="ED478" s="28"/>
      <c r="EE478" s="28"/>
      <c r="EF478" s="28"/>
      <c r="EG478" s="28"/>
      <c r="EH478" s="28"/>
      <c r="EI478" s="28"/>
      <c r="EJ478" s="28"/>
      <c r="EK478" s="28"/>
      <c r="EL478" s="28"/>
      <c r="EM478" s="28"/>
      <c r="EN478" s="28"/>
      <c r="EO478" s="28"/>
      <c r="EP478" s="28"/>
      <c r="EQ478" s="28"/>
      <c r="ER478" s="28"/>
      <c r="ES478" s="28"/>
      <c r="ET478" s="28"/>
      <c r="EU478" s="28"/>
      <c r="EV478" s="28"/>
      <c r="EW478" s="28"/>
      <c r="EX478" s="28"/>
      <c r="EY478" s="28"/>
      <c r="EZ478" s="28"/>
      <c r="FA478" s="28"/>
      <c r="FB478" s="28"/>
      <c r="FC478" s="28"/>
      <c r="FD478" s="28"/>
      <c r="FE478" s="28"/>
      <c r="FF478" s="28"/>
      <c r="FG478" s="28"/>
      <c r="FH478" s="28"/>
      <c r="FI478" s="28"/>
      <c r="FJ478" s="28"/>
      <c r="FK478" s="28"/>
      <c r="FL478" s="28"/>
      <c r="FM478" s="28"/>
      <c r="FN478" s="28"/>
      <c r="FO478" s="28"/>
      <c r="FP478" s="28"/>
      <c r="FQ478" s="28"/>
      <c r="FR478" s="28"/>
      <c r="FS478" s="28"/>
      <c r="FT478" s="28"/>
      <c r="FU478" s="28"/>
      <c r="FV478" s="28"/>
      <c r="FW478" s="28"/>
      <c r="FX478" s="28"/>
      <c r="FY478" s="28"/>
      <c r="FZ478" s="28"/>
      <c r="GA478" s="28"/>
      <c r="GB478" s="28"/>
      <c r="GC478" s="28"/>
      <c r="GD478" s="28"/>
      <c r="GE478" s="28"/>
      <c r="GF478" s="28"/>
      <c r="GG478" s="28"/>
      <c r="GH478" s="28"/>
      <c r="GI478" s="28"/>
      <c r="GJ478" s="28"/>
      <c r="GK478" s="28"/>
      <c r="GL478" s="28"/>
      <c r="GM478" s="28"/>
      <c r="GN478" s="28"/>
      <c r="GO478" s="28"/>
      <c r="GP478" s="28"/>
      <c r="GQ478" s="28"/>
      <c r="GR478" s="28"/>
      <c r="GS478" s="28"/>
      <c r="GT478" s="28"/>
      <c r="GU478" s="28"/>
      <c r="GV478" s="28"/>
      <c r="GW478" s="28"/>
      <c r="GX478" s="28"/>
      <c r="GY478" s="28"/>
      <c r="GZ478" s="28"/>
      <c r="HA478" s="28"/>
      <c r="HB478" s="28"/>
      <c r="HC478" s="28"/>
      <c r="HD478" s="28"/>
      <c r="HE478" s="28"/>
      <c r="HF478" s="28"/>
      <c r="HG478" s="28"/>
      <c r="HH478" s="28"/>
      <c r="HI478" s="28"/>
      <c r="HJ478" s="28"/>
      <c r="HK478" s="28"/>
      <c r="HL478" s="28"/>
      <c r="HM478" s="28"/>
      <c r="HN478" s="28"/>
      <c r="HO478" s="28"/>
      <c r="HP478" s="28"/>
      <c r="HQ478" s="28"/>
      <c r="HR478" s="28"/>
      <c r="HS478" s="28"/>
      <c r="HT478" s="28"/>
      <c r="HU478" s="28"/>
      <c r="HV478" s="28"/>
      <c r="HW478" s="28"/>
      <c r="HX478" s="28"/>
      <c r="HY478" s="28"/>
      <c r="HZ478" s="28"/>
      <c r="IA478" s="28"/>
      <c r="IB478" s="28"/>
      <c r="IC478" s="28"/>
      <c r="ID478" s="28"/>
      <c r="IE478" s="28"/>
      <c r="IF478" s="28"/>
      <c r="IG478" s="28"/>
      <c r="IH478" s="28"/>
      <c r="II478" s="28"/>
      <c r="IJ478" s="28"/>
      <c r="IK478" s="28"/>
      <c r="IL478" s="28"/>
      <c r="IM478" s="28"/>
      <c r="IN478" s="28"/>
      <c r="IO478" s="28"/>
      <c r="IP478" s="28"/>
      <c r="IQ478" s="28"/>
      <c r="IR478" s="28"/>
      <c r="IS478" s="28"/>
      <c r="IT478" s="28"/>
      <c r="IU478" s="28"/>
      <c r="IV478" s="28"/>
      <c r="IW478" s="28"/>
      <c r="IX478" s="28"/>
      <c r="IY478" s="28"/>
      <c r="IZ478" s="28"/>
      <c r="JA478" s="28"/>
      <c r="JB478" s="28"/>
      <c r="JC478" s="28"/>
      <c r="JD478" s="28"/>
      <c r="JE478" s="28"/>
      <c r="JF478" s="28"/>
      <c r="JG478" s="28"/>
      <c r="JH478" s="28"/>
      <c r="JI478" s="28"/>
      <c r="JJ478" s="28"/>
      <c r="JK478" s="28"/>
      <c r="JL478" s="28"/>
      <c r="JM478" s="28"/>
      <c r="JN478" s="28"/>
      <c r="JO478" s="28"/>
      <c r="JP478" s="28"/>
      <c r="JQ478" s="28"/>
      <c r="JR478" s="28"/>
      <c r="JS478" s="28"/>
    </row>
    <row r="479" spans="1:279" s="27" customFormat="1" ht="12.75" outlineLevel="1" x14ac:dyDescent="0.2">
      <c r="A479" s="33"/>
      <c r="B479" s="58"/>
      <c r="C479" s="33" t="s">
        <v>134</v>
      </c>
      <c r="D479" s="33"/>
      <c r="E479" s="244">
        <v>0</v>
      </c>
      <c r="F479" s="194"/>
      <c r="G479" s="204">
        <f t="shared" si="650"/>
        <v>0</v>
      </c>
      <c r="H479" s="246">
        <f t="shared" si="643"/>
        <v>0</v>
      </c>
      <c r="I479" s="201" t="s">
        <v>193</v>
      </c>
      <c r="J479" s="195">
        <f t="shared" ref="J479:AJ479" si="693">+J419/J$10</f>
        <v>0</v>
      </c>
      <c r="K479" s="195">
        <f t="shared" si="693"/>
        <v>0</v>
      </c>
      <c r="L479" s="195">
        <f t="shared" si="693"/>
        <v>0</v>
      </c>
      <c r="M479" s="195">
        <f t="shared" si="693"/>
        <v>0</v>
      </c>
      <c r="N479" s="195">
        <f t="shared" si="693"/>
        <v>0</v>
      </c>
      <c r="O479" s="195">
        <f t="shared" si="693"/>
        <v>0</v>
      </c>
      <c r="P479" s="195">
        <f t="shared" si="693"/>
        <v>0</v>
      </c>
      <c r="Q479" s="195">
        <f t="shared" si="693"/>
        <v>0</v>
      </c>
      <c r="R479" s="195">
        <f t="shared" si="693"/>
        <v>0</v>
      </c>
      <c r="S479" s="195">
        <f t="shared" si="693"/>
        <v>0</v>
      </c>
      <c r="T479" s="195">
        <f t="shared" si="693"/>
        <v>0</v>
      </c>
      <c r="U479" s="195">
        <f t="shared" si="693"/>
        <v>0</v>
      </c>
      <c r="V479" s="195">
        <f t="shared" si="693"/>
        <v>0</v>
      </c>
      <c r="W479" s="195">
        <f t="shared" si="693"/>
        <v>0</v>
      </c>
      <c r="X479" s="195">
        <f t="shared" si="693"/>
        <v>0</v>
      </c>
      <c r="Y479" s="195">
        <f t="shared" si="693"/>
        <v>0</v>
      </c>
      <c r="Z479" s="195">
        <f t="shared" si="693"/>
        <v>0</v>
      </c>
      <c r="AA479" s="195">
        <f t="shared" si="693"/>
        <v>0</v>
      </c>
      <c r="AB479" s="195">
        <f t="shared" si="693"/>
        <v>0</v>
      </c>
      <c r="AC479" s="195">
        <f t="shared" si="693"/>
        <v>0</v>
      </c>
      <c r="AD479" s="195">
        <f t="shared" si="693"/>
        <v>0</v>
      </c>
      <c r="AE479" s="195">
        <f t="shared" si="693"/>
        <v>0</v>
      </c>
      <c r="AF479" s="195">
        <f t="shared" si="693"/>
        <v>0</v>
      </c>
      <c r="AG479" s="195">
        <f t="shared" si="693"/>
        <v>0</v>
      </c>
      <c r="AH479" s="195">
        <f t="shared" si="693"/>
        <v>0</v>
      </c>
      <c r="AI479" s="195">
        <f t="shared" si="693"/>
        <v>0</v>
      </c>
      <c r="AJ479" s="195">
        <f t="shared" si="693"/>
        <v>0</v>
      </c>
      <c r="AK479" s="195">
        <f t="shared" ref="AK479:AO479" si="694">+AK419/AK$10</f>
        <v>0</v>
      </c>
      <c r="AL479" s="195">
        <f t="shared" si="694"/>
        <v>0</v>
      </c>
      <c r="AM479" s="195">
        <f t="shared" si="694"/>
        <v>0</v>
      </c>
      <c r="AN479" s="195">
        <f t="shared" si="694"/>
        <v>0</v>
      </c>
      <c r="AO479" s="195">
        <f t="shared" si="694"/>
        <v>0</v>
      </c>
      <c r="AP479" s="195">
        <f t="shared" ref="AP479:AS479" si="695">+AP419/AP$10</f>
        <v>0</v>
      </c>
      <c r="AQ479" s="195">
        <f t="shared" si="695"/>
        <v>0</v>
      </c>
      <c r="AR479" s="195">
        <f t="shared" si="695"/>
        <v>0</v>
      </c>
      <c r="AS479" s="195">
        <f t="shared" si="695"/>
        <v>0</v>
      </c>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14"/>
      <c r="DC479" s="28"/>
      <c r="DD479" s="28"/>
      <c r="DE479" s="28"/>
      <c r="DF479" s="28"/>
      <c r="DG479" s="28"/>
      <c r="DH479" s="28"/>
      <c r="DI479" s="28"/>
      <c r="DJ479" s="28"/>
      <c r="DK479" s="28"/>
      <c r="DL479" s="28"/>
      <c r="DM479" s="28"/>
      <c r="DN479" s="28"/>
      <c r="DO479" s="28"/>
      <c r="DP479" s="28"/>
      <c r="DQ479" s="28"/>
      <c r="DR479" s="28"/>
      <c r="DS479" s="28"/>
      <c r="DT479" s="28"/>
      <c r="DU479" s="28"/>
      <c r="DV479" s="28"/>
      <c r="DW479" s="28"/>
      <c r="DX479" s="28"/>
      <c r="DY479" s="28"/>
      <c r="DZ479" s="28"/>
      <c r="EA479" s="28"/>
      <c r="EB479" s="28"/>
      <c r="EC479" s="28"/>
      <c r="ED479" s="28"/>
      <c r="EE479" s="28"/>
      <c r="EF479" s="28"/>
      <c r="EG479" s="28"/>
      <c r="EH479" s="28"/>
      <c r="EI479" s="28"/>
      <c r="EJ479" s="28"/>
      <c r="EK479" s="28"/>
      <c r="EL479" s="28"/>
      <c r="EM479" s="28"/>
      <c r="EN479" s="28"/>
      <c r="EO479" s="28"/>
      <c r="EP479" s="28"/>
      <c r="EQ479" s="28"/>
      <c r="ER479" s="28"/>
      <c r="ES479" s="28"/>
      <c r="ET479" s="28"/>
      <c r="EU479" s="28"/>
      <c r="EV479" s="28"/>
      <c r="EW479" s="28"/>
      <c r="EX479" s="28"/>
      <c r="EY479" s="28"/>
      <c r="EZ479" s="28"/>
      <c r="FA479" s="28"/>
      <c r="FB479" s="28"/>
      <c r="FC479" s="28"/>
      <c r="FD479" s="28"/>
      <c r="FE479" s="28"/>
      <c r="FF479" s="28"/>
      <c r="FG479" s="28"/>
      <c r="FH479" s="28"/>
      <c r="FI479" s="28"/>
      <c r="FJ479" s="28"/>
      <c r="FK479" s="28"/>
      <c r="FL479" s="28"/>
      <c r="FM479" s="28"/>
      <c r="FN479" s="28"/>
      <c r="FO479" s="28"/>
      <c r="FP479" s="28"/>
      <c r="FQ479" s="28"/>
      <c r="FR479" s="28"/>
      <c r="FS479" s="28"/>
      <c r="FT479" s="28"/>
      <c r="FU479" s="28"/>
      <c r="FV479" s="28"/>
      <c r="FW479" s="28"/>
      <c r="FX479" s="28"/>
      <c r="FY479" s="28"/>
      <c r="FZ479" s="28"/>
      <c r="GA479" s="28"/>
      <c r="GB479" s="28"/>
      <c r="GC479" s="28"/>
      <c r="GD479" s="28"/>
      <c r="GE479" s="28"/>
      <c r="GF479" s="28"/>
      <c r="GG479" s="28"/>
      <c r="GH479" s="28"/>
      <c r="GI479" s="28"/>
      <c r="GJ479" s="28"/>
      <c r="GK479" s="28"/>
      <c r="GL479" s="28"/>
      <c r="GM479" s="28"/>
      <c r="GN479" s="28"/>
      <c r="GO479" s="28"/>
      <c r="GP479" s="28"/>
      <c r="GQ479" s="28"/>
      <c r="GR479" s="28"/>
      <c r="GS479" s="28"/>
      <c r="GT479" s="28"/>
      <c r="GU479" s="28"/>
      <c r="GV479" s="28"/>
      <c r="GW479" s="28"/>
      <c r="GX479" s="28"/>
      <c r="GY479" s="28"/>
      <c r="GZ479" s="28"/>
      <c r="HA479" s="28"/>
      <c r="HB479" s="28"/>
      <c r="HC479" s="28"/>
      <c r="HD479" s="28"/>
      <c r="HE479" s="28"/>
      <c r="HF479" s="28"/>
      <c r="HG479" s="28"/>
      <c r="HH479" s="28"/>
      <c r="HI479" s="28"/>
      <c r="HJ479" s="28"/>
      <c r="HK479" s="28"/>
      <c r="HL479" s="28"/>
      <c r="HM479" s="28"/>
      <c r="HN479" s="28"/>
      <c r="HO479" s="28"/>
      <c r="HP479" s="28"/>
      <c r="HQ479" s="28"/>
      <c r="HR479" s="28"/>
      <c r="HS479" s="28"/>
      <c r="HT479" s="28"/>
      <c r="HU479" s="28"/>
      <c r="HV479" s="28"/>
      <c r="HW479" s="28"/>
      <c r="HX479" s="28"/>
      <c r="HY479" s="28"/>
      <c r="HZ479" s="28"/>
      <c r="IA479" s="28"/>
      <c r="IB479" s="28"/>
      <c r="IC479" s="28"/>
      <c r="ID479" s="28"/>
      <c r="IE479" s="28"/>
      <c r="IF479" s="28"/>
      <c r="IG479" s="28"/>
      <c r="IH479" s="28"/>
      <c r="II479" s="28"/>
      <c r="IJ479" s="28"/>
      <c r="IK479" s="28"/>
      <c r="IL479" s="28"/>
      <c r="IM479" s="28"/>
      <c r="IN479" s="28"/>
      <c r="IO479" s="28"/>
      <c r="IP479" s="28"/>
      <c r="IQ479" s="28"/>
      <c r="IR479" s="28"/>
      <c r="IS479" s="28"/>
      <c r="IT479" s="28"/>
      <c r="IU479" s="28"/>
      <c r="IV479" s="28"/>
      <c r="IW479" s="28"/>
      <c r="IX479" s="28"/>
      <c r="IY479" s="28"/>
      <c r="IZ479" s="28"/>
      <c r="JA479" s="28"/>
      <c r="JB479" s="28"/>
      <c r="JC479" s="28"/>
      <c r="JD479" s="28"/>
      <c r="JE479" s="28"/>
      <c r="JF479" s="28"/>
      <c r="JG479" s="28"/>
      <c r="JH479" s="28"/>
      <c r="JI479" s="28"/>
      <c r="JJ479" s="28"/>
      <c r="JK479" s="28"/>
      <c r="JL479" s="28"/>
      <c r="JM479" s="28"/>
      <c r="JN479" s="28"/>
      <c r="JO479" s="28"/>
      <c r="JP479" s="28"/>
      <c r="JQ479" s="28"/>
      <c r="JR479" s="28"/>
      <c r="JS479" s="28"/>
    </row>
    <row r="480" spans="1:279" s="27" customFormat="1" ht="12.75" outlineLevel="1" x14ac:dyDescent="0.2">
      <c r="A480" s="33"/>
      <c r="B480" s="58"/>
      <c r="C480" s="33" t="s">
        <v>135</v>
      </c>
      <c r="D480" s="33"/>
      <c r="E480" s="244">
        <v>0</v>
      </c>
      <c r="F480" s="194"/>
      <c r="G480" s="204">
        <f t="shared" si="650"/>
        <v>0</v>
      </c>
      <c r="H480" s="246">
        <f t="shared" si="643"/>
        <v>0</v>
      </c>
      <c r="I480" s="201" t="s">
        <v>193</v>
      </c>
      <c r="J480" s="195">
        <f t="shared" ref="J480:AJ480" si="696">+J420/J$10</f>
        <v>0</v>
      </c>
      <c r="K480" s="195">
        <f t="shared" si="696"/>
        <v>0</v>
      </c>
      <c r="L480" s="195">
        <f t="shared" si="696"/>
        <v>0</v>
      </c>
      <c r="M480" s="195">
        <f t="shared" si="696"/>
        <v>0</v>
      </c>
      <c r="N480" s="195">
        <f t="shared" si="696"/>
        <v>0</v>
      </c>
      <c r="O480" s="195">
        <f t="shared" si="696"/>
        <v>0</v>
      </c>
      <c r="P480" s="195">
        <f t="shared" si="696"/>
        <v>0</v>
      </c>
      <c r="Q480" s="195">
        <f t="shared" si="696"/>
        <v>0</v>
      </c>
      <c r="R480" s="195">
        <f t="shared" si="696"/>
        <v>0</v>
      </c>
      <c r="S480" s="195">
        <f t="shared" si="696"/>
        <v>0</v>
      </c>
      <c r="T480" s="195">
        <f t="shared" si="696"/>
        <v>0</v>
      </c>
      <c r="U480" s="195">
        <f t="shared" si="696"/>
        <v>0</v>
      </c>
      <c r="V480" s="195">
        <f t="shared" si="696"/>
        <v>0</v>
      </c>
      <c r="W480" s="195">
        <f t="shared" si="696"/>
        <v>0</v>
      </c>
      <c r="X480" s="195">
        <f t="shared" si="696"/>
        <v>0</v>
      </c>
      <c r="Y480" s="195">
        <f t="shared" si="696"/>
        <v>0</v>
      </c>
      <c r="Z480" s="195">
        <f t="shared" si="696"/>
        <v>0</v>
      </c>
      <c r="AA480" s="195">
        <f t="shared" si="696"/>
        <v>0</v>
      </c>
      <c r="AB480" s="195">
        <f t="shared" si="696"/>
        <v>0</v>
      </c>
      <c r="AC480" s="195">
        <f t="shared" si="696"/>
        <v>0</v>
      </c>
      <c r="AD480" s="195">
        <f t="shared" si="696"/>
        <v>0</v>
      </c>
      <c r="AE480" s="195">
        <f t="shared" si="696"/>
        <v>0</v>
      </c>
      <c r="AF480" s="195">
        <f t="shared" si="696"/>
        <v>0</v>
      </c>
      <c r="AG480" s="195">
        <f t="shared" si="696"/>
        <v>0</v>
      </c>
      <c r="AH480" s="195">
        <f t="shared" si="696"/>
        <v>0</v>
      </c>
      <c r="AI480" s="195">
        <f t="shared" si="696"/>
        <v>0</v>
      </c>
      <c r="AJ480" s="195">
        <f t="shared" si="696"/>
        <v>0</v>
      </c>
      <c r="AK480" s="195">
        <f t="shared" ref="AK480:AO480" si="697">+AK420/AK$10</f>
        <v>0</v>
      </c>
      <c r="AL480" s="195">
        <f t="shared" si="697"/>
        <v>0</v>
      </c>
      <c r="AM480" s="195">
        <f t="shared" si="697"/>
        <v>0</v>
      </c>
      <c r="AN480" s="195">
        <f t="shared" si="697"/>
        <v>0</v>
      </c>
      <c r="AO480" s="195">
        <f t="shared" si="697"/>
        <v>0</v>
      </c>
      <c r="AP480" s="195">
        <f t="shared" ref="AP480:AS480" si="698">+AP420/AP$10</f>
        <v>0</v>
      </c>
      <c r="AQ480" s="195">
        <f t="shared" si="698"/>
        <v>0</v>
      </c>
      <c r="AR480" s="195">
        <f t="shared" si="698"/>
        <v>0</v>
      </c>
      <c r="AS480" s="195">
        <f t="shared" si="698"/>
        <v>0</v>
      </c>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14"/>
      <c r="DC480" s="28"/>
      <c r="DD480" s="28"/>
      <c r="DE480" s="28"/>
      <c r="DF480" s="28"/>
      <c r="DG480" s="28"/>
      <c r="DH480" s="28"/>
      <c r="DI480" s="28"/>
      <c r="DJ480" s="28"/>
      <c r="DK480" s="28"/>
      <c r="DL480" s="28"/>
      <c r="DM480" s="28"/>
      <c r="DN480" s="28"/>
      <c r="DO480" s="28"/>
      <c r="DP480" s="28"/>
      <c r="DQ480" s="28"/>
      <c r="DR480" s="28"/>
      <c r="DS480" s="28"/>
      <c r="DT480" s="28"/>
      <c r="DU480" s="28"/>
      <c r="DV480" s="28"/>
      <c r="DW480" s="28"/>
      <c r="DX480" s="28"/>
      <c r="DY480" s="28"/>
      <c r="DZ480" s="28"/>
      <c r="EA480" s="28"/>
      <c r="EB480" s="28"/>
      <c r="EC480" s="28"/>
      <c r="ED480" s="28"/>
      <c r="EE480" s="28"/>
      <c r="EF480" s="28"/>
      <c r="EG480" s="28"/>
      <c r="EH480" s="28"/>
      <c r="EI480" s="28"/>
      <c r="EJ480" s="28"/>
      <c r="EK480" s="28"/>
      <c r="EL480" s="28"/>
      <c r="EM480" s="28"/>
      <c r="EN480" s="28"/>
      <c r="EO480" s="28"/>
      <c r="EP480" s="28"/>
      <c r="EQ480" s="28"/>
      <c r="ER480" s="28"/>
      <c r="ES480" s="28"/>
      <c r="ET480" s="28"/>
      <c r="EU480" s="28"/>
      <c r="EV480" s="28"/>
      <c r="EW480" s="28"/>
      <c r="EX480" s="28"/>
      <c r="EY480" s="28"/>
      <c r="EZ480" s="28"/>
      <c r="FA480" s="28"/>
      <c r="FB480" s="28"/>
      <c r="FC480" s="28"/>
      <c r="FD480" s="28"/>
      <c r="FE480" s="28"/>
      <c r="FF480" s="28"/>
      <c r="FG480" s="28"/>
      <c r="FH480" s="28"/>
      <c r="FI480" s="28"/>
      <c r="FJ480" s="28"/>
      <c r="FK480" s="28"/>
      <c r="FL480" s="28"/>
      <c r="FM480" s="28"/>
      <c r="FN480" s="28"/>
      <c r="FO480" s="28"/>
      <c r="FP480" s="28"/>
      <c r="FQ480" s="28"/>
      <c r="FR480" s="28"/>
      <c r="FS480" s="28"/>
      <c r="FT480" s="28"/>
      <c r="FU480" s="28"/>
      <c r="FV480" s="28"/>
      <c r="FW480" s="28"/>
      <c r="FX480" s="28"/>
      <c r="FY480" s="28"/>
      <c r="FZ480" s="28"/>
      <c r="GA480" s="28"/>
      <c r="GB480" s="28"/>
      <c r="GC480" s="28"/>
      <c r="GD480" s="28"/>
      <c r="GE480" s="28"/>
      <c r="GF480" s="28"/>
      <c r="GG480" s="28"/>
      <c r="GH480" s="28"/>
      <c r="GI480" s="28"/>
      <c r="GJ480" s="28"/>
      <c r="GK480" s="28"/>
      <c r="GL480" s="28"/>
      <c r="GM480" s="28"/>
      <c r="GN480" s="28"/>
      <c r="GO480" s="28"/>
      <c r="GP480" s="28"/>
      <c r="GQ480" s="28"/>
      <c r="GR480" s="28"/>
      <c r="GS480" s="28"/>
      <c r="GT480" s="28"/>
      <c r="GU480" s="28"/>
      <c r="GV480" s="28"/>
      <c r="GW480" s="28"/>
      <c r="GX480" s="28"/>
      <c r="GY480" s="28"/>
      <c r="GZ480" s="28"/>
      <c r="HA480" s="28"/>
      <c r="HB480" s="28"/>
      <c r="HC480" s="28"/>
      <c r="HD480" s="28"/>
      <c r="HE480" s="28"/>
      <c r="HF480" s="28"/>
      <c r="HG480" s="28"/>
      <c r="HH480" s="28"/>
      <c r="HI480" s="28"/>
      <c r="HJ480" s="28"/>
      <c r="HK480" s="28"/>
      <c r="HL480" s="28"/>
      <c r="HM480" s="28"/>
      <c r="HN480" s="28"/>
      <c r="HO480" s="28"/>
      <c r="HP480" s="28"/>
      <c r="HQ480" s="28"/>
      <c r="HR480" s="28"/>
      <c r="HS480" s="28"/>
      <c r="HT480" s="28"/>
      <c r="HU480" s="28"/>
      <c r="HV480" s="28"/>
      <c r="HW480" s="28"/>
      <c r="HX480" s="28"/>
      <c r="HY480" s="28"/>
      <c r="HZ480" s="28"/>
      <c r="IA480" s="28"/>
      <c r="IB480" s="28"/>
      <c r="IC480" s="28"/>
      <c r="ID480" s="28"/>
      <c r="IE480" s="28"/>
      <c r="IF480" s="28"/>
      <c r="IG480" s="28"/>
      <c r="IH480" s="28"/>
      <c r="II480" s="28"/>
      <c r="IJ480" s="28"/>
      <c r="IK480" s="28"/>
      <c r="IL480" s="28"/>
      <c r="IM480" s="28"/>
      <c r="IN480" s="28"/>
      <c r="IO480" s="28"/>
      <c r="IP480" s="28"/>
      <c r="IQ480" s="28"/>
      <c r="IR480" s="28"/>
      <c r="IS480" s="28"/>
      <c r="IT480" s="28"/>
      <c r="IU480" s="28"/>
      <c r="IV480" s="28"/>
      <c r="IW480" s="28"/>
      <c r="IX480" s="28"/>
      <c r="IY480" s="28"/>
      <c r="IZ480" s="28"/>
      <c r="JA480" s="28"/>
      <c r="JB480" s="28"/>
      <c r="JC480" s="28"/>
      <c r="JD480" s="28"/>
      <c r="JE480" s="28"/>
      <c r="JF480" s="28"/>
      <c r="JG480" s="28"/>
      <c r="JH480" s="28"/>
      <c r="JI480" s="28"/>
      <c r="JJ480" s="28"/>
      <c r="JK480" s="28"/>
      <c r="JL480" s="28"/>
      <c r="JM480" s="28"/>
      <c r="JN480" s="28"/>
      <c r="JO480" s="28"/>
      <c r="JP480" s="28"/>
      <c r="JQ480" s="28"/>
      <c r="JR480" s="28"/>
      <c r="JS480" s="28"/>
    </row>
    <row r="481" spans="1:279" s="27" customFormat="1" ht="12.75" outlineLevel="1" x14ac:dyDescent="0.2">
      <c r="A481" s="33"/>
      <c r="B481" s="58"/>
      <c r="C481" s="33" t="s">
        <v>136</v>
      </c>
      <c r="D481" s="33"/>
      <c r="E481" s="244">
        <v>0</v>
      </c>
      <c r="F481" s="194"/>
      <c r="G481" s="204">
        <f t="shared" si="650"/>
        <v>0</v>
      </c>
      <c r="H481" s="246">
        <f t="shared" si="643"/>
        <v>0</v>
      </c>
      <c r="I481" s="201" t="s">
        <v>193</v>
      </c>
      <c r="J481" s="195">
        <f t="shared" ref="J481:AJ481" si="699">+J421/J$10</f>
        <v>0</v>
      </c>
      <c r="K481" s="195">
        <f t="shared" si="699"/>
        <v>0</v>
      </c>
      <c r="L481" s="195">
        <f t="shared" si="699"/>
        <v>0</v>
      </c>
      <c r="M481" s="195">
        <f t="shared" si="699"/>
        <v>0</v>
      </c>
      <c r="N481" s="195">
        <f t="shared" si="699"/>
        <v>0</v>
      </c>
      <c r="O481" s="195">
        <f t="shared" si="699"/>
        <v>0</v>
      </c>
      <c r="P481" s="195">
        <f t="shared" si="699"/>
        <v>0</v>
      </c>
      <c r="Q481" s="195">
        <f t="shared" si="699"/>
        <v>0</v>
      </c>
      <c r="R481" s="195">
        <f t="shared" si="699"/>
        <v>0</v>
      </c>
      <c r="S481" s="195">
        <f t="shared" si="699"/>
        <v>0</v>
      </c>
      <c r="T481" s="195">
        <f t="shared" si="699"/>
        <v>0</v>
      </c>
      <c r="U481" s="195">
        <f t="shared" si="699"/>
        <v>0</v>
      </c>
      <c r="V481" s="195">
        <f t="shared" si="699"/>
        <v>0</v>
      </c>
      <c r="W481" s="195">
        <f t="shared" si="699"/>
        <v>0</v>
      </c>
      <c r="X481" s="195">
        <f t="shared" si="699"/>
        <v>0</v>
      </c>
      <c r="Y481" s="195">
        <f t="shared" si="699"/>
        <v>0</v>
      </c>
      <c r="Z481" s="195">
        <f t="shared" si="699"/>
        <v>0</v>
      </c>
      <c r="AA481" s="195">
        <f t="shared" si="699"/>
        <v>0</v>
      </c>
      <c r="AB481" s="195">
        <f t="shared" si="699"/>
        <v>0</v>
      </c>
      <c r="AC481" s="195">
        <f t="shared" si="699"/>
        <v>0</v>
      </c>
      <c r="AD481" s="195">
        <f t="shared" si="699"/>
        <v>0</v>
      </c>
      <c r="AE481" s="195">
        <f t="shared" si="699"/>
        <v>0</v>
      </c>
      <c r="AF481" s="195">
        <f t="shared" si="699"/>
        <v>0</v>
      </c>
      <c r="AG481" s="195">
        <f t="shared" si="699"/>
        <v>0</v>
      </c>
      <c r="AH481" s="195">
        <f t="shared" si="699"/>
        <v>0</v>
      </c>
      <c r="AI481" s="195">
        <f t="shared" si="699"/>
        <v>0</v>
      </c>
      <c r="AJ481" s="195">
        <f t="shared" si="699"/>
        <v>0</v>
      </c>
      <c r="AK481" s="195">
        <f t="shared" ref="AK481:AO481" si="700">+AK421/AK$10</f>
        <v>0</v>
      </c>
      <c r="AL481" s="195">
        <f t="shared" si="700"/>
        <v>0</v>
      </c>
      <c r="AM481" s="195">
        <f t="shared" si="700"/>
        <v>0</v>
      </c>
      <c r="AN481" s="195">
        <f t="shared" si="700"/>
        <v>0</v>
      </c>
      <c r="AO481" s="195">
        <f t="shared" si="700"/>
        <v>0</v>
      </c>
      <c r="AP481" s="195">
        <f t="shared" ref="AP481:AS481" si="701">+AP421/AP$10</f>
        <v>0</v>
      </c>
      <c r="AQ481" s="195">
        <f t="shared" si="701"/>
        <v>0</v>
      </c>
      <c r="AR481" s="195">
        <f t="shared" si="701"/>
        <v>0</v>
      </c>
      <c r="AS481" s="195">
        <f t="shared" si="701"/>
        <v>0</v>
      </c>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14"/>
      <c r="DC481" s="28"/>
      <c r="DD481" s="28"/>
      <c r="DE481" s="28"/>
      <c r="DF481" s="28"/>
      <c r="DG481" s="28"/>
      <c r="DH481" s="28"/>
      <c r="DI481" s="28"/>
      <c r="DJ481" s="28"/>
      <c r="DK481" s="28"/>
      <c r="DL481" s="28"/>
      <c r="DM481" s="28"/>
      <c r="DN481" s="28"/>
      <c r="DO481" s="28"/>
      <c r="DP481" s="28"/>
      <c r="DQ481" s="28"/>
      <c r="DR481" s="28"/>
      <c r="DS481" s="28"/>
      <c r="DT481" s="28"/>
      <c r="DU481" s="28"/>
      <c r="DV481" s="28"/>
      <c r="DW481" s="28"/>
      <c r="DX481" s="28"/>
      <c r="DY481" s="28"/>
      <c r="DZ481" s="28"/>
      <c r="EA481" s="28"/>
      <c r="EB481" s="28"/>
      <c r="EC481" s="28"/>
      <c r="ED481" s="28"/>
      <c r="EE481" s="28"/>
      <c r="EF481" s="28"/>
      <c r="EG481" s="28"/>
      <c r="EH481" s="28"/>
      <c r="EI481" s="28"/>
      <c r="EJ481" s="28"/>
      <c r="EK481" s="28"/>
      <c r="EL481" s="28"/>
      <c r="EM481" s="28"/>
      <c r="EN481" s="28"/>
      <c r="EO481" s="28"/>
      <c r="EP481" s="28"/>
      <c r="EQ481" s="28"/>
      <c r="ER481" s="28"/>
      <c r="ES481" s="28"/>
      <c r="ET481" s="28"/>
      <c r="EU481" s="28"/>
      <c r="EV481" s="28"/>
      <c r="EW481" s="28"/>
      <c r="EX481" s="28"/>
      <c r="EY481" s="28"/>
      <c r="EZ481" s="28"/>
      <c r="FA481" s="28"/>
      <c r="FB481" s="28"/>
      <c r="FC481" s="28"/>
      <c r="FD481" s="28"/>
      <c r="FE481" s="28"/>
      <c r="FF481" s="28"/>
      <c r="FG481" s="28"/>
      <c r="FH481" s="28"/>
      <c r="FI481" s="28"/>
      <c r="FJ481" s="28"/>
      <c r="FK481" s="28"/>
      <c r="FL481" s="28"/>
      <c r="FM481" s="28"/>
      <c r="FN481" s="28"/>
      <c r="FO481" s="28"/>
      <c r="FP481" s="28"/>
      <c r="FQ481" s="28"/>
      <c r="FR481" s="28"/>
      <c r="FS481" s="28"/>
      <c r="FT481" s="28"/>
      <c r="FU481" s="28"/>
      <c r="FV481" s="28"/>
      <c r="FW481" s="28"/>
      <c r="FX481" s="28"/>
      <c r="FY481" s="28"/>
      <c r="FZ481" s="28"/>
      <c r="GA481" s="28"/>
      <c r="GB481" s="28"/>
      <c r="GC481" s="28"/>
      <c r="GD481" s="28"/>
      <c r="GE481" s="28"/>
      <c r="GF481" s="28"/>
      <c r="GG481" s="28"/>
      <c r="GH481" s="28"/>
      <c r="GI481" s="28"/>
      <c r="GJ481" s="28"/>
      <c r="GK481" s="28"/>
      <c r="GL481" s="28"/>
      <c r="GM481" s="28"/>
      <c r="GN481" s="28"/>
      <c r="GO481" s="28"/>
      <c r="GP481" s="28"/>
      <c r="GQ481" s="28"/>
      <c r="GR481" s="28"/>
      <c r="GS481" s="28"/>
      <c r="GT481" s="28"/>
      <c r="GU481" s="28"/>
      <c r="GV481" s="28"/>
      <c r="GW481" s="28"/>
      <c r="GX481" s="28"/>
      <c r="GY481" s="28"/>
      <c r="GZ481" s="28"/>
      <c r="HA481" s="28"/>
      <c r="HB481" s="28"/>
      <c r="HC481" s="28"/>
      <c r="HD481" s="28"/>
      <c r="HE481" s="28"/>
      <c r="HF481" s="28"/>
      <c r="HG481" s="28"/>
      <c r="HH481" s="28"/>
      <c r="HI481" s="28"/>
      <c r="HJ481" s="28"/>
      <c r="HK481" s="28"/>
      <c r="HL481" s="28"/>
      <c r="HM481" s="28"/>
      <c r="HN481" s="28"/>
      <c r="HO481" s="28"/>
      <c r="HP481" s="28"/>
      <c r="HQ481" s="28"/>
      <c r="HR481" s="28"/>
      <c r="HS481" s="28"/>
      <c r="HT481" s="28"/>
      <c r="HU481" s="28"/>
      <c r="HV481" s="28"/>
      <c r="HW481" s="28"/>
      <c r="HX481" s="28"/>
      <c r="HY481" s="28"/>
      <c r="HZ481" s="28"/>
      <c r="IA481" s="28"/>
      <c r="IB481" s="28"/>
      <c r="IC481" s="28"/>
      <c r="ID481" s="28"/>
      <c r="IE481" s="28"/>
      <c r="IF481" s="28"/>
      <c r="IG481" s="28"/>
      <c r="IH481" s="28"/>
      <c r="II481" s="28"/>
      <c r="IJ481" s="28"/>
      <c r="IK481" s="28"/>
      <c r="IL481" s="28"/>
      <c r="IM481" s="28"/>
      <c r="IN481" s="28"/>
      <c r="IO481" s="28"/>
      <c r="IP481" s="28"/>
      <c r="IQ481" s="28"/>
      <c r="IR481" s="28"/>
      <c r="IS481" s="28"/>
      <c r="IT481" s="28"/>
      <c r="IU481" s="28"/>
      <c r="IV481" s="28"/>
      <c r="IW481" s="28"/>
      <c r="IX481" s="28"/>
      <c r="IY481" s="28"/>
      <c r="IZ481" s="28"/>
      <c r="JA481" s="28"/>
      <c r="JB481" s="28"/>
      <c r="JC481" s="28"/>
      <c r="JD481" s="28"/>
      <c r="JE481" s="28"/>
      <c r="JF481" s="28"/>
      <c r="JG481" s="28"/>
      <c r="JH481" s="28"/>
      <c r="JI481" s="28"/>
      <c r="JJ481" s="28"/>
      <c r="JK481" s="28"/>
      <c r="JL481" s="28"/>
      <c r="JM481" s="28"/>
      <c r="JN481" s="28"/>
      <c r="JO481" s="28"/>
      <c r="JP481" s="28"/>
      <c r="JQ481" s="28"/>
      <c r="JR481" s="28"/>
      <c r="JS481" s="28"/>
    </row>
    <row r="482" spans="1:279" s="27" customFormat="1" ht="12.75" outlineLevel="1" x14ac:dyDescent="0.2">
      <c r="A482" s="33"/>
      <c r="B482" s="58"/>
      <c r="C482" s="33" t="s">
        <v>137</v>
      </c>
      <c r="D482" s="33"/>
      <c r="E482" s="244">
        <v>0</v>
      </c>
      <c r="F482" s="194"/>
      <c r="G482" s="204">
        <f t="shared" si="650"/>
        <v>0</v>
      </c>
      <c r="H482" s="246">
        <f t="shared" si="643"/>
        <v>0</v>
      </c>
      <c r="I482" s="201" t="s">
        <v>193</v>
      </c>
      <c r="J482" s="195">
        <f t="shared" ref="J482:AJ482" si="702">+J422/J$10</f>
        <v>0</v>
      </c>
      <c r="K482" s="195">
        <f t="shared" si="702"/>
        <v>0</v>
      </c>
      <c r="L482" s="195">
        <f t="shared" si="702"/>
        <v>0</v>
      </c>
      <c r="M482" s="195">
        <f t="shared" si="702"/>
        <v>0</v>
      </c>
      <c r="N482" s="195">
        <f t="shared" si="702"/>
        <v>0</v>
      </c>
      <c r="O482" s="195">
        <f t="shared" si="702"/>
        <v>0</v>
      </c>
      <c r="P482" s="195">
        <f t="shared" si="702"/>
        <v>0</v>
      </c>
      <c r="Q482" s="195">
        <f t="shared" si="702"/>
        <v>0</v>
      </c>
      <c r="R482" s="195">
        <f t="shared" si="702"/>
        <v>0</v>
      </c>
      <c r="S482" s="195">
        <f t="shared" si="702"/>
        <v>0</v>
      </c>
      <c r="T482" s="195">
        <f t="shared" si="702"/>
        <v>0</v>
      </c>
      <c r="U482" s="195">
        <f t="shared" si="702"/>
        <v>0</v>
      </c>
      <c r="V482" s="195">
        <f t="shared" si="702"/>
        <v>0</v>
      </c>
      <c r="W482" s="195">
        <f t="shared" si="702"/>
        <v>0</v>
      </c>
      <c r="X482" s="195">
        <f t="shared" si="702"/>
        <v>0</v>
      </c>
      <c r="Y482" s="195">
        <f t="shared" si="702"/>
        <v>0</v>
      </c>
      <c r="Z482" s="195">
        <f t="shared" si="702"/>
        <v>0</v>
      </c>
      <c r="AA482" s="195">
        <f t="shared" si="702"/>
        <v>0</v>
      </c>
      <c r="AB482" s="195">
        <f t="shared" si="702"/>
        <v>0</v>
      </c>
      <c r="AC482" s="195">
        <f t="shared" si="702"/>
        <v>0</v>
      </c>
      <c r="AD482" s="195">
        <f t="shared" si="702"/>
        <v>0</v>
      </c>
      <c r="AE482" s="195">
        <f t="shared" si="702"/>
        <v>0</v>
      </c>
      <c r="AF482" s="195">
        <f t="shared" si="702"/>
        <v>0</v>
      </c>
      <c r="AG482" s="195">
        <f t="shared" si="702"/>
        <v>0</v>
      </c>
      <c r="AH482" s="195">
        <f t="shared" si="702"/>
        <v>0</v>
      </c>
      <c r="AI482" s="195">
        <f t="shared" si="702"/>
        <v>0</v>
      </c>
      <c r="AJ482" s="195">
        <f t="shared" si="702"/>
        <v>0</v>
      </c>
      <c r="AK482" s="195">
        <f t="shared" ref="AK482:AO482" si="703">+AK422/AK$10</f>
        <v>0</v>
      </c>
      <c r="AL482" s="195">
        <f t="shared" si="703"/>
        <v>0</v>
      </c>
      <c r="AM482" s="195">
        <f t="shared" si="703"/>
        <v>0</v>
      </c>
      <c r="AN482" s="195">
        <f t="shared" si="703"/>
        <v>0</v>
      </c>
      <c r="AO482" s="195">
        <f t="shared" si="703"/>
        <v>0</v>
      </c>
      <c r="AP482" s="195">
        <f t="shared" ref="AP482:AS482" si="704">+AP422/AP$10</f>
        <v>0</v>
      </c>
      <c r="AQ482" s="195">
        <f t="shared" si="704"/>
        <v>0</v>
      </c>
      <c r="AR482" s="195">
        <f t="shared" si="704"/>
        <v>0</v>
      </c>
      <c r="AS482" s="195">
        <f t="shared" si="704"/>
        <v>0</v>
      </c>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14"/>
      <c r="DC482" s="28"/>
      <c r="DD482" s="28"/>
      <c r="DE482" s="28"/>
      <c r="DF482" s="28"/>
      <c r="DG482" s="28"/>
      <c r="DH482" s="28"/>
      <c r="DI482" s="28"/>
      <c r="DJ482" s="28"/>
      <c r="DK482" s="28"/>
      <c r="DL482" s="28"/>
      <c r="DM482" s="28"/>
      <c r="DN482" s="28"/>
      <c r="DO482" s="28"/>
      <c r="DP482" s="28"/>
      <c r="DQ482" s="28"/>
      <c r="DR482" s="28"/>
      <c r="DS482" s="28"/>
      <c r="DT482" s="28"/>
      <c r="DU482" s="28"/>
      <c r="DV482" s="28"/>
      <c r="DW482" s="28"/>
      <c r="DX482" s="28"/>
      <c r="DY482" s="28"/>
      <c r="DZ482" s="28"/>
      <c r="EA482" s="28"/>
      <c r="EB482" s="28"/>
      <c r="EC482" s="28"/>
      <c r="ED482" s="28"/>
      <c r="EE482" s="28"/>
      <c r="EF482" s="28"/>
      <c r="EG482" s="28"/>
      <c r="EH482" s="28"/>
      <c r="EI482" s="28"/>
      <c r="EJ482" s="28"/>
      <c r="EK482" s="28"/>
      <c r="EL482" s="28"/>
      <c r="EM482" s="28"/>
      <c r="EN482" s="28"/>
      <c r="EO482" s="28"/>
      <c r="EP482" s="28"/>
      <c r="EQ482" s="28"/>
      <c r="ER482" s="28"/>
      <c r="ES482" s="28"/>
      <c r="ET482" s="28"/>
      <c r="EU482" s="28"/>
      <c r="EV482" s="28"/>
      <c r="EW482" s="28"/>
      <c r="EX482" s="28"/>
      <c r="EY482" s="28"/>
      <c r="EZ482" s="28"/>
      <c r="FA482" s="28"/>
      <c r="FB482" s="28"/>
      <c r="FC482" s="28"/>
      <c r="FD482" s="28"/>
      <c r="FE482" s="28"/>
      <c r="FF482" s="28"/>
      <c r="FG482" s="28"/>
      <c r="FH482" s="28"/>
      <c r="FI482" s="28"/>
      <c r="FJ482" s="28"/>
      <c r="FK482" s="28"/>
      <c r="FL482" s="28"/>
      <c r="FM482" s="28"/>
      <c r="FN482" s="28"/>
      <c r="FO482" s="28"/>
      <c r="FP482" s="28"/>
      <c r="FQ482" s="28"/>
      <c r="FR482" s="28"/>
      <c r="FS482" s="28"/>
      <c r="FT482" s="28"/>
      <c r="FU482" s="28"/>
      <c r="FV482" s="28"/>
      <c r="FW482" s="28"/>
      <c r="FX482" s="28"/>
      <c r="FY482" s="28"/>
      <c r="FZ482" s="28"/>
      <c r="GA482" s="28"/>
      <c r="GB482" s="28"/>
      <c r="GC482" s="28"/>
      <c r="GD482" s="28"/>
      <c r="GE482" s="28"/>
      <c r="GF482" s="28"/>
      <c r="GG482" s="28"/>
      <c r="GH482" s="28"/>
      <c r="GI482" s="28"/>
      <c r="GJ482" s="28"/>
      <c r="GK482" s="28"/>
      <c r="GL482" s="28"/>
      <c r="GM482" s="28"/>
      <c r="GN482" s="28"/>
      <c r="GO482" s="28"/>
      <c r="GP482" s="28"/>
      <c r="GQ482" s="28"/>
      <c r="GR482" s="28"/>
      <c r="GS482" s="28"/>
      <c r="GT482" s="28"/>
      <c r="GU482" s="28"/>
      <c r="GV482" s="28"/>
      <c r="GW482" s="28"/>
      <c r="GX482" s="28"/>
      <c r="GY482" s="28"/>
      <c r="GZ482" s="28"/>
      <c r="HA482" s="28"/>
      <c r="HB482" s="28"/>
      <c r="HC482" s="28"/>
      <c r="HD482" s="28"/>
      <c r="HE482" s="28"/>
      <c r="HF482" s="28"/>
      <c r="HG482" s="28"/>
      <c r="HH482" s="28"/>
      <c r="HI482" s="28"/>
      <c r="HJ482" s="28"/>
      <c r="HK482" s="28"/>
      <c r="HL482" s="28"/>
      <c r="HM482" s="28"/>
      <c r="HN482" s="28"/>
      <c r="HO482" s="28"/>
      <c r="HP482" s="28"/>
      <c r="HQ482" s="28"/>
      <c r="HR482" s="28"/>
      <c r="HS482" s="28"/>
      <c r="HT482" s="28"/>
      <c r="HU482" s="28"/>
      <c r="HV482" s="28"/>
      <c r="HW482" s="28"/>
      <c r="HX482" s="28"/>
      <c r="HY482" s="28"/>
      <c r="HZ482" s="28"/>
      <c r="IA482" s="28"/>
      <c r="IB482" s="28"/>
      <c r="IC482" s="28"/>
      <c r="ID482" s="28"/>
      <c r="IE482" s="28"/>
      <c r="IF482" s="28"/>
      <c r="IG482" s="28"/>
      <c r="IH482" s="28"/>
      <c r="II482" s="28"/>
      <c r="IJ482" s="28"/>
      <c r="IK482" s="28"/>
      <c r="IL482" s="28"/>
      <c r="IM482" s="28"/>
      <c r="IN482" s="28"/>
      <c r="IO482" s="28"/>
      <c r="IP482" s="28"/>
      <c r="IQ482" s="28"/>
      <c r="IR482" s="28"/>
      <c r="IS482" s="28"/>
      <c r="IT482" s="28"/>
      <c r="IU482" s="28"/>
      <c r="IV482" s="28"/>
      <c r="IW482" s="28"/>
      <c r="IX482" s="28"/>
      <c r="IY482" s="28"/>
      <c r="IZ482" s="28"/>
      <c r="JA482" s="28"/>
      <c r="JB482" s="28"/>
      <c r="JC482" s="28"/>
      <c r="JD482" s="28"/>
      <c r="JE482" s="28"/>
      <c r="JF482" s="28"/>
      <c r="JG482" s="28"/>
      <c r="JH482" s="28"/>
      <c r="JI482" s="28"/>
      <c r="JJ482" s="28"/>
      <c r="JK482" s="28"/>
      <c r="JL482" s="28"/>
      <c r="JM482" s="28"/>
      <c r="JN482" s="28"/>
      <c r="JO482" s="28"/>
      <c r="JP482" s="28"/>
      <c r="JQ482" s="28"/>
      <c r="JR482" s="28"/>
      <c r="JS482" s="28"/>
    </row>
    <row r="483" spans="1:279" s="27" customFormat="1" ht="12.75" outlineLevel="1" x14ac:dyDescent="0.2">
      <c r="A483" s="33"/>
      <c r="B483" s="58"/>
      <c r="C483" s="33" t="s">
        <v>138</v>
      </c>
      <c r="D483" s="33"/>
      <c r="E483" s="244">
        <v>0</v>
      </c>
      <c r="F483" s="194"/>
      <c r="G483" s="204">
        <f t="shared" si="650"/>
        <v>0</v>
      </c>
      <c r="H483" s="246">
        <f t="shared" si="643"/>
        <v>0</v>
      </c>
      <c r="I483" s="201" t="s">
        <v>193</v>
      </c>
      <c r="J483" s="195">
        <f t="shared" ref="J483:AJ483" si="705">+J423/J$10</f>
        <v>0</v>
      </c>
      <c r="K483" s="195">
        <f t="shared" si="705"/>
        <v>0</v>
      </c>
      <c r="L483" s="195">
        <f t="shared" si="705"/>
        <v>0</v>
      </c>
      <c r="M483" s="195">
        <f t="shared" si="705"/>
        <v>0</v>
      </c>
      <c r="N483" s="195">
        <f t="shared" si="705"/>
        <v>0</v>
      </c>
      <c r="O483" s="195">
        <f t="shared" si="705"/>
        <v>0</v>
      </c>
      <c r="P483" s="195">
        <f t="shared" si="705"/>
        <v>0</v>
      </c>
      <c r="Q483" s="195">
        <f t="shared" si="705"/>
        <v>0</v>
      </c>
      <c r="R483" s="195">
        <f t="shared" si="705"/>
        <v>0</v>
      </c>
      <c r="S483" s="195">
        <f t="shared" si="705"/>
        <v>0</v>
      </c>
      <c r="T483" s="195">
        <f t="shared" si="705"/>
        <v>0</v>
      </c>
      <c r="U483" s="195">
        <f t="shared" si="705"/>
        <v>0</v>
      </c>
      <c r="V483" s="195">
        <f t="shared" si="705"/>
        <v>0</v>
      </c>
      <c r="W483" s="195">
        <f t="shared" si="705"/>
        <v>0</v>
      </c>
      <c r="X483" s="195">
        <f t="shared" si="705"/>
        <v>0</v>
      </c>
      <c r="Y483" s="195">
        <f t="shared" si="705"/>
        <v>0</v>
      </c>
      <c r="Z483" s="195">
        <f t="shared" si="705"/>
        <v>0</v>
      </c>
      <c r="AA483" s="195">
        <f t="shared" si="705"/>
        <v>0</v>
      </c>
      <c r="AB483" s="195">
        <f t="shared" si="705"/>
        <v>0</v>
      </c>
      <c r="AC483" s="195">
        <f t="shared" si="705"/>
        <v>0</v>
      </c>
      <c r="AD483" s="195">
        <f t="shared" si="705"/>
        <v>0</v>
      </c>
      <c r="AE483" s="195">
        <f t="shared" si="705"/>
        <v>0</v>
      </c>
      <c r="AF483" s="195">
        <f t="shared" si="705"/>
        <v>0</v>
      </c>
      <c r="AG483" s="195">
        <f t="shared" si="705"/>
        <v>0</v>
      </c>
      <c r="AH483" s="195">
        <f t="shared" si="705"/>
        <v>0</v>
      </c>
      <c r="AI483" s="195">
        <f t="shared" si="705"/>
        <v>0</v>
      </c>
      <c r="AJ483" s="195">
        <f t="shared" si="705"/>
        <v>0</v>
      </c>
      <c r="AK483" s="195">
        <f t="shared" ref="AK483:AO483" si="706">+AK423/AK$10</f>
        <v>0</v>
      </c>
      <c r="AL483" s="195">
        <f t="shared" si="706"/>
        <v>0</v>
      </c>
      <c r="AM483" s="195">
        <f t="shared" si="706"/>
        <v>0</v>
      </c>
      <c r="AN483" s="195">
        <f t="shared" si="706"/>
        <v>0</v>
      </c>
      <c r="AO483" s="195">
        <f t="shared" si="706"/>
        <v>0</v>
      </c>
      <c r="AP483" s="195">
        <f t="shared" ref="AP483:AS483" si="707">+AP423/AP$10</f>
        <v>0</v>
      </c>
      <c r="AQ483" s="195">
        <f t="shared" si="707"/>
        <v>0</v>
      </c>
      <c r="AR483" s="195">
        <f t="shared" si="707"/>
        <v>0</v>
      </c>
      <c r="AS483" s="195">
        <f t="shared" si="707"/>
        <v>0</v>
      </c>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14"/>
      <c r="DC483" s="28"/>
      <c r="DD483" s="28"/>
      <c r="DE483" s="28"/>
      <c r="DF483" s="28"/>
      <c r="DG483" s="28"/>
      <c r="DH483" s="28"/>
      <c r="DI483" s="28"/>
      <c r="DJ483" s="28"/>
      <c r="DK483" s="28"/>
      <c r="DL483" s="28"/>
      <c r="DM483" s="28"/>
      <c r="DN483" s="28"/>
      <c r="DO483" s="28"/>
      <c r="DP483" s="28"/>
      <c r="DQ483" s="28"/>
      <c r="DR483" s="28"/>
      <c r="DS483" s="28"/>
      <c r="DT483" s="28"/>
      <c r="DU483" s="28"/>
      <c r="DV483" s="28"/>
      <c r="DW483" s="28"/>
      <c r="DX483" s="28"/>
      <c r="DY483" s="28"/>
      <c r="DZ483" s="28"/>
      <c r="EA483" s="28"/>
      <c r="EB483" s="28"/>
      <c r="EC483" s="28"/>
      <c r="ED483" s="28"/>
      <c r="EE483" s="28"/>
      <c r="EF483" s="28"/>
      <c r="EG483" s="28"/>
      <c r="EH483" s="28"/>
      <c r="EI483" s="28"/>
      <c r="EJ483" s="28"/>
      <c r="EK483" s="28"/>
      <c r="EL483" s="28"/>
      <c r="EM483" s="28"/>
      <c r="EN483" s="28"/>
      <c r="EO483" s="28"/>
      <c r="EP483" s="28"/>
      <c r="EQ483" s="28"/>
      <c r="ER483" s="28"/>
      <c r="ES483" s="28"/>
      <c r="ET483" s="28"/>
      <c r="EU483" s="28"/>
      <c r="EV483" s="28"/>
      <c r="EW483" s="28"/>
      <c r="EX483" s="28"/>
      <c r="EY483" s="28"/>
      <c r="EZ483" s="28"/>
      <c r="FA483" s="28"/>
      <c r="FB483" s="28"/>
      <c r="FC483" s="28"/>
      <c r="FD483" s="28"/>
      <c r="FE483" s="28"/>
      <c r="FF483" s="28"/>
      <c r="FG483" s="28"/>
      <c r="FH483" s="28"/>
      <c r="FI483" s="28"/>
      <c r="FJ483" s="28"/>
      <c r="FK483" s="28"/>
      <c r="FL483" s="28"/>
      <c r="FM483" s="28"/>
      <c r="FN483" s="28"/>
      <c r="FO483" s="28"/>
      <c r="FP483" s="28"/>
      <c r="FQ483" s="28"/>
      <c r="FR483" s="28"/>
      <c r="FS483" s="28"/>
      <c r="FT483" s="28"/>
      <c r="FU483" s="28"/>
      <c r="FV483" s="28"/>
      <c r="FW483" s="28"/>
      <c r="FX483" s="28"/>
      <c r="FY483" s="28"/>
      <c r="FZ483" s="28"/>
      <c r="GA483" s="28"/>
      <c r="GB483" s="28"/>
      <c r="GC483" s="28"/>
      <c r="GD483" s="28"/>
      <c r="GE483" s="28"/>
      <c r="GF483" s="28"/>
      <c r="GG483" s="28"/>
      <c r="GH483" s="28"/>
      <c r="GI483" s="28"/>
      <c r="GJ483" s="28"/>
      <c r="GK483" s="28"/>
      <c r="GL483" s="28"/>
      <c r="GM483" s="28"/>
      <c r="GN483" s="28"/>
      <c r="GO483" s="28"/>
      <c r="GP483" s="28"/>
      <c r="GQ483" s="28"/>
      <c r="GR483" s="28"/>
      <c r="GS483" s="28"/>
      <c r="GT483" s="28"/>
      <c r="GU483" s="28"/>
      <c r="GV483" s="28"/>
      <c r="GW483" s="28"/>
      <c r="GX483" s="28"/>
      <c r="GY483" s="28"/>
      <c r="GZ483" s="28"/>
      <c r="HA483" s="28"/>
      <c r="HB483" s="28"/>
      <c r="HC483" s="28"/>
      <c r="HD483" s="28"/>
      <c r="HE483" s="28"/>
      <c r="HF483" s="28"/>
      <c r="HG483" s="28"/>
      <c r="HH483" s="28"/>
      <c r="HI483" s="28"/>
      <c r="HJ483" s="28"/>
      <c r="HK483" s="28"/>
      <c r="HL483" s="28"/>
      <c r="HM483" s="28"/>
      <c r="HN483" s="28"/>
      <c r="HO483" s="28"/>
      <c r="HP483" s="28"/>
      <c r="HQ483" s="28"/>
      <c r="HR483" s="28"/>
      <c r="HS483" s="28"/>
      <c r="HT483" s="28"/>
      <c r="HU483" s="28"/>
      <c r="HV483" s="28"/>
      <c r="HW483" s="28"/>
      <c r="HX483" s="28"/>
      <c r="HY483" s="28"/>
      <c r="HZ483" s="28"/>
      <c r="IA483" s="28"/>
      <c r="IB483" s="28"/>
      <c r="IC483" s="28"/>
      <c r="ID483" s="28"/>
      <c r="IE483" s="28"/>
      <c r="IF483" s="28"/>
      <c r="IG483" s="28"/>
      <c r="IH483" s="28"/>
      <c r="II483" s="28"/>
      <c r="IJ483" s="28"/>
      <c r="IK483" s="28"/>
      <c r="IL483" s="28"/>
      <c r="IM483" s="28"/>
      <c r="IN483" s="28"/>
      <c r="IO483" s="28"/>
      <c r="IP483" s="28"/>
      <c r="IQ483" s="28"/>
      <c r="IR483" s="28"/>
      <c r="IS483" s="28"/>
      <c r="IT483" s="28"/>
      <c r="IU483" s="28"/>
      <c r="IV483" s="28"/>
      <c r="IW483" s="28"/>
      <c r="IX483" s="28"/>
      <c r="IY483" s="28"/>
      <c r="IZ483" s="28"/>
      <c r="JA483" s="28"/>
      <c r="JB483" s="28"/>
      <c r="JC483" s="28"/>
      <c r="JD483" s="28"/>
      <c r="JE483" s="28"/>
      <c r="JF483" s="28"/>
      <c r="JG483" s="28"/>
      <c r="JH483" s="28"/>
      <c r="JI483" s="28"/>
      <c r="JJ483" s="28"/>
      <c r="JK483" s="28"/>
      <c r="JL483" s="28"/>
      <c r="JM483" s="28"/>
      <c r="JN483" s="28"/>
      <c r="JO483" s="28"/>
      <c r="JP483" s="28"/>
      <c r="JQ483" s="28"/>
      <c r="JR483" s="28"/>
      <c r="JS483" s="28"/>
    </row>
    <row r="484" spans="1:279" s="27" customFormat="1" ht="12.75" outlineLevel="1" x14ac:dyDescent="0.2">
      <c r="A484" s="33"/>
      <c r="B484" s="58"/>
      <c r="C484" s="33" t="s">
        <v>139</v>
      </c>
      <c r="D484" s="33"/>
      <c r="E484" s="244">
        <v>0</v>
      </c>
      <c r="F484" s="194"/>
      <c r="G484" s="204">
        <f t="shared" si="650"/>
        <v>0</v>
      </c>
      <c r="H484" s="246">
        <f t="shared" si="643"/>
        <v>0</v>
      </c>
      <c r="I484" s="201" t="s">
        <v>193</v>
      </c>
      <c r="J484" s="195">
        <f t="shared" ref="J484:AJ484" si="708">+J424/J$10</f>
        <v>0</v>
      </c>
      <c r="K484" s="195">
        <f t="shared" si="708"/>
        <v>0</v>
      </c>
      <c r="L484" s="195">
        <f t="shared" si="708"/>
        <v>0</v>
      </c>
      <c r="M484" s="195">
        <f t="shared" si="708"/>
        <v>0</v>
      </c>
      <c r="N484" s="195">
        <f t="shared" si="708"/>
        <v>0</v>
      </c>
      <c r="O484" s="195">
        <f t="shared" si="708"/>
        <v>0</v>
      </c>
      <c r="P484" s="195">
        <f t="shared" si="708"/>
        <v>0</v>
      </c>
      <c r="Q484" s="195">
        <f t="shared" si="708"/>
        <v>0</v>
      </c>
      <c r="R484" s="195">
        <f t="shared" si="708"/>
        <v>0</v>
      </c>
      <c r="S484" s="195">
        <f t="shared" si="708"/>
        <v>0</v>
      </c>
      <c r="T484" s="195">
        <f t="shared" si="708"/>
        <v>0</v>
      </c>
      <c r="U484" s="195">
        <f t="shared" si="708"/>
        <v>0</v>
      </c>
      <c r="V484" s="195">
        <f t="shared" si="708"/>
        <v>0</v>
      </c>
      <c r="W484" s="195">
        <f t="shared" si="708"/>
        <v>0</v>
      </c>
      <c r="X484" s="195">
        <f t="shared" si="708"/>
        <v>0</v>
      </c>
      <c r="Y484" s="195">
        <f t="shared" si="708"/>
        <v>0</v>
      </c>
      <c r="Z484" s="195">
        <f t="shared" si="708"/>
        <v>0</v>
      </c>
      <c r="AA484" s="195">
        <f t="shared" si="708"/>
        <v>0</v>
      </c>
      <c r="AB484" s="195">
        <f t="shared" si="708"/>
        <v>0</v>
      </c>
      <c r="AC484" s="195">
        <f t="shared" si="708"/>
        <v>0</v>
      </c>
      <c r="AD484" s="195">
        <f t="shared" si="708"/>
        <v>0</v>
      </c>
      <c r="AE484" s="195">
        <f t="shared" si="708"/>
        <v>0</v>
      </c>
      <c r="AF484" s="195">
        <f t="shared" si="708"/>
        <v>0</v>
      </c>
      <c r="AG484" s="195">
        <f t="shared" si="708"/>
        <v>0</v>
      </c>
      <c r="AH484" s="195">
        <f t="shared" si="708"/>
        <v>0</v>
      </c>
      <c r="AI484" s="195">
        <f t="shared" si="708"/>
        <v>0</v>
      </c>
      <c r="AJ484" s="195">
        <f t="shared" si="708"/>
        <v>0</v>
      </c>
      <c r="AK484" s="195">
        <f t="shared" ref="AK484:AO484" si="709">+AK424/AK$10</f>
        <v>0</v>
      </c>
      <c r="AL484" s="195">
        <f t="shared" si="709"/>
        <v>0</v>
      </c>
      <c r="AM484" s="195">
        <f t="shared" si="709"/>
        <v>0</v>
      </c>
      <c r="AN484" s="195">
        <f t="shared" si="709"/>
        <v>0</v>
      </c>
      <c r="AO484" s="195">
        <f t="shared" si="709"/>
        <v>0</v>
      </c>
      <c r="AP484" s="195">
        <f t="shared" ref="AP484:AS484" si="710">+AP424/AP$10</f>
        <v>0</v>
      </c>
      <c r="AQ484" s="195">
        <f t="shared" si="710"/>
        <v>0</v>
      </c>
      <c r="AR484" s="195">
        <f t="shared" si="710"/>
        <v>0</v>
      </c>
      <c r="AS484" s="195">
        <f t="shared" si="710"/>
        <v>0</v>
      </c>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14"/>
      <c r="DC484" s="28"/>
      <c r="DD484" s="28"/>
      <c r="DE484" s="28"/>
      <c r="DF484" s="28"/>
      <c r="DG484" s="28"/>
      <c r="DH484" s="28"/>
      <c r="DI484" s="28"/>
      <c r="DJ484" s="28"/>
      <c r="DK484" s="28"/>
      <c r="DL484" s="28"/>
      <c r="DM484" s="28"/>
      <c r="DN484" s="28"/>
      <c r="DO484" s="28"/>
      <c r="DP484" s="28"/>
      <c r="DQ484" s="28"/>
      <c r="DR484" s="28"/>
      <c r="DS484" s="28"/>
      <c r="DT484" s="28"/>
      <c r="DU484" s="28"/>
      <c r="DV484" s="28"/>
      <c r="DW484" s="28"/>
      <c r="DX484" s="28"/>
      <c r="DY484" s="28"/>
      <c r="DZ484" s="28"/>
      <c r="EA484" s="28"/>
      <c r="EB484" s="28"/>
      <c r="EC484" s="28"/>
      <c r="ED484" s="28"/>
      <c r="EE484" s="28"/>
      <c r="EF484" s="28"/>
      <c r="EG484" s="28"/>
      <c r="EH484" s="28"/>
      <c r="EI484" s="28"/>
      <c r="EJ484" s="28"/>
      <c r="EK484" s="28"/>
      <c r="EL484" s="28"/>
      <c r="EM484" s="28"/>
      <c r="EN484" s="28"/>
      <c r="EO484" s="28"/>
      <c r="EP484" s="28"/>
      <c r="EQ484" s="28"/>
      <c r="ER484" s="28"/>
      <c r="ES484" s="28"/>
      <c r="ET484" s="28"/>
      <c r="EU484" s="28"/>
      <c r="EV484" s="28"/>
      <c r="EW484" s="28"/>
      <c r="EX484" s="28"/>
      <c r="EY484" s="28"/>
      <c r="EZ484" s="28"/>
      <c r="FA484" s="28"/>
      <c r="FB484" s="28"/>
      <c r="FC484" s="28"/>
      <c r="FD484" s="28"/>
      <c r="FE484" s="28"/>
      <c r="FF484" s="28"/>
      <c r="FG484" s="28"/>
      <c r="FH484" s="28"/>
      <c r="FI484" s="28"/>
      <c r="FJ484" s="28"/>
      <c r="FK484" s="28"/>
      <c r="FL484" s="28"/>
      <c r="FM484" s="28"/>
      <c r="FN484" s="28"/>
      <c r="FO484" s="28"/>
      <c r="FP484" s="28"/>
      <c r="FQ484" s="28"/>
      <c r="FR484" s="28"/>
      <c r="FS484" s="28"/>
      <c r="FT484" s="28"/>
      <c r="FU484" s="28"/>
      <c r="FV484" s="28"/>
      <c r="FW484" s="28"/>
      <c r="FX484" s="28"/>
      <c r="FY484" s="28"/>
      <c r="FZ484" s="28"/>
      <c r="GA484" s="28"/>
      <c r="GB484" s="28"/>
      <c r="GC484" s="28"/>
      <c r="GD484" s="28"/>
      <c r="GE484" s="28"/>
      <c r="GF484" s="28"/>
      <c r="GG484" s="28"/>
      <c r="GH484" s="28"/>
      <c r="GI484" s="28"/>
      <c r="GJ484" s="28"/>
      <c r="GK484" s="28"/>
      <c r="GL484" s="28"/>
      <c r="GM484" s="28"/>
      <c r="GN484" s="28"/>
      <c r="GO484" s="28"/>
      <c r="GP484" s="28"/>
      <c r="GQ484" s="28"/>
      <c r="GR484" s="28"/>
      <c r="GS484" s="28"/>
      <c r="GT484" s="28"/>
      <c r="GU484" s="28"/>
      <c r="GV484" s="28"/>
      <c r="GW484" s="28"/>
      <c r="GX484" s="28"/>
      <c r="GY484" s="28"/>
      <c r="GZ484" s="28"/>
      <c r="HA484" s="28"/>
      <c r="HB484" s="28"/>
      <c r="HC484" s="28"/>
      <c r="HD484" s="28"/>
      <c r="HE484" s="28"/>
      <c r="HF484" s="28"/>
      <c r="HG484" s="28"/>
      <c r="HH484" s="28"/>
      <c r="HI484" s="28"/>
      <c r="HJ484" s="28"/>
      <c r="HK484" s="28"/>
      <c r="HL484" s="28"/>
      <c r="HM484" s="28"/>
      <c r="HN484" s="28"/>
      <c r="HO484" s="28"/>
      <c r="HP484" s="28"/>
      <c r="HQ484" s="28"/>
      <c r="HR484" s="28"/>
      <c r="HS484" s="28"/>
      <c r="HT484" s="28"/>
      <c r="HU484" s="28"/>
      <c r="HV484" s="28"/>
      <c r="HW484" s="28"/>
      <c r="HX484" s="28"/>
      <c r="HY484" s="28"/>
      <c r="HZ484" s="28"/>
      <c r="IA484" s="28"/>
      <c r="IB484" s="28"/>
      <c r="IC484" s="28"/>
      <c r="ID484" s="28"/>
      <c r="IE484" s="28"/>
      <c r="IF484" s="28"/>
      <c r="IG484" s="28"/>
      <c r="IH484" s="28"/>
      <c r="II484" s="28"/>
      <c r="IJ484" s="28"/>
      <c r="IK484" s="28"/>
      <c r="IL484" s="28"/>
      <c r="IM484" s="28"/>
      <c r="IN484" s="28"/>
      <c r="IO484" s="28"/>
      <c r="IP484" s="28"/>
      <c r="IQ484" s="28"/>
      <c r="IR484" s="28"/>
      <c r="IS484" s="28"/>
      <c r="IT484" s="28"/>
      <c r="IU484" s="28"/>
      <c r="IV484" s="28"/>
      <c r="IW484" s="28"/>
      <c r="IX484" s="28"/>
      <c r="IY484" s="28"/>
      <c r="IZ484" s="28"/>
      <c r="JA484" s="28"/>
      <c r="JB484" s="28"/>
      <c r="JC484" s="28"/>
      <c r="JD484" s="28"/>
      <c r="JE484" s="28"/>
      <c r="JF484" s="28"/>
      <c r="JG484" s="28"/>
      <c r="JH484" s="28"/>
      <c r="JI484" s="28"/>
      <c r="JJ484" s="28"/>
      <c r="JK484" s="28"/>
      <c r="JL484" s="28"/>
      <c r="JM484" s="28"/>
      <c r="JN484" s="28"/>
      <c r="JO484" s="28"/>
      <c r="JP484" s="28"/>
      <c r="JQ484" s="28"/>
      <c r="JR484" s="28"/>
      <c r="JS484" s="28"/>
    </row>
    <row r="485" spans="1:279" s="27" customFormat="1" ht="12.75" outlineLevel="1" x14ac:dyDescent="0.2">
      <c r="A485" s="33"/>
      <c r="B485" s="58"/>
      <c r="C485" s="33" t="s">
        <v>140</v>
      </c>
      <c r="D485" s="33"/>
      <c r="E485" s="244">
        <v>0</v>
      </c>
      <c r="F485" s="194"/>
      <c r="G485" s="204">
        <f t="shared" si="650"/>
        <v>0</v>
      </c>
      <c r="H485" s="246">
        <f t="shared" si="643"/>
        <v>0</v>
      </c>
      <c r="I485" s="201" t="s">
        <v>193</v>
      </c>
      <c r="J485" s="195">
        <f t="shared" ref="J485:AJ485" si="711">+J425/J$10</f>
        <v>0</v>
      </c>
      <c r="K485" s="195">
        <f t="shared" si="711"/>
        <v>0</v>
      </c>
      <c r="L485" s="195">
        <f t="shared" si="711"/>
        <v>0</v>
      </c>
      <c r="M485" s="195">
        <f t="shared" si="711"/>
        <v>0</v>
      </c>
      <c r="N485" s="195">
        <f t="shared" si="711"/>
        <v>0</v>
      </c>
      <c r="O485" s="195">
        <f t="shared" si="711"/>
        <v>0</v>
      </c>
      <c r="P485" s="195">
        <f t="shared" si="711"/>
        <v>0</v>
      </c>
      <c r="Q485" s="195">
        <f t="shared" si="711"/>
        <v>0</v>
      </c>
      <c r="R485" s="195">
        <f t="shared" si="711"/>
        <v>0</v>
      </c>
      <c r="S485" s="195">
        <f t="shared" si="711"/>
        <v>0</v>
      </c>
      <c r="T485" s="195">
        <f t="shared" si="711"/>
        <v>0</v>
      </c>
      <c r="U485" s="195">
        <f t="shared" si="711"/>
        <v>0</v>
      </c>
      <c r="V485" s="195">
        <f t="shared" si="711"/>
        <v>0</v>
      </c>
      <c r="W485" s="195">
        <f t="shared" si="711"/>
        <v>0</v>
      </c>
      <c r="X485" s="195">
        <f t="shared" si="711"/>
        <v>0</v>
      </c>
      <c r="Y485" s="195">
        <f t="shared" si="711"/>
        <v>0</v>
      </c>
      <c r="Z485" s="195">
        <f t="shared" si="711"/>
        <v>0</v>
      </c>
      <c r="AA485" s="195">
        <f t="shared" si="711"/>
        <v>0</v>
      </c>
      <c r="AB485" s="195">
        <f t="shared" si="711"/>
        <v>0</v>
      </c>
      <c r="AC485" s="195">
        <f t="shared" si="711"/>
        <v>0</v>
      </c>
      <c r="AD485" s="195">
        <f t="shared" si="711"/>
        <v>0</v>
      </c>
      <c r="AE485" s="195">
        <f t="shared" si="711"/>
        <v>0</v>
      </c>
      <c r="AF485" s="195">
        <f t="shared" si="711"/>
        <v>0</v>
      </c>
      <c r="AG485" s="195">
        <f t="shared" si="711"/>
        <v>0</v>
      </c>
      <c r="AH485" s="195">
        <f t="shared" si="711"/>
        <v>0</v>
      </c>
      <c r="AI485" s="195">
        <f t="shared" si="711"/>
        <v>0</v>
      </c>
      <c r="AJ485" s="195">
        <f t="shared" si="711"/>
        <v>0</v>
      </c>
      <c r="AK485" s="195">
        <f t="shared" ref="AK485:AO485" si="712">+AK425/AK$10</f>
        <v>0</v>
      </c>
      <c r="AL485" s="195">
        <f t="shared" si="712"/>
        <v>0</v>
      </c>
      <c r="AM485" s="195">
        <f t="shared" si="712"/>
        <v>0</v>
      </c>
      <c r="AN485" s="195">
        <f t="shared" si="712"/>
        <v>0</v>
      </c>
      <c r="AO485" s="195">
        <f t="shared" si="712"/>
        <v>0</v>
      </c>
      <c r="AP485" s="195">
        <f t="shared" ref="AP485:AS485" si="713">+AP425/AP$10</f>
        <v>0</v>
      </c>
      <c r="AQ485" s="195">
        <f t="shared" si="713"/>
        <v>0</v>
      </c>
      <c r="AR485" s="195">
        <f t="shared" si="713"/>
        <v>0</v>
      </c>
      <c r="AS485" s="195">
        <f t="shared" si="713"/>
        <v>0</v>
      </c>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14"/>
      <c r="DC485" s="28"/>
      <c r="DD485" s="28"/>
      <c r="DE485" s="28"/>
      <c r="DF485" s="28"/>
      <c r="DG485" s="28"/>
      <c r="DH485" s="28"/>
      <c r="DI485" s="28"/>
      <c r="DJ485" s="28"/>
      <c r="DK485" s="28"/>
      <c r="DL485" s="28"/>
      <c r="DM485" s="28"/>
      <c r="DN485" s="28"/>
      <c r="DO485" s="28"/>
      <c r="DP485" s="28"/>
      <c r="DQ485" s="28"/>
      <c r="DR485" s="28"/>
      <c r="DS485" s="28"/>
      <c r="DT485" s="28"/>
      <c r="DU485" s="28"/>
      <c r="DV485" s="28"/>
      <c r="DW485" s="28"/>
      <c r="DX485" s="28"/>
      <c r="DY485" s="28"/>
      <c r="DZ485" s="28"/>
      <c r="EA485" s="28"/>
      <c r="EB485" s="28"/>
      <c r="EC485" s="28"/>
      <c r="ED485" s="28"/>
      <c r="EE485" s="28"/>
      <c r="EF485" s="28"/>
      <c r="EG485" s="28"/>
      <c r="EH485" s="28"/>
      <c r="EI485" s="28"/>
      <c r="EJ485" s="28"/>
      <c r="EK485" s="28"/>
      <c r="EL485" s="28"/>
      <c r="EM485" s="28"/>
      <c r="EN485" s="28"/>
      <c r="EO485" s="28"/>
      <c r="EP485" s="28"/>
      <c r="EQ485" s="28"/>
      <c r="ER485" s="28"/>
      <c r="ES485" s="28"/>
      <c r="ET485" s="28"/>
      <c r="EU485" s="28"/>
      <c r="EV485" s="28"/>
      <c r="EW485" s="28"/>
      <c r="EX485" s="28"/>
      <c r="EY485" s="28"/>
      <c r="EZ485" s="28"/>
      <c r="FA485" s="28"/>
      <c r="FB485" s="28"/>
      <c r="FC485" s="28"/>
      <c r="FD485" s="28"/>
      <c r="FE485" s="28"/>
      <c r="FF485" s="28"/>
      <c r="FG485" s="28"/>
      <c r="FH485" s="28"/>
      <c r="FI485" s="28"/>
      <c r="FJ485" s="28"/>
      <c r="FK485" s="28"/>
      <c r="FL485" s="28"/>
      <c r="FM485" s="28"/>
      <c r="FN485" s="28"/>
      <c r="FO485" s="28"/>
      <c r="FP485" s="28"/>
      <c r="FQ485" s="28"/>
      <c r="FR485" s="28"/>
      <c r="FS485" s="28"/>
      <c r="FT485" s="28"/>
      <c r="FU485" s="28"/>
      <c r="FV485" s="28"/>
      <c r="FW485" s="28"/>
      <c r="FX485" s="28"/>
      <c r="FY485" s="28"/>
      <c r="FZ485" s="28"/>
      <c r="GA485" s="28"/>
      <c r="GB485" s="28"/>
      <c r="GC485" s="28"/>
      <c r="GD485" s="28"/>
      <c r="GE485" s="28"/>
      <c r="GF485" s="28"/>
      <c r="GG485" s="28"/>
      <c r="GH485" s="28"/>
      <c r="GI485" s="28"/>
      <c r="GJ485" s="28"/>
      <c r="GK485" s="28"/>
      <c r="GL485" s="28"/>
      <c r="GM485" s="28"/>
      <c r="GN485" s="28"/>
      <c r="GO485" s="28"/>
      <c r="GP485" s="28"/>
      <c r="GQ485" s="28"/>
      <c r="GR485" s="28"/>
      <c r="GS485" s="28"/>
      <c r="GT485" s="28"/>
      <c r="GU485" s="28"/>
      <c r="GV485" s="28"/>
      <c r="GW485" s="28"/>
      <c r="GX485" s="28"/>
      <c r="GY485" s="28"/>
      <c r="GZ485" s="28"/>
      <c r="HA485" s="28"/>
      <c r="HB485" s="28"/>
      <c r="HC485" s="28"/>
      <c r="HD485" s="28"/>
      <c r="HE485" s="28"/>
      <c r="HF485" s="28"/>
      <c r="HG485" s="28"/>
      <c r="HH485" s="28"/>
      <c r="HI485" s="28"/>
      <c r="HJ485" s="28"/>
      <c r="HK485" s="28"/>
      <c r="HL485" s="28"/>
      <c r="HM485" s="28"/>
      <c r="HN485" s="28"/>
      <c r="HO485" s="28"/>
      <c r="HP485" s="28"/>
      <c r="HQ485" s="28"/>
      <c r="HR485" s="28"/>
      <c r="HS485" s="28"/>
      <c r="HT485" s="28"/>
      <c r="HU485" s="28"/>
      <c r="HV485" s="28"/>
      <c r="HW485" s="28"/>
      <c r="HX485" s="28"/>
      <c r="HY485" s="28"/>
      <c r="HZ485" s="28"/>
      <c r="IA485" s="28"/>
      <c r="IB485" s="28"/>
      <c r="IC485" s="28"/>
      <c r="ID485" s="28"/>
      <c r="IE485" s="28"/>
      <c r="IF485" s="28"/>
      <c r="IG485" s="28"/>
      <c r="IH485" s="28"/>
      <c r="II485" s="28"/>
      <c r="IJ485" s="28"/>
      <c r="IK485" s="28"/>
      <c r="IL485" s="28"/>
      <c r="IM485" s="28"/>
      <c r="IN485" s="28"/>
      <c r="IO485" s="28"/>
      <c r="IP485" s="28"/>
      <c r="IQ485" s="28"/>
      <c r="IR485" s="28"/>
      <c r="IS485" s="28"/>
      <c r="IT485" s="28"/>
      <c r="IU485" s="28"/>
      <c r="IV485" s="28"/>
      <c r="IW485" s="28"/>
      <c r="IX485" s="28"/>
      <c r="IY485" s="28"/>
      <c r="IZ485" s="28"/>
      <c r="JA485" s="28"/>
      <c r="JB485" s="28"/>
      <c r="JC485" s="28"/>
      <c r="JD485" s="28"/>
      <c r="JE485" s="28"/>
      <c r="JF485" s="28"/>
      <c r="JG485" s="28"/>
      <c r="JH485" s="28"/>
      <c r="JI485" s="28"/>
      <c r="JJ485" s="28"/>
      <c r="JK485" s="28"/>
      <c r="JL485" s="28"/>
      <c r="JM485" s="28"/>
      <c r="JN485" s="28"/>
      <c r="JO485" s="28"/>
      <c r="JP485" s="28"/>
      <c r="JQ485" s="28"/>
      <c r="JR485" s="28"/>
      <c r="JS485" s="28"/>
    </row>
    <row r="486" spans="1:279" s="27" customFormat="1" ht="12.75" outlineLevel="1" x14ac:dyDescent="0.2">
      <c r="A486" s="33"/>
      <c r="B486" s="58"/>
      <c r="C486" s="33" t="s">
        <v>141</v>
      </c>
      <c r="D486" s="33"/>
      <c r="E486" s="244">
        <v>0</v>
      </c>
      <c r="F486" s="194"/>
      <c r="G486" s="204">
        <f t="shared" si="650"/>
        <v>0</v>
      </c>
      <c r="H486" s="246">
        <f t="shared" si="643"/>
        <v>0</v>
      </c>
      <c r="I486" s="201" t="s">
        <v>193</v>
      </c>
      <c r="J486" s="195">
        <f t="shared" ref="J486:AJ486" si="714">+J426/J$10</f>
        <v>0</v>
      </c>
      <c r="K486" s="195">
        <f t="shared" si="714"/>
        <v>0</v>
      </c>
      <c r="L486" s="195">
        <f t="shared" si="714"/>
        <v>0</v>
      </c>
      <c r="M486" s="195">
        <f t="shared" si="714"/>
        <v>0</v>
      </c>
      <c r="N486" s="195">
        <f t="shared" si="714"/>
        <v>0</v>
      </c>
      <c r="O486" s="195">
        <f t="shared" si="714"/>
        <v>0</v>
      </c>
      <c r="P486" s="195">
        <f t="shared" si="714"/>
        <v>0</v>
      </c>
      <c r="Q486" s="195">
        <f t="shared" si="714"/>
        <v>0</v>
      </c>
      <c r="R486" s="195">
        <f t="shared" si="714"/>
        <v>0</v>
      </c>
      <c r="S486" s="195">
        <f t="shared" si="714"/>
        <v>0</v>
      </c>
      <c r="T486" s="195">
        <f t="shared" si="714"/>
        <v>0</v>
      </c>
      <c r="U486" s="195">
        <f t="shared" si="714"/>
        <v>0</v>
      </c>
      <c r="V486" s="195">
        <f t="shared" si="714"/>
        <v>0</v>
      </c>
      <c r="W486" s="195">
        <f t="shared" si="714"/>
        <v>0</v>
      </c>
      <c r="X486" s="195">
        <f t="shared" si="714"/>
        <v>0</v>
      </c>
      <c r="Y486" s="195">
        <f t="shared" si="714"/>
        <v>0</v>
      </c>
      <c r="Z486" s="195">
        <f t="shared" si="714"/>
        <v>0</v>
      </c>
      <c r="AA486" s="195">
        <f t="shared" si="714"/>
        <v>0</v>
      </c>
      <c r="AB486" s="195">
        <f t="shared" si="714"/>
        <v>0</v>
      </c>
      <c r="AC486" s="195">
        <f t="shared" si="714"/>
        <v>0</v>
      </c>
      <c r="AD486" s="195">
        <f t="shared" si="714"/>
        <v>0</v>
      </c>
      <c r="AE486" s="195">
        <f t="shared" si="714"/>
        <v>0</v>
      </c>
      <c r="AF486" s="195">
        <f t="shared" si="714"/>
        <v>0</v>
      </c>
      <c r="AG486" s="195">
        <f t="shared" si="714"/>
        <v>0</v>
      </c>
      <c r="AH486" s="195">
        <f t="shared" si="714"/>
        <v>0</v>
      </c>
      <c r="AI486" s="195">
        <f t="shared" si="714"/>
        <v>0</v>
      </c>
      <c r="AJ486" s="195">
        <f t="shared" si="714"/>
        <v>0</v>
      </c>
      <c r="AK486" s="195">
        <f t="shared" ref="AK486:AO486" si="715">+AK426/AK$10</f>
        <v>0</v>
      </c>
      <c r="AL486" s="195">
        <f t="shared" si="715"/>
        <v>0</v>
      </c>
      <c r="AM486" s="195">
        <f t="shared" si="715"/>
        <v>0</v>
      </c>
      <c r="AN486" s="195">
        <f t="shared" si="715"/>
        <v>0</v>
      </c>
      <c r="AO486" s="195">
        <f t="shared" si="715"/>
        <v>0</v>
      </c>
      <c r="AP486" s="195">
        <f t="shared" ref="AP486:AS486" si="716">+AP426/AP$10</f>
        <v>0</v>
      </c>
      <c r="AQ486" s="195">
        <f t="shared" si="716"/>
        <v>0</v>
      </c>
      <c r="AR486" s="195">
        <f t="shared" si="716"/>
        <v>0</v>
      </c>
      <c r="AS486" s="195">
        <f t="shared" si="716"/>
        <v>0</v>
      </c>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14"/>
      <c r="DC486" s="28"/>
      <c r="DD486" s="28"/>
      <c r="DE486" s="28"/>
      <c r="DF486" s="28"/>
      <c r="DG486" s="28"/>
      <c r="DH486" s="28"/>
      <c r="DI486" s="28"/>
      <c r="DJ486" s="28"/>
      <c r="DK486" s="28"/>
      <c r="DL486" s="28"/>
      <c r="DM486" s="28"/>
      <c r="DN486" s="28"/>
      <c r="DO486" s="28"/>
      <c r="DP486" s="28"/>
      <c r="DQ486" s="28"/>
      <c r="DR486" s="28"/>
      <c r="DS486" s="28"/>
      <c r="DT486" s="28"/>
      <c r="DU486" s="28"/>
      <c r="DV486" s="28"/>
      <c r="DW486" s="28"/>
      <c r="DX486" s="28"/>
      <c r="DY486" s="28"/>
      <c r="DZ486" s="28"/>
      <c r="EA486" s="28"/>
      <c r="EB486" s="28"/>
      <c r="EC486" s="28"/>
      <c r="ED486" s="28"/>
      <c r="EE486" s="28"/>
      <c r="EF486" s="28"/>
      <c r="EG486" s="28"/>
      <c r="EH486" s="28"/>
      <c r="EI486" s="28"/>
      <c r="EJ486" s="28"/>
      <c r="EK486" s="28"/>
      <c r="EL486" s="28"/>
      <c r="EM486" s="28"/>
      <c r="EN486" s="28"/>
      <c r="EO486" s="28"/>
      <c r="EP486" s="28"/>
      <c r="EQ486" s="28"/>
      <c r="ER486" s="28"/>
      <c r="ES486" s="28"/>
      <c r="ET486" s="28"/>
      <c r="EU486" s="28"/>
      <c r="EV486" s="28"/>
      <c r="EW486" s="28"/>
      <c r="EX486" s="28"/>
      <c r="EY486" s="28"/>
      <c r="EZ486" s="28"/>
      <c r="FA486" s="28"/>
      <c r="FB486" s="28"/>
      <c r="FC486" s="28"/>
      <c r="FD486" s="28"/>
      <c r="FE486" s="28"/>
      <c r="FF486" s="28"/>
      <c r="FG486" s="28"/>
      <c r="FH486" s="28"/>
      <c r="FI486" s="28"/>
      <c r="FJ486" s="28"/>
      <c r="FK486" s="28"/>
      <c r="FL486" s="28"/>
      <c r="FM486" s="28"/>
      <c r="FN486" s="28"/>
      <c r="FO486" s="28"/>
      <c r="FP486" s="28"/>
      <c r="FQ486" s="28"/>
      <c r="FR486" s="28"/>
      <c r="FS486" s="28"/>
      <c r="FT486" s="28"/>
      <c r="FU486" s="28"/>
      <c r="FV486" s="28"/>
      <c r="FW486" s="28"/>
      <c r="FX486" s="28"/>
      <c r="FY486" s="28"/>
      <c r="FZ486" s="28"/>
      <c r="GA486" s="28"/>
      <c r="GB486" s="28"/>
      <c r="GC486" s="28"/>
      <c r="GD486" s="28"/>
      <c r="GE486" s="28"/>
      <c r="GF486" s="28"/>
      <c r="GG486" s="28"/>
      <c r="GH486" s="28"/>
      <c r="GI486" s="28"/>
      <c r="GJ486" s="28"/>
      <c r="GK486" s="28"/>
      <c r="GL486" s="28"/>
      <c r="GM486" s="28"/>
      <c r="GN486" s="28"/>
      <c r="GO486" s="28"/>
      <c r="GP486" s="28"/>
      <c r="GQ486" s="28"/>
      <c r="GR486" s="28"/>
      <c r="GS486" s="28"/>
      <c r="GT486" s="28"/>
      <c r="GU486" s="28"/>
      <c r="GV486" s="28"/>
      <c r="GW486" s="28"/>
      <c r="GX486" s="28"/>
      <c r="GY486" s="28"/>
      <c r="GZ486" s="28"/>
      <c r="HA486" s="28"/>
      <c r="HB486" s="28"/>
      <c r="HC486" s="28"/>
      <c r="HD486" s="28"/>
      <c r="HE486" s="28"/>
      <c r="HF486" s="28"/>
      <c r="HG486" s="28"/>
      <c r="HH486" s="28"/>
      <c r="HI486" s="28"/>
      <c r="HJ486" s="28"/>
      <c r="HK486" s="28"/>
      <c r="HL486" s="28"/>
      <c r="HM486" s="28"/>
      <c r="HN486" s="28"/>
      <c r="HO486" s="28"/>
      <c r="HP486" s="28"/>
      <c r="HQ486" s="28"/>
      <c r="HR486" s="28"/>
      <c r="HS486" s="28"/>
      <c r="HT486" s="28"/>
      <c r="HU486" s="28"/>
      <c r="HV486" s="28"/>
      <c r="HW486" s="28"/>
      <c r="HX486" s="28"/>
      <c r="HY486" s="28"/>
      <c r="HZ486" s="28"/>
      <c r="IA486" s="28"/>
      <c r="IB486" s="28"/>
      <c r="IC486" s="28"/>
      <c r="ID486" s="28"/>
      <c r="IE486" s="28"/>
      <c r="IF486" s="28"/>
      <c r="IG486" s="28"/>
      <c r="IH486" s="28"/>
      <c r="II486" s="28"/>
      <c r="IJ486" s="28"/>
      <c r="IK486" s="28"/>
      <c r="IL486" s="28"/>
      <c r="IM486" s="28"/>
      <c r="IN486" s="28"/>
      <c r="IO486" s="28"/>
      <c r="IP486" s="28"/>
      <c r="IQ486" s="28"/>
      <c r="IR486" s="28"/>
      <c r="IS486" s="28"/>
      <c r="IT486" s="28"/>
      <c r="IU486" s="28"/>
      <c r="IV486" s="28"/>
      <c r="IW486" s="28"/>
      <c r="IX486" s="28"/>
      <c r="IY486" s="28"/>
      <c r="IZ486" s="28"/>
      <c r="JA486" s="28"/>
      <c r="JB486" s="28"/>
      <c r="JC486" s="28"/>
      <c r="JD486" s="28"/>
      <c r="JE486" s="28"/>
      <c r="JF486" s="28"/>
      <c r="JG486" s="28"/>
      <c r="JH486" s="28"/>
      <c r="JI486" s="28"/>
      <c r="JJ486" s="28"/>
      <c r="JK486" s="28"/>
      <c r="JL486" s="28"/>
      <c r="JM486" s="28"/>
      <c r="JN486" s="28"/>
      <c r="JO486" s="28"/>
      <c r="JP486" s="28"/>
      <c r="JQ486" s="28"/>
      <c r="JR486" s="28"/>
      <c r="JS486" s="28"/>
    </row>
    <row r="487" spans="1:279" s="27" customFormat="1" ht="12.75" outlineLevel="1" x14ac:dyDescent="0.2">
      <c r="A487" s="33"/>
      <c r="B487" s="58"/>
      <c r="C487" s="33" t="s">
        <v>142</v>
      </c>
      <c r="D487" s="33"/>
      <c r="E487" s="244">
        <v>0</v>
      </c>
      <c r="F487" s="194"/>
      <c r="G487" s="204">
        <f t="shared" si="650"/>
        <v>0</v>
      </c>
      <c r="H487" s="246">
        <f t="shared" si="643"/>
        <v>0</v>
      </c>
      <c r="I487" s="201" t="s">
        <v>193</v>
      </c>
      <c r="J487" s="195">
        <f t="shared" ref="J487:AJ487" si="717">+J427/J$10</f>
        <v>0</v>
      </c>
      <c r="K487" s="195">
        <f t="shared" si="717"/>
        <v>0</v>
      </c>
      <c r="L487" s="195">
        <f t="shared" si="717"/>
        <v>0</v>
      </c>
      <c r="M487" s="195">
        <f t="shared" si="717"/>
        <v>0</v>
      </c>
      <c r="N487" s="195">
        <f t="shared" si="717"/>
        <v>0</v>
      </c>
      <c r="O487" s="195">
        <f t="shared" si="717"/>
        <v>0</v>
      </c>
      <c r="P487" s="195">
        <f t="shared" si="717"/>
        <v>0</v>
      </c>
      <c r="Q487" s="195">
        <f t="shared" si="717"/>
        <v>0</v>
      </c>
      <c r="R487" s="195">
        <f t="shared" si="717"/>
        <v>0</v>
      </c>
      <c r="S487" s="195">
        <f t="shared" si="717"/>
        <v>0</v>
      </c>
      <c r="T487" s="195">
        <f t="shared" si="717"/>
        <v>0</v>
      </c>
      <c r="U487" s="195">
        <f t="shared" si="717"/>
        <v>0</v>
      </c>
      <c r="V487" s="195">
        <f t="shared" si="717"/>
        <v>0</v>
      </c>
      <c r="W487" s="195">
        <f t="shared" si="717"/>
        <v>0</v>
      </c>
      <c r="X487" s="195">
        <f t="shared" si="717"/>
        <v>0</v>
      </c>
      <c r="Y487" s="195">
        <f t="shared" si="717"/>
        <v>0</v>
      </c>
      <c r="Z487" s="195">
        <f t="shared" si="717"/>
        <v>0</v>
      </c>
      <c r="AA487" s="195">
        <f t="shared" si="717"/>
        <v>0</v>
      </c>
      <c r="AB487" s="195">
        <f t="shared" si="717"/>
        <v>0</v>
      </c>
      <c r="AC487" s="195">
        <f t="shared" si="717"/>
        <v>0</v>
      </c>
      <c r="AD487" s="195">
        <f t="shared" si="717"/>
        <v>0</v>
      </c>
      <c r="AE487" s="195">
        <f t="shared" si="717"/>
        <v>0</v>
      </c>
      <c r="AF487" s="195">
        <f t="shared" si="717"/>
        <v>0</v>
      </c>
      <c r="AG487" s="195">
        <f t="shared" si="717"/>
        <v>0</v>
      </c>
      <c r="AH487" s="195">
        <f t="shared" si="717"/>
        <v>0</v>
      </c>
      <c r="AI487" s="195">
        <f t="shared" si="717"/>
        <v>0</v>
      </c>
      <c r="AJ487" s="195">
        <f t="shared" si="717"/>
        <v>0</v>
      </c>
      <c r="AK487" s="195">
        <f t="shared" ref="AK487:AO487" si="718">+AK427/AK$10</f>
        <v>0</v>
      </c>
      <c r="AL487" s="195">
        <f t="shared" si="718"/>
        <v>0</v>
      </c>
      <c r="AM487" s="195">
        <f t="shared" si="718"/>
        <v>0</v>
      </c>
      <c r="AN487" s="195">
        <f t="shared" si="718"/>
        <v>0</v>
      </c>
      <c r="AO487" s="195">
        <f t="shared" si="718"/>
        <v>0</v>
      </c>
      <c r="AP487" s="195">
        <f t="shared" ref="AP487:AS487" si="719">+AP427/AP$10</f>
        <v>0</v>
      </c>
      <c r="AQ487" s="195">
        <f t="shared" si="719"/>
        <v>0</v>
      </c>
      <c r="AR487" s="195">
        <f t="shared" si="719"/>
        <v>0</v>
      </c>
      <c r="AS487" s="195">
        <f t="shared" si="719"/>
        <v>0</v>
      </c>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14"/>
      <c r="DC487" s="28"/>
      <c r="DD487" s="28"/>
      <c r="DE487" s="28"/>
      <c r="DF487" s="28"/>
      <c r="DG487" s="28"/>
      <c r="DH487" s="28"/>
      <c r="DI487" s="28"/>
      <c r="DJ487" s="28"/>
      <c r="DK487" s="28"/>
      <c r="DL487" s="28"/>
      <c r="DM487" s="28"/>
      <c r="DN487" s="28"/>
      <c r="DO487" s="28"/>
      <c r="DP487" s="28"/>
      <c r="DQ487" s="28"/>
      <c r="DR487" s="28"/>
      <c r="DS487" s="28"/>
      <c r="DT487" s="28"/>
      <c r="DU487" s="28"/>
      <c r="DV487" s="28"/>
      <c r="DW487" s="28"/>
      <c r="DX487" s="28"/>
      <c r="DY487" s="28"/>
      <c r="DZ487" s="28"/>
      <c r="EA487" s="28"/>
      <c r="EB487" s="28"/>
      <c r="EC487" s="28"/>
      <c r="ED487" s="28"/>
      <c r="EE487" s="28"/>
      <c r="EF487" s="28"/>
      <c r="EG487" s="28"/>
      <c r="EH487" s="28"/>
      <c r="EI487" s="28"/>
      <c r="EJ487" s="28"/>
      <c r="EK487" s="28"/>
      <c r="EL487" s="28"/>
      <c r="EM487" s="28"/>
      <c r="EN487" s="28"/>
      <c r="EO487" s="28"/>
      <c r="EP487" s="28"/>
      <c r="EQ487" s="28"/>
      <c r="ER487" s="28"/>
      <c r="ES487" s="28"/>
      <c r="ET487" s="28"/>
      <c r="EU487" s="28"/>
      <c r="EV487" s="28"/>
      <c r="EW487" s="28"/>
      <c r="EX487" s="28"/>
      <c r="EY487" s="28"/>
      <c r="EZ487" s="28"/>
      <c r="FA487" s="28"/>
      <c r="FB487" s="28"/>
      <c r="FC487" s="28"/>
      <c r="FD487" s="28"/>
      <c r="FE487" s="28"/>
      <c r="FF487" s="28"/>
      <c r="FG487" s="28"/>
      <c r="FH487" s="28"/>
      <c r="FI487" s="28"/>
      <c r="FJ487" s="28"/>
      <c r="FK487" s="28"/>
      <c r="FL487" s="28"/>
      <c r="FM487" s="28"/>
      <c r="FN487" s="28"/>
      <c r="FO487" s="28"/>
      <c r="FP487" s="28"/>
      <c r="FQ487" s="28"/>
      <c r="FR487" s="28"/>
      <c r="FS487" s="28"/>
      <c r="FT487" s="28"/>
      <c r="FU487" s="28"/>
      <c r="FV487" s="28"/>
      <c r="FW487" s="28"/>
      <c r="FX487" s="28"/>
      <c r="FY487" s="28"/>
      <c r="FZ487" s="28"/>
      <c r="GA487" s="28"/>
      <c r="GB487" s="28"/>
      <c r="GC487" s="28"/>
      <c r="GD487" s="28"/>
      <c r="GE487" s="28"/>
      <c r="GF487" s="28"/>
      <c r="GG487" s="28"/>
      <c r="GH487" s="28"/>
      <c r="GI487" s="28"/>
      <c r="GJ487" s="28"/>
      <c r="GK487" s="28"/>
      <c r="GL487" s="28"/>
      <c r="GM487" s="28"/>
      <c r="GN487" s="28"/>
      <c r="GO487" s="28"/>
      <c r="GP487" s="28"/>
      <c r="GQ487" s="28"/>
      <c r="GR487" s="28"/>
      <c r="GS487" s="28"/>
      <c r="GT487" s="28"/>
      <c r="GU487" s="28"/>
      <c r="GV487" s="28"/>
      <c r="GW487" s="28"/>
      <c r="GX487" s="28"/>
      <c r="GY487" s="28"/>
      <c r="GZ487" s="28"/>
      <c r="HA487" s="28"/>
      <c r="HB487" s="28"/>
      <c r="HC487" s="28"/>
      <c r="HD487" s="28"/>
      <c r="HE487" s="28"/>
      <c r="HF487" s="28"/>
      <c r="HG487" s="28"/>
      <c r="HH487" s="28"/>
      <c r="HI487" s="28"/>
      <c r="HJ487" s="28"/>
      <c r="HK487" s="28"/>
      <c r="HL487" s="28"/>
      <c r="HM487" s="28"/>
      <c r="HN487" s="28"/>
      <c r="HO487" s="28"/>
      <c r="HP487" s="28"/>
      <c r="HQ487" s="28"/>
      <c r="HR487" s="28"/>
      <c r="HS487" s="28"/>
      <c r="HT487" s="28"/>
      <c r="HU487" s="28"/>
      <c r="HV487" s="28"/>
      <c r="HW487" s="28"/>
      <c r="HX487" s="28"/>
      <c r="HY487" s="28"/>
      <c r="HZ487" s="28"/>
      <c r="IA487" s="28"/>
      <c r="IB487" s="28"/>
      <c r="IC487" s="28"/>
      <c r="ID487" s="28"/>
      <c r="IE487" s="28"/>
      <c r="IF487" s="28"/>
      <c r="IG487" s="28"/>
      <c r="IH487" s="28"/>
      <c r="II487" s="28"/>
      <c r="IJ487" s="28"/>
      <c r="IK487" s="28"/>
      <c r="IL487" s="28"/>
      <c r="IM487" s="28"/>
      <c r="IN487" s="28"/>
      <c r="IO487" s="28"/>
      <c r="IP487" s="28"/>
      <c r="IQ487" s="28"/>
      <c r="IR487" s="28"/>
      <c r="IS487" s="28"/>
      <c r="IT487" s="28"/>
      <c r="IU487" s="28"/>
      <c r="IV487" s="28"/>
      <c r="IW487" s="28"/>
      <c r="IX487" s="28"/>
      <c r="IY487" s="28"/>
      <c r="IZ487" s="28"/>
      <c r="JA487" s="28"/>
      <c r="JB487" s="28"/>
      <c r="JC487" s="28"/>
      <c r="JD487" s="28"/>
      <c r="JE487" s="28"/>
      <c r="JF487" s="28"/>
      <c r="JG487" s="28"/>
      <c r="JH487" s="28"/>
      <c r="JI487" s="28"/>
      <c r="JJ487" s="28"/>
      <c r="JK487" s="28"/>
      <c r="JL487" s="28"/>
      <c r="JM487" s="28"/>
      <c r="JN487" s="28"/>
      <c r="JO487" s="28"/>
      <c r="JP487" s="28"/>
      <c r="JQ487" s="28"/>
      <c r="JR487" s="28"/>
      <c r="JS487" s="28"/>
    </row>
    <row r="488" spans="1:279" s="27" customFormat="1" ht="12.75" outlineLevel="1" x14ac:dyDescent="0.2">
      <c r="A488" s="33"/>
      <c r="B488" s="58"/>
      <c r="C488" s="33" t="s">
        <v>143</v>
      </c>
      <c r="D488" s="33"/>
      <c r="E488" s="244">
        <v>0</v>
      </c>
      <c r="F488" s="194"/>
      <c r="G488" s="204">
        <f t="shared" si="650"/>
        <v>0</v>
      </c>
      <c r="H488" s="246">
        <f t="shared" si="643"/>
        <v>0</v>
      </c>
      <c r="I488" s="201" t="s">
        <v>193</v>
      </c>
      <c r="J488" s="195">
        <f t="shared" ref="J488:AJ488" si="720">+J428/J$10</f>
        <v>0</v>
      </c>
      <c r="K488" s="195">
        <f t="shared" si="720"/>
        <v>0</v>
      </c>
      <c r="L488" s="195">
        <f t="shared" si="720"/>
        <v>0</v>
      </c>
      <c r="M488" s="195">
        <f t="shared" si="720"/>
        <v>0</v>
      </c>
      <c r="N488" s="195">
        <f t="shared" si="720"/>
        <v>0</v>
      </c>
      <c r="O488" s="195">
        <f t="shared" si="720"/>
        <v>0</v>
      </c>
      <c r="P488" s="195">
        <f t="shared" si="720"/>
        <v>0</v>
      </c>
      <c r="Q488" s="195">
        <f t="shared" si="720"/>
        <v>0</v>
      </c>
      <c r="R488" s="195">
        <f t="shared" si="720"/>
        <v>0</v>
      </c>
      <c r="S488" s="195">
        <f t="shared" si="720"/>
        <v>0</v>
      </c>
      <c r="T488" s="195">
        <f t="shared" si="720"/>
        <v>0</v>
      </c>
      <c r="U488" s="195">
        <f t="shared" si="720"/>
        <v>0</v>
      </c>
      <c r="V488" s="195">
        <f t="shared" si="720"/>
        <v>0</v>
      </c>
      <c r="W488" s="195">
        <f t="shared" si="720"/>
        <v>0</v>
      </c>
      <c r="X488" s="195">
        <f t="shared" si="720"/>
        <v>0</v>
      </c>
      <c r="Y488" s="195">
        <f t="shared" si="720"/>
        <v>0</v>
      </c>
      <c r="Z488" s="195">
        <f t="shared" si="720"/>
        <v>0</v>
      </c>
      <c r="AA488" s="195">
        <f t="shared" si="720"/>
        <v>0</v>
      </c>
      <c r="AB488" s="195">
        <f t="shared" si="720"/>
        <v>0</v>
      </c>
      <c r="AC488" s="195">
        <f t="shared" si="720"/>
        <v>0</v>
      </c>
      <c r="AD488" s="195">
        <f t="shared" si="720"/>
        <v>0</v>
      </c>
      <c r="AE488" s="195">
        <f t="shared" si="720"/>
        <v>0</v>
      </c>
      <c r="AF488" s="195">
        <f t="shared" si="720"/>
        <v>0</v>
      </c>
      <c r="AG488" s="195">
        <f t="shared" si="720"/>
        <v>0</v>
      </c>
      <c r="AH488" s="195">
        <f t="shared" si="720"/>
        <v>0</v>
      </c>
      <c r="AI488" s="195">
        <f t="shared" si="720"/>
        <v>0</v>
      </c>
      <c r="AJ488" s="195">
        <f t="shared" si="720"/>
        <v>0</v>
      </c>
      <c r="AK488" s="195">
        <f t="shared" ref="AK488:AO488" si="721">+AK428/AK$10</f>
        <v>0</v>
      </c>
      <c r="AL488" s="195">
        <f t="shared" si="721"/>
        <v>0</v>
      </c>
      <c r="AM488" s="195">
        <f t="shared" si="721"/>
        <v>0</v>
      </c>
      <c r="AN488" s="195">
        <f t="shared" si="721"/>
        <v>0</v>
      </c>
      <c r="AO488" s="195">
        <f t="shared" si="721"/>
        <v>0</v>
      </c>
      <c r="AP488" s="195">
        <f t="shared" ref="AP488:AS488" si="722">+AP428/AP$10</f>
        <v>0</v>
      </c>
      <c r="AQ488" s="195">
        <f t="shared" si="722"/>
        <v>0</v>
      </c>
      <c r="AR488" s="195">
        <f t="shared" si="722"/>
        <v>0</v>
      </c>
      <c r="AS488" s="195">
        <f t="shared" si="722"/>
        <v>0</v>
      </c>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14"/>
      <c r="DC488" s="28"/>
      <c r="DD488" s="28"/>
      <c r="DE488" s="28"/>
      <c r="DF488" s="28"/>
      <c r="DG488" s="28"/>
      <c r="DH488" s="28"/>
      <c r="DI488" s="28"/>
      <c r="DJ488" s="28"/>
      <c r="DK488" s="28"/>
      <c r="DL488" s="28"/>
      <c r="DM488" s="28"/>
      <c r="DN488" s="28"/>
      <c r="DO488" s="28"/>
      <c r="DP488" s="28"/>
      <c r="DQ488" s="28"/>
      <c r="DR488" s="28"/>
      <c r="DS488" s="28"/>
      <c r="DT488" s="28"/>
      <c r="DU488" s="28"/>
      <c r="DV488" s="28"/>
      <c r="DW488" s="28"/>
      <c r="DX488" s="28"/>
      <c r="DY488" s="28"/>
      <c r="DZ488" s="28"/>
      <c r="EA488" s="28"/>
      <c r="EB488" s="28"/>
      <c r="EC488" s="28"/>
      <c r="ED488" s="28"/>
      <c r="EE488" s="28"/>
      <c r="EF488" s="28"/>
      <c r="EG488" s="28"/>
      <c r="EH488" s="28"/>
      <c r="EI488" s="28"/>
      <c r="EJ488" s="28"/>
      <c r="EK488" s="28"/>
      <c r="EL488" s="28"/>
      <c r="EM488" s="28"/>
      <c r="EN488" s="28"/>
      <c r="EO488" s="28"/>
      <c r="EP488" s="28"/>
      <c r="EQ488" s="28"/>
      <c r="ER488" s="28"/>
      <c r="ES488" s="28"/>
      <c r="ET488" s="28"/>
      <c r="EU488" s="28"/>
      <c r="EV488" s="28"/>
      <c r="EW488" s="28"/>
      <c r="EX488" s="28"/>
      <c r="EY488" s="28"/>
      <c r="EZ488" s="28"/>
      <c r="FA488" s="28"/>
      <c r="FB488" s="28"/>
      <c r="FC488" s="28"/>
      <c r="FD488" s="28"/>
      <c r="FE488" s="28"/>
      <c r="FF488" s="28"/>
      <c r="FG488" s="28"/>
      <c r="FH488" s="28"/>
      <c r="FI488" s="28"/>
      <c r="FJ488" s="28"/>
      <c r="FK488" s="28"/>
      <c r="FL488" s="28"/>
      <c r="FM488" s="28"/>
      <c r="FN488" s="28"/>
      <c r="FO488" s="28"/>
      <c r="FP488" s="28"/>
      <c r="FQ488" s="28"/>
      <c r="FR488" s="28"/>
      <c r="FS488" s="28"/>
      <c r="FT488" s="28"/>
      <c r="FU488" s="28"/>
      <c r="FV488" s="28"/>
      <c r="FW488" s="28"/>
      <c r="FX488" s="28"/>
      <c r="FY488" s="28"/>
      <c r="FZ488" s="28"/>
      <c r="GA488" s="28"/>
      <c r="GB488" s="28"/>
      <c r="GC488" s="28"/>
      <c r="GD488" s="28"/>
      <c r="GE488" s="28"/>
      <c r="GF488" s="28"/>
      <c r="GG488" s="28"/>
      <c r="GH488" s="28"/>
      <c r="GI488" s="28"/>
      <c r="GJ488" s="28"/>
      <c r="GK488" s="28"/>
      <c r="GL488" s="28"/>
      <c r="GM488" s="28"/>
      <c r="GN488" s="28"/>
      <c r="GO488" s="28"/>
      <c r="GP488" s="28"/>
      <c r="GQ488" s="28"/>
      <c r="GR488" s="28"/>
      <c r="GS488" s="28"/>
      <c r="GT488" s="28"/>
      <c r="GU488" s="28"/>
      <c r="GV488" s="28"/>
      <c r="GW488" s="28"/>
      <c r="GX488" s="28"/>
      <c r="GY488" s="28"/>
      <c r="GZ488" s="28"/>
      <c r="HA488" s="28"/>
      <c r="HB488" s="28"/>
      <c r="HC488" s="28"/>
      <c r="HD488" s="28"/>
      <c r="HE488" s="28"/>
      <c r="HF488" s="28"/>
      <c r="HG488" s="28"/>
      <c r="HH488" s="28"/>
      <c r="HI488" s="28"/>
      <c r="HJ488" s="28"/>
      <c r="HK488" s="28"/>
      <c r="HL488" s="28"/>
      <c r="HM488" s="28"/>
      <c r="HN488" s="28"/>
      <c r="HO488" s="28"/>
      <c r="HP488" s="28"/>
      <c r="HQ488" s="28"/>
      <c r="HR488" s="28"/>
      <c r="HS488" s="28"/>
      <c r="HT488" s="28"/>
      <c r="HU488" s="28"/>
      <c r="HV488" s="28"/>
      <c r="HW488" s="28"/>
      <c r="HX488" s="28"/>
      <c r="HY488" s="28"/>
      <c r="HZ488" s="28"/>
      <c r="IA488" s="28"/>
      <c r="IB488" s="28"/>
      <c r="IC488" s="28"/>
      <c r="ID488" s="28"/>
      <c r="IE488" s="28"/>
      <c r="IF488" s="28"/>
      <c r="IG488" s="28"/>
      <c r="IH488" s="28"/>
      <c r="II488" s="28"/>
      <c r="IJ488" s="28"/>
      <c r="IK488" s="28"/>
      <c r="IL488" s="28"/>
      <c r="IM488" s="28"/>
      <c r="IN488" s="28"/>
      <c r="IO488" s="28"/>
      <c r="IP488" s="28"/>
      <c r="IQ488" s="28"/>
      <c r="IR488" s="28"/>
      <c r="IS488" s="28"/>
      <c r="IT488" s="28"/>
      <c r="IU488" s="28"/>
      <c r="IV488" s="28"/>
      <c r="IW488" s="28"/>
      <c r="IX488" s="28"/>
      <c r="IY488" s="28"/>
      <c r="IZ488" s="28"/>
      <c r="JA488" s="28"/>
      <c r="JB488" s="28"/>
      <c r="JC488" s="28"/>
      <c r="JD488" s="28"/>
      <c r="JE488" s="28"/>
      <c r="JF488" s="28"/>
      <c r="JG488" s="28"/>
      <c r="JH488" s="28"/>
      <c r="JI488" s="28"/>
      <c r="JJ488" s="28"/>
      <c r="JK488" s="28"/>
      <c r="JL488" s="28"/>
      <c r="JM488" s="28"/>
      <c r="JN488" s="28"/>
      <c r="JO488" s="28"/>
      <c r="JP488" s="28"/>
      <c r="JQ488" s="28"/>
      <c r="JR488" s="28"/>
      <c r="JS488" s="28"/>
    </row>
    <row r="489" spans="1:279" s="27" customFormat="1" ht="12.75" outlineLevel="1" x14ac:dyDescent="0.2">
      <c r="A489" s="33"/>
      <c r="B489" s="58"/>
      <c r="C489" s="33" t="s">
        <v>144</v>
      </c>
      <c r="D489" s="33"/>
      <c r="E489" s="244">
        <v>0</v>
      </c>
      <c r="F489" s="194"/>
      <c r="G489" s="204">
        <f t="shared" si="650"/>
        <v>0</v>
      </c>
      <c r="H489" s="246">
        <f t="shared" si="643"/>
        <v>0</v>
      </c>
      <c r="I489" s="201" t="s">
        <v>193</v>
      </c>
      <c r="J489" s="195">
        <f t="shared" ref="J489:AJ489" si="723">+J429/J$10</f>
        <v>0</v>
      </c>
      <c r="K489" s="195">
        <f t="shared" si="723"/>
        <v>0</v>
      </c>
      <c r="L489" s="195">
        <f t="shared" si="723"/>
        <v>0</v>
      </c>
      <c r="M489" s="195">
        <f t="shared" si="723"/>
        <v>0</v>
      </c>
      <c r="N489" s="195">
        <f t="shared" si="723"/>
        <v>0</v>
      </c>
      <c r="O489" s="195">
        <f t="shared" si="723"/>
        <v>0</v>
      </c>
      <c r="P489" s="195">
        <f t="shared" si="723"/>
        <v>0</v>
      </c>
      <c r="Q489" s="195">
        <f t="shared" si="723"/>
        <v>0</v>
      </c>
      <c r="R489" s="195">
        <f t="shared" si="723"/>
        <v>0</v>
      </c>
      <c r="S489" s="195">
        <f t="shared" si="723"/>
        <v>0</v>
      </c>
      <c r="T489" s="195">
        <f t="shared" si="723"/>
        <v>0</v>
      </c>
      <c r="U489" s="195">
        <f t="shared" si="723"/>
        <v>0</v>
      </c>
      <c r="V489" s="195">
        <f t="shared" si="723"/>
        <v>0</v>
      </c>
      <c r="W489" s="195">
        <f t="shared" si="723"/>
        <v>0</v>
      </c>
      <c r="X489" s="195">
        <f t="shared" si="723"/>
        <v>0</v>
      </c>
      <c r="Y489" s="195">
        <f t="shared" si="723"/>
        <v>0</v>
      </c>
      <c r="Z489" s="195">
        <f t="shared" si="723"/>
        <v>0</v>
      </c>
      <c r="AA489" s="195">
        <f t="shared" si="723"/>
        <v>0</v>
      </c>
      <c r="AB489" s="195">
        <f t="shared" si="723"/>
        <v>0</v>
      </c>
      <c r="AC489" s="195">
        <f t="shared" si="723"/>
        <v>0</v>
      </c>
      <c r="AD489" s="195">
        <f t="shared" si="723"/>
        <v>0</v>
      </c>
      <c r="AE489" s="195">
        <f t="shared" si="723"/>
        <v>0</v>
      </c>
      <c r="AF489" s="195">
        <f t="shared" si="723"/>
        <v>0</v>
      </c>
      <c r="AG489" s="195">
        <f t="shared" si="723"/>
        <v>0</v>
      </c>
      <c r="AH489" s="195">
        <f t="shared" si="723"/>
        <v>0</v>
      </c>
      <c r="AI489" s="195">
        <f t="shared" si="723"/>
        <v>0</v>
      </c>
      <c r="AJ489" s="195">
        <f t="shared" si="723"/>
        <v>0</v>
      </c>
      <c r="AK489" s="195">
        <f t="shared" ref="AK489:AO489" si="724">+AK429/AK$10</f>
        <v>0</v>
      </c>
      <c r="AL489" s="195">
        <f t="shared" si="724"/>
        <v>0</v>
      </c>
      <c r="AM489" s="195">
        <f t="shared" si="724"/>
        <v>0</v>
      </c>
      <c r="AN489" s="195">
        <f t="shared" si="724"/>
        <v>0</v>
      </c>
      <c r="AO489" s="195">
        <f t="shared" si="724"/>
        <v>0</v>
      </c>
      <c r="AP489" s="195">
        <f t="shared" ref="AP489:AS489" si="725">+AP429/AP$10</f>
        <v>0</v>
      </c>
      <c r="AQ489" s="195">
        <f t="shared" si="725"/>
        <v>0</v>
      </c>
      <c r="AR489" s="195">
        <f t="shared" si="725"/>
        <v>0</v>
      </c>
      <c r="AS489" s="195">
        <f t="shared" si="725"/>
        <v>0</v>
      </c>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14"/>
      <c r="DC489" s="28"/>
      <c r="DD489" s="28"/>
      <c r="DE489" s="28"/>
      <c r="DF489" s="28"/>
      <c r="DG489" s="28"/>
      <c r="DH489" s="28"/>
      <c r="DI489" s="28"/>
      <c r="DJ489" s="28"/>
      <c r="DK489" s="28"/>
      <c r="DL489" s="28"/>
      <c r="DM489" s="28"/>
      <c r="DN489" s="28"/>
      <c r="DO489" s="28"/>
      <c r="DP489" s="28"/>
      <c r="DQ489" s="28"/>
      <c r="DR489" s="28"/>
      <c r="DS489" s="28"/>
      <c r="DT489" s="28"/>
      <c r="DU489" s="28"/>
      <c r="DV489" s="28"/>
      <c r="DW489" s="28"/>
      <c r="DX489" s="28"/>
      <c r="DY489" s="28"/>
      <c r="DZ489" s="28"/>
      <c r="EA489" s="28"/>
      <c r="EB489" s="28"/>
      <c r="EC489" s="28"/>
      <c r="ED489" s="28"/>
      <c r="EE489" s="28"/>
      <c r="EF489" s="28"/>
      <c r="EG489" s="28"/>
      <c r="EH489" s="28"/>
      <c r="EI489" s="28"/>
      <c r="EJ489" s="28"/>
      <c r="EK489" s="28"/>
      <c r="EL489" s="28"/>
      <c r="EM489" s="28"/>
      <c r="EN489" s="28"/>
      <c r="EO489" s="28"/>
      <c r="EP489" s="28"/>
      <c r="EQ489" s="28"/>
      <c r="ER489" s="28"/>
      <c r="ES489" s="28"/>
      <c r="ET489" s="28"/>
      <c r="EU489" s="28"/>
      <c r="EV489" s="28"/>
      <c r="EW489" s="28"/>
      <c r="EX489" s="28"/>
      <c r="EY489" s="28"/>
      <c r="EZ489" s="28"/>
      <c r="FA489" s="28"/>
      <c r="FB489" s="28"/>
      <c r="FC489" s="28"/>
      <c r="FD489" s="28"/>
      <c r="FE489" s="28"/>
      <c r="FF489" s="28"/>
      <c r="FG489" s="28"/>
      <c r="FH489" s="28"/>
      <c r="FI489" s="28"/>
      <c r="FJ489" s="28"/>
      <c r="FK489" s="28"/>
      <c r="FL489" s="28"/>
      <c r="FM489" s="28"/>
      <c r="FN489" s="28"/>
      <c r="FO489" s="28"/>
      <c r="FP489" s="28"/>
      <c r="FQ489" s="28"/>
      <c r="FR489" s="28"/>
      <c r="FS489" s="28"/>
      <c r="FT489" s="28"/>
      <c r="FU489" s="28"/>
      <c r="FV489" s="28"/>
      <c r="FW489" s="28"/>
      <c r="FX489" s="28"/>
      <c r="FY489" s="28"/>
      <c r="FZ489" s="28"/>
      <c r="GA489" s="28"/>
      <c r="GB489" s="28"/>
      <c r="GC489" s="28"/>
      <c r="GD489" s="28"/>
      <c r="GE489" s="28"/>
      <c r="GF489" s="28"/>
      <c r="GG489" s="28"/>
      <c r="GH489" s="28"/>
      <c r="GI489" s="28"/>
      <c r="GJ489" s="28"/>
      <c r="GK489" s="28"/>
      <c r="GL489" s="28"/>
      <c r="GM489" s="28"/>
      <c r="GN489" s="28"/>
      <c r="GO489" s="28"/>
      <c r="GP489" s="28"/>
      <c r="GQ489" s="28"/>
      <c r="GR489" s="28"/>
      <c r="GS489" s="28"/>
      <c r="GT489" s="28"/>
      <c r="GU489" s="28"/>
      <c r="GV489" s="28"/>
      <c r="GW489" s="28"/>
      <c r="GX489" s="28"/>
      <c r="GY489" s="28"/>
      <c r="GZ489" s="28"/>
      <c r="HA489" s="28"/>
      <c r="HB489" s="28"/>
      <c r="HC489" s="28"/>
      <c r="HD489" s="28"/>
      <c r="HE489" s="28"/>
      <c r="HF489" s="28"/>
      <c r="HG489" s="28"/>
      <c r="HH489" s="28"/>
      <c r="HI489" s="28"/>
      <c r="HJ489" s="28"/>
      <c r="HK489" s="28"/>
      <c r="HL489" s="28"/>
      <c r="HM489" s="28"/>
      <c r="HN489" s="28"/>
      <c r="HO489" s="28"/>
      <c r="HP489" s="28"/>
      <c r="HQ489" s="28"/>
      <c r="HR489" s="28"/>
      <c r="HS489" s="28"/>
      <c r="HT489" s="28"/>
      <c r="HU489" s="28"/>
      <c r="HV489" s="28"/>
      <c r="HW489" s="28"/>
      <c r="HX489" s="28"/>
      <c r="HY489" s="28"/>
      <c r="HZ489" s="28"/>
      <c r="IA489" s="28"/>
      <c r="IB489" s="28"/>
      <c r="IC489" s="28"/>
      <c r="ID489" s="28"/>
      <c r="IE489" s="28"/>
      <c r="IF489" s="28"/>
      <c r="IG489" s="28"/>
      <c r="IH489" s="28"/>
      <c r="II489" s="28"/>
      <c r="IJ489" s="28"/>
      <c r="IK489" s="28"/>
      <c r="IL489" s="28"/>
      <c r="IM489" s="28"/>
      <c r="IN489" s="28"/>
      <c r="IO489" s="28"/>
      <c r="IP489" s="28"/>
      <c r="IQ489" s="28"/>
      <c r="IR489" s="28"/>
      <c r="IS489" s="28"/>
      <c r="IT489" s="28"/>
      <c r="IU489" s="28"/>
      <c r="IV489" s="28"/>
      <c r="IW489" s="28"/>
      <c r="IX489" s="28"/>
      <c r="IY489" s="28"/>
      <c r="IZ489" s="28"/>
      <c r="JA489" s="28"/>
      <c r="JB489" s="28"/>
      <c r="JC489" s="28"/>
      <c r="JD489" s="28"/>
      <c r="JE489" s="28"/>
      <c r="JF489" s="28"/>
      <c r="JG489" s="28"/>
      <c r="JH489" s="28"/>
      <c r="JI489" s="28"/>
      <c r="JJ489" s="28"/>
      <c r="JK489" s="28"/>
      <c r="JL489" s="28"/>
      <c r="JM489" s="28"/>
      <c r="JN489" s="28"/>
      <c r="JO489" s="28"/>
      <c r="JP489" s="28"/>
      <c r="JQ489" s="28"/>
      <c r="JR489" s="28"/>
      <c r="JS489" s="28"/>
    </row>
    <row r="490" spans="1:279" s="27" customFormat="1" ht="12.75" outlineLevel="1" x14ac:dyDescent="0.2">
      <c r="A490" s="33"/>
      <c r="B490" s="58"/>
      <c r="C490" s="33" t="s">
        <v>145</v>
      </c>
      <c r="D490" s="33"/>
      <c r="E490" s="244">
        <v>0</v>
      </c>
      <c r="F490" s="194"/>
      <c r="G490" s="204">
        <f t="shared" si="650"/>
        <v>0</v>
      </c>
      <c r="H490" s="246">
        <f t="shared" si="643"/>
        <v>0</v>
      </c>
      <c r="I490" s="201" t="s">
        <v>193</v>
      </c>
      <c r="J490" s="195">
        <f t="shared" ref="J490:AJ490" si="726">+J430/J$10</f>
        <v>0</v>
      </c>
      <c r="K490" s="195">
        <f t="shared" si="726"/>
        <v>0</v>
      </c>
      <c r="L490" s="195">
        <f t="shared" si="726"/>
        <v>0</v>
      </c>
      <c r="M490" s="195">
        <f t="shared" si="726"/>
        <v>0</v>
      </c>
      <c r="N490" s="195">
        <f t="shared" si="726"/>
        <v>0</v>
      </c>
      <c r="O490" s="195">
        <f t="shared" si="726"/>
        <v>0</v>
      </c>
      <c r="P490" s="195">
        <f t="shared" si="726"/>
        <v>0</v>
      </c>
      <c r="Q490" s="195">
        <f t="shared" si="726"/>
        <v>0</v>
      </c>
      <c r="R490" s="195">
        <f t="shared" si="726"/>
        <v>0</v>
      </c>
      <c r="S490" s="195">
        <f t="shared" si="726"/>
        <v>0</v>
      </c>
      <c r="T490" s="195">
        <f t="shared" si="726"/>
        <v>0</v>
      </c>
      <c r="U490" s="195">
        <f t="shared" si="726"/>
        <v>0</v>
      </c>
      <c r="V490" s="195">
        <f t="shared" si="726"/>
        <v>0</v>
      </c>
      <c r="W490" s="195">
        <f t="shared" si="726"/>
        <v>0</v>
      </c>
      <c r="X490" s="195">
        <f t="shared" si="726"/>
        <v>0</v>
      </c>
      <c r="Y490" s="195">
        <f t="shared" si="726"/>
        <v>0</v>
      </c>
      <c r="Z490" s="195">
        <f t="shared" si="726"/>
        <v>0</v>
      </c>
      <c r="AA490" s="195">
        <f t="shared" si="726"/>
        <v>0</v>
      </c>
      <c r="AB490" s="195">
        <f t="shared" si="726"/>
        <v>0</v>
      </c>
      <c r="AC490" s="195">
        <f t="shared" si="726"/>
        <v>0</v>
      </c>
      <c r="AD490" s="195">
        <f t="shared" si="726"/>
        <v>0</v>
      </c>
      <c r="AE490" s="195">
        <f t="shared" si="726"/>
        <v>0</v>
      </c>
      <c r="AF490" s="195">
        <f t="shared" si="726"/>
        <v>0</v>
      </c>
      <c r="AG490" s="195">
        <f t="shared" si="726"/>
        <v>0</v>
      </c>
      <c r="AH490" s="195">
        <f t="shared" si="726"/>
        <v>0</v>
      </c>
      <c r="AI490" s="195">
        <f t="shared" si="726"/>
        <v>0</v>
      </c>
      <c r="AJ490" s="195">
        <f t="shared" si="726"/>
        <v>0</v>
      </c>
      <c r="AK490" s="195">
        <f t="shared" ref="AK490:AO490" si="727">+AK430/AK$10</f>
        <v>0</v>
      </c>
      <c r="AL490" s="195">
        <f t="shared" si="727"/>
        <v>0</v>
      </c>
      <c r="AM490" s="195">
        <f t="shared" si="727"/>
        <v>0</v>
      </c>
      <c r="AN490" s="195">
        <f t="shared" si="727"/>
        <v>0</v>
      </c>
      <c r="AO490" s="195">
        <f t="shared" si="727"/>
        <v>0</v>
      </c>
      <c r="AP490" s="195">
        <f t="shared" ref="AP490:AS490" si="728">+AP430/AP$10</f>
        <v>0</v>
      </c>
      <c r="AQ490" s="195">
        <f t="shared" si="728"/>
        <v>0</v>
      </c>
      <c r="AR490" s="195">
        <f t="shared" si="728"/>
        <v>0</v>
      </c>
      <c r="AS490" s="195">
        <f t="shared" si="728"/>
        <v>0</v>
      </c>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14"/>
      <c r="DC490" s="28"/>
      <c r="DD490" s="28"/>
      <c r="DE490" s="28"/>
      <c r="DF490" s="28"/>
      <c r="DG490" s="28"/>
      <c r="DH490" s="28"/>
      <c r="DI490" s="28"/>
      <c r="DJ490" s="28"/>
      <c r="DK490" s="28"/>
      <c r="DL490" s="28"/>
      <c r="DM490" s="28"/>
      <c r="DN490" s="28"/>
      <c r="DO490" s="28"/>
      <c r="DP490" s="28"/>
      <c r="DQ490" s="28"/>
      <c r="DR490" s="28"/>
      <c r="DS490" s="28"/>
      <c r="DT490" s="28"/>
      <c r="DU490" s="28"/>
      <c r="DV490" s="28"/>
      <c r="DW490" s="28"/>
      <c r="DX490" s="28"/>
      <c r="DY490" s="28"/>
      <c r="DZ490" s="28"/>
      <c r="EA490" s="28"/>
      <c r="EB490" s="28"/>
      <c r="EC490" s="28"/>
      <c r="ED490" s="28"/>
      <c r="EE490" s="28"/>
      <c r="EF490" s="28"/>
      <c r="EG490" s="28"/>
      <c r="EH490" s="28"/>
      <c r="EI490" s="28"/>
      <c r="EJ490" s="28"/>
      <c r="EK490" s="28"/>
      <c r="EL490" s="28"/>
      <c r="EM490" s="28"/>
      <c r="EN490" s="28"/>
      <c r="EO490" s="28"/>
      <c r="EP490" s="28"/>
      <c r="EQ490" s="28"/>
      <c r="ER490" s="28"/>
      <c r="ES490" s="28"/>
      <c r="ET490" s="28"/>
      <c r="EU490" s="28"/>
      <c r="EV490" s="28"/>
      <c r="EW490" s="28"/>
      <c r="EX490" s="28"/>
      <c r="EY490" s="28"/>
      <c r="EZ490" s="28"/>
      <c r="FA490" s="28"/>
      <c r="FB490" s="28"/>
      <c r="FC490" s="28"/>
      <c r="FD490" s="28"/>
      <c r="FE490" s="28"/>
      <c r="FF490" s="28"/>
      <c r="FG490" s="28"/>
      <c r="FH490" s="28"/>
      <c r="FI490" s="28"/>
      <c r="FJ490" s="28"/>
      <c r="FK490" s="28"/>
      <c r="FL490" s="28"/>
      <c r="FM490" s="28"/>
      <c r="FN490" s="28"/>
      <c r="FO490" s="28"/>
      <c r="FP490" s="28"/>
      <c r="FQ490" s="28"/>
      <c r="FR490" s="28"/>
      <c r="FS490" s="28"/>
      <c r="FT490" s="28"/>
      <c r="FU490" s="28"/>
      <c r="FV490" s="28"/>
      <c r="FW490" s="28"/>
      <c r="FX490" s="28"/>
      <c r="FY490" s="28"/>
      <c r="FZ490" s="28"/>
      <c r="GA490" s="28"/>
      <c r="GB490" s="28"/>
      <c r="GC490" s="28"/>
      <c r="GD490" s="28"/>
      <c r="GE490" s="28"/>
      <c r="GF490" s="28"/>
      <c r="GG490" s="28"/>
      <c r="GH490" s="28"/>
      <c r="GI490" s="28"/>
      <c r="GJ490" s="28"/>
      <c r="GK490" s="28"/>
      <c r="GL490" s="28"/>
      <c r="GM490" s="28"/>
      <c r="GN490" s="28"/>
      <c r="GO490" s="28"/>
      <c r="GP490" s="28"/>
      <c r="GQ490" s="28"/>
      <c r="GR490" s="28"/>
      <c r="GS490" s="28"/>
      <c r="GT490" s="28"/>
      <c r="GU490" s="28"/>
      <c r="GV490" s="28"/>
      <c r="GW490" s="28"/>
      <c r="GX490" s="28"/>
      <c r="GY490" s="28"/>
      <c r="GZ490" s="28"/>
      <c r="HA490" s="28"/>
      <c r="HB490" s="28"/>
      <c r="HC490" s="28"/>
      <c r="HD490" s="28"/>
      <c r="HE490" s="28"/>
      <c r="HF490" s="28"/>
      <c r="HG490" s="28"/>
      <c r="HH490" s="28"/>
      <c r="HI490" s="28"/>
      <c r="HJ490" s="28"/>
      <c r="HK490" s="28"/>
      <c r="HL490" s="28"/>
      <c r="HM490" s="28"/>
      <c r="HN490" s="28"/>
      <c r="HO490" s="28"/>
      <c r="HP490" s="28"/>
      <c r="HQ490" s="28"/>
      <c r="HR490" s="28"/>
      <c r="HS490" s="28"/>
      <c r="HT490" s="28"/>
      <c r="HU490" s="28"/>
      <c r="HV490" s="28"/>
      <c r="HW490" s="28"/>
      <c r="HX490" s="28"/>
      <c r="HY490" s="28"/>
      <c r="HZ490" s="28"/>
      <c r="IA490" s="28"/>
      <c r="IB490" s="28"/>
      <c r="IC490" s="28"/>
      <c r="ID490" s="28"/>
      <c r="IE490" s="28"/>
      <c r="IF490" s="28"/>
      <c r="IG490" s="28"/>
      <c r="IH490" s="28"/>
      <c r="II490" s="28"/>
      <c r="IJ490" s="28"/>
      <c r="IK490" s="28"/>
      <c r="IL490" s="28"/>
      <c r="IM490" s="28"/>
      <c r="IN490" s="28"/>
      <c r="IO490" s="28"/>
      <c r="IP490" s="28"/>
      <c r="IQ490" s="28"/>
      <c r="IR490" s="28"/>
      <c r="IS490" s="28"/>
      <c r="IT490" s="28"/>
      <c r="IU490" s="28"/>
      <c r="IV490" s="28"/>
      <c r="IW490" s="28"/>
      <c r="IX490" s="28"/>
      <c r="IY490" s="28"/>
      <c r="IZ490" s="28"/>
      <c r="JA490" s="28"/>
      <c r="JB490" s="28"/>
      <c r="JC490" s="28"/>
      <c r="JD490" s="28"/>
      <c r="JE490" s="28"/>
      <c r="JF490" s="28"/>
      <c r="JG490" s="28"/>
      <c r="JH490" s="28"/>
      <c r="JI490" s="28"/>
      <c r="JJ490" s="28"/>
      <c r="JK490" s="28"/>
      <c r="JL490" s="28"/>
      <c r="JM490" s="28"/>
      <c r="JN490" s="28"/>
      <c r="JO490" s="28"/>
      <c r="JP490" s="28"/>
      <c r="JQ490" s="28"/>
      <c r="JR490" s="28"/>
      <c r="JS490" s="28"/>
    </row>
    <row r="491" spans="1:279" s="27" customFormat="1" ht="12.75" outlineLevel="1" x14ac:dyDescent="0.2">
      <c r="A491" s="33"/>
      <c r="B491" s="58"/>
      <c r="C491" s="33" t="s">
        <v>146</v>
      </c>
      <c r="D491" s="33"/>
      <c r="E491" s="244">
        <v>0</v>
      </c>
      <c r="F491" s="194"/>
      <c r="G491" s="204">
        <f t="shared" si="650"/>
        <v>0</v>
      </c>
      <c r="H491" s="246">
        <f t="shared" si="643"/>
        <v>0</v>
      </c>
      <c r="I491" s="201" t="s">
        <v>193</v>
      </c>
      <c r="J491" s="195">
        <f t="shared" ref="J491:AJ491" si="729">+J431/J$10</f>
        <v>0</v>
      </c>
      <c r="K491" s="195">
        <f t="shared" si="729"/>
        <v>0</v>
      </c>
      <c r="L491" s="195">
        <f t="shared" si="729"/>
        <v>0</v>
      </c>
      <c r="M491" s="195">
        <f t="shared" si="729"/>
        <v>0</v>
      </c>
      <c r="N491" s="195">
        <f t="shared" si="729"/>
        <v>0</v>
      </c>
      <c r="O491" s="195">
        <f t="shared" si="729"/>
        <v>0</v>
      </c>
      <c r="P491" s="195">
        <f t="shared" si="729"/>
        <v>0</v>
      </c>
      <c r="Q491" s="195">
        <f t="shared" si="729"/>
        <v>0</v>
      </c>
      <c r="R491" s="195">
        <f t="shared" si="729"/>
        <v>0</v>
      </c>
      <c r="S491" s="195">
        <f t="shared" si="729"/>
        <v>0</v>
      </c>
      <c r="T491" s="195">
        <f t="shared" si="729"/>
        <v>0</v>
      </c>
      <c r="U491" s="195">
        <f t="shared" si="729"/>
        <v>0</v>
      </c>
      <c r="V491" s="195">
        <f t="shared" si="729"/>
        <v>0</v>
      </c>
      <c r="W491" s="195">
        <f t="shared" si="729"/>
        <v>0</v>
      </c>
      <c r="X491" s="195">
        <f t="shared" si="729"/>
        <v>0</v>
      </c>
      <c r="Y491" s="195">
        <f t="shared" si="729"/>
        <v>0</v>
      </c>
      <c r="Z491" s="195">
        <f t="shared" si="729"/>
        <v>0</v>
      </c>
      <c r="AA491" s="195">
        <f t="shared" si="729"/>
        <v>0</v>
      </c>
      <c r="AB491" s="195">
        <f t="shared" si="729"/>
        <v>0</v>
      </c>
      <c r="AC491" s="195">
        <f t="shared" si="729"/>
        <v>0</v>
      </c>
      <c r="AD491" s="195">
        <f t="shared" si="729"/>
        <v>0</v>
      </c>
      <c r="AE491" s="195">
        <f t="shared" si="729"/>
        <v>0</v>
      </c>
      <c r="AF491" s="195">
        <f t="shared" si="729"/>
        <v>0</v>
      </c>
      <c r="AG491" s="195">
        <f t="shared" si="729"/>
        <v>0</v>
      </c>
      <c r="AH491" s="195">
        <f t="shared" si="729"/>
        <v>0</v>
      </c>
      <c r="AI491" s="195">
        <f t="shared" si="729"/>
        <v>0</v>
      </c>
      <c r="AJ491" s="195">
        <f t="shared" si="729"/>
        <v>0</v>
      </c>
      <c r="AK491" s="195">
        <f t="shared" ref="AK491:AO491" si="730">+AK431/AK$10</f>
        <v>0</v>
      </c>
      <c r="AL491" s="195">
        <f t="shared" si="730"/>
        <v>0</v>
      </c>
      <c r="AM491" s="195">
        <f t="shared" si="730"/>
        <v>0</v>
      </c>
      <c r="AN491" s="195">
        <f t="shared" si="730"/>
        <v>0</v>
      </c>
      <c r="AO491" s="195">
        <f t="shared" si="730"/>
        <v>0</v>
      </c>
      <c r="AP491" s="195">
        <f t="shared" ref="AP491:AS491" si="731">+AP431/AP$10</f>
        <v>0</v>
      </c>
      <c r="AQ491" s="195">
        <f t="shared" si="731"/>
        <v>0</v>
      </c>
      <c r="AR491" s="195">
        <f t="shared" si="731"/>
        <v>0</v>
      </c>
      <c r="AS491" s="195">
        <f t="shared" si="731"/>
        <v>0</v>
      </c>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14"/>
      <c r="DC491" s="28"/>
      <c r="DD491" s="28"/>
      <c r="DE491" s="28"/>
      <c r="DF491" s="28"/>
      <c r="DG491" s="28"/>
      <c r="DH491" s="28"/>
      <c r="DI491" s="28"/>
      <c r="DJ491" s="28"/>
      <c r="DK491" s="28"/>
      <c r="DL491" s="28"/>
      <c r="DM491" s="28"/>
      <c r="DN491" s="28"/>
      <c r="DO491" s="28"/>
      <c r="DP491" s="28"/>
      <c r="DQ491" s="28"/>
      <c r="DR491" s="28"/>
      <c r="DS491" s="28"/>
      <c r="DT491" s="28"/>
      <c r="DU491" s="28"/>
      <c r="DV491" s="28"/>
      <c r="DW491" s="28"/>
      <c r="DX491" s="28"/>
      <c r="DY491" s="28"/>
      <c r="DZ491" s="28"/>
      <c r="EA491" s="28"/>
      <c r="EB491" s="28"/>
      <c r="EC491" s="28"/>
      <c r="ED491" s="28"/>
      <c r="EE491" s="28"/>
      <c r="EF491" s="28"/>
      <c r="EG491" s="28"/>
      <c r="EH491" s="28"/>
      <c r="EI491" s="28"/>
      <c r="EJ491" s="28"/>
      <c r="EK491" s="28"/>
      <c r="EL491" s="28"/>
      <c r="EM491" s="28"/>
      <c r="EN491" s="28"/>
      <c r="EO491" s="28"/>
      <c r="EP491" s="28"/>
      <c r="EQ491" s="28"/>
      <c r="ER491" s="28"/>
      <c r="ES491" s="28"/>
      <c r="ET491" s="28"/>
      <c r="EU491" s="28"/>
      <c r="EV491" s="28"/>
      <c r="EW491" s="28"/>
      <c r="EX491" s="28"/>
      <c r="EY491" s="28"/>
      <c r="EZ491" s="28"/>
      <c r="FA491" s="28"/>
      <c r="FB491" s="28"/>
      <c r="FC491" s="28"/>
      <c r="FD491" s="28"/>
      <c r="FE491" s="28"/>
      <c r="FF491" s="28"/>
      <c r="FG491" s="28"/>
      <c r="FH491" s="28"/>
      <c r="FI491" s="28"/>
      <c r="FJ491" s="28"/>
      <c r="FK491" s="28"/>
      <c r="FL491" s="28"/>
      <c r="FM491" s="28"/>
      <c r="FN491" s="28"/>
      <c r="FO491" s="28"/>
      <c r="FP491" s="28"/>
      <c r="FQ491" s="28"/>
      <c r="FR491" s="28"/>
      <c r="FS491" s="28"/>
      <c r="FT491" s="28"/>
      <c r="FU491" s="28"/>
      <c r="FV491" s="28"/>
      <c r="FW491" s="28"/>
      <c r="FX491" s="28"/>
      <c r="FY491" s="28"/>
      <c r="FZ491" s="28"/>
      <c r="GA491" s="28"/>
      <c r="GB491" s="28"/>
      <c r="GC491" s="28"/>
      <c r="GD491" s="28"/>
      <c r="GE491" s="28"/>
      <c r="GF491" s="28"/>
      <c r="GG491" s="28"/>
      <c r="GH491" s="28"/>
      <c r="GI491" s="28"/>
      <c r="GJ491" s="28"/>
      <c r="GK491" s="28"/>
      <c r="GL491" s="28"/>
      <c r="GM491" s="28"/>
      <c r="GN491" s="28"/>
      <c r="GO491" s="28"/>
      <c r="GP491" s="28"/>
      <c r="GQ491" s="28"/>
      <c r="GR491" s="28"/>
      <c r="GS491" s="28"/>
      <c r="GT491" s="28"/>
      <c r="GU491" s="28"/>
      <c r="GV491" s="28"/>
      <c r="GW491" s="28"/>
      <c r="GX491" s="28"/>
      <c r="GY491" s="28"/>
      <c r="GZ491" s="28"/>
      <c r="HA491" s="28"/>
      <c r="HB491" s="28"/>
      <c r="HC491" s="28"/>
      <c r="HD491" s="28"/>
      <c r="HE491" s="28"/>
      <c r="HF491" s="28"/>
      <c r="HG491" s="28"/>
      <c r="HH491" s="28"/>
      <c r="HI491" s="28"/>
      <c r="HJ491" s="28"/>
      <c r="HK491" s="28"/>
      <c r="HL491" s="28"/>
      <c r="HM491" s="28"/>
      <c r="HN491" s="28"/>
      <c r="HO491" s="28"/>
      <c r="HP491" s="28"/>
      <c r="HQ491" s="28"/>
      <c r="HR491" s="28"/>
      <c r="HS491" s="28"/>
      <c r="HT491" s="28"/>
      <c r="HU491" s="28"/>
      <c r="HV491" s="28"/>
      <c r="HW491" s="28"/>
      <c r="HX491" s="28"/>
      <c r="HY491" s="28"/>
      <c r="HZ491" s="28"/>
      <c r="IA491" s="28"/>
      <c r="IB491" s="28"/>
      <c r="IC491" s="28"/>
      <c r="ID491" s="28"/>
      <c r="IE491" s="28"/>
      <c r="IF491" s="28"/>
      <c r="IG491" s="28"/>
      <c r="IH491" s="28"/>
      <c r="II491" s="28"/>
      <c r="IJ491" s="28"/>
      <c r="IK491" s="28"/>
      <c r="IL491" s="28"/>
      <c r="IM491" s="28"/>
      <c r="IN491" s="28"/>
      <c r="IO491" s="28"/>
      <c r="IP491" s="28"/>
      <c r="IQ491" s="28"/>
      <c r="IR491" s="28"/>
      <c r="IS491" s="28"/>
      <c r="IT491" s="28"/>
      <c r="IU491" s="28"/>
      <c r="IV491" s="28"/>
      <c r="IW491" s="28"/>
      <c r="IX491" s="28"/>
      <c r="IY491" s="28"/>
      <c r="IZ491" s="28"/>
      <c r="JA491" s="28"/>
      <c r="JB491" s="28"/>
      <c r="JC491" s="28"/>
      <c r="JD491" s="28"/>
      <c r="JE491" s="28"/>
      <c r="JF491" s="28"/>
      <c r="JG491" s="28"/>
      <c r="JH491" s="28"/>
      <c r="JI491" s="28"/>
      <c r="JJ491" s="28"/>
      <c r="JK491" s="28"/>
      <c r="JL491" s="28"/>
      <c r="JM491" s="28"/>
      <c r="JN491" s="28"/>
      <c r="JO491" s="28"/>
      <c r="JP491" s="28"/>
      <c r="JQ491" s="28"/>
      <c r="JR491" s="28"/>
      <c r="JS491" s="28"/>
    </row>
    <row r="492" spans="1:279" s="27" customFormat="1" ht="12.75" outlineLevel="1" x14ac:dyDescent="0.2">
      <c r="A492" s="33"/>
      <c r="B492" s="58"/>
      <c r="C492" s="33" t="s">
        <v>147</v>
      </c>
      <c r="D492" s="33"/>
      <c r="E492" s="244">
        <v>0</v>
      </c>
      <c r="F492" s="194"/>
      <c r="G492" s="204">
        <f t="shared" si="650"/>
        <v>0</v>
      </c>
      <c r="H492" s="246">
        <f t="shared" si="643"/>
        <v>0</v>
      </c>
      <c r="I492" s="201" t="s">
        <v>193</v>
      </c>
      <c r="J492" s="195">
        <f t="shared" ref="J492:AJ492" si="732">+J432/J$10</f>
        <v>0</v>
      </c>
      <c r="K492" s="195">
        <f t="shared" si="732"/>
        <v>0</v>
      </c>
      <c r="L492" s="195">
        <f t="shared" si="732"/>
        <v>0</v>
      </c>
      <c r="M492" s="195">
        <f t="shared" si="732"/>
        <v>0</v>
      </c>
      <c r="N492" s="195">
        <f t="shared" si="732"/>
        <v>0</v>
      </c>
      <c r="O492" s="195">
        <f t="shared" si="732"/>
        <v>0</v>
      </c>
      <c r="P492" s="195">
        <f t="shared" si="732"/>
        <v>0</v>
      </c>
      <c r="Q492" s="195">
        <f t="shared" si="732"/>
        <v>0</v>
      </c>
      <c r="R492" s="195">
        <f t="shared" si="732"/>
        <v>0</v>
      </c>
      <c r="S492" s="195">
        <f t="shared" si="732"/>
        <v>0</v>
      </c>
      <c r="T492" s="195">
        <f t="shared" si="732"/>
        <v>0</v>
      </c>
      <c r="U492" s="195">
        <f t="shared" si="732"/>
        <v>0</v>
      </c>
      <c r="V492" s="195">
        <f t="shared" si="732"/>
        <v>0</v>
      </c>
      <c r="W492" s="195">
        <f t="shared" si="732"/>
        <v>0</v>
      </c>
      <c r="X492" s="195">
        <f t="shared" si="732"/>
        <v>0</v>
      </c>
      <c r="Y492" s="195">
        <f t="shared" si="732"/>
        <v>0</v>
      </c>
      <c r="Z492" s="195">
        <f t="shared" si="732"/>
        <v>0</v>
      </c>
      <c r="AA492" s="195">
        <f t="shared" si="732"/>
        <v>0</v>
      </c>
      <c r="AB492" s="195">
        <f t="shared" si="732"/>
        <v>0</v>
      </c>
      <c r="AC492" s="195">
        <f t="shared" si="732"/>
        <v>0</v>
      </c>
      <c r="AD492" s="195">
        <f t="shared" si="732"/>
        <v>0</v>
      </c>
      <c r="AE492" s="195">
        <f t="shared" si="732"/>
        <v>0</v>
      </c>
      <c r="AF492" s="195">
        <f t="shared" si="732"/>
        <v>0</v>
      </c>
      <c r="AG492" s="195">
        <f t="shared" si="732"/>
        <v>0</v>
      </c>
      <c r="AH492" s="195">
        <f t="shared" si="732"/>
        <v>0</v>
      </c>
      <c r="AI492" s="195">
        <f t="shared" si="732"/>
        <v>0</v>
      </c>
      <c r="AJ492" s="195">
        <f t="shared" si="732"/>
        <v>0</v>
      </c>
      <c r="AK492" s="195">
        <f t="shared" ref="AK492:AO492" si="733">+AK432/AK$10</f>
        <v>0</v>
      </c>
      <c r="AL492" s="195">
        <f t="shared" si="733"/>
        <v>0</v>
      </c>
      <c r="AM492" s="195">
        <f t="shared" si="733"/>
        <v>0</v>
      </c>
      <c r="AN492" s="195">
        <f t="shared" si="733"/>
        <v>0</v>
      </c>
      <c r="AO492" s="195">
        <f t="shared" si="733"/>
        <v>0</v>
      </c>
      <c r="AP492" s="195">
        <f t="shared" ref="AP492:AS492" si="734">+AP432/AP$10</f>
        <v>0</v>
      </c>
      <c r="AQ492" s="195">
        <f t="shared" si="734"/>
        <v>0</v>
      </c>
      <c r="AR492" s="195">
        <f t="shared" si="734"/>
        <v>0</v>
      </c>
      <c r="AS492" s="195">
        <f t="shared" si="734"/>
        <v>0</v>
      </c>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14"/>
      <c r="DC492" s="28"/>
      <c r="DD492" s="28"/>
      <c r="DE492" s="28"/>
      <c r="DF492" s="28"/>
      <c r="DG492" s="28"/>
      <c r="DH492" s="28"/>
      <c r="DI492" s="28"/>
      <c r="DJ492" s="28"/>
      <c r="DK492" s="28"/>
      <c r="DL492" s="28"/>
      <c r="DM492" s="28"/>
      <c r="DN492" s="28"/>
      <c r="DO492" s="28"/>
      <c r="DP492" s="28"/>
      <c r="DQ492" s="28"/>
      <c r="DR492" s="28"/>
      <c r="DS492" s="28"/>
      <c r="DT492" s="28"/>
      <c r="DU492" s="28"/>
      <c r="DV492" s="28"/>
      <c r="DW492" s="28"/>
      <c r="DX492" s="28"/>
      <c r="DY492" s="28"/>
      <c r="DZ492" s="28"/>
      <c r="EA492" s="28"/>
      <c r="EB492" s="28"/>
      <c r="EC492" s="28"/>
      <c r="ED492" s="28"/>
      <c r="EE492" s="28"/>
      <c r="EF492" s="28"/>
      <c r="EG492" s="28"/>
      <c r="EH492" s="28"/>
      <c r="EI492" s="28"/>
      <c r="EJ492" s="28"/>
      <c r="EK492" s="28"/>
      <c r="EL492" s="28"/>
      <c r="EM492" s="28"/>
      <c r="EN492" s="28"/>
      <c r="EO492" s="28"/>
      <c r="EP492" s="28"/>
      <c r="EQ492" s="28"/>
      <c r="ER492" s="28"/>
      <c r="ES492" s="28"/>
      <c r="ET492" s="28"/>
      <c r="EU492" s="28"/>
      <c r="EV492" s="28"/>
      <c r="EW492" s="28"/>
      <c r="EX492" s="28"/>
      <c r="EY492" s="28"/>
      <c r="EZ492" s="28"/>
      <c r="FA492" s="28"/>
      <c r="FB492" s="28"/>
      <c r="FC492" s="28"/>
      <c r="FD492" s="28"/>
      <c r="FE492" s="28"/>
      <c r="FF492" s="28"/>
      <c r="FG492" s="28"/>
      <c r="FH492" s="28"/>
      <c r="FI492" s="28"/>
      <c r="FJ492" s="28"/>
      <c r="FK492" s="28"/>
      <c r="FL492" s="28"/>
      <c r="FM492" s="28"/>
      <c r="FN492" s="28"/>
      <c r="FO492" s="28"/>
      <c r="FP492" s="28"/>
      <c r="FQ492" s="28"/>
      <c r="FR492" s="28"/>
      <c r="FS492" s="28"/>
      <c r="FT492" s="28"/>
      <c r="FU492" s="28"/>
      <c r="FV492" s="28"/>
      <c r="FW492" s="28"/>
      <c r="FX492" s="28"/>
      <c r="FY492" s="28"/>
      <c r="FZ492" s="28"/>
      <c r="GA492" s="28"/>
      <c r="GB492" s="28"/>
      <c r="GC492" s="28"/>
      <c r="GD492" s="28"/>
      <c r="GE492" s="28"/>
      <c r="GF492" s="28"/>
      <c r="GG492" s="28"/>
      <c r="GH492" s="28"/>
      <c r="GI492" s="28"/>
      <c r="GJ492" s="28"/>
      <c r="GK492" s="28"/>
      <c r="GL492" s="28"/>
      <c r="GM492" s="28"/>
      <c r="GN492" s="28"/>
      <c r="GO492" s="28"/>
      <c r="GP492" s="28"/>
      <c r="GQ492" s="28"/>
      <c r="GR492" s="28"/>
      <c r="GS492" s="28"/>
      <c r="GT492" s="28"/>
      <c r="GU492" s="28"/>
      <c r="GV492" s="28"/>
      <c r="GW492" s="28"/>
      <c r="GX492" s="28"/>
      <c r="GY492" s="28"/>
      <c r="GZ492" s="28"/>
      <c r="HA492" s="28"/>
      <c r="HB492" s="28"/>
      <c r="HC492" s="28"/>
      <c r="HD492" s="28"/>
      <c r="HE492" s="28"/>
      <c r="HF492" s="28"/>
      <c r="HG492" s="28"/>
      <c r="HH492" s="28"/>
      <c r="HI492" s="28"/>
      <c r="HJ492" s="28"/>
      <c r="HK492" s="28"/>
      <c r="HL492" s="28"/>
      <c r="HM492" s="28"/>
      <c r="HN492" s="28"/>
      <c r="HO492" s="28"/>
      <c r="HP492" s="28"/>
      <c r="HQ492" s="28"/>
      <c r="HR492" s="28"/>
      <c r="HS492" s="28"/>
      <c r="HT492" s="28"/>
      <c r="HU492" s="28"/>
      <c r="HV492" s="28"/>
      <c r="HW492" s="28"/>
      <c r="HX492" s="28"/>
      <c r="HY492" s="28"/>
      <c r="HZ492" s="28"/>
      <c r="IA492" s="28"/>
      <c r="IB492" s="28"/>
      <c r="IC492" s="28"/>
      <c r="ID492" s="28"/>
      <c r="IE492" s="28"/>
      <c r="IF492" s="28"/>
      <c r="IG492" s="28"/>
      <c r="IH492" s="28"/>
      <c r="II492" s="28"/>
      <c r="IJ492" s="28"/>
      <c r="IK492" s="28"/>
      <c r="IL492" s="28"/>
      <c r="IM492" s="28"/>
      <c r="IN492" s="28"/>
      <c r="IO492" s="28"/>
      <c r="IP492" s="28"/>
      <c r="IQ492" s="28"/>
      <c r="IR492" s="28"/>
      <c r="IS492" s="28"/>
      <c r="IT492" s="28"/>
      <c r="IU492" s="28"/>
      <c r="IV492" s="28"/>
      <c r="IW492" s="28"/>
      <c r="IX492" s="28"/>
      <c r="IY492" s="28"/>
      <c r="IZ492" s="28"/>
      <c r="JA492" s="28"/>
      <c r="JB492" s="28"/>
      <c r="JC492" s="28"/>
      <c r="JD492" s="28"/>
      <c r="JE492" s="28"/>
      <c r="JF492" s="28"/>
      <c r="JG492" s="28"/>
      <c r="JH492" s="28"/>
      <c r="JI492" s="28"/>
      <c r="JJ492" s="28"/>
      <c r="JK492" s="28"/>
      <c r="JL492" s="28"/>
      <c r="JM492" s="28"/>
      <c r="JN492" s="28"/>
      <c r="JO492" s="28"/>
      <c r="JP492" s="28"/>
      <c r="JQ492" s="28"/>
      <c r="JR492" s="28"/>
      <c r="JS492" s="28"/>
    </row>
    <row r="493" spans="1:279" s="27" customFormat="1" ht="12.75" outlineLevel="1" x14ac:dyDescent="0.2">
      <c r="A493" s="33"/>
      <c r="B493" s="58"/>
      <c r="C493" s="33" t="s">
        <v>148</v>
      </c>
      <c r="D493" s="33"/>
      <c r="E493" s="244">
        <v>0</v>
      </c>
      <c r="F493" s="194"/>
      <c r="G493" s="204">
        <f t="shared" si="650"/>
        <v>0</v>
      </c>
      <c r="H493" s="246">
        <f t="shared" si="643"/>
        <v>0</v>
      </c>
      <c r="I493" s="201" t="s">
        <v>193</v>
      </c>
      <c r="J493" s="195">
        <f t="shared" ref="J493:AJ493" si="735">+J433/J$10</f>
        <v>0</v>
      </c>
      <c r="K493" s="195">
        <f t="shared" si="735"/>
        <v>0</v>
      </c>
      <c r="L493" s="195">
        <f t="shared" si="735"/>
        <v>0</v>
      </c>
      <c r="M493" s="195">
        <f t="shared" si="735"/>
        <v>0</v>
      </c>
      <c r="N493" s="195">
        <f t="shared" si="735"/>
        <v>0</v>
      </c>
      <c r="O493" s="195">
        <f t="shared" si="735"/>
        <v>0</v>
      </c>
      <c r="P493" s="195">
        <f t="shared" si="735"/>
        <v>0</v>
      </c>
      <c r="Q493" s="195">
        <f t="shared" si="735"/>
        <v>0</v>
      </c>
      <c r="R493" s="195">
        <f t="shared" si="735"/>
        <v>0</v>
      </c>
      <c r="S493" s="195">
        <f t="shared" si="735"/>
        <v>0</v>
      </c>
      <c r="T493" s="195">
        <f t="shared" si="735"/>
        <v>0</v>
      </c>
      <c r="U493" s="195">
        <f t="shared" si="735"/>
        <v>0</v>
      </c>
      <c r="V493" s="195">
        <f t="shared" si="735"/>
        <v>0</v>
      </c>
      <c r="W493" s="195">
        <f t="shared" si="735"/>
        <v>0</v>
      </c>
      <c r="X493" s="195">
        <f t="shared" si="735"/>
        <v>0</v>
      </c>
      <c r="Y493" s="195">
        <f t="shared" si="735"/>
        <v>0</v>
      </c>
      <c r="Z493" s="195">
        <f t="shared" si="735"/>
        <v>0</v>
      </c>
      <c r="AA493" s="195">
        <f t="shared" si="735"/>
        <v>0</v>
      </c>
      <c r="AB493" s="195">
        <f t="shared" si="735"/>
        <v>0</v>
      </c>
      <c r="AC493" s="195">
        <f t="shared" si="735"/>
        <v>0</v>
      </c>
      <c r="AD493" s="195">
        <f t="shared" si="735"/>
        <v>0</v>
      </c>
      <c r="AE493" s="195">
        <f t="shared" si="735"/>
        <v>0</v>
      </c>
      <c r="AF493" s="195">
        <f t="shared" si="735"/>
        <v>0</v>
      </c>
      <c r="AG493" s="195">
        <f t="shared" si="735"/>
        <v>0</v>
      </c>
      <c r="AH493" s="195">
        <f t="shared" si="735"/>
        <v>0</v>
      </c>
      <c r="AI493" s="195">
        <f t="shared" si="735"/>
        <v>0</v>
      </c>
      <c r="AJ493" s="195">
        <f t="shared" si="735"/>
        <v>0</v>
      </c>
      <c r="AK493" s="195">
        <f t="shared" ref="AK493:AO493" si="736">+AK433/AK$10</f>
        <v>0</v>
      </c>
      <c r="AL493" s="195">
        <f t="shared" si="736"/>
        <v>0</v>
      </c>
      <c r="AM493" s="195">
        <f t="shared" si="736"/>
        <v>0</v>
      </c>
      <c r="AN493" s="195">
        <f t="shared" si="736"/>
        <v>0</v>
      </c>
      <c r="AO493" s="195">
        <f t="shared" si="736"/>
        <v>0</v>
      </c>
      <c r="AP493" s="195">
        <f t="shared" ref="AP493:AS493" si="737">+AP433/AP$10</f>
        <v>0</v>
      </c>
      <c r="AQ493" s="195">
        <f t="shared" si="737"/>
        <v>0</v>
      </c>
      <c r="AR493" s="195">
        <f t="shared" si="737"/>
        <v>0</v>
      </c>
      <c r="AS493" s="195">
        <f t="shared" si="737"/>
        <v>0</v>
      </c>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14"/>
      <c r="DC493" s="28"/>
      <c r="DD493" s="28"/>
      <c r="DE493" s="28"/>
      <c r="DF493" s="28"/>
      <c r="DG493" s="28"/>
      <c r="DH493" s="28"/>
      <c r="DI493" s="28"/>
      <c r="DJ493" s="28"/>
      <c r="DK493" s="28"/>
      <c r="DL493" s="28"/>
      <c r="DM493" s="28"/>
      <c r="DN493" s="28"/>
      <c r="DO493" s="28"/>
      <c r="DP493" s="28"/>
      <c r="DQ493" s="28"/>
      <c r="DR493" s="28"/>
      <c r="DS493" s="28"/>
      <c r="DT493" s="28"/>
      <c r="DU493" s="28"/>
      <c r="DV493" s="28"/>
      <c r="DW493" s="28"/>
      <c r="DX493" s="28"/>
      <c r="DY493" s="28"/>
      <c r="DZ493" s="28"/>
      <c r="EA493" s="28"/>
      <c r="EB493" s="28"/>
      <c r="EC493" s="28"/>
      <c r="ED493" s="28"/>
      <c r="EE493" s="28"/>
      <c r="EF493" s="28"/>
      <c r="EG493" s="28"/>
      <c r="EH493" s="28"/>
      <c r="EI493" s="28"/>
      <c r="EJ493" s="28"/>
      <c r="EK493" s="28"/>
      <c r="EL493" s="28"/>
      <c r="EM493" s="28"/>
      <c r="EN493" s="28"/>
      <c r="EO493" s="28"/>
      <c r="EP493" s="28"/>
      <c r="EQ493" s="28"/>
      <c r="ER493" s="28"/>
      <c r="ES493" s="28"/>
      <c r="ET493" s="28"/>
      <c r="EU493" s="28"/>
      <c r="EV493" s="28"/>
      <c r="EW493" s="28"/>
      <c r="EX493" s="28"/>
      <c r="EY493" s="28"/>
      <c r="EZ493" s="28"/>
      <c r="FA493" s="28"/>
      <c r="FB493" s="28"/>
      <c r="FC493" s="28"/>
      <c r="FD493" s="28"/>
      <c r="FE493" s="28"/>
      <c r="FF493" s="28"/>
      <c r="FG493" s="28"/>
      <c r="FH493" s="28"/>
      <c r="FI493" s="28"/>
      <c r="FJ493" s="28"/>
      <c r="FK493" s="28"/>
      <c r="FL493" s="28"/>
      <c r="FM493" s="28"/>
      <c r="FN493" s="28"/>
      <c r="FO493" s="28"/>
      <c r="FP493" s="28"/>
      <c r="FQ493" s="28"/>
      <c r="FR493" s="28"/>
      <c r="FS493" s="28"/>
      <c r="FT493" s="28"/>
      <c r="FU493" s="28"/>
      <c r="FV493" s="28"/>
      <c r="FW493" s="28"/>
      <c r="FX493" s="28"/>
      <c r="FY493" s="28"/>
      <c r="FZ493" s="28"/>
      <c r="GA493" s="28"/>
      <c r="GB493" s="28"/>
      <c r="GC493" s="28"/>
      <c r="GD493" s="28"/>
      <c r="GE493" s="28"/>
      <c r="GF493" s="28"/>
      <c r="GG493" s="28"/>
      <c r="GH493" s="28"/>
      <c r="GI493" s="28"/>
      <c r="GJ493" s="28"/>
      <c r="GK493" s="28"/>
      <c r="GL493" s="28"/>
      <c r="GM493" s="28"/>
      <c r="GN493" s="28"/>
      <c r="GO493" s="28"/>
      <c r="GP493" s="28"/>
      <c r="GQ493" s="28"/>
      <c r="GR493" s="28"/>
      <c r="GS493" s="28"/>
      <c r="GT493" s="28"/>
      <c r="GU493" s="28"/>
      <c r="GV493" s="28"/>
      <c r="GW493" s="28"/>
      <c r="GX493" s="28"/>
      <c r="GY493" s="28"/>
      <c r="GZ493" s="28"/>
      <c r="HA493" s="28"/>
      <c r="HB493" s="28"/>
      <c r="HC493" s="28"/>
      <c r="HD493" s="28"/>
      <c r="HE493" s="28"/>
      <c r="HF493" s="28"/>
      <c r="HG493" s="28"/>
      <c r="HH493" s="28"/>
      <c r="HI493" s="28"/>
      <c r="HJ493" s="28"/>
      <c r="HK493" s="28"/>
      <c r="HL493" s="28"/>
      <c r="HM493" s="28"/>
      <c r="HN493" s="28"/>
      <c r="HO493" s="28"/>
      <c r="HP493" s="28"/>
      <c r="HQ493" s="28"/>
      <c r="HR493" s="28"/>
      <c r="HS493" s="28"/>
      <c r="HT493" s="28"/>
      <c r="HU493" s="28"/>
      <c r="HV493" s="28"/>
      <c r="HW493" s="28"/>
      <c r="HX493" s="28"/>
      <c r="HY493" s="28"/>
      <c r="HZ493" s="28"/>
      <c r="IA493" s="28"/>
      <c r="IB493" s="28"/>
      <c r="IC493" s="28"/>
      <c r="ID493" s="28"/>
      <c r="IE493" s="28"/>
      <c r="IF493" s="28"/>
      <c r="IG493" s="28"/>
      <c r="IH493" s="28"/>
      <c r="II493" s="28"/>
      <c r="IJ493" s="28"/>
      <c r="IK493" s="28"/>
      <c r="IL493" s="28"/>
      <c r="IM493" s="28"/>
      <c r="IN493" s="28"/>
      <c r="IO493" s="28"/>
      <c r="IP493" s="28"/>
      <c r="IQ493" s="28"/>
      <c r="IR493" s="28"/>
      <c r="IS493" s="28"/>
      <c r="IT493" s="28"/>
      <c r="IU493" s="28"/>
      <c r="IV493" s="28"/>
      <c r="IW493" s="28"/>
      <c r="IX493" s="28"/>
      <c r="IY493" s="28"/>
      <c r="IZ493" s="28"/>
      <c r="JA493" s="28"/>
      <c r="JB493" s="28"/>
      <c r="JC493" s="28"/>
      <c r="JD493" s="28"/>
      <c r="JE493" s="28"/>
      <c r="JF493" s="28"/>
      <c r="JG493" s="28"/>
      <c r="JH493" s="28"/>
      <c r="JI493" s="28"/>
      <c r="JJ493" s="28"/>
      <c r="JK493" s="28"/>
      <c r="JL493" s="28"/>
      <c r="JM493" s="28"/>
      <c r="JN493" s="28"/>
      <c r="JO493" s="28"/>
      <c r="JP493" s="28"/>
      <c r="JQ493" s="28"/>
      <c r="JR493" s="28"/>
      <c r="JS493" s="28"/>
    </row>
    <row r="494" spans="1:279" s="27" customFormat="1" ht="12.75" outlineLevel="1" x14ac:dyDescent="0.2">
      <c r="A494" s="33"/>
      <c r="B494" s="58"/>
      <c r="C494" s="33" t="s">
        <v>149</v>
      </c>
      <c r="D494" s="33"/>
      <c r="E494" s="244">
        <v>0</v>
      </c>
      <c r="F494" s="194"/>
      <c r="G494" s="204">
        <f t="shared" si="650"/>
        <v>0</v>
      </c>
      <c r="H494" s="246">
        <f t="shared" si="643"/>
        <v>0</v>
      </c>
      <c r="I494" s="201" t="s">
        <v>193</v>
      </c>
      <c r="J494" s="195">
        <f t="shared" ref="J494:AJ494" si="738">+J434/J$10</f>
        <v>0</v>
      </c>
      <c r="K494" s="195">
        <f t="shared" si="738"/>
        <v>0</v>
      </c>
      <c r="L494" s="195">
        <f t="shared" si="738"/>
        <v>0</v>
      </c>
      <c r="M494" s="195">
        <f t="shared" si="738"/>
        <v>0</v>
      </c>
      <c r="N494" s="195">
        <f t="shared" si="738"/>
        <v>0</v>
      </c>
      <c r="O494" s="195">
        <f t="shared" si="738"/>
        <v>0</v>
      </c>
      <c r="P494" s="195">
        <f t="shared" si="738"/>
        <v>0</v>
      </c>
      <c r="Q494" s="195">
        <f t="shared" si="738"/>
        <v>0</v>
      </c>
      <c r="R494" s="195">
        <f t="shared" si="738"/>
        <v>0</v>
      </c>
      <c r="S494" s="195">
        <f t="shared" si="738"/>
        <v>0</v>
      </c>
      <c r="T494" s="195">
        <f t="shared" si="738"/>
        <v>0</v>
      </c>
      <c r="U494" s="195">
        <f t="shared" si="738"/>
        <v>0</v>
      </c>
      <c r="V494" s="195">
        <f t="shared" si="738"/>
        <v>0</v>
      </c>
      <c r="W494" s="195">
        <f t="shared" si="738"/>
        <v>0</v>
      </c>
      <c r="X494" s="195">
        <f t="shared" si="738"/>
        <v>0</v>
      </c>
      <c r="Y494" s="195">
        <f t="shared" si="738"/>
        <v>0</v>
      </c>
      <c r="Z494" s="195">
        <f t="shared" si="738"/>
        <v>0</v>
      </c>
      <c r="AA494" s="195">
        <f t="shared" si="738"/>
        <v>0</v>
      </c>
      <c r="AB494" s="195">
        <f t="shared" si="738"/>
        <v>0</v>
      </c>
      <c r="AC494" s="195">
        <f t="shared" si="738"/>
        <v>0</v>
      </c>
      <c r="AD494" s="195">
        <f t="shared" si="738"/>
        <v>0</v>
      </c>
      <c r="AE494" s="195">
        <f t="shared" si="738"/>
        <v>0</v>
      </c>
      <c r="AF494" s="195">
        <f t="shared" si="738"/>
        <v>0</v>
      </c>
      <c r="AG494" s="195">
        <f t="shared" si="738"/>
        <v>0</v>
      </c>
      <c r="AH494" s="195">
        <f t="shared" si="738"/>
        <v>0</v>
      </c>
      <c r="AI494" s="195">
        <f t="shared" si="738"/>
        <v>0</v>
      </c>
      <c r="AJ494" s="195">
        <f t="shared" si="738"/>
        <v>0</v>
      </c>
      <c r="AK494" s="195">
        <f t="shared" ref="AK494:AO494" si="739">+AK434/AK$10</f>
        <v>0</v>
      </c>
      <c r="AL494" s="195">
        <f t="shared" si="739"/>
        <v>0</v>
      </c>
      <c r="AM494" s="195">
        <f t="shared" si="739"/>
        <v>0</v>
      </c>
      <c r="AN494" s="195">
        <f t="shared" si="739"/>
        <v>0</v>
      </c>
      <c r="AO494" s="195">
        <f t="shared" si="739"/>
        <v>0</v>
      </c>
      <c r="AP494" s="195">
        <f t="shared" ref="AP494:AS494" si="740">+AP434/AP$10</f>
        <v>0</v>
      </c>
      <c r="AQ494" s="195">
        <f t="shared" si="740"/>
        <v>0</v>
      </c>
      <c r="AR494" s="195">
        <f t="shared" si="740"/>
        <v>0</v>
      </c>
      <c r="AS494" s="195">
        <f t="shared" si="740"/>
        <v>0</v>
      </c>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14"/>
      <c r="DC494" s="28"/>
      <c r="DD494" s="28"/>
      <c r="DE494" s="28"/>
      <c r="DF494" s="28"/>
      <c r="DG494" s="28"/>
      <c r="DH494" s="28"/>
      <c r="DI494" s="28"/>
      <c r="DJ494" s="28"/>
      <c r="DK494" s="28"/>
      <c r="DL494" s="28"/>
      <c r="DM494" s="28"/>
      <c r="DN494" s="28"/>
      <c r="DO494" s="28"/>
      <c r="DP494" s="28"/>
      <c r="DQ494" s="28"/>
      <c r="DR494" s="28"/>
      <c r="DS494" s="28"/>
      <c r="DT494" s="28"/>
      <c r="DU494" s="28"/>
      <c r="DV494" s="28"/>
      <c r="DW494" s="28"/>
      <c r="DX494" s="28"/>
      <c r="DY494" s="28"/>
      <c r="DZ494" s="28"/>
      <c r="EA494" s="28"/>
      <c r="EB494" s="28"/>
      <c r="EC494" s="28"/>
      <c r="ED494" s="28"/>
      <c r="EE494" s="28"/>
      <c r="EF494" s="28"/>
      <c r="EG494" s="28"/>
      <c r="EH494" s="28"/>
      <c r="EI494" s="28"/>
      <c r="EJ494" s="28"/>
      <c r="EK494" s="28"/>
      <c r="EL494" s="28"/>
      <c r="EM494" s="28"/>
      <c r="EN494" s="28"/>
      <c r="EO494" s="28"/>
      <c r="EP494" s="28"/>
      <c r="EQ494" s="28"/>
      <c r="ER494" s="28"/>
      <c r="ES494" s="28"/>
      <c r="ET494" s="28"/>
      <c r="EU494" s="28"/>
      <c r="EV494" s="28"/>
      <c r="EW494" s="28"/>
      <c r="EX494" s="28"/>
      <c r="EY494" s="28"/>
      <c r="EZ494" s="28"/>
      <c r="FA494" s="28"/>
      <c r="FB494" s="28"/>
      <c r="FC494" s="28"/>
      <c r="FD494" s="28"/>
      <c r="FE494" s="28"/>
      <c r="FF494" s="28"/>
      <c r="FG494" s="28"/>
      <c r="FH494" s="28"/>
      <c r="FI494" s="28"/>
      <c r="FJ494" s="28"/>
      <c r="FK494" s="28"/>
      <c r="FL494" s="28"/>
      <c r="FM494" s="28"/>
      <c r="FN494" s="28"/>
      <c r="FO494" s="28"/>
      <c r="FP494" s="28"/>
      <c r="FQ494" s="28"/>
      <c r="FR494" s="28"/>
      <c r="FS494" s="28"/>
      <c r="FT494" s="28"/>
      <c r="FU494" s="28"/>
      <c r="FV494" s="28"/>
      <c r="FW494" s="28"/>
      <c r="FX494" s="28"/>
      <c r="FY494" s="28"/>
      <c r="FZ494" s="28"/>
      <c r="GA494" s="28"/>
      <c r="GB494" s="28"/>
      <c r="GC494" s="28"/>
      <c r="GD494" s="28"/>
      <c r="GE494" s="28"/>
      <c r="GF494" s="28"/>
      <c r="GG494" s="28"/>
      <c r="GH494" s="28"/>
      <c r="GI494" s="28"/>
      <c r="GJ494" s="28"/>
      <c r="GK494" s="28"/>
      <c r="GL494" s="28"/>
      <c r="GM494" s="28"/>
      <c r="GN494" s="28"/>
      <c r="GO494" s="28"/>
      <c r="GP494" s="28"/>
      <c r="GQ494" s="28"/>
      <c r="GR494" s="28"/>
      <c r="GS494" s="28"/>
      <c r="GT494" s="28"/>
      <c r="GU494" s="28"/>
      <c r="GV494" s="28"/>
      <c r="GW494" s="28"/>
      <c r="GX494" s="28"/>
      <c r="GY494" s="28"/>
      <c r="GZ494" s="28"/>
      <c r="HA494" s="28"/>
      <c r="HB494" s="28"/>
      <c r="HC494" s="28"/>
      <c r="HD494" s="28"/>
      <c r="HE494" s="28"/>
      <c r="HF494" s="28"/>
      <c r="HG494" s="28"/>
      <c r="HH494" s="28"/>
      <c r="HI494" s="28"/>
      <c r="HJ494" s="28"/>
      <c r="HK494" s="28"/>
      <c r="HL494" s="28"/>
      <c r="HM494" s="28"/>
      <c r="HN494" s="28"/>
      <c r="HO494" s="28"/>
      <c r="HP494" s="28"/>
      <c r="HQ494" s="28"/>
      <c r="HR494" s="28"/>
      <c r="HS494" s="28"/>
      <c r="HT494" s="28"/>
      <c r="HU494" s="28"/>
      <c r="HV494" s="28"/>
      <c r="HW494" s="28"/>
      <c r="HX494" s="28"/>
      <c r="HY494" s="28"/>
      <c r="HZ494" s="28"/>
      <c r="IA494" s="28"/>
      <c r="IB494" s="28"/>
      <c r="IC494" s="28"/>
      <c r="ID494" s="28"/>
      <c r="IE494" s="28"/>
      <c r="IF494" s="28"/>
      <c r="IG494" s="28"/>
      <c r="IH494" s="28"/>
      <c r="II494" s="28"/>
      <c r="IJ494" s="28"/>
      <c r="IK494" s="28"/>
      <c r="IL494" s="28"/>
      <c r="IM494" s="28"/>
      <c r="IN494" s="28"/>
      <c r="IO494" s="28"/>
      <c r="IP494" s="28"/>
      <c r="IQ494" s="28"/>
      <c r="IR494" s="28"/>
      <c r="IS494" s="28"/>
      <c r="IT494" s="28"/>
      <c r="IU494" s="28"/>
      <c r="IV494" s="28"/>
      <c r="IW494" s="28"/>
      <c r="IX494" s="28"/>
      <c r="IY494" s="28"/>
      <c r="IZ494" s="28"/>
      <c r="JA494" s="28"/>
      <c r="JB494" s="28"/>
      <c r="JC494" s="28"/>
      <c r="JD494" s="28"/>
      <c r="JE494" s="28"/>
      <c r="JF494" s="28"/>
      <c r="JG494" s="28"/>
      <c r="JH494" s="28"/>
      <c r="JI494" s="28"/>
      <c r="JJ494" s="28"/>
      <c r="JK494" s="28"/>
      <c r="JL494" s="28"/>
      <c r="JM494" s="28"/>
      <c r="JN494" s="28"/>
      <c r="JO494" s="28"/>
      <c r="JP494" s="28"/>
      <c r="JQ494" s="28"/>
      <c r="JR494" s="28"/>
      <c r="JS494" s="28"/>
    </row>
    <row r="495" spans="1:279" s="27" customFormat="1" ht="12.75" outlineLevel="1" x14ac:dyDescent="0.2">
      <c r="A495" s="33"/>
      <c r="B495" s="58"/>
      <c r="C495" s="33" t="s">
        <v>150</v>
      </c>
      <c r="D495" s="33"/>
      <c r="E495" s="244">
        <v>0</v>
      </c>
      <c r="F495" s="194"/>
      <c r="G495" s="204">
        <f t="shared" si="650"/>
        <v>0</v>
      </c>
      <c r="H495" s="246">
        <f t="shared" si="643"/>
        <v>0</v>
      </c>
      <c r="I495" s="201" t="s">
        <v>193</v>
      </c>
      <c r="J495" s="195">
        <f t="shared" ref="J495:AJ495" si="741">+J435/J$10</f>
        <v>0</v>
      </c>
      <c r="K495" s="195">
        <f t="shared" si="741"/>
        <v>0</v>
      </c>
      <c r="L495" s="195">
        <f t="shared" si="741"/>
        <v>0</v>
      </c>
      <c r="M495" s="195">
        <f t="shared" si="741"/>
        <v>0</v>
      </c>
      <c r="N495" s="195">
        <f t="shared" si="741"/>
        <v>0</v>
      </c>
      <c r="O495" s="195">
        <f t="shared" si="741"/>
        <v>0</v>
      </c>
      <c r="P495" s="195">
        <f t="shared" si="741"/>
        <v>0</v>
      </c>
      <c r="Q495" s="195">
        <f t="shared" si="741"/>
        <v>0</v>
      </c>
      <c r="R495" s="195">
        <f t="shared" si="741"/>
        <v>0</v>
      </c>
      <c r="S495" s="195">
        <f t="shared" si="741"/>
        <v>0</v>
      </c>
      <c r="T495" s="195">
        <f t="shared" si="741"/>
        <v>0</v>
      </c>
      <c r="U495" s="195">
        <f t="shared" si="741"/>
        <v>0</v>
      </c>
      <c r="V495" s="195">
        <f t="shared" si="741"/>
        <v>0</v>
      </c>
      <c r="W495" s="195">
        <f t="shared" si="741"/>
        <v>0</v>
      </c>
      <c r="X495" s="195">
        <f t="shared" si="741"/>
        <v>0</v>
      </c>
      <c r="Y495" s="195">
        <f t="shared" si="741"/>
        <v>0</v>
      </c>
      <c r="Z495" s="195">
        <f t="shared" si="741"/>
        <v>0</v>
      </c>
      <c r="AA495" s="195">
        <f t="shared" si="741"/>
        <v>0</v>
      </c>
      <c r="AB495" s="195">
        <f t="shared" si="741"/>
        <v>0</v>
      </c>
      <c r="AC495" s="195">
        <f t="shared" si="741"/>
        <v>0</v>
      </c>
      <c r="AD495" s="195">
        <f t="shared" si="741"/>
        <v>0</v>
      </c>
      <c r="AE495" s="195">
        <f t="shared" si="741"/>
        <v>0</v>
      </c>
      <c r="AF495" s="195">
        <f t="shared" si="741"/>
        <v>0</v>
      </c>
      <c r="AG495" s="195">
        <f t="shared" si="741"/>
        <v>0</v>
      </c>
      <c r="AH495" s="195">
        <f t="shared" si="741"/>
        <v>0</v>
      </c>
      <c r="AI495" s="195">
        <f t="shared" si="741"/>
        <v>0</v>
      </c>
      <c r="AJ495" s="195">
        <f t="shared" si="741"/>
        <v>0</v>
      </c>
      <c r="AK495" s="195">
        <f t="shared" ref="AK495:AO495" si="742">+AK435/AK$10</f>
        <v>0</v>
      </c>
      <c r="AL495" s="195">
        <f t="shared" si="742"/>
        <v>0</v>
      </c>
      <c r="AM495" s="195">
        <f t="shared" si="742"/>
        <v>0</v>
      </c>
      <c r="AN495" s="195">
        <f t="shared" si="742"/>
        <v>0</v>
      </c>
      <c r="AO495" s="195">
        <f t="shared" si="742"/>
        <v>0</v>
      </c>
      <c r="AP495" s="195">
        <f t="shared" ref="AP495:AS495" si="743">+AP435/AP$10</f>
        <v>0</v>
      </c>
      <c r="AQ495" s="195">
        <f t="shared" si="743"/>
        <v>0</v>
      </c>
      <c r="AR495" s="195">
        <f t="shared" si="743"/>
        <v>0</v>
      </c>
      <c r="AS495" s="195">
        <f t="shared" si="743"/>
        <v>0</v>
      </c>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14"/>
      <c r="DC495" s="28"/>
      <c r="DD495" s="28"/>
      <c r="DE495" s="28"/>
      <c r="DF495" s="28"/>
      <c r="DG495" s="28"/>
      <c r="DH495" s="28"/>
      <c r="DI495" s="28"/>
      <c r="DJ495" s="28"/>
      <c r="DK495" s="28"/>
      <c r="DL495" s="28"/>
      <c r="DM495" s="28"/>
      <c r="DN495" s="28"/>
      <c r="DO495" s="28"/>
      <c r="DP495" s="28"/>
      <c r="DQ495" s="28"/>
      <c r="DR495" s="28"/>
      <c r="DS495" s="28"/>
      <c r="DT495" s="28"/>
      <c r="DU495" s="28"/>
      <c r="DV495" s="28"/>
      <c r="DW495" s="28"/>
      <c r="DX495" s="28"/>
      <c r="DY495" s="28"/>
      <c r="DZ495" s="28"/>
      <c r="EA495" s="28"/>
      <c r="EB495" s="28"/>
      <c r="EC495" s="28"/>
      <c r="ED495" s="28"/>
      <c r="EE495" s="28"/>
      <c r="EF495" s="28"/>
      <c r="EG495" s="28"/>
      <c r="EH495" s="28"/>
      <c r="EI495" s="28"/>
      <c r="EJ495" s="28"/>
      <c r="EK495" s="28"/>
      <c r="EL495" s="28"/>
      <c r="EM495" s="28"/>
      <c r="EN495" s="28"/>
      <c r="EO495" s="28"/>
      <c r="EP495" s="28"/>
      <c r="EQ495" s="28"/>
      <c r="ER495" s="28"/>
      <c r="ES495" s="28"/>
      <c r="ET495" s="28"/>
      <c r="EU495" s="28"/>
      <c r="EV495" s="28"/>
      <c r="EW495" s="28"/>
      <c r="EX495" s="28"/>
      <c r="EY495" s="28"/>
      <c r="EZ495" s="28"/>
      <c r="FA495" s="28"/>
      <c r="FB495" s="28"/>
      <c r="FC495" s="28"/>
      <c r="FD495" s="28"/>
      <c r="FE495" s="28"/>
      <c r="FF495" s="28"/>
      <c r="FG495" s="28"/>
      <c r="FH495" s="28"/>
      <c r="FI495" s="28"/>
      <c r="FJ495" s="28"/>
      <c r="FK495" s="28"/>
      <c r="FL495" s="28"/>
      <c r="FM495" s="28"/>
      <c r="FN495" s="28"/>
      <c r="FO495" s="28"/>
      <c r="FP495" s="28"/>
      <c r="FQ495" s="28"/>
      <c r="FR495" s="28"/>
      <c r="FS495" s="28"/>
      <c r="FT495" s="28"/>
      <c r="FU495" s="28"/>
      <c r="FV495" s="28"/>
      <c r="FW495" s="28"/>
      <c r="FX495" s="28"/>
      <c r="FY495" s="28"/>
      <c r="FZ495" s="28"/>
      <c r="GA495" s="28"/>
      <c r="GB495" s="28"/>
      <c r="GC495" s="28"/>
      <c r="GD495" s="28"/>
      <c r="GE495" s="28"/>
      <c r="GF495" s="28"/>
      <c r="GG495" s="28"/>
      <c r="GH495" s="28"/>
      <c r="GI495" s="28"/>
      <c r="GJ495" s="28"/>
      <c r="GK495" s="28"/>
      <c r="GL495" s="28"/>
      <c r="GM495" s="28"/>
      <c r="GN495" s="28"/>
      <c r="GO495" s="28"/>
      <c r="GP495" s="28"/>
      <c r="GQ495" s="28"/>
      <c r="GR495" s="28"/>
      <c r="GS495" s="28"/>
      <c r="GT495" s="28"/>
      <c r="GU495" s="28"/>
      <c r="GV495" s="28"/>
      <c r="GW495" s="28"/>
      <c r="GX495" s="28"/>
      <c r="GY495" s="28"/>
      <c r="GZ495" s="28"/>
      <c r="HA495" s="28"/>
      <c r="HB495" s="28"/>
      <c r="HC495" s="28"/>
      <c r="HD495" s="28"/>
      <c r="HE495" s="28"/>
      <c r="HF495" s="28"/>
      <c r="HG495" s="28"/>
      <c r="HH495" s="28"/>
      <c r="HI495" s="28"/>
      <c r="HJ495" s="28"/>
      <c r="HK495" s="28"/>
      <c r="HL495" s="28"/>
      <c r="HM495" s="28"/>
      <c r="HN495" s="28"/>
      <c r="HO495" s="28"/>
      <c r="HP495" s="28"/>
      <c r="HQ495" s="28"/>
      <c r="HR495" s="28"/>
      <c r="HS495" s="28"/>
      <c r="HT495" s="28"/>
      <c r="HU495" s="28"/>
      <c r="HV495" s="28"/>
      <c r="HW495" s="28"/>
      <c r="HX495" s="28"/>
      <c r="HY495" s="28"/>
      <c r="HZ495" s="28"/>
      <c r="IA495" s="28"/>
      <c r="IB495" s="28"/>
      <c r="IC495" s="28"/>
      <c r="ID495" s="28"/>
      <c r="IE495" s="28"/>
      <c r="IF495" s="28"/>
      <c r="IG495" s="28"/>
      <c r="IH495" s="28"/>
      <c r="II495" s="28"/>
      <c r="IJ495" s="28"/>
      <c r="IK495" s="28"/>
      <c r="IL495" s="28"/>
      <c r="IM495" s="28"/>
      <c r="IN495" s="28"/>
      <c r="IO495" s="28"/>
      <c r="IP495" s="28"/>
      <c r="IQ495" s="28"/>
      <c r="IR495" s="28"/>
      <c r="IS495" s="28"/>
      <c r="IT495" s="28"/>
      <c r="IU495" s="28"/>
      <c r="IV495" s="28"/>
      <c r="IW495" s="28"/>
      <c r="IX495" s="28"/>
      <c r="IY495" s="28"/>
      <c r="IZ495" s="28"/>
      <c r="JA495" s="28"/>
      <c r="JB495" s="28"/>
      <c r="JC495" s="28"/>
      <c r="JD495" s="28"/>
      <c r="JE495" s="28"/>
      <c r="JF495" s="28"/>
      <c r="JG495" s="28"/>
      <c r="JH495" s="28"/>
      <c r="JI495" s="28"/>
      <c r="JJ495" s="28"/>
      <c r="JK495" s="28"/>
      <c r="JL495" s="28"/>
      <c r="JM495" s="28"/>
      <c r="JN495" s="28"/>
      <c r="JO495" s="28"/>
      <c r="JP495" s="28"/>
      <c r="JQ495" s="28"/>
      <c r="JR495" s="28"/>
      <c r="JS495" s="28"/>
    </row>
    <row r="496" spans="1:279" s="27" customFormat="1" ht="12.75" outlineLevel="1" x14ac:dyDescent="0.2">
      <c r="A496" s="33"/>
      <c r="B496" s="58"/>
      <c r="C496" s="33" t="s">
        <v>151</v>
      </c>
      <c r="D496" s="33"/>
      <c r="E496" s="244">
        <v>0</v>
      </c>
      <c r="F496" s="194"/>
      <c r="G496" s="204">
        <f t="shared" si="650"/>
        <v>0</v>
      </c>
      <c r="H496" s="246">
        <f t="shared" si="643"/>
        <v>0</v>
      </c>
      <c r="I496" s="201" t="s">
        <v>193</v>
      </c>
      <c r="J496" s="195">
        <f t="shared" ref="J496:AJ496" si="744">+J436/J$10</f>
        <v>0</v>
      </c>
      <c r="K496" s="195">
        <f t="shared" si="744"/>
        <v>0</v>
      </c>
      <c r="L496" s="195">
        <f t="shared" si="744"/>
        <v>0</v>
      </c>
      <c r="M496" s="195">
        <f t="shared" si="744"/>
        <v>0</v>
      </c>
      <c r="N496" s="195">
        <f t="shared" si="744"/>
        <v>0</v>
      </c>
      <c r="O496" s="195">
        <f t="shared" si="744"/>
        <v>0</v>
      </c>
      <c r="P496" s="195">
        <f t="shared" si="744"/>
        <v>0</v>
      </c>
      <c r="Q496" s="195">
        <f t="shared" si="744"/>
        <v>0</v>
      </c>
      <c r="R496" s="195">
        <f t="shared" si="744"/>
        <v>0</v>
      </c>
      <c r="S496" s="195">
        <f t="shared" si="744"/>
        <v>0</v>
      </c>
      <c r="T496" s="195">
        <f t="shared" si="744"/>
        <v>0</v>
      </c>
      <c r="U496" s="195">
        <f t="shared" si="744"/>
        <v>0</v>
      </c>
      <c r="V496" s="195">
        <f t="shared" si="744"/>
        <v>0</v>
      </c>
      <c r="W496" s="195">
        <f t="shared" si="744"/>
        <v>0</v>
      </c>
      <c r="X496" s="195">
        <f t="shared" si="744"/>
        <v>0</v>
      </c>
      <c r="Y496" s="195">
        <f t="shared" si="744"/>
        <v>0</v>
      </c>
      <c r="Z496" s="195">
        <f t="shared" si="744"/>
        <v>0</v>
      </c>
      <c r="AA496" s="195">
        <f t="shared" si="744"/>
        <v>0</v>
      </c>
      <c r="AB496" s="195">
        <f t="shared" si="744"/>
        <v>0</v>
      </c>
      <c r="AC496" s="195">
        <f t="shared" si="744"/>
        <v>0</v>
      </c>
      <c r="AD496" s="195">
        <f t="shared" si="744"/>
        <v>0</v>
      </c>
      <c r="AE496" s="195">
        <f t="shared" si="744"/>
        <v>0</v>
      </c>
      <c r="AF496" s="195">
        <f t="shared" si="744"/>
        <v>0</v>
      </c>
      <c r="AG496" s="195">
        <f t="shared" si="744"/>
        <v>0</v>
      </c>
      <c r="AH496" s="195">
        <f t="shared" si="744"/>
        <v>0</v>
      </c>
      <c r="AI496" s="195">
        <f t="shared" si="744"/>
        <v>0</v>
      </c>
      <c r="AJ496" s="195">
        <f t="shared" si="744"/>
        <v>0</v>
      </c>
      <c r="AK496" s="195">
        <f t="shared" ref="AK496:AO496" si="745">+AK436/AK$10</f>
        <v>0</v>
      </c>
      <c r="AL496" s="195">
        <f t="shared" si="745"/>
        <v>0</v>
      </c>
      <c r="AM496" s="195">
        <f t="shared" si="745"/>
        <v>0</v>
      </c>
      <c r="AN496" s="195">
        <f t="shared" si="745"/>
        <v>0</v>
      </c>
      <c r="AO496" s="195">
        <f t="shared" si="745"/>
        <v>0</v>
      </c>
      <c r="AP496" s="195">
        <f t="shared" ref="AP496:AS496" si="746">+AP436/AP$10</f>
        <v>0</v>
      </c>
      <c r="AQ496" s="195">
        <f t="shared" si="746"/>
        <v>0</v>
      </c>
      <c r="AR496" s="195">
        <f t="shared" si="746"/>
        <v>0</v>
      </c>
      <c r="AS496" s="195">
        <f t="shared" si="746"/>
        <v>0</v>
      </c>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14"/>
      <c r="DC496" s="28"/>
      <c r="DD496" s="28"/>
      <c r="DE496" s="28"/>
      <c r="DF496" s="28"/>
      <c r="DG496" s="28"/>
      <c r="DH496" s="28"/>
      <c r="DI496" s="28"/>
      <c r="DJ496" s="28"/>
      <c r="DK496" s="28"/>
      <c r="DL496" s="28"/>
      <c r="DM496" s="28"/>
      <c r="DN496" s="28"/>
      <c r="DO496" s="28"/>
      <c r="DP496" s="28"/>
      <c r="DQ496" s="28"/>
      <c r="DR496" s="28"/>
      <c r="DS496" s="28"/>
      <c r="DT496" s="28"/>
      <c r="DU496" s="28"/>
      <c r="DV496" s="28"/>
      <c r="DW496" s="28"/>
      <c r="DX496" s="28"/>
      <c r="DY496" s="28"/>
      <c r="DZ496" s="28"/>
      <c r="EA496" s="28"/>
      <c r="EB496" s="28"/>
      <c r="EC496" s="28"/>
      <c r="ED496" s="28"/>
      <c r="EE496" s="28"/>
      <c r="EF496" s="28"/>
      <c r="EG496" s="28"/>
      <c r="EH496" s="28"/>
      <c r="EI496" s="28"/>
      <c r="EJ496" s="28"/>
      <c r="EK496" s="28"/>
      <c r="EL496" s="28"/>
      <c r="EM496" s="28"/>
      <c r="EN496" s="28"/>
      <c r="EO496" s="28"/>
      <c r="EP496" s="28"/>
      <c r="EQ496" s="28"/>
      <c r="ER496" s="28"/>
      <c r="ES496" s="28"/>
      <c r="ET496" s="28"/>
      <c r="EU496" s="28"/>
      <c r="EV496" s="28"/>
      <c r="EW496" s="28"/>
      <c r="EX496" s="28"/>
      <c r="EY496" s="28"/>
      <c r="EZ496" s="28"/>
      <c r="FA496" s="28"/>
      <c r="FB496" s="28"/>
      <c r="FC496" s="28"/>
      <c r="FD496" s="28"/>
      <c r="FE496" s="28"/>
      <c r="FF496" s="28"/>
      <c r="FG496" s="28"/>
      <c r="FH496" s="28"/>
      <c r="FI496" s="28"/>
      <c r="FJ496" s="28"/>
      <c r="FK496" s="28"/>
      <c r="FL496" s="28"/>
      <c r="FM496" s="28"/>
      <c r="FN496" s="28"/>
      <c r="FO496" s="28"/>
      <c r="FP496" s="28"/>
      <c r="FQ496" s="28"/>
      <c r="FR496" s="28"/>
      <c r="FS496" s="28"/>
      <c r="FT496" s="28"/>
      <c r="FU496" s="28"/>
      <c r="FV496" s="28"/>
      <c r="FW496" s="28"/>
      <c r="FX496" s="28"/>
      <c r="FY496" s="28"/>
      <c r="FZ496" s="28"/>
      <c r="GA496" s="28"/>
      <c r="GB496" s="28"/>
      <c r="GC496" s="28"/>
      <c r="GD496" s="28"/>
      <c r="GE496" s="28"/>
      <c r="GF496" s="28"/>
      <c r="GG496" s="28"/>
      <c r="GH496" s="28"/>
      <c r="GI496" s="28"/>
      <c r="GJ496" s="28"/>
      <c r="GK496" s="28"/>
      <c r="GL496" s="28"/>
      <c r="GM496" s="28"/>
      <c r="GN496" s="28"/>
      <c r="GO496" s="28"/>
      <c r="GP496" s="28"/>
      <c r="GQ496" s="28"/>
      <c r="GR496" s="28"/>
      <c r="GS496" s="28"/>
      <c r="GT496" s="28"/>
      <c r="GU496" s="28"/>
      <c r="GV496" s="28"/>
      <c r="GW496" s="28"/>
      <c r="GX496" s="28"/>
      <c r="GY496" s="28"/>
      <c r="GZ496" s="28"/>
      <c r="HA496" s="28"/>
      <c r="HB496" s="28"/>
      <c r="HC496" s="28"/>
      <c r="HD496" s="28"/>
      <c r="HE496" s="28"/>
      <c r="HF496" s="28"/>
      <c r="HG496" s="28"/>
      <c r="HH496" s="28"/>
      <c r="HI496" s="28"/>
      <c r="HJ496" s="28"/>
      <c r="HK496" s="28"/>
      <c r="HL496" s="28"/>
      <c r="HM496" s="28"/>
      <c r="HN496" s="28"/>
      <c r="HO496" s="28"/>
      <c r="HP496" s="28"/>
      <c r="HQ496" s="28"/>
      <c r="HR496" s="28"/>
      <c r="HS496" s="28"/>
      <c r="HT496" s="28"/>
      <c r="HU496" s="28"/>
      <c r="HV496" s="28"/>
      <c r="HW496" s="28"/>
      <c r="HX496" s="28"/>
      <c r="HY496" s="28"/>
      <c r="HZ496" s="28"/>
      <c r="IA496" s="28"/>
      <c r="IB496" s="28"/>
      <c r="IC496" s="28"/>
      <c r="ID496" s="28"/>
      <c r="IE496" s="28"/>
      <c r="IF496" s="28"/>
      <c r="IG496" s="28"/>
      <c r="IH496" s="28"/>
      <c r="II496" s="28"/>
      <c r="IJ496" s="28"/>
      <c r="IK496" s="28"/>
      <c r="IL496" s="28"/>
      <c r="IM496" s="28"/>
      <c r="IN496" s="28"/>
      <c r="IO496" s="28"/>
      <c r="IP496" s="28"/>
      <c r="IQ496" s="28"/>
      <c r="IR496" s="28"/>
      <c r="IS496" s="28"/>
      <c r="IT496" s="28"/>
      <c r="IU496" s="28"/>
      <c r="IV496" s="28"/>
      <c r="IW496" s="28"/>
      <c r="IX496" s="28"/>
      <c r="IY496" s="28"/>
      <c r="IZ496" s="28"/>
      <c r="JA496" s="28"/>
      <c r="JB496" s="28"/>
      <c r="JC496" s="28"/>
      <c r="JD496" s="28"/>
      <c r="JE496" s="28"/>
      <c r="JF496" s="28"/>
      <c r="JG496" s="28"/>
      <c r="JH496" s="28"/>
      <c r="JI496" s="28"/>
      <c r="JJ496" s="28"/>
      <c r="JK496" s="28"/>
      <c r="JL496" s="28"/>
      <c r="JM496" s="28"/>
      <c r="JN496" s="28"/>
      <c r="JO496" s="28"/>
      <c r="JP496" s="28"/>
      <c r="JQ496" s="28"/>
      <c r="JR496" s="28"/>
      <c r="JS496" s="28"/>
    </row>
    <row r="497" spans="1:279" s="27" customFormat="1" ht="12.75" outlineLevel="1" x14ac:dyDescent="0.2">
      <c r="A497" s="33"/>
      <c r="B497" s="58"/>
      <c r="C497" s="33" t="s">
        <v>152</v>
      </c>
      <c r="D497" s="33"/>
      <c r="E497" s="244">
        <v>0</v>
      </c>
      <c r="F497" s="194"/>
      <c r="G497" s="204">
        <f t="shared" si="650"/>
        <v>0</v>
      </c>
      <c r="H497" s="246">
        <f t="shared" si="643"/>
        <v>0</v>
      </c>
      <c r="I497" s="201" t="s">
        <v>193</v>
      </c>
      <c r="J497" s="195">
        <f t="shared" ref="J497:AJ497" si="747">+J437/J$10</f>
        <v>0</v>
      </c>
      <c r="K497" s="195">
        <f t="shared" si="747"/>
        <v>0</v>
      </c>
      <c r="L497" s="195">
        <f t="shared" si="747"/>
        <v>0</v>
      </c>
      <c r="M497" s="195">
        <f t="shared" si="747"/>
        <v>0</v>
      </c>
      <c r="N497" s="195">
        <f t="shared" si="747"/>
        <v>0</v>
      </c>
      <c r="O497" s="195">
        <f t="shared" si="747"/>
        <v>0</v>
      </c>
      <c r="P497" s="195">
        <f t="shared" si="747"/>
        <v>0</v>
      </c>
      <c r="Q497" s="195">
        <f t="shared" si="747"/>
        <v>0</v>
      </c>
      <c r="R497" s="195">
        <f t="shared" si="747"/>
        <v>0</v>
      </c>
      <c r="S497" s="195">
        <f t="shared" si="747"/>
        <v>0</v>
      </c>
      <c r="T497" s="195">
        <f t="shared" si="747"/>
        <v>0</v>
      </c>
      <c r="U497" s="195">
        <f t="shared" si="747"/>
        <v>0</v>
      </c>
      <c r="V497" s="195">
        <f t="shared" si="747"/>
        <v>0</v>
      </c>
      <c r="W497" s="195">
        <f t="shared" si="747"/>
        <v>0</v>
      </c>
      <c r="X497" s="195">
        <f t="shared" si="747"/>
        <v>0</v>
      </c>
      <c r="Y497" s="195">
        <f t="shared" si="747"/>
        <v>0</v>
      </c>
      <c r="Z497" s="195">
        <f t="shared" si="747"/>
        <v>0</v>
      </c>
      <c r="AA497" s="195">
        <f t="shared" si="747"/>
        <v>0</v>
      </c>
      <c r="AB497" s="195">
        <f t="shared" si="747"/>
        <v>0</v>
      </c>
      <c r="AC497" s="195">
        <f t="shared" si="747"/>
        <v>0</v>
      </c>
      <c r="AD497" s="195">
        <f t="shared" si="747"/>
        <v>0</v>
      </c>
      <c r="AE497" s="195">
        <f t="shared" si="747"/>
        <v>0</v>
      </c>
      <c r="AF497" s="195">
        <f t="shared" si="747"/>
        <v>0</v>
      </c>
      <c r="AG497" s="195">
        <f t="shared" si="747"/>
        <v>0</v>
      </c>
      <c r="AH497" s="195">
        <f t="shared" si="747"/>
        <v>0</v>
      </c>
      <c r="AI497" s="195">
        <f t="shared" si="747"/>
        <v>0</v>
      </c>
      <c r="AJ497" s="195">
        <f t="shared" si="747"/>
        <v>0</v>
      </c>
      <c r="AK497" s="195">
        <f t="shared" ref="AK497:AO497" si="748">+AK437/AK$10</f>
        <v>0</v>
      </c>
      <c r="AL497" s="195">
        <f t="shared" si="748"/>
        <v>0</v>
      </c>
      <c r="AM497" s="195">
        <f t="shared" si="748"/>
        <v>0</v>
      </c>
      <c r="AN497" s="195">
        <f t="shared" si="748"/>
        <v>0</v>
      </c>
      <c r="AO497" s="195">
        <f t="shared" si="748"/>
        <v>0</v>
      </c>
      <c r="AP497" s="195">
        <f t="shared" ref="AP497:AS497" si="749">+AP437/AP$10</f>
        <v>0</v>
      </c>
      <c r="AQ497" s="195">
        <f t="shared" si="749"/>
        <v>0</v>
      </c>
      <c r="AR497" s="195">
        <f t="shared" si="749"/>
        <v>0</v>
      </c>
      <c r="AS497" s="195">
        <f t="shared" si="749"/>
        <v>0</v>
      </c>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14"/>
      <c r="DC497" s="28"/>
      <c r="DD497" s="28"/>
      <c r="DE497" s="28"/>
      <c r="DF497" s="28"/>
      <c r="DG497" s="28"/>
      <c r="DH497" s="28"/>
      <c r="DI497" s="28"/>
      <c r="DJ497" s="28"/>
      <c r="DK497" s="28"/>
      <c r="DL497" s="28"/>
      <c r="DM497" s="28"/>
      <c r="DN497" s="28"/>
      <c r="DO497" s="28"/>
      <c r="DP497" s="28"/>
      <c r="DQ497" s="28"/>
      <c r="DR497" s="28"/>
      <c r="DS497" s="28"/>
      <c r="DT497" s="28"/>
      <c r="DU497" s="28"/>
      <c r="DV497" s="28"/>
      <c r="DW497" s="28"/>
      <c r="DX497" s="28"/>
      <c r="DY497" s="28"/>
      <c r="DZ497" s="28"/>
      <c r="EA497" s="28"/>
      <c r="EB497" s="28"/>
      <c r="EC497" s="28"/>
      <c r="ED497" s="28"/>
      <c r="EE497" s="28"/>
      <c r="EF497" s="28"/>
      <c r="EG497" s="28"/>
      <c r="EH497" s="28"/>
      <c r="EI497" s="28"/>
      <c r="EJ497" s="28"/>
      <c r="EK497" s="28"/>
      <c r="EL497" s="28"/>
      <c r="EM497" s="28"/>
      <c r="EN497" s="28"/>
      <c r="EO497" s="28"/>
      <c r="EP497" s="28"/>
      <c r="EQ497" s="28"/>
      <c r="ER497" s="28"/>
      <c r="ES497" s="28"/>
      <c r="ET497" s="28"/>
      <c r="EU497" s="28"/>
      <c r="EV497" s="28"/>
      <c r="EW497" s="28"/>
      <c r="EX497" s="28"/>
      <c r="EY497" s="28"/>
      <c r="EZ497" s="28"/>
      <c r="FA497" s="28"/>
      <c r="FB497" s="28"/>
      <c r="FC497" s="28"/>
      <c r="FD497" s="28"/>
      <c r="FE497" s="28"/>
      <c r="FF497" s="28"/>
      <c r="FG497" s="28"/>
      <c r="FH497" s="28"/>
      <c r="FI497" s="28"/>
      <c r="FJ497" s="28"/>
      <c r="FK497" s="28"/>
      <c r="FL497" s="28"/>
      <c r="FM497" s="28"/>
      <c r="FN497" s="28"/>
      <c r="FO497" s="28"/>
      <c r="FP497" s="28"/>
      <c r="FQ497" s="28"/>
      <c r="FR497" s="28"/>
      <c r="FS497" s="28"/>
      <c r="FT497" s="28"/>
      <c r="FU497" s="28"/>
      <c r="FV497" s="28"/>
      <c r="FW497" s="28"/>
      <c r="FX497" s="28"/>
      <c r="FY497" s="28"/>
      <c r="FZ497" s="28"/>
      <c r="GA497" s="28"/>
      <c r="GB497" s="28"/>
      <c r="GC497" s="28"/>
      <c r="GD497" s="28"/>
      <c r="GE497" s="28"/>
      <c r="GF497" s="28"/>
      <c r="GG497" s="28"/>
      <c r="GH497" s="28"/>
      <c r="GI497" s="28"/>
      <c r="GJ497" s="28"/>
      <c r="GK497" s="28"/>
      <c r="GL497" s="28"/>
      <c r="GM497" s="28"/>
      <c r="GN497" s="28"/>
      <c r="GO497" s="28"/>
      <c r="GP497" s="28"/>
      <c r="GQ497" s="28"/>
      <c r="GR497" s="28"/>
      <c r="GS497" s="28"/>
      <c r="GT497" s="28"/>
      <c r="GU497" s="28"/>
      <c r="GV497" s="28"/>
      <c r="GW497" s="28"/>
      <c r="GX497" s="28"/>
      <c r="GY497" s="28"/>
      <c r="GZ497" s="28"/>
      <c r="HA497" s="28"/>
      <c r="HB497" s="28"/>
      <c r="HC497" s="28"/>
      <c r="HD497" s="28"/>
      <c r="HE497" s="28"/>
      <c r="HF497" s="28"/>
      <c r="HG497" s="28"/>
      <c r="HH497" s="28"/>
      <c r="HI497" s="28"/>
      <c r="HJ497" s="28"/>
      <c r="HK497" s="28"/>
      <c r="HL497" s="28"/>
      <c r="HM497" s="28"/>
      <c r="HN497" s="28"/>
      <c r="HO497" s="28"/>
      <c r="HP497" s="28"/>
      <c r="HQ497" s="28"/>
      <c r="HR497" s="28"/>
      <c r="HS497" s="28"/>
      <c r="HT497" s="28"/>
      <c r="HU497" s="28"/>
      <c r="HV497" s="28"/>
      <c r="HW497" s="28"/>
      <c r="HX497" s="28"/>
      <c r="HY497" s="28"/>
      <c r="HZ497" s="28"/>
      <c r="IA497" s="28"/>
      <c r="IB497" s="28"/>
      <c r="IC497" s="28"/>
      <c r="ID497" s="28"/>
      <c r="IE497" s="28"/>
      <c r="IF497" s="28"/>
      <c r="IG497" s="28"/>
      <c r="IH497" s="28"/>
      <c r="II497" s="28"/>
      <c r="IJ497" s="28"/>
      <c r="IK497" s="28"/>
      <c r="IL497" s="28"/>
      <c r="IM497" s="28"/>
      <c r="IN497" s="28"/>
      <c r="IO497" s="28"/>
      <c r="IP497" s="28"/>
      <c r="IQ497" s="28"/>
      <c r="IR497" s="28"/>
      <c r="IS497" s="28"/>
      <c r="IT497" s="28"/>
      <c r="IU497" s="28"/>
      <c r="IV497" s="28"/>
      <c r="IW497" s="28"/>
      <c r="IX497" s="28"/>
      <c r="IY497" s="28"/>
      <c r="IZ497" s="28"/>
      <c r="JA497" s="28"/>
      <c r="JB497" s="28"/>
      <c r="JC497" s="28"/>
      <c r="JD497" s="28"/>
      <c r="JE497" s="28"/>
      <c r="JF497" s="28"/>
      <c r="JG497" s="28"/>
      <c r="JH497" s="28"/>
      <c r="JI497" s="28"/>
      <c r="JJ497" s="28"/>
      <c r="JK497" s="28"/>
      <c r="JL497" s="28"/>
      <c r="JM497" s="28"/>
      <c r="JN497" s="28"/>
      <c r="JO497" s="28"/>
      <c r="JP497" s="28"/>
      <c r="JQ497" s="28"/>
      <c r="JR497" s="28"/>
      <c r="JS497" s="28"/>
    </row>
    <row r="498" spans="1:279" s="27" customFormat="1" ht="12.75" outlineLevel="1" x14ac:dyDescent="0.2">
      <c r="A498" s="33"/>
      <c r="B498" s="58"/>
      <c r="C498" s="33" t="s">
        <v>153</v>
      </c>
      <c r="D498" s="33"/>
      <c r="E498" s="244">
        <v>0</v>
      </c>
      <c r="F498" s="194"/>
      <c r="G498" s="204">
        <f t="shared" si="650"/>
        <v>0</v>
      </c>
      <c r="H498" s="246">
        <f t="shared" si="643"/>
        <v>0</v>
      </c>
      <c r="I498" s="201" t="s">
        <v>193</v>
      </c>
      <c r="J498" s="195">
        <f t="shared" ref="J498:AJ498" si="750">+J438/J$10</f>
        <v>0</v>
      </c>
      <c r="K498" s="195">
        <f t="shared" si="750"/>
        <v>0</v>
      </c>
      <c r="L498" s="195">
        <f t="shared" si="750"/>
        <v>0</v>
      </c>
      <c r="M498" s="195">
        <f t="shared" si="750"/>
        <v>0</v>
      </c>
      <c r="N498" s="195">
        <f t="shared" si="750"/>
        <v>0</v>
      </c>
      <c r="O498" s="195">
        <f t="shared" si="750"/>
        <v>0</v>
      </c>
      <c r="P498" s="195">
        <f t="shared" si="750"/>
        <v>0</v>
      </c>
      <c r="Q498" s="195">
        <f t="shared" si="750"/>
        <v>0</v>
      </c>
      <c r="R498" s="195">
        <f t="shared" si="750"/>
        <v>0</v>
      </c>
      <c r="S498" s="195">
        <f t="shared" si="750"/>
        <v>0</v>
      </c>
      <c r="T498" s="195">
        <f t="shared" si="750"/>
        <v>0</v>
      </c>
      <c r="U498" s="195">
        <f t="shared" si="750"/>
        <v>0</v>
      </c>
      <c r="V498" s="195">
        <f t="shared" si="750"/>
        <v>0</v>
      </c>
      <c r="W498" s="195">
        <f t="shared" si="750"/>
        <v>0</v>
      </c>
      <c r="X498" s="195">
        <f t="shared" si="750"/>
        <v>0</v>
      </c>
      <c r="Y498" s="195">
        <f t="shared" si="750"/>
        <v>0</v>
      </c>
      <c r="Z498" s="195">
        <f t="shared" si="750"/>
        <v>0</v>
      </c>
      <c r="AA498" s="195">
        <f t="shared" si="750"/>
        <v>0</v>
      </c>
      <c r="AB498" s="195">
        <f t="shared" si="750"/>
        <v>0</v>
      </c>
      <c r="AC498" s="195">
        <f t="shared" si="750"/>
        <v>0</v>
      </c>
      <c r="AD498" s="195">
        <f t="shared" si="750"/>
        <v>0</v>
      </c>
      <c r="AE498" s="195">
        <f t="shared" si="750"/>
        <v>0</v>
      </c>
      <c r="AF498" s="195">
        <f t="shared" si="750"/>
        <v>0</v>
      </c>
      <c r="AG498" s="195">
        <f t="shared" si="750"/>
        <v>0</v>
      </c>
      <c r="AH498" s="195">
        <f t="shared" si="750"/>
        <v>0</v>
      </c>
      <c r="AI498" s="195">
        <f t="shared" si="750"/>
        <v>0</v>
      </c>
      <c r="AJ498" s="195">
        <f t="shared" si="750"/>
        <v>0</v>
      </c>
      <c r="AK498" s="195">
        <f t="shared" ref="AK498:AO498" si="751">+AK438/AK$10</f>
        <v>0</v>
      </c>
      <c r="AL498" s="195">
        <f t="shared" si="751"/>
        <v>0</v>
      </c>
      <c r="AM498" s="195">
        <f t="shared" si="751"/>
        <v>0</v>
      </c>
      <c r="AN498" s="195">
        <f t="shared" si="751"/>
        <v>0</v>
      </c>
      <c r="AO498" s="195">
        <f t="shared" si="751"/>
        <v>0</v>
      </c>
      <c r="AP498" s="195">
        <f t="shared" ref="AP498:AS498" si="752">+AP438/AP$10</f>
        <v>0</v>
      </c>
      <c r="AQ498" s="195">
        <f t="shared" si="752"/>
        <v>0</v>
      </c>
      <c r="AR498" s="195">
        <f t="shared" si="752"/>
        <v>0</v>
      </c>
      <c r="AS498" s="195">
        <f t="shared" si="752"/>
        <v>0</v>
      </c>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14"/>
      <c r="DC498" s="28"/>
      <c r="DD498" s="28"/>
      <c r="DE498" s="28"/>
      <c r="DF498" s="28"/>
      <c r="DG498" s="28"/>
      <c r="DH498" s="28"/>
      <c r="DI498" s="28"/>
      <c r="DJ498" s="28"/>
      <c r="DK498" s="28"/>
      <c r="DL498" s="28"/>
      <c r="DM498" s="28"/>
      <c r="DN498" s="28"/>
      <c r="DO498" s="28"/>
      <c r="DP498" s="28"/>
      <c r="DQ498" s="28"/>
      <c r="DR498" s="28"/>
      <c r="DS498" s="28"/>
      <c r="DT498" s="28"/>
      <c r="DU498" s="28"/>
      <c r="DV498" s="28"/>
      <c r="DW498" s="28"/>
      <c r="DX498" s="28"/>
      <c r="DY498" s="28"/>
      <c r="DZ498" s="28"/>
      <c r="EA498" s="28"/>
      <c r="EB498" s="28"/>
      <c r="EC498" s="28"/>
      <c r="ED498" s="28"/>
      <c r="EE498" s="28"/>
      <c r="EF498" s="28"/>
      <c r="EG498" s="28"/>
      <c r="EH498" s="28"/>
      <c r="EI498" s="28"/>
      <c r="EJ498" s="28"/>
      <c r="EK498" s="28"/>
      <c r="EL498" s="28"/>
      <c r="EM498" s="28"/>
      <c r="EN498" s="28"/>
      <c r="EO498" s="28"/>
      <c r="EP498" s="28"/>
      <c r="EQ498" s="28"/>
      <c r="ER498" s="28"/>
      <c r="ES498" s="28"/>
      <c r="ET498" s="28"/>
      <c r="EU498" s="28"/>
      <c r="EV498" s="28"/>
      <c r="EW498" s="28"/>
      <c r="EX498" s="28"/>
      <c r="EY498" s="28"/>
      <c r="EZ498" s="28"/>
      <c r="FA498" s="28"/>
      <c r="FB498" s="28"/>
      <c r="FC498" s="28"/>
      <c r="FD498" s="28"/>
      <c r="FE498" s="28"/>
      <c r="FF498" s="28"/>
      <c r="FG498" s="28"/>
      <c r="FH498" s="28"/>
      <c r="FI498" s="28"/>
      <c r="FJ498" s="28"/>
      <c r="FK498" s="28"/>
      <c r="FL498" s="28"/>
      <c r="FM498" s="28"/>
      <c r="FN498" s="28"/>
      <c r="FO498" s="28"/>
      <c r="FP498" s="28"/>
      <c r="FQ498" s="28"/>
      <c r="FR498" s="28"/>
      <c r="FS498" s="28"/>
      <c r="FT498" s="28"/>
      <c r="FU498" s="28"/>
      <c r="FV498" s="28"/>
      <c r="FW498" s="28"/>
      <c r="FX498" s="28"/>
      <c r="FY498" s="28"/>
      <c r="FZ498" s="28"/>
      <c r="GA498" s="28"/>
      <c r="GB498" s="28"/>
      <c r="GC498" s="28"/>
      <c r="GD498" s="28"/>
      <c r="GE498" s="28"/>
      <c r="GF498" s="28"/>
      <c r="GG498" s="28"/>
      <c r="GH498" s="28"/>
      <c r="GI498" s="28"/>
      <c r="GJ498" s="28"/>
      <c r="GK498" s="28"/>
      <c r="GL498" s="28"/>
      <c r="GM498" s="28"/>
      <c r="GN498" s="28"/>
      <c r="GO498" s="28"/>
      <c r="GP498" s="28"/>
      <c r="GQ498" s="28"/>
      <c r="GR498" s="28"/>
      <c r="GS498" s="28"/>
      <c r="GT498" s="28"/>
      <c r="GU498" s="28"/>
      <c r="GV498" s="28"/>
      <c r="GW498" s="28"/>
      <c r="GX498" s="28"/>
      <c r="GY498" s="28"/>
      <c r="GZ498" s="28"/>
      <c r="HA498" s="28"/>
      <c r="HB498" s="28"/>
      <c r="HC498" s="28"/>
      <c r="HD498" s="28"/>
      <c r="HE498" s="28"/>
      <c r="HF498" s="28"/>
      <c r="HG498" s="28"/>
      <c r="HH498" s="28"/>
      <c r="HI498" s="28"/>
      <c r="HJ498" s="28"/>
      <c r="HK498" s="28"/>
      <c r="HL498" s="28"/>
      <c r="HM498" s="28"/>
      <c r="HN498" s="28"/>
      <c r="HO498" s="28"/>
      <c r="HP498" s="28"/>
      <c r="HQ498" s="28"/>
      <c r="HR498" s="28"/>
      <c r="HS498" s="28"/>
      <c r="HT498" s="28"/>
      <c r="HU498" s="28"/>
      <c r="HV498" s="28"/>
      <c r="HW498" s="28"/>
      <c r="HX498" s="28"/>
      <c r="HY498" s="28"/>
      <c r="HZ498" s="28"/>
      <c r="IA498" s="28"/>
      <c r="IB498" s="28"/>
      <c r="IC498" s="28"/>
      <c r="ID498" s="28"/>
      <c r="IE498" s="28"/>
      <c r="IF498" s="28"/>
      <c r="IG498" s="28"/>
      <c r="IH498" s="28"/>
      <c r="II498" s="28"/>
      <c r="IJ498" s="28"/>
      <c r="IK498" s="28"/>
      <c r="IL498" s="28"/>
      <c r="IM498" s="28"/>
      <c r="IN498" s="28"/>
      <c r="IO498" s="28"/>
      <c r="IP498" s="28"/>
      <c r="IQ498" s="28"/>
      <c r="IR498" s="28"/>
      <c r="IS498" s="28"/>
      <c r="IT498" s="28"/>
      <c r="IU498" s="28"/>
      <c r="IV498" s="28"/>
      <c r="IW498" s="28"/>
      <c r="IX498" s="28"/>
      <c r="IY498" s="28"/>
      <c r="IZ498" s="28"/>
      <c r="JA498" s="28"/>
      <c r="JB498" s="28"/>
      <c r="JC498" s="28"/>
      <c r="JD498" s="28"/>
      <c r="JE498" s="28"/>
      <c r="JF498" s="28"/>
      <c r="JG498" s="28"/>
      <c r="JH498" s="28"/>
      <c r="JI498" s="28"/>
      <c r="JJ498" s="28"/>
      <c r="JK498" s="28"/>
      <c r="JL498" s="28"/>
      <c r="JM498" s="28"/>
      <c r="JN498" s="28"/>
      <c r="JO498" s="28"/>
      <c r="JP498" s="28"/>
      <c r="JQ498" s="28"/>
      <c r="JR498" s="28"/>
      <c r="JS498" s="28"/>
    </row>
    <row r="499" spans="1:279" s="27" customFormat="1" ht="12.75" outlineLevel="1" x14ac:dyDescent="0.2">
      <c r="A499" s="33"/>
      <c r="B499" s="58"/>
      <c r="C499" s="33" t="s">
        <v>154</v>
      </c>
      <c r="D499" s="33"/>
      <c r="E499" s="244">
        <v>0</v>
      </c>
      <c r="F499" s="194"/>
      <c r="G499" s="204">
        <f t="shared" si="650"/>
        <v>0</v>
      </c>
      <c r="H499" s="246">
        <f t="shared" si="643"/>
        <v>0</v>
      </c>
      <c r="I499" s="201" t="s">
        <v>193</v>
      </c>
      <c r="J499" s="195">
        <f t="shared" ref="J499:AJ499" si="753">+J439/J$10</f>
        <v>0</v>
      </c>
      <c r="K499" s="195">
        <f t="shared" si="753"/>
        <v>0</v>
      </c>
      <c r="L499" s="195">
        <f t="shared" si="753"/>
        <v>0</v>
      </c>
      <c r="M499" s="195">
        <f t="shared" si="753"/>
        <v>0</v>
      </c>
      <c r="N499" s="195">
        <f t="shared" si="753"/>
        <v>0</v>
      </c>
      <c r="O499" s="195">
        <f t="shared" si="753"/>
        <v>0</v>
      </c>
      <c r="P499" s="195">
        <f t="shared" si="753"/>
        <v>0</v>
      </c>
      <c r="Q499" s="195">
        <f t="shared" si="753"/>
        <v>0</v>
      </c>
      <c r="R499" s="195">
        <f t="shared" si="753"/>
        <v>0</v>
      </c>
      <c r="S499" s="195">
        <f t="shared" si="753"/>
        <v>0</v>
      </c>
      <c r="T499" s="195">
        <f t="shared" si="753"/>
        <v>0</v>
      </c>
      <c r="U499" s="195">
        <f t="shared" si="753"/>
        <v>0</v>
      </c>
      <c r="V499" s="195">
        <f t="shared" si="753"/>
        <v>0</v>
      </c>
      <c r="W499" s="195">
        <f t="shared" si="753"/>
        <v>0</v>
      </c>
      <c r="X499" s="195">
        <f t="shared" si="753"/>
        <v>0</v>
      </c>
      <c r="Y499" s="195">
        <f t="shared" si="753"/>
        <v>0</v>
      </c>
      <c r="Z499" s="195">
        <f t="shared" si="753"/>
        <v>0</v>
      </c>
      <c r="AA499" s="195">
        <f t="shared" si="753"/>
        <v>0</v>
      </c>
      <c r="AB499" s="195">
        <f t="shared" si="753"/>
        <v>0</v>
      </c>
      <c r="AC499" s="195">
        <f t="shared" si="753"/>
        <v>0</v>
      </c>
      <c r="AD499" s="195">
        <f t="shared" si="753"/>
        <v>0</v>
      </c>
      <c r="AE499" s="195">
        <f t="shared" si="753"/>
        <v>0</v>
      </c>
      <c r="AF499" s="195">
        <f t="shared" si="753"/>
        <v>0</v>
      </c>
      <c r="AG499" s="195">
        <f t="shared" si="753"/>
        <v>0</v>
      </c>
      <c r="AH499" s="195">
        <f t="shared" si="753"/>
        <v>0</v>
      </c>
      <c r="AI499" s="195">
        <f t="shared" si="753"/>
        <v>0</v>
      </c>
      <c r="AJ499" s="195">
        <f t="shared" si="753"/>
        <v>0</v>
      </c>
      <c r="AK499" s="195">
        <f t="shared" ref="AK499:AO499" si="754">+AK439/AK$10</f>
        <v>0</v>
      </c>
      <c r="AL499" s="195">
        <f t="shared" si="754"/>
        <v>0</v>
      </c>
      <c r="AM499" s="195">
        <f t="shared" si="754"/>
        <v>0</v>
      </c>
      <c r="AN499" s="195">
        <f t="shared" si="754"/>
        <v>0</v>
      </c>
      <c r="AO499" s="195">
        <f t="shared" si="754"/>
        <v>0</v>
      </c>
      <c r="AP499" s="195">
        <f t="shared" ref="AP499:AS499" si="755">+AP439/AP$10</f>
        <v>0</v>
      </c>
      <c r="AQ499" s="195">
        <f t="shared" si="755"/>
        <v>0</v>
      </c>
      <c r="AR499" s="195">
        <f t="shared" si="755"/>
        <v>0</v>
      </c>
      <c r="AS499" s="195">
        <f t="shared" si="755"/>
        <v>0</v>
      </c>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14"/>
      <c r="DC499" s="28"/>
      <c r="DD499" s="28"/>
      <c r="DE499" s="28"/>
      <c r="DF499" s="28"/>
      <c r="DG499" s="28"/>
      <c r="DH499" s="28"/>
      <c r="DI499" s="28"/>
      <c r="DJ499" s="28"/>
      <c r="DK499" s="28"/>
      <c r="DL499" s="28"/>
      <c r="DM499" s="28"/>
      <c r="DN499" s="28"/>
      <c r="DO499" s="28"/>
      <c r="DP499" s="28"/>
      <c r="DQ499" s="28"/>
      <c r="DR499" s="28"/>
      <c r="DS499" s="28"/>
      <c r="DT499" s="28"/>
      <c r="DU499" s="28"/>
      <c r="DV499" s="28"/>
      <c r="DW499" s="28"/>
      <c r="DX499" s="28"/>
      <c r="DY499" s="28"/>
      <c r="DZ499" s="28"/>
      <c r="EA499" s="28"/>
      <c r="EB499" s="28"/>
      <c r="EC499" s="28"/>
      <c r="ED499" s="28"/>
      <c r="EE499" s="28"/>
      <c r="EF499" s="28"/>
      <c r="EG499" s="28"/>
      <c r="EH499" s="28"/>
      <c r="EI499" s="28"/>
      <c r="EJ499" s="28"/>
      <c r="EK499" s="28"/>
      <c r="EL499" s="28"/>
      <c r="EM499" s="28"/>
      <c r="EN499" s="28"/>
      <c r="EO499" s="28"/>
      <c r="EP499" s="28"/>
      <c r="EQ499" s="28"/>
      <c r="ER499" s="28"/>
      <c r="ES499" s="28"/>
      <c r="ET499" s="28"/>
      <c r="EU499" s="28"/>
      <c r="EV499" s="28"/>
      <c r="EW499" s="28"/>
      <c r="EX499" s="28"/>
      <c r="EY499" s="28"/>
      <c r="EZ499" s="28"/>
      <c r="FA499" s="28"/>
      <c r="FB499" s="28"/>
      <c r="FC499" s="28"/>
      <c r="FD499" s="28"/>
      <c r="FE499" s="28"/>
      <c r="FF499" s="28"/>
      <c r="FG499" s="28"/>
      <c r="FH499" s="28"/>
      <c r="FI499" s="28"/>
      <c r="FJ499" s="28"/>
      <c r="FK499" s="28"/>
      <c r="FL499" s="28"/>
      <c r="FM499" s="28"/>
      <c r="FN499" s="28"/>
      <c r="FO499" s="28"/>
      <c r="FP499" s="28"/>
      <c r="FQ499" s="28"/>
      <c r="FR499" s="28"/>
      <c r="FS499" s="28"/>
      <c r="FT499" s="28"/>
      <c r="FU499" s="28"/>
      <c r="FV499" s="28"/>
      <c r="FW499" s="28"/>
      <c r="FX499" s="28"/>
      <c r="FY499" s="28"/>
      <c r="FZ499" s="28"/>
      <c r="GA499" s="28"/>
      <c r="GB499" s="28"/>
      <c r="GC499" s="28"/>
      <c r="GD499" s="28"/>
      <c r="GE499" s="28"/>
      <c r="GF499" s="28"/>
      <c r="GG499" s="28"/>
      <c r="GH499" s="28"/>
      <c r="GI499" s="28"/>
      <c r="GJ499" s="28"/>
      <c r="GK499" s="28"/>
      <c r="GL499" s="28"/>
      <c r="GM499" s="28"/>
      <c r="GN499" s="28"/>
      <c r="GO499" s="28"/>
      <c r="GP499" s="28"/>
      <c r="GQ499" s="28"/>
      <c r="GR499" s="28"/>
      <c r="GS499" s="28"/>
      <c r="GT499" s="28"/>
      <c r="GU499" s="28"/>
      <c r="GV499" s="28"/>
      <c r="GW499" s="28"/>
      <c r="GX499" s="28"/>
      <c r="GY499" s="28"/>
      <c r="GZ499" s="28"/>
      <c r="HA499" s="28"/>
      <c r="HB499" s="28"/>
      <c r="HC499" s="28"/>
      <c r="HD499" s="28"/>
      <c r="HE499" s="28"/>
      <c r="HF499" s="28"/>
      <c r="HG499" s="28"/>
      <c r="HH499" s="28"/>
      <c r="HI499" s="28"/>
      <c r="HJ499" s="28"/>
      <c r="HK499" s="28"/>
      <c r="HL499" s="28"/>
      <c r="HM499" s="28"/>
      <c r="HN499" s="28"/>
      <c r="HO499" s="28"/>
      <c r="HP499" s="28"/>
      <c r="HQ499" s="28"/>
      <c r="HR499" s="28"/>
      <c r="HS499" s="28"/>
      <c r="HT499" s="28"/>
      <c r="HU499" s="28"/>
      <c r="HV499" s="28"/>
      <c r="HW499" s="28"/>
      <c r="HX499" s="28"/>
      <c r="HY499" s="28"/>
      <c r="HZ499" s="28"/>
      <c r="IA499" s="28"/>
      <c r="IB499" s="28"/>
      <c r="IC499" s="28"/>
      <c r="ID499" s="28"/>
      <c r="IE499" s="28"/>
      <c r="IF499" s="28"/>
      <c r="IG499" s="28"/>
      <c r="IH499" s="28"/>
      <c r="II499" s="28"/>
      <c r="IJ499" s="28"/>
      <c r="IK499" s="28"/>
      <c r="IL499" s="28"/>
      <c r="IM499" s="28"/>
      <c r="IN499" s="28"/>
      <c r="IO499" s="28"/>
      <c r="IP499" s="28"/>
      <c r="IQ499" s="28"/>
      <c r="IR499" s="28"/>
      <c r="IS499" s="28"/>
      <c r="IT499" s="28"/>
      <c r="IU499" s="28"/>
      <c r="IV499" s="28"/>
      <c r="IW499" s="28"/>
      <c r="IX499" s="28"/>
      <c r="IY499" s="28"/>
      <c r="IZ499" s="28"/>
      <c r="JA499" s="28"/>
      <c r="JB499" s="28"/>
      <c r="JC499" s="28"/>
      <c r="JD499" s="28"/>
      <c r="JE499" s="28"/>
      <c r="JF499" s="28"/>
      <c r="JG499" s="28"/>
      <c r="JH499" s="28"/>
      <c r="JI499" s="28"/>
      <c r="JJ499" s="28"/>
      <c r="JK499" s="28"/>
      <c r="JL499" s="28"/>
      <c r="JM499" s="28"/>
      <c r="JN499" s="28"/>
      <c r="JO499" s="28"/>
      <c r="JP499" s="28"/>
      <c r="JQ499" s="28"/>
      <c r="JR499" s="28"/>
      <c r="JS499" s="28"/>
    </row>
    <row r="500" spans="1:279" s="27" customFormat="1" ht="12.75" outlineLevel="1" x14ac:dyDescent="0.2">
      <c r="A500" s="33"/>
      <c r="B500" s="58"/>
      <c r="C500" s="33" t="s">
        <v>155</v>
      </c>
      <c r="D500" s="33"/>
      <c r="E500" s="244">
        <v>0</v>
      </c>
      <c r="F500" s="194"/>
      <c r="G500" s="204">
        <f t="shared" si="650"/>
        <v>0</v>
      </c>
      <c r="H500" s="246">
        <f t="shared" si="643"/>
        <v>0</v>
      </c>
      <c r="I500" s="201" t="s">
        <v>193</v>
      </c>
      <c r="J500" s="195">
        <f t="shared" ref="J500:AJ500" si="756">+J440/J$10</f>
        <v>0</v>
      </c>
      <c r="K500" s="195">
        <f t="shared" si="756"/>
        <v>0</v>
      </c>
      <c r="L500" s="195">
        <f t="shared" si="756"/>
        <v>0</v>
      </c>
      <c r="M500" s="195">
        <f t="shared" si="756"/>
        <v>0</v>
      </c>
      <c r="N500" s="195">
        <f t="shared" si="756"/>
        <v>0</v>
      </c>
      <c r="O500" s="195">
        <f t="shared" si="756"/>
        <v>0</v>
      </c>
      <c r="P500" s="195">
        <f t="shared" si="756"/>
        <v>0</v>
      </c>
      <c r="Q500" s="195">
        <f t="shared" si="756"/>
        <v>0</v>
      </c>
      <c r="R500" s="195">
        <f t="shared" si="756"/>
        <v>0</v>
      </c>
      <c r="S500" s="195">
        <f t="shared" si="756"/>
        <v>0</v>
      </c>
      <c r="T500" s="195">
        <f t="shared" si="756"/>
        <v>0</v>
      </c>
      <c r="U500" s="195">
        <f t="shared" si="756"/>
        <v>0</v>
      </c>
      <c r="V500" s="195">
        <f t="shared" si="756"/>
        <v>0</v>
      </c>
      <c r="W500" s="195">
        <f t="shared" si="756"/>
        <v>0</v>
      </c>
      <c r="X500" s="195">
        <f t="shared" si="756"/>
        <v>0</v>
      </c>
      <c r="Y500" s="195">
        <f t="shared" si="756"/>
        <v>0</v>
      </c>
      <c r="Z500" s="195">
        <f t="shared" si="756"/>
        <v>0</v>
      </c>
      <c r="AA500" s="195">
        <f t="shared" si="756"/>
        <v>0</v>
      </c>
      <c r="AB500" s="195">
        <f t="shared" si="756"/>
        <v>0</v>
      </c>
      <c r="AC500" s="195">
        <f t="shared" si="756"/>
        <v>0</v>
      </c>
      <c r="AD500" s="195">
        <f t="shared" si="756"/>
        <v>0</v>
      </c>
      <c r="AE500" s="195">
        <f t="shared" si="756"/>
        <v>0</v>
      </c>
      <c r="AF500" s="195">
        <f t="shared" si="756"/>
        <v>0</v>
      </c>
      <c r="AG500" s="195">
        <f t="shared" si="756"/>
        <v>0</v>
      </c>
      <c r="AH500" s="195">
        <f t="shared" si="756"/>
        <v>0</v>
      </c>
      <c r="AI500" s="195">
        <f t="shared" si="756"/>
        <v>0</v>
      </c>
      <c r="AJ500" s="195">
        <f t="shared" si="756"/>
        <v>0</v>
      </c>
      <c r="AK500" s="195">
        <f t="shared" ref="AK500:AO500" si="757">+AK440/AK$10</f>
        <v>0</v>
      </c>
      <c r="AL500" s="195">
        <f t="shared" si="757"/>
        <v>0</v>
      </c>
      <c r="AM500" s="195">
        <f t="shared" si="757"/>
        <v>0</v>
      </c>
      <c r="AN500" s="195">
        <f t="shared" si="757"/>
        <v>0</v>
      </c>
      <c r="AO500" s="195">
        <f t="shared" si="757"/>
        <v>0</v>
      </c>
      <c r="AP500" s="195">
        <f t="shared" ref="AP500:AS500" si="758">+AP440/AP$10</f>
        <v>0</v>
      </c>
      <c r="AQ500" s="195">
        <f t="shared" si="758"/>
        <v>0</v>
      </c>
      <c r="AR500" s="195">
        <f t="shared" si="758"/>
        <v>0</v>
      </c>
      <c r="AS500" s="195">
        <f t="shared" si="758"/>
        <v>0</v>
      </c>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14"/>
      <c r="DC500" s="28"/>
      <c r="DD500" s="28"/>
      <c r="DE500" s="28"/>
      <c r="DF500" s="28"/>
      <c r="DG500" s="28"/>
      <c r="DH500" s="28"/>
      <c r="DI500" s="28"/>
      <c r="DJ500" s="28"/>
      <c r="DK500" s="28"/>
      <c r="DL500" s="28"/>
      <c r="DM500" s="28"/>
      <c r="DN500" s="28"/>
      <c r="DO500" s="28"/>
      <c r="DP500" s="28"/>
      <c r="DQ500" s="28"/>
      <c r="DR500" s="28"/>
      <c r="DS500" s="28"/>
      <c r="DT500" s="28"/>
      <c r="DU500" s="28"/>
      <c r="DV500" s="28"/>
      <c r="DW500" s="28"/>
      <c r="DX500" s="28"/>
      <c r="DY500" s="28"/>
      <c r="DZ500" s="28"/>
      <c r="EA500" s="28"/>
      <c r="EB500" s="28"/>
      <c r="EC500" s="28"/>
      <c r="ED500" s="28"/>
      <c r="EE500" s="28"/>
      <c r="EF500" s="28"/>
      <c r="EG500" s="28"/>
      <c r="EH500" s="28"/>
      <c r="EI500" s="28"/>
      <c r="EJ500" s="28"/>
      <c r="EK500" s="28"/>
      <c r="EL500" s="28"/>
      <c r="EM500" s="28"/>
      <c r="EN500" s="28"/>
      <c r="EO500" s="28"/>
      <c r="EP500" s="28"/>
      <c r="EQ500" s="28"/>
      <c r="ER500" s="28"/>
      <c r="ES500" s="28"/>
      <c r="ET500" s="28"/>
      <c r="EU500" s="28"/>
      <c r="EV500" s="28"/>
      <c r="EW500" s="28"/>
      <c r="EX500" s="28"/>
      <c r="EY500" s="28"/>
      <c r="EZ500" s="28"/>
      <c r="FA500" s="28"/>
      <c r="FB500" s="28"/>
      <c r="FC500" s="28"/>
      <c r="FD500" s="28"/>
      <c r="FE500" s="28"/>
      <c r="FF500" s="28"/>
      <c r="FG500" s="28"/>
      <c r="FH500" s="28"/>
      <c r="FI500" s="28"/>
      <c r="FJ500" s="28"/>
      <c r="FK500" s="28"/>
      <c r="FL500" s="28"/>
      <c r="FM500" s="28"/>
      <c r="FN500" s="28"/>
      <c r="FO500" s="28"/>
      <c r="FP500" s="28"/>
      <c r="FQ500" s="28"/>
      <c r="FR500" s="28"/>
      <c r="FS500" s="28"/>
      <c r="FT500" s="28"/>
      <c r="FU500" s="28"/>
      <c r="FV500" s="28"/>
      <c r="FW500" s="28"/>
      <c r="FX500" s="28"/>
      <c r="FY500" s="28"/>
      <c r="FZ500" s="28"/>
      <c r="GA500" s="28"/>
      <c r="GB500" s="28"/>
      <c r="GC500" s="28"/>
      <c r="GD500" s="28"/>
      <c r="GE500" s="28"/>
      <c r="GF500" s="28"/>
      <c r="GG500" s="28"/>
      <c r="GH500" s="28"/>
      <c r="GI500" s="28"/>
      <c r="GJ500" s="28"/>
      <c r="GK500" s="28"/>
      <c r="GL500" s="28"/>
      <c r="GM500" s="28"/>
      <c r="GN500" s="28"/>
      <c r="GO500" s="28"/>
      <c r="GP500" s="28"/>
      <c r="GQ500" s="28"/>
      <c r="GR500" s="28"/>
      <c r="GS500" s="28"/>
      <c r="GT500" s="28"/>
      <c r="GU500" s="28"/>
      <c r="GV500" s="28"/>
      <c r="GW500" s="28"/>
      <c r="GX500" s="28"/>
      <c r="GY500" s="28"/>
      <c r="GZ500" s="28"/>
      <c r="HA500" s="28"/>
      <c r="HB500" s="28"/>
      <c r="HC500" s="28"/>
      <c r="HD500" s="28"/>
      <c r="HE500" s="28"/>
      <c r="HF500" s="28"/>
      <c r="HG500" s="28"/>
      <c r="HH500" s="28"/>
      <c r="HI500" s="28"/>
      <c r="HJ500" s="28"/>
      <c r="HK500" s="28"/>
      <c r="HL500" s="28"/>
      <c r="HM500" s="28"/>
      <c r="HN500" s="28"/>
      <c r="HO500" s="28"/>
      <c r="HP500" s="28"/>
      <c r="HQ500" s="28"/>
      <c r="HR500" s="28"/>
      <c r="HS500" s="28"/>
      <c r="HT500" s="28"/>
      <c r="HU500" s="28"/>
      <c r="HV500" s="28"/>
      <c r="HW500" s="28"/>
      <c r="HX500" s="28"/>
      <c r="HY500" s="28"/>
      <c r="HZ500" s="28"/>
      <c r="IA500" s="28"/>
      <c r="IB500" s="28"/>
      <c r="IC500" s="28"/>
      <c r="ID500" s="28"/>
      <c r="IE500" s="28"/>
      <c r="IF500" s="28"/>
      <c r="IG500" s="28"/>
      <c r="IH500" s="28"/>
      <c r="II500" s="28"/>
      <c r="IJ500" s="28"/>
      <c r="IK500" s="28"/>
      <c r="IL500" s="28"/>
      <c r="IM500" s="28"/>
      <c r="IN500" s="28"/>
      <c r="IO500" s="28"/>
      <c r="IP500" s="28"/>
      <c r="IQ500" s="28"/>
      <c r="IR500" s="28"/>
      <c r="IS500" s="28"/>
      <c r="IT500" s="28"/>
      <c r="IU500" s="28"/>
      <c r="IV500" s="28"/>
      <c r="IW500" s="28"/>
      <c r="IX500" s="28"/>
      <c r="IY500" s="28"/>
      <c r="IZ500" s="28"/>
      <c r="JA500" s="28"/>
      <c r="JB500" s="28"/>
      <c r="JC500" s="28"/>
      <c r="JD500" s="28"/>
      <c r="JE500" s="28"/>
      <c r="JF500" s="28"/>
      <c r="JG500" s="28"/>
      <c r="JH500" s="28"/>
      <c r="JI500" s="28"/>
      <c r="JJ500" s="28"/>
      <c r="JK500" s="28"/>
      <c r="JL500" s="28"/>
      <c r="JM500" s="28"/>
      <c r="JN500" s="28"/>
      <c r="JO500" s="28"/>
      <c r="JP500" s="28"/>
      <c r="JQ500" s="28"/>
      <c r="JR500" s="28"/>
      <c r="JS500" s="28"/>
    </row>
    <row r="501" spans="1:279" s="27" customFormat="1" ht="12.75" outlineLevel="1" x14ac:dyDescent="0.2">
      <c r="A501" s="33"/>
      <c r="B501" s="58"/>
      <c r="C501" s="33" t="s">
        <v>156</v>
      </c>
      <c r="D501" s="33"/>
      <c r="E501" s="244">
        <v>0</v>
      </c>
      <c r="F501" s="194"/>
      <c r="G501" s="204">
        <f t="shared" si="650"/>
        <v>0</v>
      </c>
      <c r="H501" s="246">
        <f t="shared" si="643"/>
        <v>0</v>
      </c>
      <c r="I501" s="201" t="s">
        <v>193</v>
      </c>
      <c r="J501" s="195">
        <f t="shared" ref="J501:AJ501" si="759">+J441/J$10</f>
        <v>0</v>
      </c>
      <c r="K501" s="195">
        <f t="shared" si="759"/>
        <v>0</v>
      </c>
      <c r="L501" s="195">
        <f t="shared" si="759"/>
        <v>0</v>
      </c>
      <c r="M501" s="195">
        <f t="shared" si="759"/>
        <v>0</v>
      </c>
      <c r="N501" s="195">
        <f t="shared" si="759"/>
        <v>0</v>
      </c>
      <c r="O501" s="195">
        <f t="shared" si="759"/>
        <v>0</v>
      </c>
      <c r="P501" s="195">
        <f t="shared" si="759"/>
        <v>0</v>
      </c>
      <c r="Q501" s="195">
        <f t="shared" si="759"/>
        <v>0</v>
      </c>
      <c r="R501" s="195">
        <f t="shared" si="759"/>
        <v>0</v>
      </c>
      <c r="S501" s="195">
        <f t="shared" si="759"/>
        <v>0</v>
      </c>
      <c r="T501" s="195">
        <f t="shared" si="759"/>
        <v>0</v>
      </c>
      <c r="U501" s="195">
        <f t="shared" si="759"/>
        <v>0</v>
      </c>
      <c r="V501" s="195">
        <f t="shared" si="759"/>
        <v>0</v>
      </c>
      <c r="W501" s="195">
        <f t="shared" si="759"/>
        <v>0</v>
      </c>
      <c r="X501" s="195">
        <f t="shared" si="759"/>
        <v>0</v>
      </c>
      <c r="Y501" s="195">
        <f t="shared" si="759"/>
        <v>0</v>
      </c>
      <c r="Z501" s="195">
        <f t="shared" si="759"/>
        <v>0</v>
      </c>
      <c r="AA501" s="195">
        <f t="shared" si="759"/>
        <v>0</v>
      </c>
      <c r="AB501" s="195">
        <f t="shared" si="759"/>
        <v>0</v>
      </c>
      <c r="AC501" s="195">
        <f t="shared" si="759"/>
        <v>0</v>
      </c>
      <c r="AD501" s="195">
        <f t="shared" si="759"/>
        <v>0</v>
      </c>
      <c r="AE501" s="195">
        <f t="shared" si="759"/>
        <v>0</v>
      </c>
      <c r="AF501" s="195">
        <f t="shared" si="759"/>
        <v>0</v>
      </c>
      <c r="AG501" s="195">
        <f t="shared" si="759"/>
        <v>0</v>
      </c>
      <c r="AH501" s="195">
        <f t="shared" si="759"/>
        <v>0</v>
      </c>
      <c r="AI501" s="195">
        <f t="shared" si="759"/>
        <v>0</v>
      </c>
      <c r="AJ501" s="195">
        <f t="shared" si="759"/>
        <v>0</v>
      </c>
      <c r="AK501" s="195">
        <f t="shared" ref="AK501:AO501" si="760">+AK441/AK$10</f>
        <v>0</v>
      </c>
      <c r="AL501" s="195">
        <f t="shared" si="760"/>
        <v>0</v>
      </c>
      <c r="AM501" s="195">
        <f t="shared" si="760"/>
        <v>0</v>
      </c>
      <c r="AN501" s="195">
        <f t="shared" si="760"/>
        <v>0</v>
      </c>
      <c r="AO501" s="195">
        <f t="shared" si="760"/>
        <v>0</v>
      </c>
      <c r="AP501" s="195">
        <f t="shared" ref="AP501:AS501" si="761">+AP441/AP$10</f>
        <v>0</v>
      </c>
      <c r="AQ501" s="195">
        <f t="shared" si="761"/>
        <v>0</v>
      </c>
      <c r="AR501" s="195">
        <f t="shared" si="761"/>
        <v>0</v>
      </c>
      <c r="AS501" s="195">
        <f t="shared" si="761"/>
        <v>0</v>
      </c>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c r="CK501" s="34"/>
      <c r="CL501" s="34"/>
      <c r="CM501" s="34"/>
      <c r="CN501" s="34"/>
      <c r="CO501" s="34"/>
      <c r="CP501" s="34"/>
      <c r="CQ501" s="34"/>
      <c r="CR501" s="34"/>
      <c r="CS501" s="34"/>
      <c r="CT501" s="34"/>
      <c r="CU501" s="34"/>
      <c r="CV501" s="34"/>
      <c r="CW501" s="34"/>
      <c r="CX501" s="34"/>
      <c r="CY501" s="34"/>
      <c r="CZ501" s="34"/>
      <c r="DA501" s="34"/>
      <c r="DB501" s="14"/>
      <c r="DC501" s="28"/>
      <c r="DD501" s="28"/>
      <c r="DE501" s="28"/>
      <c r="DF501" s="28"/>
      <c r="DG501" s="28"/>
      <c r="DH501" s="28"/>
      <c r="DI501" s="28"/>
      <c r="DJ501" s="28"/>
      <c r="DK501" s="28"/>
      <c r="DL501" s="28"/>
      <c r="DM501" s="28"/>
      <c r="DN501" s="28"/>
      <c r="DO501" s="28"/>
      <c r="DP501" s="28"/>
      <c r="DQ501" s="28"/>
      <c r="DR501" s="28"/>
      <c r="DS501" s="28"/>
      <c r="DT501" s="28"/>
      <c r="DU501" s="28"/>
      <c r="DV501" s="28"/>
      <c r="DW501" s="28"/>
      <c r="DX501" s="28"/>
      <c r="DY501" s="28"/>
      <c r="DZ501" s="28"/>
      <c r="EA501" s="28"/>
      <c r="EB501" s="28"/>
      <c r="EC501" s="28"/>
      <c r="ED501" s="28"/>
      <c r="EE501" s="28"/>
      <c r="EF501" s="28"/>
      <c r="EG501" s="28"/>
      <c r="EH501" s="28"/>
      <c r="EI501" s="28"/>
      <c r="EJ501" s="28"/>
      <c r="EK501" s="28"/>
      <c r="EL501" s="28"/>
      <c r="EM501" s="28"/>
      <c r="EN501" s="28"/>
      <c r="EO501" s="28"/>
      <c r="EP501" s="28"/>
      <c r="EQ501" s="28"/>
      <c r="ER501" s="28"/>
      <c r="ES501" s="28"/>
      <c r="ET501" s="28"/>
      <c r="EU501" s="28"/>
      <c r="EV501" s="28"/>
      <c r="EW501" s="28"/>
      <c r="EX501" s="28"/>
      <c r="EY501" s="28"/>
      <c r="EZ501" s="28"/>
      <c r="FA501" s="28"/>
      <c r="FB501" s="28"/>
      <c r="FC501" s="28"/>
      <c r="FD501" s="28"/>
      <c r="FE501" s="28"/>
      <c r="FF501" s="28"/>
      <c r="FG501" s="28"/>
      <c r="FH501" s="28"/>
      <c r="FI501" s="28"/>
      <c r="FJ501" s="28"/>
      <c r="FK501" s="28"/>
      <c r="FL501" s="28"/>
      <c r="FM501" s="28"/>
      <c r="FN501" s="28"/>
      <c r="FO501" s="28"/>
      <c r="FP501" s="28"/>
      <c r="FQ501" s="28"/>
      <c r="FR501" s="28"/>
      <c r="FS501" s="28"/>
      <c r="FT501" s="28"/>
      <c r="FU501" s="28"/>
      <c r="FV501" s="28"/>
      <c r="FW501" s="28"/>
      <c r="FX501" s="28"/>
      <c r="FY501" s="28"/>
      <c r="FZ501" s="28"/>
      <c r="GA501" s="28"/>
      <c r="GB501" s="28"/>
      <c r="GC501" s="28"/>
      <c r="GD501" s="28"/>
      <c r="GE501" s="28"/>
      <c r="GF501" s="28"/>
      <c r="GG501" s="28"/>
      <c r="GH501" s="28"/>
      <c r="GI501" s="28"/>
      <c r="GJ501" s="28"/>
      <c r="GK501" s="28"/>
      <c r="GL501" s="28"/>
      <c r="GM501" s="28"/>
      <c r="GN501" s="28"/>
      <c r="GO501" s="28"/>
      <c r="GP501" s="28"/>
      <c r="GQ501" s="28"/>
      <c r="GR501" s="28"/>
      <c r="GS501" s="28"/>
      <c r="GT501" s="28"/>
      <c r="GU501" s="28"/>
      <c r="GV501" s="28"/>
      <c r="GW501" s="28"/>
      <c r="GX501" s="28"/>
      <c r="GY501" s="28"/>
      <c r="GZ501" s="28"/>
      <c r="HA501" s="28"/>
      <c r="HB501" s="28"/>
      <c r="HC501" s="28"/>
      <c r="HD501" s="28"/>
      <c r="HE501" s="28"/>
      <c r="HF501" s="28"/>
      <c r="HG501" s="28"/>
      <c r="HH501" s="28"/>
      <c r="HI501" s="28"/>
      <c r="HJ501" s="28"/>
      <c r="HK501" s="28"/>
      <c r="HL501" s="28"/>
      <c r="HM501" s="28"/>
      <c r="HN501" s="28"/>
      <c r="HO501" s="28"/>
      <c r="HP501" s="28"/>
      <c r="HQ501" s="28"/>
      <c r="HR501" s="28"/>
      <c r="HS501" s="28"/>
      <c r="HT501" s="28"/>
      <c r="HU501" s="28"/>
      <c r="HV501" s="28"/>
      <c r="HW501" s="28"/>
      <c r="HX501" s="28"/>
      <c r="HY501" s="28"/>
      <c r="HZ501" s="28"/>
      <c r="IA501" s="28"/>
      <c r="IB501" s="28"/>
      <c r="IC501" s="28"/>
      <c r="ID501" s="28"/>
      <c r="IE501" s="28"/>
      <c r="IF501" s="28"/>
      <c r="IG501" s="28"/>
      <c r="IH501" s="28"/>
      <c r="II501" s="28"/>
      <c r="IJ501" s="28"/>
      <c r="IK501" s="28"/>
      <c r="IL501" s="28"/>
      <c r="IM501" s="28"/>
      <c r="IN501" s="28"/>
      <c r="IO501" s="28"/>
      <c r="IP501" s="28"/>
      <c r="IQ501" s="28"/>
      <c r="IR501" s="28"/>
      <c r="IS501" s="28"/>
      <c r="IT501" s="28"/>
      <c r="IU501" s="28"/>
      <c r="IV501" s="28"/>
      <c r="IW501" s="28"/>
      <c r="IX501" s="28"/>
      <c r="IY501" s="28"/>
      <c r="IZ501" s="28"/>
      <c r="JA501" s="28"/>
      <c r="JB501" s="28"/>
      <c r="JC501" s="28"/>
      <c r="JD501" s="28"/>
      <c r="JE501" s="28"/>
      <c r="JF501" s="28"/>
      <c r="JG501" s="28"/>
      <c r="JH501" s="28"/>
      <c r="JI501" s="28"/>
      <c r="JJ501" s="28"/>
      <c r="JK501" s="28"/>
      <c r="JL501" s="28"/>
      <c r="JM501" s="28"/>
      <c r="JN501" s="28"/>
      <c r="JO501" s="28"/>
      <c r="JP501" s="28"/>
      <c r="JQ501" s="28"/>
      <c r="JR501" s="28"/>
      <c r="JS501" s="28"/>
    </row>
    <row r="502" spans="1:279" s="27" customFormat="1" ht="12.75" outlineLevel="1" x14ac:dyDescent="0.2">
      <c r="A502" s="33"/>
      <c r="B502" s="58"/>
      <c r="C502" s="33" t="s">
        <v>157</v>
      </c>
      <c r="D502" s="33"/>
      <c r="E502" s="244">
        <v>0</v>
      </c>
      <c r="F502" s="194"/>
      <c r="G502" s="204">
        <f t="shared" si="650"/>
        <v>0</v>
      </c>
      <c r="H502" s="246">
        <f t="shared" si="643"/>
        <v>0</v>
      </c>
      <c r="I502" s="201" t="s">
        <v>193</v>
      </c>
      <c r="J502" s="195">
        <f t="shared" ref="J502:AJ502" si="762">+J442/J$10</f>
        <v>0</v>
      </c>
      <c r="K502" s="195">
        <f t="shared" si="762"/>
        <v>0</v>
      </c>
      <c r="L502" s="195">
        <f t="shared" si="762"/>
        <v>0</v>
      </c>
      <c r="M502" s="195">
        <f t="shared" si="762"/>
        <v>0</v>
      </c>
      <c r="N502" s="195">
        <f t="shared" si="762"/>
        <v>0</v>
      </c>
      <c r="O502" s="195">
        <f t="shared" si="762"/>
        <v>0</v>
      </c>
      <c r="P502" s="195">
        <f t="shared" si="762"/>
        <v>0</v>
      </c>
      <c r="Q502" s="195">
        <f t="shared" si="762"/>
        <v>0</v>
      </c>
      <c r="R502" s="195">
        <f t="shared" si="762"/>
        <v>0</v>
      </c>
      <c r="S502" s="195">
        <f t="shared" si="762"/>
        <v>0</v>
      </c>
      <c r="T502" s="195">
        <f t="shared" si="762"/>
        <v>0</v>
      </c>
      <c r="U502" s="195">
        <f t="shared" si="762"/>
        <v>0</v>
      </c>
      <c r="V502" s="195">
        <f t="shared" si="762"/>
        <v>0</v>
      </c>
      <c r="W502" s="195">
        <f t="shared" si="762"/>
        <v>0</v>
      </c>
      <c r="X502" s="195">
        <f t="shared" si="762"/>
        <v>0</v>
      </c>
      <c r="Y502" s="195">
        <f t="shared" si="762"/>
        <v>0</v>
      </c>
      <c r="Z502" s="195">
        <f t="shared" si="762"/>
        <v>0</v>
      </c>
      <c r="AA502" s="195">
        <f t="shared" si="762"/>
        <v>0</v>
      </c>
      <c r="AB502" s="195">
        <f t="shared" si="762"/>
        <v>0</v>
      </c>
      <c r="AC502" s="195">
        <f t="shared" si="762"/>
        <v>0</v>
      </c>
      <c r="AD502" s="195">
        <f t="shared" si="762"/>
        <v>0</v>
      </c>
      <c r="AE502" s="195">
        <f t="shared" si="762"/>
        <v>0</v>
      </c>
      <c r="AF502" s="195">
        <f t="shared" si="762"/>
        <v>0</v>
      </c>
      <c r="AG502" s="195">
        <f t="shared" si="762"/>
        <v>0</v>
      </c>
      <c r="AH502" s="195">
        <f t="shared" si="762"/>
        <v>0</v>
      </c>
      <c r="AI502" s="195">
        <f t="shared" si="762"/>
        <v>0</v>
      </c>
      <c r="AJ502" s="195">
        <f t="shared" si="762"/>
        <v>0</v>
      </c>
      <c r="AK502" s="195">
        <f t="shared" ref="AK502:AO502" si="763">+AK442/AK$10</f>
        <v>0</v>
      </c>
      <c r="AL502" s="195">
        <f t="shared" si="763"/>
        <v>0</v>
      </c>
      <c r="AM502" s="195">
        <f t="shared" si="763"/>
        <v>0</v>
      </c>
      <c r="AN502" s="195">
        <f t="shared" si="763"/>
        <v>0</v>
      </c>
      <c r="AO502" s="195">
        <f t="shared" si="763"/>
        <v>0</v>
      </c>
      <c r="AP502" s="195">
        <f t="shared" ref="AP502:AS502" si="764">+AP442/AP$10</f>
        <v>0</v>
      </c>
      <c r="AQ502" s="195">
        <f t="shared" si="764"/>
        <v>0</v>
      </c>
      <c r="AR502" s="195">
        <f t="shared" si="764"/>
        <v>0</v>
      </c>
      <c r="AS502" s="195">
        <f t="shared" si="764"/>
        <v>0</v>
      </c>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c r="CK502" s="34"/>
      <c r="CL502" s="34"/>
      <c r="CM502" s="34"/>
      <c r="CN502" s="34"/>
      <c r="CO502" s="34"/>
      <c r="CP502" s="34"/>
      <c r="CQ502" s="34"/>
      <c r="CR502" s="34"/>
      <c r="CS502" s="34"/>
      <c r="CT502" s="34"/>
      <c r="CU502" s="34"/>
      <c r="CV502" s="34"/>
      <c r="CW502" s="34"/>
      <c r="CX502" s="34"/>
      <c r="CY502" s="34"/>
      <c r="CZ502" s="34"/>
      <c r="DA502" s="34"/>
      <c r="DB502" s="14"/>
      <c r="DC502" s="28"/>
      <c r="DD502" s="28"/>
      <c r="DE502" s="28"/>
      <c r="DF502" s="28"/>
      <c r="DG502" s="28"/>
      <c r="DH502" s="28"/>
      <c r="DI502" s="28"/>
      <c r="DJ502" s="28"/>
      <c r="DK502" s="28"/>
      <c r="DL502" s="28"/>
      <c r="DM502" s="28"/>
      <c r="DN502" s="28"/>
      <c r="DO502" s="28"/>
      <c r="DP502" s="28"/>
      <c r="DQ502" s="28"/>
      <c r="DR502" s="28"/>
      <c r="DS502" s="28"/>
      <c r="DT502" s="28"/>
      <c r="DU502" s="28"/>
      <c r="DV502" s="28"/>
      <c r="DW502" s="28"/>
      <c r="DX502" s="28"/>
      <c r="DY502" s="28"/>
      <c r="DZ502" s="28"/>
      <c r="EA502" s="28"/>
      <c r="EB502" s="28"/>
      <c r="EC502" s="28"/>
      <c r="ED502" s="28"/>
      <c r="EE502" s="28"/>
      <c r="EF502" s="28"/>
      <c r="EG502" s="28"/>
      <c r="EH502" s="28"/>
      <c r="EI502" s="28"/>
      <c r="EJ502" s="28"/>
      <c r="EK502" s="28"/>
      <c r="EL502" s="28"/>
      <c r="EM502" s="28"/>
      <c r="EN502" s="28"/>
      <c r="EO502" s="28"/>
      <c r="EP502" s="28"/>
      <c r="EQ502" s="28"/>
      <c r="ER502" s="28"/>
      <c r="ES502" s="28"/>
      <c r="ET502" s="28"/>
      <c r="EU502" s="28"/>
      <c r="EV502" s="28"/>
      <c r="EW502" s="28"/>
      <c r="EX502" s="28"/>
      <c r="EY502" s="28"/>
      <c r="EZ502" s="28"/>
      <c r="FA502" s="28"/>
      <c r="FB502" s="28"/>
      <c r="FC502" s="28"/>
      <c r="FD502" s="28"/>
      <c r="FE502" s="28"/>
      <c r="FF502" s="28"/>
      <c r="FG502" s="28"/>
      <c r="FH502" s="28"/>
      <c r="FI502" s="28"/>
      <c r="FJ502" s="28"/>
      <c r="FK502" s="28"/>
      <c r="FL502" s="28"/>
      <c r="FM502" s="28"/>
      <c r="FN502" s="28"/>
      <c r="FO502" s="28"/>
      <c r="FP502" s="28"/>
      <c r="FQ502" s="28"/>
      <c r="FR502" s="28"/>
      <c r="FS502" s="28"/>
      <c r="FT502" s="28"/>
      <c r="FU502" s="28"/>
      <c r="FV502" s="28"/>
      <c r="FW502" s="28"/>
      <c r="FX502" s="28"/>
      <c r="FY502" s="28"/>
      <c r="FZ502" s="28"/>
      <c r="GA502" s="28"/>
      <c r="GB502" s="28"/>
      <c r="GC502" s="28"/>
      <c r="GD502" s="28"/>
      <c r="GE502" s="28"/>
      <c r="GF502" s="28"/>
      <c r="GG502" s="28"/>
      <c r="GH502" s="28"/>
      <c r="GI502" s="28"/>
      <c r="GJ502" s="28"/>
      <c r="GK502" s="28"/>
      <c r="GL502" s="28"/>
      <c r="GM502" s="28"/>
      <c r="GN502" s="28"/>
      <c r="GO502" s="28"/>
      <c r="GP502" s="28"/>
      <c r="GQ502" s="28"/>
      <c r="GR502" s="28"/>
      <c r="GS502" s="28"/>
      <c r="GT502" s="28"/>
      <c r="GU502" s="28"/>
      <c r="GV502" s="28"/>
      <c r="GW502" s="28"/>
      <c r="GX502" s="28"/>
      <c r="GY502" s="28"/>
      <c r="GZ502" s="28"/>
      <c r="HA502" s="28"/>
      <c r="HB502" s="28"/>
      <c r="HC502" s="28"/>
      <c r="HD502" s="28"/>
      <c r="HE502" s="28"/>
      <c r="HF502" s="28"/>
      <c r="HG502" s="28"/>
      <c r="HH502" s="28"/>
      <c r="HI502" s="28"/>
      <c r="HJ502" s="28"/>
      <c r="HK502" s="28"/>
      <c r="HL502" s="28"/>
      <c r="HM502" s="28"/>
      <c r="HN502" s="28"/>
      <c r="HO502" s="28"/>
      <c r="HP502" s="28"/>
      <c r="HQ502" s="28"/>
      <c r="HR502" s="28"/>
      <c r="HS502" s="28"/>
      <c r="HT502" s="28"/>
      <c r="HU502" s="28"/>
      <c r="HV502" s="28"/>
      <c r="HW502" s="28"/>
      <c r="HX502" s="28"/>
      <c r="HY502" s="28"/>
      <c r="HZ502" s="28"/>
      <c r="IA502" s="28"/>
      <c r="IB502" s="28"/>
      <c r="IC502" s="28"/>
      <c r="ID502" s="28"/>
      <c r="IE502" s="28"/>
      <c r="IF502" s="28"/>
      <c r="IG502" s="28"/>
      <c r="IH502" s="28"/>
      <c r="II502" s="28"/>
      <c r="IJ502" s="28"/>
      <c r="IK502" s="28"/>
      <c r="IL502" s="28"/>
      <c r="IM502" s="28"/>
      <c r="IN502" s="28"/>
      <c r="IO502" s="28"/>
      <c r="IP502" s="28"/>
      <c r="IQ502" s="28"/>
      <c r="IR502" s="28"/>
      <c r="IS502" s="28"/>
      <c r="IT502" s="28"/>
      <c r="IU502" s="28"/>
      <c r="IV502" s="28"/>
      <c r="IW502" s="28"/>
      <c r="IX502" s="28"/>
      <c r="IY502" s="28"/>
      <c r="IZ502" s="28"/>
      <c r="JA502" s="28"/>
      <c r="JB502" s="28"/>
      <c r="JC502" s="28"/>
      <c r="JD502" s="28"/>
      <c r="JE502" s="28"/>
      <c r="JF502" s="28"/>
      <c r="JG502" s="28"/>
      <c r="JH502" s="28"/>
      <c r="JI502" s="28"/>
      <c r="JJ502" s="28"/>
      <c r="JK502" s="28"/>
      <c r="JL502" s="28"/>
      <c r="JM502" s="28"/>
      <c r="JN502" s="28"/>
      <c r="JO502" s="28"/>
      <c r="JP502" s="28"/>
      <c r="JQ502" s="28"/>
      <c r="JR502" s="28"/>
      <c r="JS502" s="28"/>
    </row>
    <row r="503" spans="1:279" s="27" customFormat="1" ht="12.75" outlineLevel="1" x14ac:dyDescent="0.2">
      <c r="A503" s="33"/>
      <c r="B503" s="58"/>
      <c r="C503" s="33" t="s">
        <v>158</v>
      </c>
      <c r="D503" s="33"/>
      <c r="E503" s="244">
        <v>0</v>
      </c>
      <c r="F503" s="194"/>
      <c r="G503" s="204">
        <f t="shared" si="650"/>
        <v>0</v>
      </c>
      <c r="H503" s="246">
        <f t="shared" si="643"/>
        <v>0</v>
      </c>
      <c r="I503" s="201" t="s">
        <v>193</v>
      </c>
      <c r="J503" s="195">
        <f t="shared" ref="J503:AJ503" si="765">+J443/J$10</f>
        <v>0</v>
      </c>
      <c r="K503" s="195">
        <f t="shared" si="765"/>
        <v>0</v>
      </c>
      <c r="L503" s="195">
        <f t="shared" si="765"/>
        <v>0</v>
      </c>
      <c r="M503" s="195">
        <f t="shared" si="765"/>
        <v>0</v>
      </c>
      <c r="N503" s="195">
        <f t="shared" si="765"/>
        <v>0</v>
      </c>
      <c r="O503" s="195">
        <f t="shared" si="765"/>
        <v>0</v>
      </c>
      <c r="P503" s="195">
        <f t="shared" si="765"/>
        <v>0</v>
      </c>
      <c r="Q503" s="195">
        <f t="shared" si="765"/>
        <v>0</v>
      </c>
      <c r="R503" s="195">
        <f t="shared" si="765"/>
        <v>0</v>
      </c>
      <c r="S503" s="195">
        <f t="shared" si="765"/>
        <v>0</v>
      </c>
      <c r="T503" s="195">
        <f t="shared" si="765"/>
        <v>0</v>
      </c>
      <c r="U503" s="195">
        <f t="shared" si="765"/>
        <v>0</v>
      </c>
      <c r="V503" s="195">
        <f t="shared" si="765"/>
        <v>0</v>
      </c>
      <c r="W503" s="195">
        <f t="shared" si="765"/>
        <v>0</v>
      </c>
      <c r="X503" s="195">
        <f t="shared" si="765"/>
        <v>0</v>
      </c>
      <c r="Y503" s="195">
        <f t="shared" si="765"/>
        <v>0</v>
      </c>
      <c r="Z503" s="195">
        <f t="shared" si="765"/>
        <v>0</v>
      </c>
      <c r="AA503" s="195">
        <f t="shared" si="765"/>
        <v>0</v>
      </c>
      <c r="AB503" s="195">
        <f t="shared" si="765"/>
        <v>0</v>
      </c>
      <c r="AC503" s="195">
        <f t="shared" si="765"/>
        <v>0</v>
      </c>
      <c r="AD503" s="195">
        <f t="shared" si="765"/>
        <v>0</v>
      </c>
      <c r="AE503" s="195">
        <f t="shared" si="765"/>
        <v>0</v>
      </c>
      <c r="AF503" s="195">
        <f t="shared" si="765"/>
        <v>0</v>
      </c>
      <c r="AG503" s="195">
        <f t="shared" si="765"/>
        <v>0</v>
      </c>
      <c r="AH503" s="195">
        <f t="shared" si="765"/>
        <v>0</v>
      </c>
      <c r="AI503" s="195">
        <f t="shared" si="765"/>
        <v>0</v>
      </c>
      <c r="AJ503" s="195">
        <f t="shared" si="765"/>
        <v>0</v>
      </c>
      <c r="AK503" s="195">
        <f t="shared" ref="AK503:AO503" si="766">+AK443/AK$10</f>
        <v>0</v>
      </c>
      <c r="AL503" s="195">
        <f t="shared" si="766"/>
        <v>0</v>
      </c>
      <c r="AM503" s="195">
        <f t="shared" si="766"/>
        <v>0</v>
      </c>
      <c r="AN503" s="195">
        <f t="shared" si="766"/>
        <v>0</v>
      </c>
      <c r="AO503" s="195">
        <f t="shared" si="766"/>
        <v>0</v>
      </c>
      <c r="AP503" s="195">
        <f t="shared" ref="AP503:AS503" si="767">+AP443/AP$10</f>
        <v>0</v>
      </c>
      <c r="AQ503" s="195">
        <f t="shared" si="767"/>
        <v>0</v>
      </c>
      <c r="AR503" s="195">
        <f t="shared" si="767"/>
        <v>0</v>
      </c>
      <c r="AS503" s="195">
        <f t="shared" si="767"/>
        <v>0</v>
      </c>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c r="CK503" s="34"/>
      <c r="CL503" s="34"/>
      <c r="CM503" s="34"/>
      <c r="CN503" s="34"/>
      <c r="CO503" s="34"/>
      <c r="CP503" s="34"/>
      <c r="CQ503" s="34"/>
      <c r="CR503" s="34"/>
      <c r="CS503" s="34"/>
      <c r="CT503" s="34"/>
      <c r="CU503" s="34"/>
      <c r="CV503" s="34"/>
      <c r="CW503" s="34"/>
      <c r="CX503" s="34"/>
      <c r="CY503" s="34"/>
      <c r="CZ503" s="34"/>
      <c r="DA503" s="34"/>
      <c r="DB503" s="14"/>
      <c r="DC503" s="28"/>
      <c r="DD503" s="28"/>
      <c r="DE503" s="28"/>
      <c r="DF503" s="28"/>
      <c r="DG503" s="28"/>
      <c r="DH503" s="28"/>
      <c r="DI503" s="28"/>
      <c r="DJ503" s="28"/>
      <c r="DK503" s="28"/>
      <c r="DL503" s="28"/>
      <c r="DM503" s="28"/>
      <c r="DN503" s="28"/>
      <c r="DO503" s="28"/>
      <c r="DP503" s="28"/>
      <c r="DQ503" s="28"/>
      <c r="DR503" s="28"/>
      <c r="DS503" s="28"/>
      <c r="DT503" s="28"/>
      <c r="DU503" s="28"/>
      <c r="DV503" s="28"/>
      <c r="DW503" s="28"/>
      <c r="DX503" s="28"/>
      <c r="DY503" s="28"/>
      <c r="DZ503" s="28"/>
      <c r="EA503" s="28"/>
      <c r="EB503" s="28"/>
      <c r="EC503" s="28"/>
      <c r="ED503" s="28"/>
      <c r="EE503" s="28"/>
      <c r="EF503" s="28"/>
      <c r="EG503" s="28"/>
      <c r="EH503" s="28"/>
      <c r="EI503" s="28"/>
      <c r="EJ503" s="28"/>
      <c r="EK503" s="28"/>
      <c r="EL503" s="28"/>
      <c r="EM503" s="28"/>
      <c r="EN503" s="28"/>
      <c r="EO503" s="28"/>
      <c r="EP503" s="28"/>
      <c r="EQ503" s="28"/>
      <c r="ER503" s="28"/>
      <c r="ES503" s="28"/>
      <c r="ET503" s="28"/>
      <c r="EU503" s="28"/>
      <c r="EV503" s="28"/>
      <c r="EW503" s="28"/>
      <c r="EX503" s="28"/>
      <c r="EY503" s="28"/>
      <c r="EZ503" s="28"/>
      <c r="FA503" s="28"/>
      <c r="FB503" s="28"/>
      <c r="FC503" s="28"/>
      <c r="FD503" s="28"/>
      <c r="FE503" s="28"/>
      <c r="FF503" s="28"/>
      <c r="FG503" s="28"/>
      <c r="FH503" s="28"/>
      <c r="FI503" s="28"/>
      <c r="FJ503" s="28"/>
      <c r="FK503" s="28"/>
      <c r="FL503" s="28"/>
      <c r="FM503" s="28"/>
      <c r="FN503" s="28"/>
      <c r="FO503" s="28"/>
      <c r="FP503" s="28"/>
      <c r="FQ503" s="28"/>
      <c r="FR503" s="28"/>
      <c r="FS503" s="28"/>
      <c r="FT503" s="28"/>
      <c r="FU503" s="28"/>
      <c r="FV503" s="28"/>
      <c r="FW503" s="28"/>
      <c r="FX503" s="28"/>
      <c r="FY503" s="28"/>
      <c r="FZ503" s="28"/>
      <c r="GA503" s="28"/>
      <c r="GB503" s="28"/>
      <c r="GC503" s="28"/>
      <c r="GD503" s="28"/>
      <c r="GE503" s="28"/>
      <c r="GF503" s="28"/>
      <c r="GG503" s="28"/>
      <c r="GH503" s="28"/>
      <c r="GI503" s="28"/>
      <c r="GJ503" s="28"/>
      <c r="GK503" s="28"/>
      <c r="GL503" s="28"/>
      <c r="GM503" s="28"/>
      <c r="GN503" s="28"/>
      <c r="GO503" s="28"/>
      <c r="GP503" s="28"/>
      <c r="GQ503" s="28"/>
      <c r="GR503" s="28"/>
      <c r="GS503" s="28"/>
      <c r="GT503" s="28"/>
      <c r="GU503" s="28"/>
      <c r="GV503" s="28"/>
      <c r="GW503" s="28"/>
      <c r="GX503" s="28"/>
      <c r="GY503" s="28"/>
      <c r="GZ503" s="28"/>
      <c r="HA503" s="28"/>
      <c r="HB503" s="28"/>
      <c r="HC503" s="28"/>
      <c r="HD503" s="28"/>
      <c r="HE503" s="28"/>
      <c r="HF503" s="28"/>
      <c r="HG503" s="28"/>
      <c r="HH503" s="28"/>
      <c r="HI503" s="28"/>
      <c r="HJ503" s="28"/>
      <c r="HK503" s="28"/>
      <c r="HL503" s="28"/>
      <c r="HM503" s="28"/>
      <c r="HN503" s="28"/>
      <c r="HO503" s="28"/>
      <c r="HP503" s="28"/>
      <c r="HQ503" s="28"/>
      <c r="HR503" s="28"/>
      <c r="HS503" s="28"/>
      <c r="HT503" s="28"/>
      <c r="HU503" s="28"/>
      <c r="HV503" s="28"/>
      <c r="HW503" s="28"/>
      <c r="HX503" s="28"/>
      <c r="HY503" s="28"/>
      <c r="HZ503" s="28"/>
      <c r="IA503" s="28"/>
      <c r="IB503" s="28"/>
      <c r="IC503" s="28"/>
      <c r="ID503" s="28"/>
      <c r="IE503" s="28"/>
      <c r="IF503" s="28"/>
      <c r="IG503" s="28"/>
      <c r="IH503" s="28"/>
      <c r="II503" s="28"/>
      <c r="IJ503" s="28"/>
      <c r="IK503" s="28"/>
      <c r="IL503" s="28"/>
      <c r="IM503" s="28"/>
      <c r="IN503" s="28"/>
      <c r="IO503" s="28"/>
      <c r="IP503" s="28"/>
      <c r="IQ503" s="28"/>
      <c r="IR503" s="28"/>
      <c r="IS503" s="28"/>
      <c r="IT503" s="28"/>
      <c r="IU503" s="28"/>
      <c r="IV503" s="28"/>
      <c r="IW503" s="28"/>
      <c r="IX503" s="28"/>
      <c r="IY503" s="28"/>
      <c r="IZ503" s="28"/>
      <c r="JA503" s="28"/>
      <c r="JB503" s="28"/>
      <c r="JC503" s="28"/>
      <c r="JD503" s="28"/>
      <c r="JE503" s="28"/>
      <c r="JF503" s="28"/>
      <c r="JG503" s="28"/>
      <c r="JH503" s="28"/>
      <c r="JI503" s="28"/>
      <c r="JJ503" s="28"/>
      <c r="JK503" s="28"/>
      <c r="JL503" s="28"/>
      <c r="JM503" s="28"/>
      <c r="JN503" s="28"/>
      <c r="JO503" s="28"/>
      <c r="JP503" s="28"/>
      <c r="JQ503" s="28"/>
      <c r="JR503" s="28"/>
      <c r="JS503" s="28"/>
    </row>
    <row r="504" spans="1:279" s="27" customFormat="1" ht="12.75" outlineLevel="1" x14ac:dyDescent="0.2">
      <c r="A504" s="33"/>
      <c r="B504" s="58"/>
      <c r="C504" s="33" t="s">
        <v>159</v>
      </c>
      <c r="D504" s="33"/>
      <c r="E504" s="244">
        <v>0</v>
      </c>
      <c r="F504" s="194"/>
      <c r="G504" s="204">
        <f t="shared" si="650"/>
        <v>0</v>
      </c>
      <c r="H504" s="246">
        <f t="shared" si="643"/>
        <v>0</v>
      </c>
      <c r="I504" s="201" t="s">
        <v>193</v>
      </c>
      <c r="J504" s="195">
        <f t="shared" ref="J504:AJ504" si="768">+J444/J$10</f>
        <v>0</v>
      </c>
      <c r="K504" s="195">
        <f t="shared" si="768"/>
        <v>0</v>
      </c>
      <c r="L504" s="195">
        <f t="shared" si="768"/>
        <v>0</v>
      </c>
      <c r="M504" s="195">
        <f t="shared" si="768"/>
        <v>0</v>
      </c>
      <c r="N504" s="195">
        <f t="shared" si="768"/>
        <v>0</v>
      </c>
      <c r="O504" s="195">
        <f t="shared" si="768"/>
        <v>0</v>
      </c>
      <c r="P504" s="195">
        <f t="shared" si="768"/>
        <v>0</v>
      </c>
      <c r="Q504" s="195">
        <f t="shared" si="768"/>
        <v>0</v>
      </c>
      <c r="R504" s="195">
        <f t="shared" si="768"/>
        <v>0</v>
      </c>
      <c r="S504" s="195">
        <f t="shared" si="768"/>
        <v>0</v>
      </c>
      <c r="T504" s="195">
        <f t="shared" si="768"/>
        <v>0</v>
      </c>
      <c r="U504" s="195">
        <f t="shared" si="768"/>
        <v>0</v>
      </c>
      <c r="V504" s="195">
        <f t="shared" si="768"/>
        <v>0</v>
      </c>
      <c r="W504" s="195">
        <f t="shared" si="768"/>
        <v>0</v>
      </c>
      <c r="X504" s="195">
        <f t="shared" si="768"/>
        <v>0</v>
      </c>
      <c r="Y504" s="195">
        <f t="shared" si="768"/>
        <v>0</v>
      </c>
      <c r="Z504" s="195">
        <f t="shared" si="768"/>
        <v>0</v>
      </c>
      <c r="AA504" s="195">
        <f t="shared" si="768"/>
        <v>0</v>
      </c>
      <c r="AB504" s="195">
        <f t="shared" si="768"/>
        <v>0</v>
      </c>
      <c r="AC504" s="195">
        <f t="shared" si="768"/>
        <v>0</v>
      </c>
      <c r="AD504" s="195">
        <f t="shared" si="768"/>
        <v>0</v>
      </c>
      <c r="AE504" s="195">
        <f t="shared" si="768"/>
        <v>0</v>
      </c>
      <c r="AF504" s="195">
        <f t="shared" si="768"/>
        <v>0</v>
      </c>
      <c r="AG504" s="195">
        <f t="shared" si="768"/>
        <v>0</v>
      </c>
      <c r="AH504" s="195">
        <f t="shared" si="768"/>
        <v>0</v>
      </c>
      <c r="AI504" s="195">
        <f t="shared" si="768"/>
        <v>0</v>
      </c>
      <c r="AJ504" s="195">
        <f t="shared" si="768"/>
        <v>0</v>
      </c>
      <c r="AK504" s="195">
        <f t="shared" ref="AK504:AO504" si="769">+AK444/AK$10</f>
        <v>0</v>
      </c>
      <c r="AL504" s="195">
        <f t="shared" si="769"/>
        <v>0</v>
      </c>
      <c r="AM504" s="195">
        <f t="shared" si="769"/>
        <v>0</v>
      </c>
      <c r="AN504" s="195">
        <f t="shared" si="769"/>
        <v>0</v>
      </c>
      <c r="AO504" s="195">
        <f t="shared" si="769"/>
        <v>0</v>
      </c>
      <c r="AP504" s="195">
        <f t="shared" ref="AP504:AS504" si="770">+AP444/AP$10</f>
        <v>0</v>
      </c>
      <c r="AQ504" s="195">
        <f t="shared" si="770"/>
        <v>0</v>
      </c>
      <c r="AR504" s="195">
        <f t="shared" si="770"/>
        <v>0</v>
      </c>
      <c r="AS504" s="195">
        <f t="shared" si="770"/>
        <v>0</v>
      </c>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c r="CK504" s="34"/>
      <c r="CL504" s="34"/>
      <c r="CM504" s="34"/>
      <c r="CN504" s="34"/>
      <c r="CO504" s="34"/>
      <c r="CP504" s="34"/>
      <c r="CQ504" s="34"/>
      <c r="CR504" s="34"/>
      <c r="CS504" s="34"/>
      <c r="CT504" s="34"/>
      <c r="CU504" s="34"/>
      <c r="CV504" s="34"/>
      <c r="CW504" s="34"/>
      <c r="CX504" s="34"/>
      <c r="CY504" s="34"/>
      <c r="CZ504" s="34"/>
      <c r="DA504" s="34"/>
      <c r="DB504" s="14"/>
      <c r="DC504" s="28"/>
      <c r="DD504" s="28"/>
      <c r="DE504" s="28"/>
      <c r="DF504" s="28"/>
      <c r="DG504" s="28"/>
      <c r="DH504" s="28"/>
      <c r="DI504" s="28"/>
      <c r="DJ504" s="28"/>
      <c r="DK504" s="28"/>
      <c r="DL504" s="28"/>
      <c r="DM504" s="28"/>
      <c r="DN504" s="28"/>
      <c r="DO504" s="28"/>
      <c r="DP504" s="28"/>
      <c r="DQ504" s="28"/>
      <c r="DR504" s="28"/>
      <c r="DS504" s="28"/>
      <c r="DT504" s="28"/>
      <c r="DU504" s="28"/>
      <c r="DV504" s="28"/>
      <c r="DW504" s="28"/>
      <c r="DX504" s="28"/>
      <c r="DY504" s="28"/>
      <c r="DZ504" s="28"/>
      <c r="EA504" s="28"/>
      <c r="EB504" s="28"/>
      <c r="EC504" s="28"/>
      <c r="ED504" s="28"/>
      <c r="EE504" s="28"/>
      <c r="EF504" s="28"/>
      <c r="EG504" s="28"/>
      <c r="EH504" s="28"/>
      <c r="EI504" s="28"/>
      <c r="EJ504" s="28"/>
      <c r="EK504" s="28"/>
      <c r="EL504" s="28"/>
      <c r="EM504" s="28"/>
      <c r="EN504" s="28"/>
      <c r="EO504" s="28"/>
      <c r="EP504" s="28"/>
      <c r="EQ504" s="28"/>
      <c r="ER504" s="28"/>
      <c r="ES504" s="28"/>
      <c r="ET504" s="28"/>
      <c r="EU504" s="28"/>
      <c r="EV504" s="28"/>
      <c r="EW504" s="28"/>
      <c r="EX504" s="28"/>
      <c r="EY504" s="28"/>
      <c r="EZ504" s="28"/>
      <c r="FA504" s="28"/>
      <c r="FB504" s="28"/>
      <c r="FC504" s="28"/>
      <c r="FD504" s="28"/>
      <c r="FE504" s="28"/>
      <c r="FF504" s="28"/>
      <c r="FG504" s="28"/>
      <c r="FH504" s="28"/>
      <c r="FI504" s="28"/>
      <c r="FJ504" s="28"/>
      <c r="FK504" s="28"/>
      <c r="FL504" s="28"/>
      <c r="FM504" s="28"/>
      <c r="FN504" s="28"/>
      <c r="FO504" s="28"/>
      <c r="FP504" s="28"/>
      <c r="FQ504" s="28"/>
      <c r="FR504" s="28"/>
      <c r="FS504" s="28"/>
      <c r="FT504" s="28"/>
      <c r="FU504" s="28"/>
      <c r="FV504" s="28"/>
      <c r="FW504" s="28"/>
      <c r="FX504" s="28"/>
      <c r="FY504" s="28"/>
      <c r="FZ504" s="28"/>
      <c r="GA504" s="28"/>
      <c r="GB504" s="28"/>
      <c r="GC504" s="28"/>
      <c r="GD504" s="28"/>
      <c r="GE504" s="28"/>
      <c r="GF504" s="28"/>
      <c r="GG504" s="28"/>
      <c r="GH504" s="28"/>
      <c r="GI504" s="28"/>
      <c r="GJ504" s="28"/>
      <c r="GK504" s="28"/>
      <c r="GL504" s="28"/>
      <c r="GM504" s="28"/>
      <c r="GN504" s="28"/>
      <c r="GO504" s="28"/>
      <c r="GP504" s="28"/>
      <c r="GQ504" s="28"/>
      <c r="GR504" s="28"/>
      <c r="GS504" s="28"/>
      <c r="GT504" s="28"/>
      <c r="GU504" s="28"/>
      <c r="GV504" s="28"/>
      <c r="GW504" s="28"/>
      <c r="GX504" s="28"/>
      <c r="GY504" s="28"/>
      <c r="GZ504" s="28"/>
      <c r="HA504" s="28"/>
      <c r="HB504" s="28"/>
      <c r="HC504" s="28"/>
      <c r="HD504" s="28"/>
      <c r="HE504" s="28"/>
      <c r="HF504" s="28"/>
      <c r="HG504" s="28"/>
      <c r="HH504" s="28"/>
      <c r="HI504" s="28"/>
      <c r="HJ504" s="28"/>
      <c r="HK504" s="28"/>
      <c r="HL504" s="28"/>
      <c r="HM504" s="28"/>
      <c r="HN504" s="28"/>
      <c r="HO504" s="28"/>
      <c r="HP504" s="28"/>
      <c r="HQ504" s="28"/>
      <c r="HR504" s="28"/>
      <c r="HS504" s="28"/>
      <c r="HT504" s="28"/>
      <c r="HU504" s="28"/>
      <c r="HV504" s="28"/>
      <c r="HW504" s="28"/>
      <c r="HX504" s="28"/>
      <c r="HY504" s="28"/>
      <c r="HZ504" s="28"/>
      <c r="IA504" s="28"/>
      <c r="IB504" s="28"/>
      <c r="IC504" s="28"/>
      <c r="ID504" s="28"/>
      <c r="IE504" s="28"/>
      <c r="IF504" s="28"/>
      <c r="IG504" s="28"/>
      <c r="IH504" s="28"/>
      <c r="II504" s="28"/>
      <c r="IJ504" s="28"/>
      <c r="IK504" s="28"/>
      <c r="IL504" s="28"/>
      <c r="IM504" s="28"/>
      <c r="IN504" s="28"/>
      <c r="IO504" s="28"/>
      <c r="IP504" s="28"/>
      <c r="IQ504" s="28"/>
      <c r="IR504" s="28"/>
      <c r="IS504" s="28"/>
      <c r="IT504" s="28"/>
      <c r="IU504" s="28"/>
      <c r="IV504" s="28"/>
      <c r="IW504" s="28"/>
      <c r="IX504" s="28"/>
      <c r="IY504" s="28"/>
      <c r="IZ504" s="28"/>
      <c r="JA504" s="28"/>
      <c r="JB504" s="28"/>
      <c r="JC504" s="28"/>
      <c r="JD504" s="28"/>
      <c r="JE504" s="28"/>
      <c r="JF504" s="28"/>
      <c r="JG504" s="28"/>
      <c r="JH504" s="28"/>
      <c r="JI504" s="28"/>
      <c r="JJ504" s="28"/>
      <c r="JK504" s="28"/>
      <c r="JL504" s="28"/>
      <c r="JM504" s="28"/>
      <c r="JN504" s="28"/>
      <c r="JO504" s="28"/>
      <c r="JP504" s="28"/>
      <c r="JQ504" s="28"/>
      <c r="JR504" s="28"/>
      <c r="JS504" s="28"/>
    </row>
    <row r="505" spans="1:279" s="27" customFormat="1" ht="13.5" outlineLevel="1" thickBot="1" x14ac:dyDescent="0.25">
      <c r="A505" s="33"/>
      <c r="B505" s="58"/>
      <c r="C505" s="51" t="s">
        <v>161</v>
      </c>
      <c r="D505" s="33"/>
      <c r="E505" s="52">
        <f>+SUM(E463:E504)</f>
        <v>1</v>
      </c>
      <c r="F505" s="33"/>
      <c r="G505" s="218">
        <f t="shared" si="650"/>
        <v>178342.00742063473</v>
      </c>
      <c r="H505" s="246">
        <f t="shared" si="643"/>
        <v>6.6979672620373973E-5</v>
      </c>
      <c r="I505" s="201" t="s">
        <v>193</v>
      </c>
      <c r="J505" s="238">
        <f>SUM(J463:J504)</f>
        <v>9156.6837035127319</v>
      </c>
      <c r="K505" s="238">
        <f t="shared" ref="K505:AJ505" si="771">SUM(K463:K504)</f>
        <v>5907.2841806924889</v>
      </c>
      <c r="L505" s="238">
        <f t="shared" si="771"/>
        <v>4192.0236963153548</v>
      </c>
      <c r="M505" s="238">
        <f t="shared" si="771"/>
        <v>3136.4261754443996</v>
      </c>
      <c r="N505" s="238">
        <f t="shared" si="771"/>
        <v>2727.8241229394225</v>
      </c>
      <c r="O505" s="238">
        <f t="shared" si="771"/>
        <v>2664.4650600080922</v>
      </c>
      <c r="P505" s="238">
        <f t="shared" si="771"/>
        <v>3792.3512004106806</v>
      </c>
      <c r="Q505" s="238">
        <f t="shared" si="771"/>
        <v>2427.1355861105776</v>
      </c>
      <c r="R505" s="238">
        <f t="shared" si="771"/>
        <v>3034.445327588242</v>
      </c>
      <c r="S505" s="238">
        <f t="shared" si="771"/>
        <v>3378.5554156756166</v>
      </c>
      <c r="T505" s="238">
        <f t="shared" si="771"/>
        <v>5016.9042646210828</v>
      </c>
      <c r="U505" s="238">
        <f t="shared" si="771"/>
        <v>7523.9681508462763</v>
      </c>
      <c r="V505" s="238">
        <f t="shared" si="771"/>
        <v>5603.1852635983259</v>
      </c>
      <c r="W505" s="238">
        <f t="shared" si="771"/>
        <v>5804.0546893203882</v>
      </c>
      <c r="X505" s="238">
        <f t="shared" si="771"/>
        <v>6118.4740297029703</v>
      </c>
      <c r="Y505" s="238">
        <f t="shared" si="771"/>
        <v>4900.8194038461534</v>
      </c>
      <c r="Z505" s="238">
        <f t="shared" si="771"/>
        <v>4735.4315609756104</v>
      </c>
      <c r="AA505" s="238">
        <f t="shared" si="771"/>
        <v>4716.9106446886453</v>
      </c>
      <c r="AB505" s="238">
        <f t="shared" si="771"/>
        <v>5971.7730955882353</v>
      </c>
      <c r="AC505" s="238">
        <f t="shared" si="771"/>
        <v>5151.7366666666667</v>
      </c>
      <c r="AD505" s="238">
        <f t="shared" si="771"/>
        <v>5592.224008097166</v>
      </c>
      <c r="AE505" s="238">
        <f t="shared" si="771"/>
        <v>6342.5649159663863</v>
      </c>
      <c r="AF505" s="238">
        <f t="shared" si="771"/>
        <v>8518.0242232142864</v>
      </c>
      <c r="AG505" s="238">
        <f t="shared" si="771"/>
        <v>9272.3529186991873</v>
      </c>
      <c r="AH505" s="238">
        <f t="shared" si="771"/>
        <v>9950.7878114754112</v>
      </c>
      <c r="AI505" s="238">
        <f t="shared" si="771"/>
        <v>8734.0090325203255</v>
      </c>
      <c r="AJ505" s="238">
        <f t="shared" si="771"/>
        <v>6906.9116075471693</v>
      </c>
      <c r="AK505" s="238">
        <f t="shared" ref="AK505:AO505" si="772">SUM(AK463:AK504)</f>
        <v>8002.2685400843884</v>
      </c>
      <c r="AL505" s="238">
        <f t="shared" si="772"/>
        <v>6854.8773474576265</v>
      </c>
      <c r="AM505" s="238">
        <f t="shared" si="772"/>
        <v>10073.772131687243</v>
      </c>
      <c r="AN505" s="238">
        <f t="shared" si="772"/>
        <v>968.46739325842691</v>
      </c>
      <c r="AO505" s="238">
        <f t="shared" si="772"/>
        <v>642.63389591078067</v>
      </c>
      <c r="AP505" s="238">
        <f t="shared" ref="AP505:AS505" si="773">SUM(AP463:AP504)</f>
        <v>522.66135616438351</v>
      </c>
      <c r="AQ505" s="238">
        <f t="shared" si="773"/>
        <v>0</v>
      </c>
      <c r="AR505" s="238">
        <f t="shared" si="773"/>
        <v>0</v>
      </c>
      <c r="AS505" s="238">
        <f t="shared" si="773"/>
        <v>0</v>
      </c>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c r="CK505" s="34"/>
      <c r="CL505" s="34"/>
      <c r="CM505" s="34"/>
      <c r="CN505" s="34"/>
      <c r="CO505" s="34"/>
      <c r="CP505" s="34"/>
      <c r="CQ505" s="34"/>
      <c r="CR505" s="34"/>
      <c r="CS505" s="34"/>
      <c r="CT505" s="34"/>
      <c r="CU505" s="34"/>
      <c r="CV505" s="34"/>
      <c r="CW505" s="34"/>
      <c r="CX505" s="34"/>
      <c r="CY505" s="34"/>
      <c r="CZ505" s="34"/>
      <c r="DA505" s="34"/>
      <c r="DB505" s="14"/>
      <c r="DC505" s="28"/>
      <c r="DD505" s="28"/>
      <c r="DE505" s="28"/>
      <c r="DF505" s="28"/>
      <c r="DG505" s="28"/>
      <c r="DH505" s="28"/>
      <c r="DI505" s="28"/>
      <c r="DJ505" s="28"/>
      <c r="DK505" s="28"/>
      <c r="DL505" s="28"/>
      <c r="DM505" s="28"/>
      <c r="DN505" s="28"/>
      <c r="DO505" s="28"/>
      <c r="DP505" s="28"/>
      <c r="DQ505" s="28"/>
      <c r="DR505" s="28"/>
      <c r="DS505" s="28"/>
      <c r="DT505" s="28"/>
      <c r="DU505" s="28"/>
      <c r="DV505" s="28"/>
      <c r="DW505" s="28"/>
      <c r="DX505" s="28"/>
      <c r="DY505" s="28"/>
      <c r="DZ505" s="28"/>
      <c r="EA505" s="28"/>
      <c r="EB505" s="28"/>
      <c r="EC505" s="28"/>
      <c r="ED505" s="28"/>
      <c r="EE505" s="28"/>
      <c r="EF505" s="28"/>
      <c r="EG505" s="28"/>
      <c r="EH505" s="28"/>
      <c r="EI505" s="28"/>
      <c r="EJ505" s="28"/>
      <c r="EK505" s="28"/>
      <c r="EL505" s="28"/>
      <c r="EM505" s="28"/>
      <c r="EN505" s="28"/>
      <c r="EO505" s="28"/>
      <c r="EP505" s="28"/>
      <c r="EQ505" s="28"/>
      <c r="ER505" s="28"/>
      <c r="ES505" s="28"/>
      <c r="ET505" s="28"/>
      <c r="EU505" s="28"/>
      <c r="EV505" s="28"/>
      <c r="EW505" s="28"/>
      <c r="EX505" s="28"/>
      <c r="EY505" s="28"/>
      <c r="EZ505" s="28"/>
      <c r="FA505" s="28"/>
      <c r="FB505" s="28"/>
      <c r="FC505" s="28"/>
      <c r="FD505" s="28"/>
      <c r="FE505" s="28"/>
      <c r="FF505" s="28"/>
      <c r="FG505" s="28"/>
      <c r="FH505" s="28"/>
      <c r="FI505" s="28"/>
      <c r="FJ505" s="28"/>
      <c r="FK505" s="28"/>
      <c r="FL505" s="28"/>
      <c r="FM505" s="28"/>
      <c r="FN505" s="28"/>
      <c r="FO505" s="28"/>
      <c r="FP505" s="28"/>
      <c r="FQ505" s="28"/>
      <c r="FR505" s="28"/>
      <c r="FS505" s="28"/>
      <c r="FT505" s="28"/>
      <c r="FU505" s="28"/>
      <c r="FV505" s="28"/>
      <c r="FW505" s="28"/>
      <c r="FX505" s="28"/>
      <c r="FY505" s="28"/>
      <c r="FZ505" s="28"/>
      <c r="GA505" s="28"/>
      <c r="GB505" s="28"/>
      <c r="GC505" s="28"/>
      <c r="GD505" s="28"/>
      <c r="GE505" s="28"/>
      <c r="GF505" s="28"/>
      <c r="GG505" s="28"/>
      <c r="GH505" s="28"/>
      <c r="GI505" s="28"/>
      <c r="GJ505" s="28"/>
      <c r="GK505" s="28"/>
      <c r="GL505" s="28"/>
      <c r="GM505" s="28"/>
      <c r="GN505" s="28"/>
      <c r="GO505" s="28"/>
      <c r="GP505" s="28"/>
      <c r="GQ505" s="28"/>
      <c r="GR505" s="28"/>
      <c r="GS505" s="28"/>
      <c r="GT505" s="28"/>
      <c r="GU505" s="28"/>
      <c r="GV505" s="28"/>
      <c r="GW505" s="28"/>
      <c r="GX505" s="28"/>
      <c r="GY505" s="28"/>
      <c r="GZ505" s="28"/>
      <c r="HA505" s="28"/>
      <c r="HB505" s="28"/>
      <c r="HC505" s="28"/>
      <c r="HD505" s="28"/>
      <c r="HE505" s="28"/>
      <c r="HF505" s="28"/>
      <c r="HG505" s="28"/>
      <c r="HH505" s="28"/>
      <c r="HI505" s="28"/>
      <c r="HJ505" s="28"/>
      <c r="HK505" s="28"/>
      <c r="HL505" s="28"/>
      <c r="HM505" s="28"/>
      <c r="HN505" s="28"/>
      <c r="HO505" s="28"/>
      <c r="HP505" s="28"/>
      <c r="HQ505" s="28"/>
      <c r="HR505" s="28"/>
      <c r="HS505" s="28"/>
      <c r="HT505" s="28"/>
      <c r="HU505" s="28"/>
      <c r="HV505" s="28"/>
      <c r="HW505" s="28"/>
      <c r="HX505" s="28"/>
      <c r="HY505" s="28"/>
      <c r="HZ505" s="28"/>
      <c r="IA505" s="28"/>
      <c r="IB505" s="28"/>
      <c r="IC505" s="28"/>
      <c r="ID505" s="28"/>
      <c r="IE505" s="28"/>
      <c r="IF505" s="28"/>
      <c r="IG505" s="28"/>
      <c r="IH505" s="28"/>
      <c r="II505" s="28"/>
      <c r="IJ505" s="28"/>
      <c r="IK505" s="28"/>
      <c r="IL505" s="28"/>
      <c r="IM505" s="28"/>
      <c r="IN505" s="28"/>
      <c r="IO505" s="28"/>
      <c r="IP505" s="28"/>
      <c r="IQ505" s="28"/>
      <c r="IR505" s="28"/>
      <c r="IS505" s="28"/>
      <c r="IT505" s="28"/>
      <c r="IU505" s="28"/>
      <c r="IV505" s="28"/>
      <c r="IW505" s="28"/>
      <c r="IX505" s="28"/>
      <c r="IY505" s="28"/>
      <c r="IZ505" s="28"/>
      <c r="JA505" s="28"/>
      <c r="JB505" s="28"/>
      <c r="JC505" s="28"/>
      <c r="JD505" s="28"/>
      <c r="JE505" s="28"/>
      <c r="JF505" s="28"/>
      <c r="JG505" s="28"/>
      <c r="JH505" s="28"/>
      <c r="JI505" s="28"/>
      <c r="JJ505" s="28"/>
      <c r="JK505" s="28"/>
      <c r="JL505" s="28"/>
      <c r="JM505" s="28"/>
      <c r="JN505" s="28"/>
      <c r="JO505" s="28"/>
      <c r="JP505" s="28"/>
      <c r="JQ505" s="28"/>
      <c r="JR505" s="28"/>
      <c r="JS505" s="28"/>
    </row>
    <row r="506" spans="1:279" s="27" customFormat="1" ht="13.5" outlineLevel="1" thickTop="1" x14ac:dyDescent="0.2">
      <c r="A506" s="33"/>
      <c r="B506" s="58"/>
      <c r="C506" s="33"/>
      <c r="D506" s="33"/>
      <c r="E506" s="45"/>
      <c r="F506" s="45"/>
      <c r="G506" s="46"/>
      <c r="H506" s="33"/>
      <c r="I506" s="12"/>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c r="CK506" s="34"/>
      <c r="CL506" s="34"/>
      <c r="CM506" s="34"/>
      <c r="CN506" s="34"/>
      <c r="CO506" s="34"/>
      <c r="CP506" s="34"/>
      <c r="CQ506" s="34"/>
      <c r="CR506" s="34"/>
      <c r="CS506" s="34"/>
      <c r="CT506" s="34"/>
      <c r="CU506" s="34"/>
      <c r="CV506" s="34"/>
      <c r="CW506" s="34"/>
      <c r="CX506" s="34"/>
      <c r="CY506" s="34"/>
      <c r="CZ506" s="34"/>
      <c r="DA506" s="34"/>
      <c r="DB506" s="14"/>
      <c r="DC506" s="28"/>
      <c r="DD506" s="28"/>
      <c r="DE506" s="28"/>
      <c r="DF506" s="28"/>
      <c r="DG506" s="28"/>
      <c r="DH506" s="28"/>
      <c r="DI506" s="28"/>
      <c r="DJ506" s="28"/>
      <c r="DK506" s="28"/>
      <c r="DL506" s="28"/>
      <c r="DM506" s="28"/>
      <c r="DN506" s="28"/>
      <c r="DO506" s="28"/>
      <c r="DP506" s="28"/>
      <c r="DQ506" s="28"/>
      <c r="DR506" s="28"/>
      <c r="DS506" s="28"/>
      <c r="DT506" s="28"/>
      <c r="DU506" s="28"/>
      <c r="DV506" s="28"/>
      <c r="DW506" s="28"/>
      <c r="DX506" s="28"/>
      <c r="DY506" s="28"/>
      <c r="DZ506" s="28"/>
      <c r="EA506" s="28"/>
      <c r="EB506" s="28"/>
      <c r="EC506" s="28"/>
      <c r="ED506" s="28"/>
      <c r="EE506" s="28"/>
      <c r="EF506" s="28"/>
      <c r="EG506" s="28"/>
      <c r="EH506" s="28"/>
      <c r="EI506" s="28"/>
      <c r="EJ506" s="28"/>
      <c r="EK506" s="28"/>
      <c r="EL506" s="28"/>
      <c r="EM506" s="28"/>
      <c r="EN506" s="28"/>
      <c r="EO506" s="28"/>
      <c r="EP506" s="28"/>
      <c r="EQ506" s="28"/>
      <c r="ER506" s="28"/>
      <c r="ES506" s="28"/>
      <c r="ET506" s="28"/>
      <c r="EU506" s="28"/>
      <c r="EV506" s="28"/>
      <c r="EW506" s="28"/>
      <c r="EX506" s="28"/>
      <c r="EY506" s="28"/>
      <c r="EZ506" s="28"/>
      <c r="FA506" s="28"/>
      <c r="FB506" s="28"/>
      <c r="FC506" s="28"/>
      <c r="FD506" s="28"/>
      <c r="FE506" s="28"/>
      <c r="FF506" s="28"/>
      <c r="FG506" s="28"/>
      <c r="FH506" s="28"/>
      <c r="FI506" s="28"/>
      <c r="FJ506" s="28"/>
      <c r="FK506" s="28"/>
      <c r="FL506" s="28"/>
      <c r="FM506" s="28"/>
      <c r="FN506" s="28"/>
      <c r="FO506" s="28"/>
      <c r="FP506" s="28"/>
      <c r="FQ506" s="28"/>
      <c r="FR506" s="28"/>
      <c r="FS506" s="28"/>
      <c r="FT506" s="28"/>
      <c r="FU506" s="28"/>
      <c r="FV506" s="28"/>
      <c r="FW506" s="28"/>
      <c r="FX506" s="28"/>
      <c r="FY506" s="28"/>
      <c r="FZ506" s="28"/>
      <c r="GA506" s="28"/>
      <c r="GB506" s="28"/>
      <c r="GC506" s="28"/>
      <c r="GD506" s="28"/>
      <c r="GE506" s="28"/>
      <c r="GF506" s="28"/>
      <c r="GG506" s="28"/>
      <c r="GH506" s="28"/>
      <c r="GI506" s="28"/>
      <c r="GJ506" s="28"/>
      <c r="GK506" s="28"/>
      <c r="GL506" s="28"/>
      <c r="GM506" s="28"/>
      <c r="GN506" s="28"/>
      <c r="GO506" s="28"/>
      <c r="GP506" s="28"/>
      <c r="GQ506" s="28"/>
      <c r="GR506" s="28"/>
      <c r="GS506" s="28"/>
      <c r="GT506" s="28"/>
      <c r="GU506" s="28"/>
      <c r="GV506" s="28"/>
      <c r="GW506" s="28"/>
      <c r="GX506" s="28"/>
      <c r="GY506" s="28"/>
      <c r="GZ506" s="28"/>
      <c r="HA506" s="28"/>
      <c r="HB506" s="28"/>
      <c r="HC506" s="28"/>
      <c r="HD506" s="28"/>
      <c r="HE506" s="28"/>
      <c r="HF506" s="28"/>
      <c r="HG506" s="28"/>
      <c r="HH506" s="28"/>
      <c r="HI506" s="28"/>
      <c r="HJ506" s="28"/>
      <c r="HK506" s="28"/>
      <c r="HL506" s="28"/>
      <c r="HM506" s="28"/>
      <c r="HN506" s="28"/>
      <c r="HO506" s="28"/>
      <c r="HP506" s="28"/>
      <c r="HQ506" s="28"/>
      <c r="HR506" s="28"/>
      <c r="HS506" s="28"/>
      <c r="HT506" s="28"/>
      <c r="HU506" s="28"/>
      <c r="HV506" s="28"/>
      <c r="HW506" s="28"/>
      <c r="HX506" s="28"/>
      <c r="HY506" s="28"/>
      <c r="HZ506" s="28"/>
      <c r="IA506" s="28"/>
      <c r="IB506" s="28"/>
      <c r="IC506" s="28"/>
      <c r="ID506" s="28"/>
      <c r="IE506" s="28"/>
      <c r="IF506" s="28"/>
      <c r="IG506" s="28"/>
      <c r="IH506" s="28"/>
      <c r="II506" s="28"/>
      <c r="IJ506" s="28"/>
      <c r="IK506" s="28"/>
      <c r="IL506" s="28"/>
      <c r="IM506" s="28"/>
      <c r="IN506" s="28"/>
      <c r="IO506" s="28"/>
      <c r="IP506" s="28"/>
      <c r="IQ506" s="28"/>
      <c r="IR506" s="28"/>
      <c r="IS506" s="28"/>
      <c r="IT506" s="28"/>
      <c r="IU506" s="28"/>
      <c r="IV506" s="28"/>
      <c r="IW506" s="28"/>
      <c r="IX506" s="28"/>
      <c r="IY506" s="28"/>
      <c r="IZ506" s="28"/>
      <c r="JA506" s="28"/>
      <c r="JB506" s="28"/>
      <c r="JC506" s="28"/>
      <c r="JD506" s="28"/>
      <c r="JE506" s="28"/>
      <c r="JF506" s="28"/>
      <c r="JG506" s="28"/>
      <c r="JH506" s="28"/>
      <c r="JI506" s="28"/>
      <c r="JJ506" s="28"/>
      <c r="JK506" s="28"/>
      <c r="JL506" s="28"/>
      <c r="JM506" s="28"/>
      <c r="JN506" s="28"/>
      <c r="JO506" s="28"/>
      <c r="JP506" s="28"/>
      <c r="JQ506" s="28"/>
      <c r="JR506" s="28"/>
      <c r="JS506" s="28"/>
    </row>
    <row r="507" spans="1:279" s="27" customFormat="1" ht="12.75" outlineLevel="1" x14ac:dyDescent="0.2">
      <c r="A507" s="33"/>
      <c r="B507" s="58"/>
      <c r="C507" s="33"/>
      <c r="D507" s="33"/>
      <c r="E507" s="244"/>
      <c r="F507" s="194"/>
      <c r="G507" s="204"/>
      <c r="H507" s="246"/>
      <c r="I507" s="12"/>
      <c r="J507" s="195"/>
      <c r="K507" s="195"/>
      <c r="L507" s="195"/>
      <c r="M507" s="195"/>
      <c r="N507" s="195"/>
      <c r="O507" s="195"/>
      <c r="P507" s="195"/>
      <c r="Q507" s="195"/>
      <c r="R507" s="195"/>
      <c r="S507" s="195"/>
      <c r="T507" s="195"/>
      <c r="U507" s="195"/>
      <c r="V507" s="195"/>
      <c r="W507" s="195"/>
      <c r="X507" s="195"/>
      <c r="Y507" s="195"/>
      <c r="Z507" s="195"/>
      <c r="AA507" s="195"/>
      <c r="AB507" s="195"/>
      <c r="AC507" s="195"/>
      <c r="AD507" s="195"/>
      <c r="AE507" s="195"/>
      <c r="AF507" s="195"/>
      <c r="AG507" s="195"/>
      <c r="AH507" s="195"/>
      <c r="AI507" s="195"/>
      <c r="AJ507" s="195"/>
      <c r="AK507" s="195"/>
      <c r="AL507" s="195"/>
      <c r="AM507" s="195"/>
      <c r="AN507" s="195"/>
      <c r="AO507" s="195"/>
      <c r="AP507" s="195"/>
      <c r="AQ507" s="195"/>
      <c r="AR507" s="195"/>
      <c r="AS507" s="195"/>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c r="CJ507" s="34"/>
      <c r="CK507" s="34"/>
      <c r="CL507" s="34"/>
      <c r="CM507" s="34"/>
      <c r="CN507" s="34"/>
      <c r="CO507" s="34"/>
      <c r="CP507" s="34"/>
      <c r="CQ507" s="34"/>
      <c r="CR507" s="34"/>
      <c r="CS507" s="34"/>
      <c r="CT507" s="34"/>
      <c r="CU507" s="34"/>
      <c r="CV507" s="34"/>
      <c r="CW507" s="34"/>
      <c r="CX507" s="34"/>
      <c r="CY507" s="34"/>
      <c r="CZ507" s="34"/>
      <c r="DA507" s="34"/>
      <c r="DB507" s="14"/>
      <c r="DC507" s="28"/>
      <c r="DD507" s="28"/>
      <c r="DE507" s="28"/>
      <c r="DF507" s="28"/>
      <c r="DG507" s="28"/>
      <c r="DH507" s="28"/>
      <c r="DI507" s="28"/>
      <c r="DJ507" s="28"/>
      <c r="DK507" s="28"/>
      <c r="DL507" s="28"/>
      <c r="DM507" s="28"/>
      <c r="DN507" s="28"/>
      <c r="DO507" s="28"/>
      <c r="DP507" s="28"/>
      <c r="DQ507" s="28"/>
      <c r="DR507" s="28"/>
      <c r="DS507" s="28"/>
      <c r="DT507" s="28"/>
      <c r="DU507" s="28"/>
      <c r="DV507" s="28"/>
      <c r="DW507" s="28"/>
      <c r="DX507" s="28"/>
      <c r="DY507" s="28"/>
      <c r="DZ507" s="28"/>
      <c r="EA507" s="28"/>
      <c r="EB507" s="28"/>
      <c r="EC507" s="28"/>
      <c r="ED507" s="28"/>
      <c r="EE507" s="28"/>
      <c r="EF507" s="28"/>
      <c r="EG507" s="28"/>
      <c r="EH507" s="28"/>
      <c r="EI507" s="28"/>
      <c r="EJ507" s="28"/>
      <c r="EK507" s="28"/>
      <c r="EL507" s="28"/>
      <c r="EM507" s="28"/>
      <c r="EN507" s="28"/>
      <c r="EO507" s="28"/>
      <c r="EP507" s="28"/>
      <c r="EQ507" s="28"/>
      <c r="ER507" s="28"/>
      <c r="ES507" s="28"/>
      <c r="ET507" s="28"/>
      <c r="EU507" s="28"/>
      <c r="EV507" s="28"/>
      <c r="EW507" s="28"/>
      <c r="EX507" s="28"/>
      <c r="EY507" s="28"/>
      <c r="EZ507" s="28"/>
      <c r="FA507" s="28"/>
      <c r="FB507" s="28"/>
      <c r="FC507" s="28"/>
      <c r="FD507" s="28"/>
      <c r="FE507" s="28"/>
      <c r="FF507" s="28"/>
      <c r="FG507" s="28"/>
      <c r="FH507" s="28"/>
      <c r="FI507" s="28"/>
      <c r="FJ507" s="28"/>
      <c r="FK507" s="28"/>
      <c r="FL507" s="28"/>
      <c r="FM507" s="28"/>
      <c r="FN507" s="28"/>
      <c r="FO507" s="28"/>
      <c r="FP507" s="28"/>
      <c r="FQ507" s="28"/>
      <c r="FR507" s="28"/>
      <c r="FS507" s="28"/>
      <c r="FT507" s="28"/>
      <c r="FU507" s="28"/>
      <c r="FV507" s="28"/>
      <c r="FW507" s="28"/>
      <c r="FX507" s="28"/>
      <c r="FY507" s="28"/>
      <c r="FZ507" s="28"/>
      <c r="GA507" s="28"/>
      <c r="GB507" s="28"/>
      <c r="GC507" s="28"/>
      <c r="GD507" s="28"/>
      <c r="GE507" s="28"/>
      <c r="GF507" s="28"/>
      <c r="GG507" s="28"/>
      <c r="GH507" s="28"/>
      <c r="GI507" s="28"/>
      <c r="GJ507" s="28"/>
      <c r="GK507" s="28"/>
      <c r="GL507" s="28"/>
      <c r="GM507" s="28"/>
      <c r="GN507" s="28"/>
      <c r="GO507" s="28"/>
      <c r="GP507" s="28"/>
      <c r="GQ507" s="28"/>
      <c r="GR507" s="28"/>
      <c r="GS507" s="28"/>
      <c r="GT507" s="28"/>
      <c r="GU507" s="28"/>
      <c r="GV507" s="28"/>
      <c r="GW507" s="28"/>
      <c r="GX507" s="28"/>
      <c r="GY507" s="28"/>
      <c r="GZ507" s="28"/>
      <c r="HA507" s="28"/>
      <c r="HB507" s="28"/>
      <c r="HC507" s="28"/>
      <c r="HD507" s="28"/>
      <c r="HE507" s="28"/>
      <c r="HF507" s="28"/>
      <c r="HG507" s="28"/>
      <c r="HH507" s="28"/>
      <c r="HI507" s="28"/>
      <c r="HJ507" s="28"/>
      <c r="HK507" s="28"/>
      <c r="HL507" s="28"/>
      <c r="HM507" s="28"/>
      <c r="HN507" s="28"/>
      <c r="HO507" s="28"/>
      <c r="HP507" s="28"/>
      <c r="HQ507" s="28"/>
      <c r="HR507" s="28"/>
      <c r="HS507" s="28"/>
      <c r="HT507" s="28"/>
      <c r="HU507" s="28"/>
      <c r="HV507" s="28"/>
      <c r="HW507" s="28"/>
      <c r="HX507" s="28"/>
      <c r="HY507" s="28"/>
      <c r="HZ507" s="28"/>
      <c r="IA507" s="28"/>
      <c r="IB507" s="28"/>
      <c r="IC507" s="28"/>
      <c r="ID507" s="28"/>
      <c r="IE507" s="28"/>
      <c r="IF507" s="28"/>
      <c r="IG507" s="28"/>
      <c r="IH507" s="28"/>
      <c r="II507" s="28"/>
      <c r="IJ507" s="28"/>
      <c r="IK507" s="28"/>
      <c r="IL507" s="28"/>
      <c r="IM507" s="28"/>
      <c r="IN507" s="28"/>
      <c r="IO507" s="28"/>
      <c r="IP507" s="28"/>
      <c r="IQ507" s="28"/>
      <c r="IR507" s="28"/>
      <c r="IS507" s="28"/>
      <c r="IT507" s="28"/>
      <c r="IU507" s="28"/>
      <c r="IV507" s="28"/>
      <c r="IW507" s="28"/>
      <c r="IX507" s="28"/>
      <c r="IY507" s="28"/>
      <c r="IZ507" s="28"/>
      <c r="JA507" s="28"/>
      <c r="JB507" s="28"/>
      <c r="JC507" s="28"/>
      <c r="JD507" s="28"/>
      <c r="JE507" s="28"/>
      <c r="JF507" s="28"/>
      <c r="JG507" s="28"/>
      <c r="JH507" s="28"/>
      <c r="JI507" s="28"/>
      <c r="JJ507" s="28"/>
      <c r="JK507" s="28"/>
      <c r="JL507" s="28"/>
      <c r="JM507" s="28"/>
      <c r="JN507" s="28"/>
      <c r="JO507" s="28"/>
      <c r="JP507" s="28"/>
      <c r="JQ507" s="28"/>
      <c r="JR507" s="28"/>
      <c r="JS507" s="28"/>
    </row>
    <row r="508" spans="1:279" s="27" customFormat="1" ht="12.75" x14ac:dyDescent="0.2">
      <c r="A508" s="231"/>
      <c r="B508" s="232"/>
      <c r="C508" s="233"/>
      <c r="D508" s="233"/>
      <c r="E508" s="233"/>
      <c r="F508" s="233"/>
      <c r="G508" s="233"/>
      <c r="H508" s="233"/>
      <c r="I508" s="234"/>
      <c r="J508" s="235"/>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236"/>
      <c r="AT508" s="236"/>
      <c r="AU508" s="236"/>
      <c r="AV508" s="236"/>
      <c r="AW508" s="236"/>
      <c r="AX508" s="236"/>
      <c r="AY508" s="236"/>
      <c r="AZ508" s="236"/>
      <c r="BA508" s="236"/>
      <c r="BB508" s="236"/>
      <c r="BC508" s="236"/>
      <c r="BD508" s="236"/>
      <c r="BE508" s="236"/>
      <c r="BF508" s="236"/>
      <c r="BG508" s="236"/>
      <c r="BH508" s="236"/>
      <c r="BI508" s="236"/>
      <c r="BJ508" s="236"/>
      <c r="BK508" s="236"/>
      <c r="BL508" s="236"/>
      <c r="BM508" s="236"/>
      <c r="BN508" s="236"/>
      <c r="BO508" s="236"/>
      <c r="BP508" s="236"/>
      <c r="BQ508" s="236"/>
      <c r="BR508" s="236"/>
      <c r="BS508" s="236"/>
      <c r="BT508" s="236"/>
      <c r="BU508" s="236"/>
      <c r="BV508" s="236"/>
      <c r="BW508" s="236"/>
      <c r="BX508" s="236"/>
      <c r="BY508" s="236"/>
      <c r="BZ508" s="236"/>
      <c r="CA508" s="236"/>
      <c r="CB508" s="236"/>
      <c r="CC508" s="236"/>
      <c r="CD508" s="236"/>
      <c r="CE508" s="236"/>
      <c r="CF508" s="236"/>
      <c r="CG508" s="236"/>
      <c r="CH508" s="236"/>
      <c r="CI508" s="236"/>
      <c r="CJ508" s="236"/>
      <c r="CK508" s="236"/>
      <c r="CL508" s="236"/>
      <c r="CM508" s="236"/>
      <c r="CN508" s="236"/>
      <c r="CO508" s="236"/>
      <c r="CP508" s="236"/>
      <c r="CQ508" s="236"/>
      <c r="CR508" s="236"/>
      <c r="CS508" s="236"/>
      <c r="CT508" s="236"/>
      <c r="CU508" s="236"/>
      <c r="CV508" s="236"/>
      <c r="CW508" s="236"/>
      <c r="CX508" s="236"/>
      <c r="CY508" s="236"/>
      <c r="CZ508" s="236"/>
      <c r="DA508" s="236"/>
      <c r="DB508" s="237"/>
      <c r="DC508" s="28"/>
      <c r="DD508" s="28"/>
      <c r="DE508" s="28"/>
      <c r="DF508" s="28"/>
      <c r="DG508" s="28"/>
      <c r="DH508" s="28"/>
      <c r="DI508" s="28"/>
      <c r="DJ508" s="28"/>
      <c r="DK508" s="28"/>
      <c r="DL508" s="28"/>
      <c r="DM508" s="28"/>
      <c r="DN508" s="28"/>
      <c r="DO508" s="28"/>
      <c r="DP508" s="28"/>
      <c r="DQ508" s="28"/>
      <c r="DR508" s="28"/>
      <c r="DS508" s="28"/>
      <c r="DT508" s="28"/>
      <c r="DU508" s="28"/>
      <c r="DV508" s="28"/>
      <c r="DW508" s="28"/>
      <c r="DX508" s="28"/>
      <c r="DY508" s="28"/>
      <c r="DZ508" s="28"/>
      <c r="EA508" s="28"/>
      <c r="EB508" s="28"/>
      <c r="EC508" s="28"/>
      <c r="ED508" s="28"/>
      <c r="EE508" s="28"/>
      <c r="EF508" s="28"/>
      <c r="EG508" s="28"/>
      <c r="EH508" s="28"/>
      <c r="EI508" s="28"/>
      <c r="EJ508" s="28"/>
      <c r="EK508" s="28"/>
      <c r="EL508" s="28"/>
      <c r="EM508" s="28"/>
      <c r="EN508" s="28"/>
      <c r="EO508" s="28"/>
      <c r="EP508" s="28"/>
      <c r="EQ508" s="28"/>
      <c r="ER508" s="28"/>
      <c r="ES508" s="28"/>
      <c r="ET508" s="28"/>
      <c r="EU508" s="28"/>
      <c r="EV508" s="28"/>
      <c r="EW508" s="28"/>
      <c r="EX508" s="28"/>
      <c r="EY508" s="28"/>
      <c r="EZ508" s="28"/>
      <c r="FA508" s="28"/>
      <c r="FB508" s="28"/>
      <c r="FC508" s="28"/>
      <c r="FD508" s="28"/>
      <c r="FE508" s="28"/>
      <c r="FF508" s="28"/>
      <c r="FG508" s="28"/>
      <c r="FH508" s="28"/>
      <c r="FI508" s="28"/>
      <c r="FJ508" s="28"/>
      <c r="FK508" s="28"/>
      <c r="FL508" s="28"/>
      <c r="FM508" s="28"/>
      <c r="FN508" s="28"/>
      <c r="FO508" s="28"/>
      <c r="FP508" s="28"/>
      <c r="FQ508" s="28"/>
      <c r="FR508" s="28"/>
      <c r="FS508" s="28"/>
      <c r="FT508" s="28"/>
      <c r="FU508" s="28"/>
      <c r="FV508" s="28"/>
      <c r="FW508" s="28"/>
      <c r="FX508" s="28"/>
      <c r="FY508" s="28"/>
      <c r="FZ508" s="28"/>
      <c r="GA508" s="28"/>
      <c r="GB508" s="28"/>
      <c r="GC508" s="28"/>
      <c r="GD508" s="28"/>
      <c r="GE508" s="28"/>
      <c r="GF508" s="28"/>
      <c r="GG508" s="28"/>
      <c r="GH508" s="28"/>
      <c r="GI508" s="28"/>
      <c r="GJ508" s="28"/>
      <c r="GK508" s="28"/>
      <c r="GL508" s="28"/>
      <c r="GM508" s="28"/>
      <c r="GN508" s="28"/>
      <c r="GO508" s="28"/>
      <c r="GP508" s="28"/>
      <c r="GQ508" s="28"/>
      <c r="GR508" s="28"/>
      <c r="GS508" s="28"/>
      <c r="GT508" s="28"/>
      <c r="GU508" s="28"/>
      <c r="GV508" s="28"/>
      <c r="GW508" s="28"/>
      <c r="GX508" s="28"/>
      <c r="GY508" s="28"/>
      <c r="GZ508" s="28"/>
      <c r="HA508" s="28"/>
      <c r="HB508" s="28"/>
      <c r="HC508" s="28"/>
      <c r="HD508" s="28"/>
      <c r="HE508" s="28"/>
      <c r="HF508" s="28"/>
      <c r="HG508" s="28"/>
      <c r="HH508" s="28"/>
      <c r="HI508" s="28"/>
      <c r="HJ508" s="28"/>
      <c r="HK508" s="28"/>
      <c r="HL508" s="28"/>
      <c r="HM508" s="28"/>
      <c r="HN508" s="28"/>
      <c r="HO508" s="28"/>
      <c r="HP508" s="28"/>
      <c r="HQ508" s="28"/>
      <c r="HR508" s="28"/>
      <c r="HS508" s="28"/>
      <c r="HT508" s="28"/>
      <c r="HU508" s="28"/>
      <c r="HV508" s="28"/>
      <c r="HW508" s="28"/>
      <c r="HX508" s="28"/>
      <c r="HY508" s="28"/>
      <c r="HZ508" s="28"/>
      <c r="IA508" s="28"/>
      <c r="IB508" s="28"/>
      <c r="IC508" s="28"/>
      <c r="ID508" s="28"/>
      <c r="IE508" s="28"/>
      <c r="IF508" s="28"/>
      <c r="IG508" s="28"/>
      <c r="IH508" s="28"/>
      <c r="II508" s="28"/>
      <c r="IJ508" s="28"/>
      <c r="IK508" s="28"/>
      <c r="IL508" s="28"/>
      <c r="IM508" s="28"/>
      <c r="IN508" s="28"/>
      <c r="IO508" s="28"/>
      <c r="IP508" s="28"/>
      <c r="IQ508" s="28"/>
      <c r="IR508" s="28"/>
      <c r="IS508" s="28"/>
      <c r="IT508" s="28"/>
      <c r="IU508" s="28"/>
      <c r="IV508" s="28"/>
      <c r="IW508" s="28"/>
      <c r="IX508" s="28"/>
      <c r="IY508" s="28"/>
      <c r="IZ508" s="28"/>
      <c r="JA508" s="28"/>
      <c r="JB508" s="28"/>
      <c r="JC508" s="28"/>
      <c r="JD508" s="28"/>
      <c r="JE508" s="28"/>
      <c r="JF508" s="28"/>
      <c r="JG508" s="28"/>
      <c r="JH508" s="28"/>
      <c r="JI508" s="28"/>
      <c r="JJ508" s="28"/>
      <c r="JK508" s="28"/>
      <c r="JL508" s="28"/>
      <c r="JM508" s="28"/>
      <c r="JN508" s="28"/>
      <c r="JO508" s="28"/>
      <c r="JP508" s="28"/>
      <c r="JQ508" s="28"/>
      <c r="JR508" s="28"/>
      <c r="JS508" s="28"/>
    </row>
    <row r="509" spans="1:279" s="27" customFormat="1" ht="12.75" x14ac:dyDescent="0.2">
      <c r="A509" s="33"/>
      <c r="B509" s="58"/>
      <c r="C509" s="33"/>
      <c r="D509" s="33"/>
      <c r="E509" s="45"/>
      <c r="F509" s="45"/>
      <c r="G509" s="46"/>
      <c r="H509" s="33"/>
      <c r="I509" s="12"/>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c r="CJ509" s="34"/>
      <c r="CK509" s="34"/>
      <c r="CL509" s="34"/>
      <c r="CM509" s="34"/>
      <c r="CN509" s="34"/>
      <c r="CO509" s="34"/>
      <c r="CP509" s="34"/>
      <c r="CQ509" s="34"/>
      <c r="CR509" s="34"/>
      <c r="CS509" s="34"/>
      <c r="CT509" s="34"/>
      <c r="CU509" s="34"/>
      <c r="CV509" s="34"/>
      <c r="CW509" s="34"/>
      <c r="CX509" s="34"/>
      <c r="CY509" s="34"/>
      <c r="CZ509" s="34"/>
      <c r="DA509" s="34"/>
      <c r="DB509" s="14"/>
      <c r="DC509" s="28"/>
      <c r="DD509" s="28"/>
      <c r="DE509" s="28"/>
      <c r="DF509" s="28"/>
      <c r="DG509" s="28"/>
      <c r="DH509" s="28"/>
      <c r="DI509" s="28"/>
      <c r="DJ509" s="28"/>
      <c r="DK509" s="28"/>
      <c r="DL509" s="28"/>
      <c r="DM509" s="28"/>
      <c r="DN509" s="28"/>
      <c r="DO509" s="28"/>
      <c r="DP509" s="28"/>
      <c r="DQ509" s="28"/>
      <c r="DR509" s="28"/>
      <c r="DS509" s="28"/>
      <c r="DT509" s="28"/>
      <c r="DU509" s="28"/>
      <c r="DV509" s="28"/>
      <c r="DW509" s="28"/>
      <c r="DX509" s="28"/>
      <c r="DY509" s="28"/>
      <c r="DZ509" s="28"/>
      <c r="EA509" s="28"/>
      <c r="EB509" s="28"/>
      <c r="EC509" s="28"/>
      <c r="ED509" s="28"/>
      <c r="EE509" s="28"/>
      <c r="EF509" s="28"/>
      <c r="EG509" s="28"/>
      <c r="EH509" s="28"/>
      <c r="EI509" s="28"/>
      <c r="EJ509" s="28"/>
      <c r="EK509" s="28"/>
      <c r="EL509" s="28"/>
      <c r="EM509" s="28"/>
      <c r="EN509" s="28"/>
      <c r="EO509" s="28"/>
      <c r="EP509" s="28"/>
      <c r="EQ509" s="28"/>
      <c r="ER509" s="28"/>
      <c r="ES509" s="28"/>
      <c r="ET509" s="28"/>
      <c r="EU509" s="28"/>
      <c r="EV509" s="28"/>
      <c r="EW509" s="28"/>
      <c r="EX509" s="28"/>
      <c r="EY509" s="28"/>
      <c r="EZ509" s="28"/>
      <c r="FA509" s="28"/>
      <c r="FB509" s="28"/>
      <c r="FC509" s="28"/>
      <c r="FD509" s="28"/>
      <c r="FE509" s="28"/>
      <c r="FF509" s="28"/>
      <c r="FG509" s="28"/>
      <c r="FH509" s="28"/>
      <c r="FI509" s="28"/>
      <c r="FJ509" s="28"/>
      <c r="FK509" s="28"/>
      <c r="FL509" s="28"/>
      <c r="FM509" s="28"/>
      <c r="FN509" s="28"/>
      <c r="FO509" s="28"/>
      <c r="FP509" s="28"/>
      <c r="FQ509" s="28"/>
      <c r="FR509" s="28"/>
      <c r="FS509" s="28"/>
      <c r="FT509" s="28"/>
      <c r="FU509" s="28"/>
      <c r="FV509" s="28"/>
      <c r="FW509" s="28"/>
      <c r="FX509" s="28"/>
      <c r="FY509" s="28"/>
      <c r="FZ509" s="28"/>
      <c r="GA509" s="28"/>
      <c r="GB509" s="28"/>
      <c r="GC509" s="28"/>
      <c r="GD509" s="28"/>
      <c r="GE509" s="28"/>
      <c r="GF509" s="28"/>
      <c r="GG509" s="28"/>
      <c r="GH509" s="28"/>
      <c r="GI509" s="28"/>
      <c r="GJ509" s="28"/>
      <c r="GK509" s="28"/>
      <c r="GL509" s="28"/>
      <c r="GM509" s="28"/>
      <c r="GN509" s="28"/>
      <c r="GO509" s="28"/>
      <c r="GP509" s="28"/>
      <c r="GQ509" s="28"/>
      <c r="GR509" s="28"/>
      <c r="GS509" s="28"/>
      <c r="GT509" s="28"/>
      <c r="GU509" s="28"/>
      <c r="GV509" s="28"/>
      <c r="GW509" s="28"/>
      <c r="GX509" s="28"/>
      <c r="GY509" s="28"/>
      <c r="GZ509" s="28"/>
      <c r="HA509" s="28"/>
      <c r="HB509" s="28"/>
      <c r="HC509" s="28"/>
      <c r="HD509" s="28"/>
      <c r="HE509" s="28"/>
      <c r="HF509" s="28"/>
      <c r="HG509" s="28"/>
      <c r="HH509" s="28"/>
      <c r="HI509" s="28"/>
      <c r="HJ509" s="28"/>
      <c r="HK509" s="28"/>
      <c r="HL509" s="28"/>
      <c r="HM509" s="28"/>
      <c r="HN509" s="28"/>
      <c r="HO509" s="28"/>
      <c r="HP509" s="28"/>
      <c r="HQ509" s="28"/>
      <c r="HR509" s="28"/>
      <c r="HS509" s="28"/>
      <c r="HT509" s="28"/>
      <c r="HU509" s="28"/>
      <c r="HV509" s="28"/>
      <c r="HW509" s="28"/>
      <c r="HX509" s="28"/>
      <c r="HY509" s="28"/>
      <c r="HZ509" s="28"/>
      <c r="IA509" s="28"/>
      <c r="IB509" s="28"/>
      <c r="IC509" s="28"/>
      <c r="ID509" s="28"/>
      <c r="IE509" s="28"/>
      <c r="IF509" s="28"/>
      <c r="IG509" s="28"/>
      <c r="IH509" s="28"/>
      <c r="II509" s="28"/>
      <c r="IJ509" s="28"/>
      <c r="IK509" s="28"/>
      <c r="IL509" s="28"/>
      <c r="IM509" s="28"/>
      <c r="IN509" s="28"/>
      <c r="IO509" s="28"/>
      <c r="IP509" s="28"/>
      <c r="IQ509" s="28"/>
      <c r="IR509" s="28"/>
      <c r="IS509" s="28"/>
      <c r="IT509" s="28"/>
      <c r="IU509" s="28"/>
      <c r="IV509" s="28"/>
      <c r="IW509" s="28"/>
      <c r="IX509" s="28"/>
      <c r="IY509" s="28"/>
      <c r="IZ509" s="28"/>
      <c r="JA509" s="28"/>
      <c r="JB509" s="28"/>
      <c r="JC509" s="28"/>
      <c r="JD509" s="28"/>
      <c r="JE509" s="28"/>
      <c r="JF509" s="28"/>
      <c r="JG509" s="28"/>
      <c r="JH509" s="28"/>
      <c r="JI509" s="28"/>
      <c r="JJ509" s="28"/>
      <c r="JK509" s="28"/>
      <c r="JL509" s="28"/>
      <c r="JM509" s="28"/>
      <c r="JN509" s="28"/>
      <c r="JO509" s="28"/>
      <c r="JP509" s="28"/>
      <c r="JQ509" s="28"/>
      <c r="JR509" s="28"/>
      <c r="JS509" s="28"/>
    </row>
    <row r="510" spans="1:279" s="43" customFormat="1" ht="24.95" customHeight="1" x14ac:dyDescent="0.2">
      <c r="A510" s="35">
        <v>9</v>
      </c>
      <c r="B510" s="208"/>
      <c r="C510" s="36" t="s">
        <v>163</v>
      </c>
      <c r="D510" s="37" t="s">
        <v>192</v>
      </c>
      <c r="E510" s="37" t="s">
        <v>202</v>
      </c>
      <c r="F510" s="37"/>
      <c r="G510" s="37"/>
      <c r="H510" s="38"/>
      <c r="I510" s="39"/>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40"/>
      <c r="CV510" s="40"/>
      <c r="CW510" s="40"/>
      <c r="CX510" s="40"/>
      <c r="CY510" s="40"/>
      <c r="CZ510" s="40"/>
      <c r="DA510" s="40"/>
      <c r="DB510" s="41"/>
      <c r="DC510" s="42"/>
      <c r="DD510" s="42"/>
      <c r="DE510" s="42"/>
      <c r="DF510" s="42"/>
      <c r="DG510" s="42"/>
      <c r="DH510" s="42"/>
      <c r="DI510" s="42"/>
      <c r="DJ510" s="42"/>
      <c r="DK510" s="42"/>
      <c r="DL510" s="42"/>
      <c r="DM510" s="42"/>
      <c r="DN510" s="42"/>
      <c r="DO510" s="42"/>
      <c r="DP510" s="42"/>
      <c r="DQ510" s="42"/>
      <c r="DR510" s="42"/>
      <c r="DS510" s="42"/>
      <c r="DT510" s="42"/>
      <c r="DU510" s="42"/>
      <c r="DV510" s="42"/>
      <c r="DW510" s="42"/>
      <c r="DX510" s="42"/>
      <c r="DY510" s="42"/>
      <c r="DZ510" s="42"/>
      <c r="EA510" s="42"/>
      <c r="EB510" s="42"/>
      <c r="EC510" s="42"/>
      <c r="ED510" s="42"/>
      <c r="EE510" s="42"/>
      <c r="EF510" s="42"/>
      <c r="EG510" s="42"/>
      <c r="EH510" s="42"/>
      <c r="EI510" s="42"/>
      <c r="EJ510" s="42"/>
      <c r="EK510" s="42"/>
      <c r="EL510" s="42"/>
      <c r="EM510" s="42"/>
      <c r="EN510" s="42"/>
      <c r="EO510" s="42"/>
      <c r="EP510" s="42"/>
      <c r="EQ510" s="42"/>
      <c r="ER510" s="42"/>
      <c r="ES510" s="42"/>
      <c r="ET510" s="42"/>
      <c r="EU510" s="42"/>
      <c r="EV510" s="42"/>
      <c r="EW510" s="42"/>
      <c r="EX510" s="42"/>
      <c r="EY510" s="42"/>
      <c r="EZ510" s="42"/>
      <c r="FA510" s="42"/>
      <c r="FB510" s="42"/>
      <c r="FC510" s="42"/>
      <c r="FD510" s="42"/>
      <c r="FE510" s="42"/>
      <c r="FF510" s="42"/>
      <c r="FG510" s="42"/>
      <c r="FH510" s="42"/>
      <c r="FI510" s="42"/>
      <c r="FJ510" s="42"/>
      <c r="FK510" s="42"/>
      <c r="FL510" s="42"/>
      <c r="FM510" s="42"/>
      <c r="FN510" s="42"/>
      <c r="FO510" s="42"/>
      <c r="FP510" s="42"/>
      <c r="FQ510" s="42"/>
      <c r="FR510" s="42"/>
      <c r="FS510" s="42"/>
      <c r="FT510" s="42"/>
      <c r="FU510" s="42"/>
      <c r="FV510" s="42"/>
      <c r="FW510" s="42"/>
      <c r="FX510" s="42"/>
      <c r="FY510" s="42"/>
      <c r="FZ510" s="42"/>
      <c r="GA510" s="42"/>
      <c r="GB510" s="42"/>
      <c r="GC510" s="42"/>
      <c r="GD510" s="42"/>
      <c r="GE510" s="42"/>
      <c r="GF510" s="42"/>
      <c r="GG510" s="42"/>
      <c r="GH510" s="42"/>
      <c r="GI510" s="42"/>
      <c r="GJ510" s="42"/>
      <c r="GK510" s="42"/>
      <c r="GL510" s="42"/>
      <c r="GM510" s="42"/>
      <c r="GN510" s="42"/>
      <c r="GO510" s="42"/>
      <c r="GP510" s="42"/>
      <c r="GQ510" s="42"/>
      <c r="GR510" s="42"/>
      <c r="GS510" s="42"/>
      <c r="GT510" s="42"/>
      <c r="GU510" s="42"/>
      <c r="GV510" s="42"/>
      <c r="GW510" s="42"/>
      <c r="GX510" s="42"/>
      <c r="GY510" s="42"/>
      <c r="GZ510" s="42"/>
      <c r="HA510" s="42"/>
      <c r="HB510" s="42"/>
      <c r="HC510" s="42"/>
      <c r="HD510" s="42"/>
      <c r="HE510" s="42"/>
      <c r="HF510" s="42"/>
      <c r="HG510" s="42"/>
      <c r="HH510" s="42"/>
      <c r="HI510" s="42"/>
      <c r="HJ510" s="42"/>
      <c r="HK510" s="42"/>
      <c r="HL510" s="42"/>
      <c r="HM510" s="42"/>
      <c r="HN510" s="42"/>
      <c r="HO510" s="42"/>
      <c r="HP510" s="42"/>
      <c r="HQ510" s="42"/>
      <c r="HR510" s="42"/>
      <c r="HS510" s="42"/>
      <c r="HT510" s="42"/>
      <c r="HU510" s="42"/>
      <c r="HV510" s="42"/>
      <c r="HW510" s="42"/>
      <c r="HX510" s="42"/>
      <c r="HY510" s="42"/>
      <c r="HZ510" s="42"/>
      <c r="IA510" s="42"/>
      <c r="IB510" s="42"/>
      <c r="IC510" s="42"/>
      <c r="ID510" s="42"/>
      <c r="IE510" s="42"/>
      <c r="IF510" s="42"/>
      <c r="IG510" s="42"/>
      <c r="IH510" s="42"/>
      <c r="II510" s="42"/>
      <c r="IJ510" s="42"/>
      <c r="IK510" s="42"/>
      <c r="IL510" s="42"/>
      <c r="IM510" s="42"/>
      <c r="IN510" s="42"/>
      <c r="IO510" s="42"/>
      <c r="IP510" s="42"/>
      <c r="IQ510" s="42"/>
      <c r="IR510" s="42"/>
      <c r="IS510" s="42"/>
      <c r="IT510" s="42"/>
      <c r="IU510" s="42"/>
      <c r="IV510" s="42"/>
      <c r="IW510" s="42"/>
      <c r="IX510" s="42"/>
      <c r="IY510" s="42"/>
      <c r="IZ510" s="42"/>
      <c r="JA510" s="42"/>
      <c r="JB510" s="42"/>
      <c r="JC510" s="42"/>
      <c r="JD510" s="42"/>
      <c r="JE510" s="42"/>
      <c r="JF510" s="42"/>
      <c r="JG510" s="42"/>
      <c r="JH510" s="42"/>
      <c r="JI510" s="42"/>
      <c r="JJ510" s="42"/>
      <c r="JK510" s="42"/>
      <c r="JL510" s="42"/>
      <c r="JM510" s="42"/>
      <c r="JN510" s="42"/>
      <c r="JO510" s="42"/>
      <c r="JP510" s="42"/>
      <c r="JQ510" s="42"/>
      <c r="JR510" s="42"/>
      <c r="JS510" s="42"/>
    </row>
    <row r="511" spans="1:279" s="27" customFormat="1" ht="12.75" outlineLevel="1" x14ac:dyDescent="0.2">
      <c r="A511" s="33"/>
      <c r="B511" s="58"/>
      <c r="C511" s="33"/>
      <c r="D511" s="33"/>
      <c r="E511" s="33"/>
      <c r="F511" s="33"/>
      <c r="G511" s="33"/>
      <c r="H511" s="33"/>
      <c r="I511" s="198"/>
      <c r="J511" s="200">
        <f t="shared" ref="J511:AS511" si="774">+SUM(J545:J550)</f>
        <v>-19889808.177518912</v>
      </c>
      <c r="K511" s="200">
        <f t="shared" si="774"/>
        <v>-20945264.675282665</v>
      </c>
      <c r="L511" s="200">
        <f t="shared" si="774"/>
        <v>-23951840.806349054</v>
      </c>
      <c r="M511" s="200">
        <f t="shared" si="774"/>
        <v>-24896949.220843673</v>
      </c>
      <c r="N511" s="200">
        <f t="shared" si="774"/>
        <v>-27771741.968047377</v>
      </c>
      <c r="O511" s="200">
        <f t="shared" si="774"/>
        <v>-37990860.853505366</v>
      </c>
      <c r="P511" s="200">
        <f t="shared" si="774"/>
        <v>-30883150.926754616</v>
      </c>
      <c r="Q511" s="200">
        <f t="shared" si="774"/>
        <v>-34263939.094965041</v>
      </c>
      <c r="R511" s="200">
        <f t="shared" si="774"/>
        <v>-37693509.343021914</v>
      </c>
      <c r="S511" s="200">
        <f t="shared" si="774"/>
        <v>-43060380.542561859</v>
      </c>
      <c r="T511" s="200">
        <f t="shared" si="774"/>
        <v>-51326026.848098002</v>
      </c>
      <c r="U511" s="200">
        <f t="shared" si="774"/>
        <v>-73082990.054963827</v>
      </c>
      <c r="V511" s="200">
        <f t="shared" si="774"/>
        <v>-62798742.320000015</v>
      </c>
      <c r="W511" s="200">
        <f t="shared" si="774"/>
        <v>-76470662.679999992</v>
      </c>
      <c r="X511" s="200">
        <f t="shared" si="774"/>
        <v>-80759246.909999996</v>
      </c>
      <c r="Y511" s="200">
        <f t="shared" si="774"/>
        <v>-83439843.379999995</v>
      </c>
      <c r="Z511" s="200">
        <f t="shared" si="774"/>
        <v>-81738344.919999987</v>
      </c>
      <c r="AA511" s="200">
        <f t="shared" si="774"/>
        <v>-123057907.23000002</v>
      </c>
      <c r="AB511" s="200">
        <f t="shared" si="774"/>
        <v>-102131103.16999999</v>
      </c>
      <c r="AC511" s="200">
        <f t="shared" si="774"/>
        <v>-109604029.07000001</v>
      </c>
      <c r="AD511" s="200">
        <f t="shared" si="774"/>
        <v>-104699064.69999997</v>
      </c>
      <c r="AE511" s="200">
        <f t="shared" si="774"/>
        <v>-110956926.82999998</v>
      </c>
      <c r="AF511" s="200">
        <f t="shared" si="774"/>
        <v>-121886224.39</v>
      </c>
      <c r="AG511" s="200">
        <f t="shared" si="774"/>
        <v>-177263763.10000002</v>
      </c>
      <c r="AH511" s="200">
        <f t="shared" si="774"/>
        <v>-158860872.49000001</v>
      </c>
      <c r="AI511" s="200">
        <f t="shared" si="774"/>
        <v>-177811014.69000003</v>
      </c>
      <c r="AJ511" s="200">
        <f t="shared" si="774"/>
        <v>-157805885.5</v>
      </c>
      <c r="AK511" s="200">
        <f t="shared" si="774"/>
        <v>-142360217.11000001</v>
      </c>
      <c r="AL511" s="200">
        <f t="shared" si="774"/>
        <v>-185000585.04000002</v>
      </c>
      <c r="AM511" s="200">
        <f t="shared" si="774"/>
        <v>-196058133.86000001</v>
      </c>
      <c r="AN511" s="200">
        <f t="shared" si="774"/>
        <v>-139197489.14999998</v>
      </c>
      <c r="AO511" s="200">
        <f t="shared" si="774"/>
        <v>-254540086.70999998</v>
      </c>
      <c r="AP511" s="200">
        <f t="shared" si="774"/>
        <v>-161407730.25999999</v>
      </c>
      <c r="AQ511" s="200">
        <f t="shared" si="774"/>
        <v>-160178503.12</v>
      </c>
      <c r="AR511" s="200">
        <f t="shared" si="774"/>
        <v>-157015146.92000002</v>
      </c>
      <c r="AS511" s="200">
        <f t="shared" si="774"/>
        <v>-214901816.84999999</v>
      </c>
      <c r="AT511" s="199"/>
      <c r="AU511" s="199"/>
      <c r="AV511" s="199"/>
      <c r="AW511" s="199"/>
      <c r="AX511" s="199"/>
      <c r="AY511" s="199"/>
      <c r="AZ511" s="199"/>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c r="CG511" s="34"/>
      <c r="CH511" s="34"/>
      <c r="CI511" s="34"/>
      <c r="CJ511" s="34"/>
      <c r="CK511" s="34"/>
      <c r="CL511" s="34"/>
      <c r="CM511" s="34"/>
      <c r="CN511" s="34"/>
      <c r="CO511" s="34"/>
      <c r="CP511" s="34"/>
      <c r="CQ511" s="34"/>
      <c r="CR511" s="34"/>
      <c r="CS511" s="34"/>
      <c r="CT511" s="34"/>
      <c r="CU511" s="34"/>
      <c r="CV511" s="34"/>
      <c r="CW511" s="34"/>
      <c r="CX511" s="34"/>
      <c r="CY511" s="34"/>
      <c r="CZ511" s="34"/>
      <c r="DA511" s="34"/>
      <c r="DB511" s="14"/>
      <c r="DC511" s="28"/>
      <c r="DD511" s="28"/>
      <c r="DE511" s="28"/>
      <c r="DF511" s="28"/>
      <c r="DG511" s="28"/>
      <c r="DH511" s="28"/>
      <c r="DI511" s="28"/>
      <c r="DJ511" s="28"/>
      <c r="DK511" s="28"/>
      <c r="DL511" s="28"/>
      <c r="DM511" s="28"/>
      <c r="DN511" s="28"/>
      <c r="DO511" s="28"/>
      <c r="DP511" s="28"/>
      <c r="DQ511" s="28"/>
      <c r="DR511" s="28"/>
      <c r="DS511" s="28"/>
      <c r="DT511" s="28"/>
      <c r="DU511" s="28"/>
      <c r="DV511" s="28"/>
      <c r="DW511" s="28"/>
      <c r="DX511" s="28"/>
      <c r="DY511" s="28"/>
      <c r="DZ511" s="28"/>
      <c r="EA511" s="28"/>
      <c r="EB511" s="28"/>
      <c r="EC511" s="28"/>
      <c r="ED511" s="28"/>
      <c r="EE511" s="28"/>
      <c r="EF511" s="28"/>
      <c r="EG511" s="28"/>
      <c r="EH511" s="28"/>
      <c r="EI511" s="28"/>
      <c r="EJ511" s="28"/>
      <c r="EK511" s="28"/>
      <c r="EL511" s="28"/>
      <c r="EM511" s="28"/>
      <c r="EN511" s="28"/>
      <c r="EO511" s="28"/>
      <c r="EP511" s="28"/>
      <c r="EQ511" s="28"/>
      <c r="ER511" s="28"/>
      <c r="ES511" s="28"/>
      <c r="ET511" s="28"/>
      <c r="EU511" s="28"/>
      <c r="EV511" s="28"/>
      <c r="EW511" s="28"/>
      <c r="EX511" s="28"/>
      <c r="EY511" s="28"/>
      <c r="EZ511" s="28"/>
      <c r="FA511" s="28"/>
      <c r="FB511" s="28"/>
      <c r="FC511" s="28"/>
      <c r="FD511" s="28"/>
      <c r="FE511" s="28"/>
      <c r="FF511" s="28"/>
      <c r="FG511" s="28"/>
      <c r="FH511" s="28"/>
      <c r="FI511" s="28"/>
      <c r="FJ511" s="28"/>
      <c r="FK511" s="28"/>
      <c r="FL511" s="28"/>
      <c r="FM511" s="28"/>
      <c r="FN511" s="28"/>
      <c r="FO511" s="28"/>
      <c r="FP511" s="28"/>
      <c r="FQ511" s="28"/>
      <c r="FR511" s="28"/>
      <c r="FS511" s="28"/>
      <c r="FT511" s="28"/>
      <c r="FU511" s="28"/>
      <c r="FV511" s="28"/>
      <c r="FW511" s="28"/>
      <c r="FX511" s="28"/>
      <c r="FY511" s="28"/>
      <c r="FZ511" s="28"/>
      <c r="GA511" s="28"/>
      <c r="GB511" s="28"/>
      <c r="GC511" s="28"/>
      <c r="GD511" s="28"/>
      <c r="GE511" s="28"/>
      <c r="GF511" s="28"/>
      <c r="GG511" s="28"/>
      <c r="GH511" s="28"/>
      <c r="GI511" s="28"/>
      <c r="GJ511" s="28"/>
      <c r="GK511" s="28"/>
      <c r="GL511" s="28"/>
      <c r="GM511" s="28"/>
      <c r="GN511" s="28"/>
      <c r="GO511" s="28"/>
      <c r="GP511" s="28"/>
      <c r="GQ511" s="28"/>
      <c r="GR511" s="28"/>
      <c r="GS511" s="28"/>
      <c r="GT511" s="28"/>
      <c r="GU511" s="28"/>
      <c r="GV511" s="28"/>
      <c r="GW511" s="28"/>
      <c r="GX511" s="28"/>
      <c r="GY511" s="28"/>
      <c r="GZ511" s="28"/>
      <c r="HA511" s="28"/>
      <c r="HB511" s="28"/>
      <c r="HC511" s="28"/>
      <c r="HD511" s="28"/>
      <c r="HE511" s="28"/>
      <c r="HF511" s="28"/>
      <c r="HG511" s="28"/>
      <c r="HH511" s="28"/>
      <c r="HI511" s="28"/>
      <c r="HJ511" s="28"/>
      <c r="HK511" s="28"/>
      <c r="HL511" s="28"/>
      <c r="HM511" s="28"/>
      <c r="HN511" s="28"/>
      <c r="HO511" s="28"/>
      <c r="HP511" s="28"/>
      <c r="HQ511" s="28"/>
      <c r="HR511" s="28"/>
      <c r="HS511" s="28"/>
      <c r="HT511" s="28"/>
      <c r="HU511" s="28"/>
      <c r="HV511" s="28"/>
      <c r="HW511" s="28"/>
      <c r="HX511" s="28"/>
      <c r="HY511" s="28"/>
      <c r="HZ511" s="28"/>
      <c r="IA511" s="28"/>
      <c r="IB511" s="28"/>
      <c r="IC511" s="28"/>
      <c r="ID511" s="28"/>
      <c r="IE511" s="28"/>
      <c r="IF511" s="28"/>
      <c r="IG511" s="28"/>
      <c r="IH511" s="28"/>
      <c r="II511" s="28"/>
      <c r="IJ511" s="28"/>
      <c r="IK511" s="28"/>
      <c r="IL511" s="28"/>
      <c r="IM511" s="28"/>
      <c r="IN511" s="28"/>
      <c r="IO511" s="28"/>
      <c r="IP511" s="28"/>
      <c r="IQ511" s="28"/>
      <c r="IR511" s="28"/>
      <c r="IS511" s="28"/>
      <c r="IT511" s="28"/>
      <c r="IU511" s="28"/>
      <c r="IV511" s="28"/>
      <c r="IW511" s="28"/>
      <c r="IX511" s="28"/>
      <c r="IY511" s="28"/>
      <c r="IZ511" s="28"/>
      <c r="JA511" s="28"/>
      <c r="JB511" s="28"/>
      <c r="JC511" s="28"/>
      <c r="JD511" s="28"/>
      <c r="JE511" s="28"/>
      <c r="JF511" s="28"/>
      <c r="JG511" s="28"/>
      <c r="JH511" s="28"/>
      <c r="JI511" s="28"/>
      <c r="JJ511" s="28"/>
      <c r="JK511" s="28"/>
      <c r="JL511" s="28"/>
      <c r="JM511" s="28"/>
      <c r="JN511" s="28"/>
      <c r="JO511" s="28"/>
      <c r="JP511" s="28"/>
      <c r="JQ511" s="28"/>
      <c r="JR511" s="28"/>
      <c r="JS511" s="28"/>
    </row>
    <row r="512" spans="1:279" s="27" customFormat="1" ht="12.75" outlineLevel="1" x14ac:dyDescent="0.2">
      <c r="A512" s="33"/>
      <c r="B512" s="58"/>
      <c r="C512" s="33"/>
      <c r="D512" s="33"/>
      <c r="E512" s="33"/>
      <c r="F512" s="33"/>
      <c r="G512" s="33"/>
      <c r="H512" s="33"/>
      <c r="I512" s="198"/>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c r="CG512" s="34"/>
      <c r="CH512" s="34"/>
      <c r="CI512" s="34"/>
      <c r="CJ512" s="34"/>
      <c r="CK512" s="34"/>
      <c r="CL512" s="34"/>
      <c r="CM512" s="34"/>
      <c r="CN512" s="34"/>
      <c r="CO512" s="34"/>
      <c r="CP512" s="34"/>
      <c r="CQ512" s="34"/>
      <c r="CR512" s="34"/>
      <c r="CS512" s="34"/>
      <c r="CT512" s="34"/>
      <c r="CU512" s="34"/>
      <c r="CV512" s="34"/>
      <c r="CW512" s="34"/>
      <c r="CX512" s="34"/>
      <c r="CY512" s="34"/>
      <c r="CZ512" s="34"/>
      <c r="DA512" s="34"/>
      <c r="DB512" s="14"/>
      <c r="DC512" s="28"/>
      <c r="DD512" s="28"/>
      <c r="DE512" s="28"/>
      <c r="DF512" s="28"/>
      <c r="DG512" s="28"/>
      <c r="DH512" s="28"/>
      <c r="DI512" s="28"/>
      <c r="DJ512" s="28"/>
      <c r="DK512" s="28"/>
      <c r="DL512" s="28"/>
      <c r="DM512" s="28"/>
      <c r="DN512" s="28"/>
      <c r="DO512" s="28"/>
      <c r="DP512" s="28"/>
      <c r="DQ512" s="28"/>
      <c r="DR512" s="28"/>
      <c r="DS512" s="28"/>
      <c r="DT512" s="28"/>
      <c r="DU512" s="28"/>
      <c r="DV512" s="28"/>
      <c r="DW512" s="28"/>
      <c r="DX512" s="28"/>
      <c r="DY512" s="28"/>
      <c r="DZ512" s="28"/>
      <c r="EA512" s="28"/>
      <c r="EB512" s="28"/>
      <c r="EC512" s="28"/>
      <c r="ED512" s="28"/>
      <c r="EE512" s="28"/>
      <c r="EF512" s="28"/>
      <c r="EG512" s="28"/>
      <c r="EH512" s="28"/>
      <c r="EI512" s="28"/>
      <c r="EJ512" s="28"/>
      <c r="EK512" s="28"/>
      <c r="EL512" s="28"/>
      <c r="EM512" s="28"/>
      <c r="EN512" s="28"/>
      <c r="EO512" s="28"/>
      <c r="EP512" s="28"/>
      <c r="EQ512" s="28"/>
      <c r="ER512" s="28"/>
      <c r="ES512" s="28"/>
      <c r="ET512" s="28"/>
      <c r="EU512" s="28"/>
      <c r="EV512" s="28"/>
      <c r="EW512" s="28"/>
      <c r="EX512" s="28"/>
      <c r="EY512" s="28"/>
      <c r="EZ512" s="28"/>
      <c r="FA512" s="28"/>
      <c r="FB512" s="28"/>
      <c r="FC512" s="28"/>
      <c r="FD512" s="28"/>
      <c r="FE512" s="28"/>
      <c r="FF512" s="28"/>
      <c r="FG512" s="28"/>
      <c r="FH512" s="28"/>
      <c r="FI512" s="28"/>
      <c r="FJ512" s="28"/>
      <c r="FK512" s="28"/>
      <c r="FL512" s="28"/>
      <c r="FM512" s="28"/>
      <c r="FN512" s="28"/>
      <c r="FO512" s="28"/>
      <c r="FP512" s="28"/>
      <c r="FQ512" s="28"/>
      <c r="FR512" s="28"/>
      <c r="FS512" s="28"/>
      <c r="FT512" s="28"/>
      <c r="FU512" s="28"/>
      <c r="FV512" s="28"/>
      <c r="FW512" s="28"/>
      <c r="FX512" s="28"/>
      <c r="FY512" s="28"/>
      <c r="FZ512" s="28"/>
      <c r="GA512" s="28"/>
      <c r="GB512" s="28"/>
      <c r="GC512" s="28"/>
      <c r="GD512" s="28"/>
      <c r="GE512" s="28"/>
      <c r="GF512" s="28"/>
      <c r="GG512" s="28"/>
      <c r="GH512" s="28"/>
      <c r="GI512" s="28"/>
      <c r="GJ512" s="28"/>
      <c r="GK512" s="28"/>
      <c r="GL512" s="28"/>
      <c r="GM512" s="28"/>
      <c r="GN512" s="28"/>
      <c r="GO512" s="28"/>
      <c r="GP512" s="28"/>
      <c r="GQ512" s="28"/>
      <c r="GR512" s="28"/>
      <c r="GS512" s="28"/>
      <c r="GT512" s="28"/>
      <c r="GU512" s="28"/>
      <c r="GV512" s="28"/>
      <c r="GW512" s="28"/>
      <c r="GX512" s="28"/>
      <c r="GY512" s="28"/>
      <c r="GZ512" s="28"/>
      <c r="HA512" s="28"/>
      <c r="HB512" s="28"/>
      <c r="HC512" s="28"/>
      <c r="HD512" s="28"/>
      <c r="HE512" s="28"/>
      <c r="HF512" s="28"/>
      <c r="HG512" s="28"/>
      <c r="HH512" s="28"/>
      <c r="HI512" s="28"/>
      <c r="HJ512" s="28"/>
      <c r="HK512" s="28"/>
      <c r="HL512" s="28"/>
      <c r="HM512" s="28"/>
      <c r="HN512" s="28"/>
      <c r="HO512" s="28"/>
      <c r="HP512" s="28"/>
      <c r="HQ512" s="28"/>
      <c r="HR512" s="28"/>
      <c r="HS512" s="28"/>
      <c r="HT512" s="28"/>
      <c r="HU512" s="28"/>
      <c r="HV512" s="28"/>
      <c r="HW512" s="28"/>
      <c r="HX512" s="28"/>
      <c r="HY512" s="28"/>
      <c r="HZ512" s="28"/>
      <c r="IA512" s="28"/>
      <c r="IB512" s="28"/>
      <c r="IC512" s="28"/>
      <c r="ID512" s="28"/>
      <c r="IE512" s="28"/>
      <c r="IF512" s="28"/>
      <c r="IG512" s="28"/>
      <c r="IH512" s="28"/>
      <c r="II512" s="28"/>
      <c r="IJ512" s="28"/>
      <c r="IK512" s="28"/>
      <c r="IL512" s="28"/>
      <c r="IM512" s="28"/>
      <c r="IN512" s="28"/>
      <c r="IO512" s="28"/>
      <c r="IP512" s="28"/>
      <c r="IQ512" s="28"/>
      <c r="IR512" s="28"/>
      <c r="IS512" s="28"/>
      <c r="IT512" s="28"/>
      <c r="IU512" s="28"/>
      <c r="IV512" s="28"/>
      <c r="IW512" s="28"/>
      <c r="IX512" s="28"/>
      <c r="IY512" s="28"/>
      <c r="IZ512" s="28"/>
      <c r="JA512" s="28"/>
      <c r="JB512" s="28"/>
      <c r="JC512" s="28"/>
      <c r="JD512" s="28"/>
      <c r="JE512" s="28"/>
      <c r="JF512" s="28"/>
      <c r="JG512" s="28"/>
      <c r="JH512" s="28"/>
      <c r="JI512" s="28"/>
      <c r="JJ512" s="28"/>
      <c r="JK512" s="28"/>
      <c r="JL512" s="28"/>
      <c r="JM512" s="28"/>
      <c r="JN512" s="28"/>
      <c r="JO512" s="28"/>
      <c r="JP512" s="28"/>
      <c r="JQ512" s="28"/>
      <c r="JR512" s="28"/>
      <c r="JS512" s="28"/>
    </row>
    <row r="513" spans="1:279" s="27" customFormat="1" ht="12.75" outlineLevel="1" x14ac:dyDescent="0.2">
      <c r="A513" s="33"/>
      <c r="B513" s="58"/>
      <c r="C513" s="54" t="s">
        <v>195</v>
      </c>
      <c r="D513" s="33"/>
      <c r="E513" s="33"/>
      <c r="F513" s="33"/>
      <c r="G513" s="33"/>
      <c r="H513" s="33"/>
      <c r="I513" s="198"/>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c r="CG513" s="34"/>
      <c r="CH513" s="34"/>
      <c r="CI513" s="34"/>
      <c r="CJ513" s="34"/>
      <c r="CK513" s="34"/>
      <c r="CL513" s="34"/>
      <c r="CM513" s="34"/>
      <c r="CN513" s="34"/>
      <c r="CO513" s="34"/>
      <c r="CP513" s="34"/>
      <c r="CQ513" s="34"/>
      <c r="CR513" s="34"/>
      <c r="CS513" s="34"/>
      <c r="CT513" s="34"/>
      <c r="CU513" s="34"/>
      <c r="CV513" s="34"/>
      <c r="CW513" s="34"/>
      <c r="CX513" s="34"/>
      <c r="CY513" s="34"/>
      <c r="CZ513" s="34"/>
      <c r="DA513" s="34"/>
      <c r="DB513" s="14"/>
      <c r="DC513" s="28"/>
      <c r="DD513" s="28"/>
      <c r="DE513" s="28"/>
      <c r="DF513" s="28"/>
      <c r="DG513" s="28"/>
      <c r="DH513" s="28"/>
      <c r="DI513" s="28"/>
      <c r="DJ513" s="28"/>
      <c r="DK513" s="28"/>
      <c r="DL513" s="28"/>
      <c r="DM513" s="28"/>
      <c r="DN513" s="28"/>
      <c r="DO513" s="28"/>
      <c r="DP513" s="28"/>
      <c r="DQ513" s="28"/>
      <c r="DR513" s="28"/>
      <c r="DS513" s="28"/>
      <c r="DT513" s="28"/>
      <c r="DU513" s="28"/>
      <c r="DV513" s="28"/>
      <c r="DW513" s="28"/>
      <c r="DX513" s="28"/>
      <c r="DY513" s="28"/>
      <c r="DZ513" s="28"/>
      <c r="EA513" s="28"/>
      <c r="EB513" s="28"/>
      <c r="EC513" s="28"/>
      <c r="ED513" s="28"/>
      <c r="EE513" s="28"/>
      <c r="EF513" s="28"/>
      <c r="EG513" s="28"/>
      <c r="EH513" s="28"/>
      <c r="EI513" s="28"/>
      <c r="EJ513" s="28"/>
      <c r="EK513" s="28"/>
      <c r="EL513" s="28"/>
      <c r="EM513" s="28"/>
      <c r="EN513" s="28"/>
      <c r="EO513" s="28"/>
      <c r="EP513" s="28"/>
      <c r="EQ513" s="28"/>
      <c r="ER513" s="28"/>
      <c r="ES513" s="28"/>
      <c r="ET513" s="28"/>
      <c r="EU513" s="28"/>
      <c r="EV513" s="28"/>
      <c r="EW513" s="28"/>
      <c r="EX513" s="28"/>
      <c r="EY513" s="28"/>
      <c r="EZ513" s="28"/>
      <c r="FA513" s="28"/>
      <c r="FB513" s="28"/>
      <c r="FC513" s="28"/>
      <c r="FD513" s="28"/>
      <c r="FE513" s="28"/>
      <c r="FF513" s="28"/>
      <c r="FG513" s="28"/>
      <c r="FH513" s="28"/>
      <c r="FI513" s="28"/>
      <c r="FJ513" s="28"/>
      <c r="FK513" s="28"/>
      <c r="FL513" s="28"/>
      <c r="FM513" s="28"/>
      <c r="FN513" s="28"/>
      <c r="FO513" s="28"/>
      <c r="FP513" s="28"/>
      <c r="FQ513" s="28"/>
      <c r="FR513" s="28"/>
      <c r="FS513" s="28"/>
      <c r="FT513" s="28"/>
      <c r="FU513" s="28"/>
      <c r="FV513" s="28"/>
      <c r="FW513" s="28"/>
      <c r="FX513" s="28"/>
      <c r="FY513" s="28"/>
      <c r="FZ513" s="28"/>
      <c r="GA513" s="28"/>
      <c r="GB513" s="28"/>
      <c r="GC513" s="28"/>
      <c r="GD513" s="28"/>
      <c r="GE513" s="28"/>
      <c r="GF513" s="28"/>
      <c r="GG513" s="28"/>
      <c r="GH513" s="28"/>
      <c r="GI513" s="28"/>
      <c r="GJ513" s="28"/>
      <c r="GK513" s="28"/>
      <c r="GL513" s="28"/>
      <c r="GM513" s="28"/>
      <c r="GN513" s="28"/>
      <c r="GO513" s="28"/>
      <c r="GP513" s="28"/>
      <c r="GQ513" s="28"/>
      <c r="GR513" s="28"/>
      <c r="GS513" s="28"/>
      <c r="GT513" s="28"/>
      <c r="GU513" s="28"/>
      <c r="GV513" s="28"/>
      <c r="GW513" s="28"/>
      <c r="GX513" s="28"/>
      <c r="GY513" s="28"/>
      <c r="GZ513" s="28"/>
      <c r="HA513" s="28"/>
      <c r="HB513" s="28"/>
      <c r="HC513" s="28"/>
      <c r="HD513" s="28"/>
      <c r="HE513" s="28"/>
      <c r="HF513" s="28"/>
      <c r="HG513" s="28"/>
      <c r="HH513" s="28"/>
      <c r="HI513" s="28"/>
      <c r="HJ513" s="28"/>
      <c r="HK513" s="28"/>
      <c r="HL513" s="28"/>
      <c r="HM513" s="28"/>
      <c r="HN513" s="28"/>
      <c r="HO513" s="28"/>
      <c r="HP513" s="28"/>
      <c r="HQ513" s="28"/>
      <c r="HR513" s="28"/>
      <c r="HS513" s="28"/>
      <c r="HT513" s="28"/>
      <c r="HU513" s="28"/>
      <c r="HV513" s="28"/>
      <c r="HW513" s="28"/>
      <c r="HX513" s="28"/>
      <c r="HY513" s="28"/>
      <c r="HZ513" s="28"/>
      <c r="IA513" s="28"/>
      <c r="IB513" s="28"/>
      <c r="IC513" s="28"/>
      <c r="ID513" s="28"/>
      <c r="IE513" s="28"/>
      <c r="IF513" s="28"/>
      <c r="IG513" s="28"/>
      <c r="IH513" s="28"/>
      <c r="II513" s="28"/>
      <c r="IJ513" s="28"/>
      <c r="IK513" s="28"/>
      <c r="IL513" s="28"/>
      <c r="IM513" s="28"/>
      <c r="IN513" s="28"/>
      <c r="IO513" s="28"/>
      <c r="IP513" s="28"/>
      <c r="IQ513" s="28"/>
      <c r="IR513" s="28"/>
      <c r="IS513" s="28"/>
      <c r="IT513" s="28"/>
      <c r="IU513" s="28"/>
      <c r="IV513" s="28"/>
      <c r="IW513" s="28"/>
      <c r="IX513" s="28"/>
      <c r="IY513" s="28"/>
      <c r="IZ513" s="28"/>
      <c r="JA513" s="28"/>
      <c r="JB513" s="28"/>
      <c r="JC513" s="28"/>
      <c r="JD513" s="28"/>
      <c r="JE513" s="28"/>
      <c r="JF513" s="28"/>
      <c r="JG513" s="28"/>
      <c r="JH513" s="28"/>
      <c r="JI513" s="28"/>
      <c r="JJ513" s="28"/>
      <c r="JK513" s="28"/>
      <c r="JL513" s="28"/>
      <c r="JM513" s="28"/>
      <c r="JN513" s="28"/>
      <c r="JO513" s="28"/>
      <c r="JP513" s="28"/>
      <c r="JQ513" s="28"/>
      <c r="JR513" s="28"/>
      <c r="JS513" s="28"/>
    </row>
    <row r="514" spans="1:279" s="27" customFormat="1" ht="12.75" outlineLevel="1" x14ac:dyDescent="0.2">
      <c r="A514" s="33"/>
      <c r="B514" s="58"/>
      <c r="C514" s="33"/>
      <c r="D514" s="33"/>
      <c r="E514" s="33"/>
      <c r="F514" s="33"/>
      <c r="G514" s="33"/>
      <c r="H514" s="33"/>
      <c r="I514" s="198"/>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c r="CJ514" s="34"/>
      <c r="CK514" s="34"/>
      <c r="CL514" s="34"/>
      <c r="CM514" s="34"/>
      <c r="CN514" s="34"/>
      <c r="CO514" s="34"/>
      <c r="CP514" s="34"/>
      <c r="CQ514" s="34"/>
      <c r="CR514" s="34"/>
      <c r="CS514" s="34"/>
      <c r="CT514" s="34"/>
      <c r="CU514" s="34"/>
      <c r="CV514" s="34"/>
      <c r="CW514" s="34"/>
      <c r="CX514" s="34"/>
      <c r="CY514" s="34"/>
      <c r="CZ514" s="34"/>
      <c r="DA514" s="34"/>
      <c r="DB514" s="14"/>
      <c r="DC514" s="28"/>
      <c r="DD514" s="28"/>
      <c r="DE514" s="28"/>
      <c r="DF514" s="28"/>
      <c r="DG514" s="28"/>
      <c r="DH514" s="28"/>
      <c r="DI514" s="28"/>
      <c r="DJ514" s="28"/>
      <c r="DK514" s="28"/>
      <c r="DL514" s="28"/>
      <c r="DM514" s="28"/>
      <c r="DN514" s="28"/>
      <c r="DO514" s="28"/>
      <c r="DP514" s="28"/>
      <c r="DQ514" s="28"/>
      <c r="DR514" s="28"/>
      <c r="DS514" s="28"/>
      <c r="DT514" s="28"/>
      <c r="DU514" s="28"/>
      <c r="DV514" s="28"/>
      <c r="DW514" s="28"/>
      <c r="DX514" s="28"/>
      <c r="DY514" s="28"/>
      <c r="DZ514" s="28"/>
      <c r="EA514" s="28"/>
      <c r="EB514" s="28"/>
      <c r="EC514" s="28"/>
      <c r="ED514" s="28"/>
      <c r="EE514" s="28"/>
      <c r="EF514" s="28"/>
      <c r="EG514" s="28"/>
      <c r="EH514" s="28"/>
      <c r="EI514" s="28"/>
      <c r="EJ514" s="28"/>
      <c r="EK514" s="28"/>
      <c r="EL514" s="28"/>
      <c r="EM514" s="28"/>
      <c r="EN514" s="28"/>
      <c r="EO514" s="28"/>
      <c r="EP514" s="28"/>
      <c r="EQ514" s="28"/>
      <c r="ER514" s="28"/>
      <c r="ES514" s="28"/>
      <c r="ET514" s="28"/>
      <c r="EU514" s="28"/>
      <c r="EV514" s="28"/>
      <c r="EW514" s="28"/>
      <c r="EX514" s="28"/>
      <c r="EY514" s="28"/>
      <c r="EZ514" s="28"/>
      <c r="FA514" s="28"/>
      <c r="FB514" s="28"/>
      <c r="FC514" s="28"/>
      <c r="FD514" s="28"/>
      <c r="FE514" s="28"/>
      <c r="FF514" s="28"/>
      <c r="FG514" s="28"/>
      <c r="FH514" s="28"/>
      <c r="FI514" s="28"/>
      <c r="FJ514" s="28"/>
      <c r="FK514" s="28"/>
      <c r="FL514" s="28"/>
      <c r="FM514" s="28"/>
      <c r="FN514" s="28"/>
      <c r="FO514" s="28"/>
      <c r="FP514" s="28"/>
      <c r="FQ514" s="28"/>
      <c r="FR514" s="28"/>
      <c r="FS514" s="28"/>
      <c r="FT514" s="28"/>
      <c r="FU514" s="28"/>
      <c r="FV514" s="28"/>
      <c r="FW514" s="28"/>
      <c r="FX514" s="28"/>
      <c r="FY514" s="28"/>
      <c r="FZ514" s="28"/>
      <c r="GA514" s="28"/>
      <c r="GB514" s="28"/>
      <c r="GC514" s="28"/>
      <c r="GD514" s="28"/>
      <c r="GE514" s="28"/>
      <c r="GF514" s="28"/>
      <c r="GG514" s="28"/>
      <c r="GH514" s="28"/>
      <c r="GI514" s="28"/>
      <c r="GJ514" s="28"/>
      <c r="GK514" s="28"/>
      <c r="GL514" s="28"/>
      <c r="GM514" s="28"/>
      <c r="GN514" s="28"/>
      <c r="GO514" s="28"/>
      <c r="GP514" s="28"/>
      <c r="GQ514" s="28"/>
      <c r="GR514" s="28"/>
      <c r="GS514" s="28"/>
      <c r="GT514" s="28"/>
      <c r="GU514" s="28"/>
      <c r="GV514" s="28"/>
      <c r="GW514" s="28"/>
      <c r="GX514" s="28"/>
      <c r="GY514" s="28"/>
      <c r="GZ514" s="28"/>
      <c r="HA514" s="28"/>
      <c r="HB514" s="28"/>
      <c r="HC514" s="28"/>
      <c r="HD514" s="28"/>
      <c r="HE514" s="28"/>
      <c r="HF514" s="28"/>
      <c r="HG514" s="28"/>
      <c r="HH514" s="28"/>
      <c r="HI514" s="28"/>
      <c r="HJ514" s="28"/>
      <c r="HK514" s="28"/>
      <c r="HL514" s="28"/>
      <c r="HM514" s="28"/>
      <c r="HN514" s="28"/>
      <c r="HO514" s="28"/>
      <c r="HP514" s="28"/>
      <c r="HQ514" s="28"/>
      <c r="HR514" s="28"/>
      <c r="HS514" s="28"/>
      <c r="HT514" s="28"/>
      <c r="HU514" s="28"/>
      <c r="HV514" s="28"/>
      <c r="HW514" s="28"/>
      <c r="HX514" s="28"/>
      <c r="HY514" s="28"/>
      <c r="HZ514" s="28"/>
      <c r="IA514" s="28"/>
      <c r="IB514" s="28"/>
      <c r="IC514" s="28"/>
      <c r="ID514" s="28"/>
      <c r="IE514" s="28"/>
      <c r="IF514" s="28"/>
      <c r="IG514" s="28"/>
      <c r="IH514" s="28"/>
      <c r="II514" s="28"/>
      <c r="IJ514" s="28"/>
      <c r="IK514" s="28"/>
      <c r="IL514" s="28"/>
      <c r="IM514" s="28"/>
      <c r="IN514" s="28"/>
      <c r="IO514" s="28"/>
      <c r="IP514" s="28"/>
      <c r="IQ514" s="28"/>
      <c r="IR514" s="28"/>
      <c r="IS514" s="28"/>
      <c r="IT514" s="28"/>
      <c r="IU514" s="28"/>
      <c r="IV514" s="28"/>
      <c r="IW514" s="28"/>
      <c r="IX514" s="28"/>
      <c r="IY514" s="28"/>
      <c r="IZ514" s="28"/>
      <c r="JA514" s="28"/>
      <c r="JB514" s="28"/>
      <c r="JC514" s="28"/>
      <c r="JD514" s="28"/>
      <c r="JE514" s="28"/>
      <c r="JF514" s="28"/>
      <c r="JG514" s="28"/>
      <c r="JH514" s="28"/>
      <c r="JI514" s="28"/>
      <c r="JJ514" s="28"/>
      <c r="JK514" s="28"/>
      <c r="JL514" s="28"/>
      <c r="JM514" s="28"/>
      <c r="JN514" s="28"/>
      <c r="JO514" s="28"/>
      <c r="JP514" s="28"/>
      <c r="JQ514" s="28"/>
      <c r="JR514" s="28"/>
      <c r="JS514" s="28"/>
    </row>
    <row r="515" spans="1:279" s="27" customFormat="1" ht="12.75" outlineLevel="1" x14ac:dyDescent="0.2">
      <c r="A515" s="33"/>
      <c r="B515" s="58"/>
      <c r="C515" s="193" t="s">
        <v>32</v>
      </c>
      <c r="D515" s="33"/>
      <c r="E515" s="33"/>
      <c r="F515" s="33"/>
      <c r="G515" s="253">
        <f t="shared" ref="G515" si="775">SUM(J515:AS515)</f>
        <v>-499809520.92425013</v>
      </c>
      <c r="H515" s="246">
        <f>+G515/G517</f>
        <v>1</v>
      </c>
      <c r="I515" s="201" t="s">
        <v>164</v>
      </c>
      <c r="J515" s="199">
        <f>+Project!B9</f>
        <v>-4097525.4800000004</v>
      </c>
      <c r="K515" s="199">
        <f>+Project!C9</f>
        <v>-4048759.16</v>
      </c>
      <c r="L515" s="199">
        <f>+Project!D9</f>
        <v>-2941526.91</v>
      </c>
      <c r="M515" s="199">
        <f>+Project!E9</f>
        <v>-1903394.29</v>
      </c>
      <c r="N515" s="199">
        <f>+Project!F9</f>
        <v>-2099788.39</v>
      </c>
      <c r="O515" s="199">
        <f>+Project!G9</f>
        <v>-2084209.28</v>
      </c>
      <c r="P515" s="199">
        <f>+Project!H9</f>
        <v>-4102386.52</v>
      </c>
      <c r="Q515" s="199">
        <f>+Project!I9</f>
        <v>-2782687.6000000006</v>
      </c>
      <c r="R515" s="199">
        <f>+Project!J9</f>
        <v>-2649201.0099999998</v>
      </c>
      <c r="S515" s="199">
        <f>+Project!K9</f>
        <v>-3613944.88</v>
      </c>
      <c r="T515" s="199">
        <f>+Project!L9</f>
        <v>-4774818.47</v>
      </c>
      <c r="U515" s="199">
        <f>+Project!M9</f>
        <v>-8123116.4799999995</v>
      </c>
      <c r="V515" s="199">
        <f>+Project!N9</f>
        <v>-11540610.559999999</v>
      </c>
      <c r="W515" s="199">
        <f>+Project!O9</f>
        <v>-13593391.66</v>
      </c>
      <c r="X515" s="199">
        <f>+Project!P9</f>
        <v>-8418260.5999999996</v>
      </c>
      <c r="Y515" s="199">
        <f>+Project!Q9</f>
        <v>-7484380.54</v>
      </c>
      <c r="Z515" s="199">
        <f>+Project!R9</f>
        <v>-6965215.0900000008</v>
      </c>
      <c r="AA515" s="199">
        <f>+Project!S9</f>
        <v>-6228872.5799999991</v>
      </c>
      <c r="AB515" s="199">
        <f>+Project!T9</f>
        <v>-10544286.669999998</v>
      </c>
      <c r="AC515" s="199">
        <f>+Project!U9</f>
        <v>-8286177.2599999998</v>
      </c>
      <c r="AD515" s="199">
        <f>+Project!V9</f>
        <v>-9812841.2306500003</v>
      </c>
      <c r="AE515" s="199">
        <f>+Project!W9</f>
        <v>-13330008.490199998</v>
      </c>
      <c r="AF515" s="199">
        <f>+Project!X9</f>
        <v>-15302258.451650001</v>
      </c>
      <c r="AG515" s="199">
        <f>+Project!Y9</f>
        <v>-21366065.961749997</v>
      </c>
      <c r="AH515" s="199">
        <v>-41314645.120000005</v>
      </c>
      <c r="AI515" s="199">
        <v>-35881351.290000007</v>
      </c>
      <c r="AJ515" s="199">
        <v>-34709459.43</v>
      </c>
      <c r="AK515" s="199">
        <v>-26320928.420000006</v>
      </c>
      <c r="AL515" s="199">
        <v>-29945871.090000007</v>
      </c>
      <c r="AM515" s="199">
        <v>-20430534.959999997</v>
      </c>
      <c r="AN515" s="199">
        <v>-19591325</v>
      </c>
      <c r="AO515" s="199">
        <v>-19602817.970000003</v>
      </c>
      <c r="AP515" s="199">
        <v>-20909527.060000002</v>
      </c>
      <c r="AQ515" s="199">
        <v>-21305186.119999997</v>
      </c>
      <c r="AR515" s="199">
        <v>-23984950.620000005</v>
      </c>
      <c r="AS515" s="199">
        <v>-29719196.280000001</v>
      </c>
      <c r="AT515" s="199"/>
      <c r="AU515" s="199"/>
      <c r="AV515" s="199"/>
      <c r="AW515" s="199"/>
      <c r="AX515" s="199"/>
      <c r="AY515" s="199"/>
      <c r="AZ515" s="199"/>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c r="CG515" s="34"/>
      <c r="CH515" s="34"/>
      <c r="CI515" s="34"/>
      <c r="CJ515" s="34"/>
      <c r="CK515" s="34"/>
      <c r="CL515" s="34"/>
      <c r="CM515" s="34"/>
      <c r="CN515" s="34"/>
      <c r="CO515" s="34"/>
      <c r="CP515" s="34"/>
      <c r="CQ515" s="34"/>
      <c r="CR515" s="34"/>
      <c r="CS515" s="34"/>
      <c r="CT515" s="34"/>
      <c r="CU515" s="34"/>
      <c r="CV515" s="34"/>
      <c r="CW515" s="34"/>
      <c r="CX515" s="34"/>
      <c r="CY515" s="34"/>
      <c r="CZ515" s="34"/>
      <c r="DA515" s="34"/>
      <c r="DB515" s="14"/>
      <c r="DC515" s="28"/>
      <c r="DD515" s="28"/>
      <c r="DE515" s="28"/>
      <c r="DF515" s="28"/>
      <c r="DG515" s="28"/>
      <c r="DH515" s="28"/>
      <c r="DI515" s="28"/>
      <c r="DJ515" s="28"/>
      <c r="DK515" s="28"/>
      <c r="DL515" s="28"/>
      <c r="DM515" s="28"/>
      <c r="DN515" s="28"/>
      <c r="DO515" s="28"/>
      <c r="DP515" s="28"/>
      <c r="DQ515" s="28"/>
      <c r="DR515" s="28"/>
      <c r="DS515" s="28"/>
      <c r="DT515" s="28"/>
      <c r="DU515" s="28"/>
      <c r="DV515" s="28"/>
      <c r="DW515" s="28"/>
      <c r="DX515" s="28"/>
      <c r="DY515" s="28"/>
      <c r="DZ515" s="28"/>
      <c r="EA515" s="28"/>
      <c r="EB515" s="28"/>
      <c r="EC515" s="28"/>
      <c r="ED515" s="28"/>
      <c r="EE515" s="28"/>
      <c r="EF515" s="28"/>
      <c r="EG515" s="28"/>
      <c r="EH515" s="28"/>
      <c r="EI515" s="28"/>
      <c r="EJ515" s="28"/>
      <c r="EK515" s="28"/>
      <c r="EL515" s="28"/>
      <c r="EM515" s="28"/>
      <c r="EN515" s="28"/>
      <c r="EO515" s="28"/>
      <c r="EP515" s="28"/>
      <c r="EQ515" s="28"/>
      <c r="ER515" s="28"/>
      <c r="ES515" s="28"/>
      <c r="ET515" s="28"/>
      <c r="EU515" s="28"/>
      <c r="EV515" s="28"/>
      <c r="EW515" s="28"/>
      <c r="EX515" s="28"/>
      <c r="EY515" s="28"/>
      <c r="EZ515" s="28"/>
      <c r="FA515" s="28"/>
      <c r="FB515" s="28"/>
      <c r="FC515" s="28"/>
      <c r="FD515" s="28"/>
      <c r="FE515" s="28"/>
      <c r="FF515" s="28"/>
      <c r="FG515" s="28"/>
      <c r="FH515" s="28"/>
      <c r="FI515" s="28"/>
      <c r="FJ515" s="28"/>
      <c r="FK515" s="28"/>
      <c r="FL515" s="28"/>
      <c r="FM515" s="28"/>
      <c r="FN515" s="28"/>
      <c r="FO515" s="28"/>
      <c r="FP515" s="28"/>
      <c r="FQ515" s="28"/>
      <c r="FR515" s="28"/>
      <c r="FS515" s="28"/>
      <c r="FT515" s="28"/>
      <c r="FU515" s="28"/>
      <c r="FV515" s="28"/>
      <c r="FW515" s="28"/>
      <c r="FX515" s="28"/>
      <c r="FY515" s="28"/>
      <c r="FZ515" s="28"/>
      <c r="GA515" s="28"/>
      <c r="GB515" s="28"/>
      <c r="GC515" s="28"/>
      <c r="GD515" s="28"/>
      <c r="GE515" s="28"/>
      <c r="GF515" s="28"/>
      <c r="GG515" s="28"/>
      <c r="GH515" s="28"/>
      <c r="GI515" s="28"/>
      <c r="GJ515" s="28"/>
      <c r="GK515" s="28"/>
      <c r="GL515" s="28"/>
      <c r="GM515" s="28"/>
      <c r="GN515" s="28"/>
      <c r="GO515" s="28"/>
      <c r="GP515" s="28"/>
      <c r="GQ515" s="28"/>
      <c r="GR515" s="28"/>
      <c r="GS515" s="28"/>
      <c r="GT515" s="28"/>
      <c r="GU515" s="28"/>
      <c r="GV515" s="28"/>
      <c r="GW515" s="28"/>
      <c r="GX515" s="28"/>
      <c r="GY515" s="28"/>
      <c r="GZ515" s="28"/>
      <c r="HA515" s="28"/>
      <c r="HB515" s="28"/>
      <c r="HC515" s="28"/>
      <c r="HD515" s="28"/>
      <c r="HE515" s="28"/>
      <c r="HF515" s="28"/>
      <c r="HG515" s="28"/>
      <c r="HH515" s="28"/>
      <c r="HI515" s="28"/>
      <c r="HJ515" s="28"/>
      <c r="HK515" s="28"/>
      <c r="HL515" s="28"/>
      <c r="HM515" s="28"/>
      <c r="HN515" s="28"/>
      <c r="HO515" s="28"/>
      <c r="HP515" s="28"/>
      <c r="HQ515" s="28"/>
      <c r="HR515" s="28"/>
      <c r="HS515" s="28"/>
      <c r="HT515" s="28"/>
      <c r="HU515" s="28"/>
      <c r="HV515" s="28"/>
      <c r="HW515" s="28"/>
      <c r="HX515" s="28"/>
      <c r="HY515" s="28"/>
      <c r="HZ515" s="28"/>
      <c r="IA515" s="28"/>
      <c r="IB515" s="28"/>
      <c r="IC515" s="28"/>
      <c r="ID515" s="28"/>
      <c r="IE515" s="28"/>
      <c r="IF515" s="28"/>
      <c r="IG515" s="28"/>
      <c r="IH515" s="28"/>
      <c r="II515" s="28"/>
      <c r="IJ515" s="28"/>
      <c r="IK515" s="28"/>
      <c r="IL515" s="28"/>
      <c r="IM515" s="28"/>
      <c r="IN515" s="28"/>
      <c r="IO515" s="28"/>
      <c r="IP515" s="28"/>
      <c r="IQ515" s="28"/>
      <c r="IR515" s="28"/>
      <c r="IS515" s="28"/>
      <c r="IT515" s="28"/>
      <c r="IU515" s="28"/>
      <c r="IV515" s="28"/>
      <c r="IW515" s="28"/>
      <c r="IX515" s="28"/>
      <c r="IY515" s="28"/>
      <c r="IZ515" s="28"/>
      <c r="JA515" s="28"/>
      <c r="JB515" s="28"/>
      <c r="JC515" s="28"/>
      <c r="JD515" s="28"/>
      <c r="JE515" s="28"/>
      <c r="JF515" s="28"/>
      <c r="JG515" s="28"/>
      <c r="JH515" s="28"/>
      <c r="JI515" s="28"/>
      <c r="JJ515" s="28"/>
      <c r="JK515" s="28"/>
      <c r="JL515" s="28"/>
      <c r="JM515" s="28"/>
      <c r="JN515" s="28"/>
      <c r="JO515" s="28"/>
      <c r="JP515" s="28"/>
      <c r="JQ515" s="28"/>
      <c r="JR515" s="28"/>
      <c r="JS515" s="28"/>
    </row>
    <row r="516" spans="1:279" s="27" customFormat="1" ht="12.75" outlineLevel="1" x14ac:dyDescent="0.2">
      <c r="A516" s="33"/>
      <c r="B516" s="58"/>
      <c r="C516" s="33"/>
      <c r="D516" s="33"/>
      <c r="E516" s="33"/>
      <c r="F516" s="33"/>
      <c r="G516" s="33"/>
      <c r="H516" s="33"/>
      <c r="I516" s="198"/>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c r="CG516" s="34"/>
      <c r="CH516" s="34"/>
      <c r="CI516" s="34"/>
      <c r="CJ516" s="34"/>
      <c r="CK516" s="34"/>
      <c r="CL516" s="34"/>
      <c r="CM516" s="34"/>
      <c r="CN516" s="34"/>
      <c r="CO516" s="34"/>
      <c r="CP516" s="34"/>
      <c r="CQ516" s="34"/>
      <c r="CR516" s="34"/>
      <c r="CS516" s="34"/>
      <c r="CT516" s="34"/>
      <c r="CU516" s="34"/>
      <c r="CV516" s="34"/>
      <c r="CW516" s="34"/>
      <c r="CX516" s="34"/>
      <c r="CY516" s="34"/>
      <c r="CZ516" s="34"/>
      <c r="DA516" s="34"/>
      <c r="DB516" s="14"/>
      <c r="DC516" s="28"/>
      <c r="DD516" s="28"/>
      <c r="DE516" s="28"/>
      <c r="DF516" s="28"/>
      <c r="DG516" s="28"/>
      <c r="DH516" s="28"/>
      <c r="DI516" s="28"/>
      <c r="DJ516" s="28"/>
      <c r="DK516" s="28"/>
      <c r="DL516" s="28"/>
      <c r="DM516" s="28"/>
      <c r="DN516" s="28"/>
      <c r="DO516" s="28"/>
      <c r="DP516" s="28"/>
      <c r="DQ516" s="28"/>
      <c r="DR516" s="28"/>
      <c r="DS516" s="28"/>
      <c r="DT516" s="28"/>
      <c r="DU516" s="28"/>
      <c r="DV516" s="28"/>
      <c r="DW516" s="28"/>
      <c r="DX516" s="28"/>
      <c r="DY516" s="28"/>
      <c r="DZ516" s="28"/>
      <c r="EA516" s="28"/>
      <c r="EB516" s="28"/>
      <c r="EC516" s="28"/>
      <c r="ED516" s="28"/>
      <c r="EE516" s="28"/>
      <c r="EF516" s="28"/>
      <c r="EG516" s="28"/>
      <c r="EH516" s="28"/>
      <c r="EI516" s="28"/>
      <c r="EJ516" s="28"/>
      <c r="EK516" s="28"/>
      <c r="EL516" s="28"/>
      <c r="EM516" s="28"/>
      <c r="EN516" s="28"/>
      <c r="EO516" s="28"/>
      <c r="EP516" s="28"/>
      <c r="EQ516" s="28"/>
      <c r="ER516" s="28"/>
      <c r="ES516" s="28"/>
      <c r="ET516" s="28"/>
      <c r="EU516" s="28"/>
      <c r="EV516" s="28"/>
      <c r="EW516" s="28"/>
      <c r="EX516" s="28"/>
      <c r="EY516" s="28"/>
      <c r="EZ516" s="28"/>
      <c r="FA516" s="28"/>
      <c r="FB516" s="28"/>
      <c r="FC516" s="28"/>
      <c r="FD516" s="28"/>
      <c r="FE516" s="28"/>
      <c r="FF516" s="28"/>
      <c r="FG516" s="28"/>
      <c r="FH516" s="28"/>
      <c r="FI516" s="28"/>
      <c r="FJ516" s="28"/>
      <c r="FK516" s="28"/>
      <c r="FL516" s="28"/>
      <c r="FM516" s="28"/>
      <c r="FN516" s="28"/>
      <c r="FO516" s="28"/>
      <c r="FP516" s="28"/>
      <c r="FQ516" s="28"/>
      <c r="FR516" s="28"/>
      <c r="FS516" s="28"/>
      <c r="FT516" s="28"/>
      <c r="FU516" s="28"/>
      <c r="FV516" s="28"/>
      <c r="FW516" s="28"/>
      <c r="FX516" s="28"/>
      <c r="FY516" s="28"/>
      <c r="FZ516" s="28"/>
      <c r="GA516" s="28"/>
      <c r="GB516" s="28"/>
      <c r="GC516" s="28"/>
      <c r="GD516" s="28"/>
      <c r="GE516" s="28"/>
      <c r="GF516" s="28"/>
      <c r="GG516" s="28"/>
      <c r="GH516" s="28"/>
      <c r="GI516" s="28"/>
      <c r="GJ516" s="28"/>
      <c r="GK516" s="28"/>
      <c r="GL516" s="28"/>
      <c r="GM516" s="28"/>
      <c r="GN516" s="28"/>
      <c r="GO516" s="28"/>
      <c r="GP516" s="28"/>
      <c r="GQ516" s="28"/>
      <c r="GR516" s="28"/>
      <c r="GS516" s="28"/>
      <c r="GT516" s="28"/>
      <c r="GU516" s="28"/>
      <c r="GV516" s="28"/>
      <c r="GW516" s="28"/>
      <c r="GX516" s="28"/>
      <c r="GY516" s="28"/>
      <c r="GZ516" s="28"/>
      <c r="HA516" s="28"/>
      <c r="HB516" s="28"/>
      <c r="HC516" s="28"/>
      <c r="HD516" s="28"/>
      <c r="HE516" s="28"/>
      <c r="HF516" s="28"/>
      <c r="HG516" s="28"/>
      <c r="HH516" s="28"/>
      <c r="HI516" s="28"/>
      <c r="HJ516" s="28"/>
      <c r="HK516" s="28"/>
      <c r="HL516" s="28"/>
      <c r="HM516" s="28"/>
      <c r="HN516" s="28"/>
      <c r="HO516" s="28"/>
      <c r="HP516" s="28"/>
      <c r="HQ516" s="28"/>
      <c r="HR516" s="28"/>
      <c r="HS516" s="28"/>
      <c r="HT516" s="28"/>
      <c r="HU516" s="28"/>
      <c r="HV516" s="28"/>
      <c r="HW516" s="28"/>
      <c r="HX516" s="28"/>
      <c r="HY516" s="28"/>
      <c r="HZ516" s="28"/>
      <c r="IA516" s="28"/>
      <c r="IB516" s="28"/>
      <c r="IC516" s="28"/>
      <c r="ID516" s="28"/>
      <c r="IE516" s="28"/>
      <c r="IF516" s="28"/>
      <c r="IG516" s="28"/>
      <c r="IH516" s="28"/>
      <c r="II516" s="28"/>
      <c r="IJ516" s="28"/>
      <c r="IK516" s="28"/>
      <c r="IL516" s="28"/>
      <c r="IM516" s="28"/>
      <c r="IN516" s="28"/>
      <c r="IO516" s="28"/>
      <c r="IP516" s="28"/>
      <c r="IQ516" s="28"/>
      <c r="IR516" s="28"/>
      <c r="IS516" s="28"/>
      <c r="IT516" s="28"/>
      <c r="IU516" s="28"/>
      <c r="IV516" s="28"/>
      <c r="IW516" s="28"/>
      <c r="IX516" s="28"/>
      <c r="IY516" s="28"/>
      <c r="IZ516" s="28"/>
      <c r="JA516" s="28"/>
      <c r="JB516" s="28"/>
      <c r="JC516" s="28"/>
      <c r="JD516" s="28"/>
      <c r="JE516" s="28"/>
      <c r="JF516" s="28"/>
      <c r="JG516" s="28"/>
      <c r="JH516" s="28"/>
      <c r="JI516" s="28"/>
      <c r="JJ516" s="28"/>
      <c r="JK516" s="28"/>
      <c r="JL516" s="28"/>
      <c r="JM516" s="28"/>
      <c r="JN516" s="28"/>
      <c r="JO516" s="28"/>
      <c r="JP516" s="28"/>
      <c r="JQ516" s="28"/>
      <c r="JR516" s="28"/>
      <c r="JS516" s="28"/>
    </row>
    <row r="517" spans="1:279" s="27" customFormat="1" ht="13.5" outlineLevel="1" thickBot="1" x14ac:dyDescent="0.25">
      <c r="A517" s="33"/>
      <c r="B517" s="58"/>
      <c r="C517" s="51" t="s">
        <v>161</v>
      </c>
      <c r="D517" s="33"/>
      <c r="E517" s="254">
        <f>+G517/$G$552</f>
        <v>0.13913305964914732</v>
      </c>
      <c r="F517" s="33"/>
      <c r="G517" s="251">
        <f>SUM(J517:AS517)</f>
        <v>-499809520.92425013</v>
      </c>
      <c r="H517" s="246">
        <f>+G517/G517</f>
        <v>1</v>
      </c>
      <c r="I517" s="201" t="s">
        <v>164</v>
      </c>
      <c r="J517" s="250">
        <f>SUM(J515:J516)</f>
        <v>-4097525.4800000004</v>
      </c>
      <c r="K517" s="250">
        <f t="shared" ref="K517:AS517" si="776">SUM(K515:K516)</f>
        <v>-4048759.16</v>
      </c>
      <c r="L517" s="250">
        <f t="shared" si="776"/>
        <v>-2941526.91</v>
      </c>
      <c r="M517" s="250">
        <f t="shared" si="776"/>
        <v>-1903394.29</v>
      </c>
      <c r="N517" s="250">
        <f t="shared" si="776"/>
        <v>-2099788.39</v>
      </c>
      <c r="O517" s="250">
        <f t="shared" si="776"/>
        <v>-2084209.28</v>
      </c>
      <c r="P517" s="250">
        <f t="shared" si="776"/>
        <v>-4102386.52</v>
      </c>
      <c r="Q517" s="250">
        <f t="shared" si="776"/>
        <v>-2782687.6000000006</v>
      </c>
      <c r="R517" s="250">
        <f t="shared" si="776"/>
        <v>-2649201.0099999998</v>
      </c>
      <c r="S517" s="250">
        <f t="shared" si="776"/>
        <v>-3613944.88</v>
      </c>
      <c r="T517" s="250">
        <f t="shared" si="776"/>
        <v>-4774818.47</v>
      </c>
      <c r="U517" s="250">
        <f t="shared" si="776"/>
        <v>-8123116.4799999995</v>
      </c>
      <c r="V517" s="250">
        <f t="shared" si="776"/>
        <v>-11540610.559999999</v>
      </c>
      <c r="W517" s="250">
        <f t="shared" si="776"/>
        <v>-13593391.66</v>
      </c>
      <c r="X517" s="250">
        <f t="shared" si="776"/>
        <v>-8418260.5999999996</v>
      </c>
      <c r="Y517" s="250">
        <f t="shared" si="776"/>
        <v>-7484380.54</v>
      </c>
      <c r="Z517" s="250">
        <f t="shared" si="776"/>
        <v>-6965215.0900000008</v>
      </c>
      <c r="AA517" s="250">
        <f t="shared" si="776"/>
        <v>-6228872.5799999991</v>
      </c>
      <c r="AB517" s="250">
        <f t="shared" si="776"/>
        <v>-10544286.669999998</v>
      </c>
      <c r="AC517" s="250">
        <f t="shared" si="776"/>
        <v>-8286177.2599999998</v>
      </c>
      <c r="AD517" s="250">
        <f t="shared" si="776"/>
        <v>-9812841.2306500003</v>
      </c>
      <c r="AE517" s="250">
        <f t="shared" si="776"/>
        <v>-13330008.490199998</v>
      </c>
      <c r="AF517" s="250">
        <f t="shared" si="776"/>
        <v>-15302258.451650001</v>
      </c>
      <c r="AG517" s="250">
        <f t="shared" si="776"/>
        <v>-21366065.961749997</v>
      </c>
      <c r="AH517" s="250">
        <f t="shared" si="776"/>
        <v>-41314645.120000005</v>
      </c>
      <c r="AI517" s="250">
        <f t="shared" si="776"/>
        <v>-35881351.290000007</v>
      </c>
      <c r="AJ517" s="250">
        <f t="shared" si="776"/>
        <v>-34709459.43</v>
      </c>
      <c r="AK517" s="250">
        <f t="shared" si="776"/>
        <v>-26320928.420000006</v>
      </c>
      <c r="AL517" s="250">
        <f t="shared" si="776"/>
        <v>-29945871.090000007</v>
      </c>
      <c r="AM517" s="250">
        <f t="shared" si="776"/>
        <v>-20430534.959999997</v>
      </c>
      <c r="AN517" s="250">
        <f t="shared" si="776"/>
        <v>-19591325</v>
      </c>
      <c r="AO517" s="250">
        <f t="shared" si="776"/>
        <v>-19602817.970000003</v>
      </c>
      <c r="AP517" s="250">
        <f t="shared" si="776"/>
        <v>-20909527.060000002</v>
      </c>
      <c r="AQ517" s="250">
        <f t="shared" si="776"/>
        <v>-21305186.119999997</v>
      </c>
      <c r="AR517" s="250">
        <f t="shared" si="776"/>
        <v>-23984950.620000005</v>
      </c>
      <c r="AS517" s="250">
        <f t="shared" si="776"/>
        <v>-29719196.280000001</v>
      </c>
      <c r="AT517" s="199"/>
      <c r="AU517" s="199"/>
      <c r="AV517" s="199"/>
      <c r="AW517" s="199"/>
      <c r="AX517" s="199"/>
      <c r="AY517" s="199"/>
      <c r="AZ517" s="199"/>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c r="CJ517" s="34"/>
      <c r="CK517" s="34"/>
      <c r="CL517" s="34"/>
      <c r="CM517" s="34"/>
      <c r="CN517" s="34"/>
      <c r="CO517" s="34"/>
      <c r="CP517" s="34"/>
      <c r="CQ517" s="34"/>
      <c r="CR517" s="34"/>
      <c r="CS517" s="34"/>
      <c r="CT517" s="34"/>
      <c r="CU517" s="34"/>
      <c r="CV517" s="34"/>
      <c r="CW517" s="34"/>
      <c r="CX517" s="34"/>
      <c r="CY517" s="34"/>
      <c r="CZ517" s="34"/>
      <c r="DA517" s="34"/>
      <c r="DB517" s="14"/>
      <c r="DC517" s="28"/>
      <c r="DD517" s="28"/>
      <c r="DE517" s="28"/>
      <c r="DF517" s="28"/>
      <c r="DG517" s="28"/>
      <c r="DH517" s="28"/>
      <c r="DI517" s="28"/>
      <c r="DJ517" s="28"/>
      <c r="DK517" s="28"/>
      <c r="DL517" s="28"/>
      <c r="DM517" s="28"/>
      <c r="DN517" s="28"/>
      <c r="DO517" s="28"/>
      <c r="DP517" s="28"/>
      <c r="DQ517" s="28"/>
      <c r="DR517" s="28"/>
      <c r="DS517" s="28"/>
      <c r="DT517" s="28"/>
      <c r="DU517" s="28"/>
      <c r="DV517" s="28"/>
      <c r="DW517" s="28"/>
      <c r="DX517" s="28"/>
      <c r="DY517" s="28"/>
      <c r="DZ517" s="28"/>
      <c r="EA517" s="28"/>
      <c r="EB517" s="28"/>
      <c r="EC517" s="28"/>
      <c r="ED517" s="28"/>
      <c r="EE517" s="28"/>
      <c r="EF517" s="28"/>
      <c r="EG517" s="28"/>
      <c r="EH517" s="28"/>
      <c r="EI517" s="28"/>
      <c r="EJ517" s="28"/>
      <c r="EK517" s="28"/>
      <c r="EL517" s="28"/>
      <c r="EM517" s="28"/>
      <c r="EN517" s="28"/>
      <c r="EO517" s="28"/>
      <c r="EP517" s="28"/>
      <c r="EQ517" s="28"/>
      <c r="ER517" s="28"/>
      <c r="ES517" s="28"/>
      <c r="ET517" s="28"/>
      <c r="EU517" s="28"/>
      <c r="EV517" s="28"/>
      <c r="EW517" s="28"/>
      <c r="EX517" s="28"/>
      <c r="EY517" s="28"/>
      <c r="EZ517" s="28"/>
      <c r="FA517" s="28"/>
      <c r="FB517" s="28"/>
      <c r="FC517" s="28"/>
      <c r="FD517" s="28"/>
      <c r="FE517" s="28"/>
      <c r="FF517" s="28"/>
      <c r="FG517" s="28"/>
      <c r="FH517" s="28"/>
      <c r="FI517" s="28"/>
      <c r="FJ517" s="28"/>
      <c r="FK517" s="28"/>
      <c r="FL517" s="28"/>
      <c r="FM517" s="28"/>
      <c r="FN517" s="28"/>
      <c r="FO517" s="28"/>
      <c r="FP517" s="28"/>
      <c r="FQ517" s="28"/>
      <c r="FR517" s="28"/>
      <c r="FS517" s="28"/>
      <c r="FT517" s="28"/>
      <c r="FU517" s="28"/>
      <c r="FV517" s="28"/>
      <c r="FW517" s="28"/>
      <c r="FX517" s="28"/>
      <c r="FY517" s="28"/>
      <c r="FZ517" s="28"/>
      <c r="GA517" s="28"/>
      <c r="GB517" s="28"/>
      <c r="GC517" s="28"/>
      <c r="GD517" s="28"/>
      <c r="GE517" s="28"/>
      <c r="GF517" s="28"/>
      <c r="GG517" s="28"/>
      <c r="GH517" s="28"/>
      <c r="GI517" s="28"/>
      <c r="GJ517" s="28"/>
      <c r="GK517" s="28"/>
      <c r="GL517" s="28"/>
      <c r="GM517" s="28"/>
      <c r="GN517" s="28"/>
      <c r="GO517" s="28"/>
      <c r="GP517" s="28"/>
      <c r="GQ517" s="28"/>
      <c r="GR517" s="28"/>
      <c r="GS517" s="28"/>
      <c r="GT517" s="28"/>
      <c r="GU517" s="28"/>
      <c r="GV517" s="28"/>
      <c r="GW517" s="28"/>
      <c r="GX517" s="28"/>
      <c r="GY517" s="28"/>
      <c r="GZ517" s="28"/>
      <c r="HA517" s="28"/>
      <c r="HB517" s="28"/>
      <c r="HC517" s="28"/>
      <c r="HD517" s="28"/>
      <c r="HE517" s="28"/>
      <c r="HF517" s="28"/>
      <c r="HG517" s="28"/>
      <c r="HH517" s="28"/>
      <c r="HI517" s="28"/>
      <c r="HJ517" s="28"/>
      <c r="HK517" s="28"/>
      <c r="HL517" s="28"/>
      <c r="HM517" s="28"/>
      <c r="HN517" s="28"/>
      <c r="HO517" s="28"/>
      <c r="HP517" s="28"/>
      <c r="HQ517" s="28"/>
      <c r="HR517" s="28"/>
      <c r="HS517" s="28"/>
      <c r="HT517" s="28"/>
      <c r="HU517" s="28"/>
      <c r="HV517" s="28"/>
      <c r="HW517" s="28"/>
      <c r="HX517" s="28"/>
      <c r="HY517" s="28"/>
      <c r="HZ517" s="28"/>
      <c r="IA517" s="28"/>
      <c r="IB517" s="28"/>
      <c r="IC517" s="28"/>
      <c r="ID517" s="28"/>
      <c r="IE517" s="28"/>
      <c r="IF517" s="28"/>
      <c r="IG517" s="28"/>
      <c r="IH517" s="28"/>
      <c r="II517" s="28"/>
      <c r="IJ517" s="28"/>
      <c r="IK517" s="28"/>
      <c r="IL517" s="28"/>
      <c r="IM517" s="28"/>
      <c r="IN517" s="28"/>
      <c r="IO517" s="28"/>
      <c r="IP517" s="28"/>
      <c r="IQ517" s="28"/>
      <c r="IR517" s="28"/>
      <c r="IS517" s="28"/>
      <c r="IT517" s="28"/>
      <c r="IU517" s="28"/>
      <c r="IV517" s="28"/>
      <c r="IW517" s="28"/>
      <c r="IX517" s="28"/>
      <c r="IY517" s="28"/>
      <c r="IZ517" s="28"/>
      <c r="JA517" s="28"/>
      <c r="JB517" s="28"/>
      <c r="JC517" s="28"/>
      <c r="JD517" s="28"/>
      <c r="JE517" s="28"/>
      <c r="JF517" s="28"/>
      <c r="JG517" s="28"/>
      <c r="JH517" s="28"/>
      <c r="JI517" s="28"/>
      <c r="JJ517" s="28"/>
      <c r="JK517" s="28"/>
      <c r="JL517" s="28"/>
      <c r="JM517" s="28"/>
      <c r="JN517" s="28"/>
      <c r="JO517" s="28"/>
      <c r="JP517" s="28"/>
      <c r="JQ517" s="28"/>
      <c r="JR517" s="28"/>
      <c r="JS517" s="28"/>
    </row>
    <row r="518" spans="1:279" s="27" customFormat="1" ht="13.5" outlineLevel="1" thickTop="1" x14ac:dyDescent="0.2">
      <c r="A518" s="33"/>
      <c r="B518" s="58"/>
      <c r="C518" s="33"/>
      <c r="D518" s="33"/>
      <c r="E518" s="33"/>
      <c r="F518" s="33"/>
      <c r="G518" s="33"/>
      <c r="H518" s="33"/>
      <c r="I518" s="198"/>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c r="CG518" s="34"/>
      <c r="CH518" s="34"/>
      <c r="CI518" s="34"/>
      <c r="CJ518" s="34"/>
      <c r="CK518" s="34"/>
      <c r="CL518" s="34"/>
      <c r="CM518" s="34"/>
      <c r="CN518" s="34"/>
      <c r="CO518" s="34"/>
      <c r="CP518" s="34"/>
      <c r="CQ518" s="34"/>
      <c r="CR518" s="34"/>
      <c r="CS518" s="34"/>
      <c r="CT518" s="34"/>
      <c r="CU518" s="34"/>
      <c r="CV518" s="34"/>
      <c r="CW518" s="34"/>
      <c r="CX518" s="34"/>
      <c r="CY518" s="34"/>
      <c r="CZ518" s="34"/>
      <c r="DA518" s="34"/>
      <c r="DB518" s="14"/>
      <c r="DC518" s="28"/>
      <c r="DD518" s="28"/>
      <c r="DE518" s="28"/>
      <c r="DF518" s="28"/>
      <c r="DG518" s="28"/>
      <c r="DH518" s="28"/>
      <c r="DI518" s="28"/>
      <c r="DJ518" s="28"/>
      <c r="DK518" s="28"/>
      <c r="DL518" s="28"/>
      <c r="DM518" s="28"/>
      <c r="DN518" s="28"/>
      <c r="DO518" s="28"/>
      <c r="DP518" s="28"/>
      <c r="DQ518" s="28"/>
      <c r="DR518" s="28"/>
      <c r="DS518" s="28"/>
      <c r="DT518" s="28"/>
      <c r="DU518" s="28"/>
      <c r="DV518" s="28"/>
      <c r="DW518" s="28"/>
      <c r="DX518" s="28"/>
      <c r="DY518" s="28"/>
      <c r="DZ518" s="28"/>
      <c r="EA518" s="28"/>
      <c r="EB518" s="28"/>
      <c r="EC518" s="28"/>
      <c r="ED518" s="28"/>
      <c r="EE518" s="28"/>
      <c r="EF518" s="28"/>
      <c r="EG518" s="28"/>
      <c r="EH518" s="28"/>
      <c r="EI518" s="28"/>
      <c r="EJ518" s="28"/>
      <c r="EK518" s="28"/>
      <c r="EL518" s="28"/>
      <c r="EM518" s="28"/>
      <c r="EN518" s="28"/>
      <c r="EO518" s="28"/>
      <c r="EP518" s="28"/>
      <c r="EQ518" s="28"/>
      <c r="ER518" s="28"/>
      <c r="ES518" s="28"/>
      <c r="ET518" s="28"/>
      <c r="EU518" s="28"/>
      <c r="EV518" s="28"/>
      <c r="EW518" s="28"/>
      <c r="EX518" s="28"/>
      <c r="EY518" s="28"/>
      <c r="EZ518" s="28"/>
      <c r="FA518" s="28"/>
      <c r="FB518" s="28"/>
      <c r="FC518" s="28"/>
      <c r="FD518" s="28"/>
      <c r="FE518" s="28"/>
      <c r="FF518" s="28"/>
      <c r="FG518" s="28"/>
      <c r="FH518" s="28"/>
      <c r="FI518" s="28"/>
      <c r="FJ518" s="28"/>
      <c r="FK518" s="28"/>
      <c r="FL518" s="28"/>
      <c r="FM518" s="28"/>
      <c r="FN518" s="28"/>
      <c r="FO518" s="28"/>
      <c r="FP518" s="28"/>
      <c r="FQ518" s="28"/>
      <c r="FR518" s="28"/>
      <c r="FS518" s="28"/>
      <c r="FT518" s="28"/>
      <c r="FU518" s="28"/>
      <c r="FV518" s="28"/>
      <c r="FW518" s="28"/>
      <c r="FX518" s="28"/>
      <c r="FY518" s="28"/>
      <c r="FZ518" s="28"/>
      <c r="GA518" s="28"/>
      <c r="GB518" s="28"/>
      <c r="GC518" s="28"/>
      <c r="GD518" s="28"/>
      <c r="GE518" s="28"/>
      <c r="GF518" s="28"/>
      <c r="GG518" s="28"/>
      <c r="GH518" s="28"/>
      <c r="GI518" s="28"/>
      <c r="GJ518" s="28"/>
      <c r="GK518" s="28"/>
      <c r="GL518" s="28"/>
      <c r="GM518" s="28"/>
      <c r="GN518" s="28"/>
      <c r="GO518" s="28"/>
      <c r="GP518" s="28"/>
      <c r="GQ518" s="28"/>
      <c r="GR518" s="28"/>
      <c r="GS518" s="28"/>
      <c r="GT518" s="28"/>
      <c r="GU518" s="28"/>
      <c r="GV518" s="28"/>
      <c r="GW518" s="28"/>
      <c r="GX518" s="28"/>
      <c r="GY518" s="28"/>
      <c r="GZ518" s="28"/>
      <c r="HA518" s="28"/>
      <c r="HB518" s="28"/>
      <c r="HC518" s="28"/>
      <c r="HD518" s="28"/>
      <c r="HE518" s="28"/>
      <c r="HF518" s="28"/>
      <c r="HG518" s="28"/>
      <c r="HH518" s="28"/>
      <c r="HI518" s="28"/>
      <c r="HJ518" s="28"/>
      <c r="HK518" s="28"/>
      <c r="HL518" s="28"/>
      <c r="HM518" s="28"/>
      <c r="HN518" s="28"/>
      <c r="HO518" s="28"/>
      <c r="HP518" s="28"/>
      <c r="HQ518" s="28"/>
      <c r="HR518" s="28"/>
      <c r="HS518" s="28"/>
      <c r="HT518" s="28"/>
      <c r="HU518" s="28"/>
      <c r="HV518" s="28"/>
      <c r="HW518" s="28"/>
      <c r="HX518" s="28"/>
      <c r="HY518" s="28"/>
      <c r="HZ518" s="28"/>
      <c r="IA518" s="28"/>
      <c r="IB518" s="28"/>
      <c r="IC518" s="28"/>
      <c r="ID518" s="28"/>
      <c r="IE518" s="28"/>
      <c r="IF518" s="28"/>
      <c r="IG518" s="28"/>
      <c r="IH518" s="28"/>
      <c r="II518" s="28"/>
      <c r="IJ518" s="28"/>
      <c r="IK518" s="28"/>
      <c r="IL518" s="28"/>
      <c r="IM518" s="28"/>
      <c r="IN518" s="28"/>
      <c r="IO518" s="28"/>
      <c r="IP518" s="28"/>
      <c r="IQ518" s="28"/>
      <c r="IR518" s="28"/>
      <c r="IS518" s="28"/>
      <c r="IT518" s="28"/>
      <c r="IU518" s="28"/>
      <c r="IV518" s="28"/>
      <c r="IW518" s="28"/>
      <c r="IX518" s="28"/>
      <c r="IY518" s="28"/>
      <c r="IZ518" s="28"/>
      <c r="JA518" s="28"/>
      <c r="JB518" s="28"/>
      <c r="JC518" s="28"/>
      <c r="JD518" s="28"/>
      <c r="JE518" s="28"/>
      <c r="JF518" s="28"/>
      <c r="JG518" s="28"/>
      <c r="JH518" s="28"/>
      <c r="JI518" s="28"/>
      <c r="JJ518" s="28"/>
      <c r="JK518" s="28"/>
      <c r="JL518" s="28"/>
      <c r="JM518" s="28"/>
      <c r="JN518" s="28"/>
      <c r="JO518" s="28"/>
      <c r="JP518" s="28"/>
      <c r="JQ518" s="28"/>
      <c r="JR518" s="28"/>
      <c r="JS518" s="28"/>
    </row>
    <row r="519" spans="1:279" s="27" customFormat="1" ht="12.75" outlineLevel="1" x14ac:dyDescent="0.2">
      <c r="A519" s="33"/>
      <c r="B519" s="58"/>
      <c r="C519" s="33"/>
      <c r="D519" s="33"/>
      <c r="E519" s="33"/>
      <c r="F519" s="33"/>
      <c r="G519" s="33"/>
      <c r="H519" s="33"/>
      <c r="I519" s="198"/>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c r="CJ519" s="34"/>
      <c r="CK519" s="34"/>
      <c r="CL519" s="34"/>
      <c r="CM519" s="34"/>
      <c r="CN519" s="34"/>
      <c r="CO519" s="34"/>
      <c r="CP519" s="34"/>
      <c r="CQ519" s="34"/>
      <c r="CR519" s="34"/>
      <c r="CS519" s="34"/>
      <c r="CT519" s="34"/>
      <c r="CU519" s="34"/>
      <c r="CV519" s="34"/>
      <c r="CW519" s="34"/>
      <c r="CX519" s="34"/>
      <c r="CY519" s="34"/>
      <c r="CZ519" s="34"/>
      <c r="DA519" s="34"/>
      <c r="DB519" s="14"/>
      <c r="DC519" s="28"/>
      <c r="DD519" s="28"/>
      <c r="DE519" s="28"/>
      <c r="DF519" s="28"/>
      <c r="DG519" s="28"/>
      <c r="DH519" s="28"/>
      <c r="DI519" s="28"/>
      <c r="DJ519" s="28"/>
      <c r="DK519" s="28"/>
      <c r="DL519" s="28"/>
      <c r="DM519" s="28"/>
      <c r="DN519" s="28"/>
      <c r="DO519" s="28"/>
      <c r="DP519" s="28"/>
      <c r="DQ519" s="28"/>
      <c r="DR519" s="28"/>
      <c r="DS519" s="28"/>
      <c r="DT519" s="28"/>
      <c r="DU519" s="28"/>
      <c r="DV519" s="28"/>
      <c r="DW519" s="28"/>
      <c r="DX519" s="28"/>
      <c r="DY519" s="28"/>
      <c r="DZ519" s="28"/>
      <c r="EA519" s="28"/>
      <c r="EB519" s="28"/>
      <c r="EC519" s="28"/>
      <c r="ED519" s="28"/>
      <c r="EE519" s="28"/>
      <c r="EF519" s="28"/>
      <c r="EG519" s="28"/>
      <c r="EH519" s="28"/>
      <c r="EI519" s="28"/>
      <c r="EJ519" s="28"/>
      <c r="EK519" s="28"/>
      <c r="EL519" s="28"/>
      <c r="EM519" s="28"/>
      <c r="EN519" s="28"/>
      <c r="EO519" s="28"/>
      <c r="EP519" s="28"/>
      <c r="EQ519" s="28"/>
      <c r="ER519" s="28"/>
      <c r="ES519" s="28"/>
      <c r="ET519" s="28"/>
      <c r="EU519" s="28"/>
      <c r="EV519" s="28"/>
      <c r="EW519" s="28"/>
      <c r="EX519" s="28"/>
      <c r="EY519" s="28"/>
      <c r="EZ519" s="28"/>
      <c r="FA519" s="28"/>
      <c r="FB519" s="28"/>
      <c r="FC519" s="28"/>
      <c r="FD519" s="28"/>
      <c r="FE519" s="28"/>
      <c r="FF519" s="28"/>
      <c r="FG519" s="28"/>
      <c r="FH519" s="28"/>
      <c r="FI519" s="28"/>
      <c r="FJ519" s="28"/>
      <c r="FK519" s="28"/>
      <c r="FL519" s="28"/>
      <c r="FM519" s="28"/>
      <c r="FN519" s="28"/>
      <c r="FO519" s="28"/>
      <c r="FP519" s="28"/>
      <c r="FQ519" s="28"/>
      <c r="FR519" s="28"/>
      <c r="FS519" s="28"/>
      <c r="FT519" s="28"/>
      <c r="FU519" s="28"/>
      <c r="FV519" s="28"/>
      <c r="FW519" s="28"/>
      <c r="FX519" s="28"/>
      <c r="FY519" s="28"/>
      <c r="FZ519" s="28"/>
      <c r="GA519" s="28"/>
      <c r="GB519" s="28"/>
      <c r="GC519" s="28"/>
      <c r="GD519" s="28"/>
      <c r="GE519" s="28"/>
      <c r="GF519" s="28"/>
      <c r="GG519" s="28"/>
      <c r="GH519" s="28"/>
      <c r="GI519" s="28"/>
      <c r="GJ519" s="28"/>
      <c r="GK519" s="28"/>
      <c r="GL519" s="28"/>
      <c r="GM519" s="28"/>
      <c r="GN519" s="28"/>
      <c r="GO519" s="28"/>
      <c r="GP519" s="28"/>
      <c r="GQ519" s="28"/>
      <c r="GR519" s="28"/>
      <c r="GS519" s="28"/>
      <c r="GT519" s="28"/>
      <c r="GU519" s="28"/>
      <c r="GV519" s="28"/>
      <c r="GW519" s="28"/>
      <c r="GX519" s="28"/>
      <c r="GY519" s="28"/>
      <c r="GZ519" s="28"/>
      <c r="HA519" s="28"/>
      <c r="HB519" s="28"/>
      <c r="HC519" s="28"/>
      <c r="HD519" s="28"/>
      <c r="HE519" s="28"/>
      <c r="HF519" s="28"/>
      <c r="HG519" s="28"/>
      <c r="HH519" s="28"/>
      <c r="HI519" s="28"/>
      <c r="HJ519" s="28"/>
      <c r="HK519" s="28"/>
      <c r="HL519" s="28"/>
      <c r="HM519" s="28"/>
      <c r="HN519" s="28"/>
      <c r="HO519" s="28"/>
      <c r="HP519" s="28"/>
      <c r="HQ519" s="28"/>
      <c r="HR519" s="28"/>
      <c r="HS519" s="28"/>
      <c r="HT519" s="28"/>
      <c r="HU519" s="28"/>
      <c r="HV519" s="28"/>
      <c r="HW519" s="28"/>
      <c r="HX519" s="28"/>
      <c r="HY519" s="28"/>
      <c r="HZ519" s="28"/>
      <c r="IA519" s="28"/>
      <c r="IB519" s="28"/>
      <c r="IC519" s="28"/>
      <c r="ID519" s="28"/>
      <c r="IE519" s="28"/>
      <c r="IF519" s="28"/>
      <c r="IG519" s="28"/>
      <c r="IH519" s="28"/>
      <c r="II519" s="28"/>
      <c r="IJ519" s="28"/>
      <c r="IK519" s="28"/>
      <c r="IL519" s="28"/>
      <c r="IM519" s="28"/>
      <c r="IN519" s="28"/>
      <c r="IO519" s="28"/>
      <c r="IP519" s="28"/>
      <c r="IQ519" s="28"/>
      <c r="IR519" s="28"/>
      <c r="IS519" s="28"/>
      <c r="IT519" s="28"/>
      <c r="IU519" s="28"/>
      <c r="IV519" s="28"/>
      <c r="IW519" s="28"/>
      <c r="IX519" s="28"/>
      <c r="IY519" s="28"/>
      <c r="IZ519" s="28"/>
      <c r="JA519" s="28"/>
      <c r="JB519" s="28"/>
      <c r="JC519" s="28"/>
      <c r="JD519" s="28"/>
      <c r="JE519" s="28"/>
      <c r="JF519" s="28"/>
      <c r="JG519" s="28"/>
      <c r="JH519" s="28"/>
      <c r="JI519" s="28"/>
      <c r="JJ519" s="28"/>
      <c r="JK519" s="28"/>
      <c r="JL519" s="28"/>
      <c r="JM519" s="28"/>
      <c r="JN519" s="28"/>
      <c r="JO519" s="28"/>
      <c r="JP519" s="28"/>
      <c r="JQ519" s="28"/>
      <c r="JR519" s="28"/>
      <c r="JS519" s="28"/>
    </row>
    <row r="520" spans="1:279" s="27" customFormat="1" ht="12.75" outlineLevel="1" x14ac:dyDescent="0.2">
      <c r="A520" s="33"/>
      <c r="B520" s="58"/>
      <c r="C520" s="54" t="s">
        <v>196</v>
      </c>
      <c r="D520" s="33"/>
      <c r="E520" s="33"/>
      <c r="F520" s="33"/>
      <c r="G520" s="33"/>
      <c r="H520" s="33"/>
      <c r="I520" s="198"/>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c r="CG520" s="34"/>
      <c r="CH520" s="34"/>
      <c r="CI520" s="34"/>
      <c r="CJ520" s="34"/>
      <c r="CK520" s="34"/>
      <c r="CL520" s="34"/>
      <c r="CM520" s="34"/>
      <c r="CN520" s="34"/>
      <c r="CO520" s="34"/>
      <c r="CP520" s="34"/>
      <c r="CQ520" s="34"/>
      <c r="CR520" s="34"/>
      <c r="CS520" s="34"/>
      <c r="CT520" s="34"/>
      <c r="CU520" s="34"/>
      <c r="CV520" s="34"/>
      <c r="CW520" s="34"/>
      <c r="CX520" s="34"/>
      <c r="CY520" s="34"/>
      <c r="CZ520" s="34"/>
      <c r="DA520" s="34"/>
      <c r="DB520" s="14"/>
      <c r="DC520" s="28"/>
      <c r="DD520" s="28"/>
      <c r="DE520" s="28"/>
      <c r="DF520" s="28"/>
      <c r="DG520" s="28"/>
      <c r="DH520" s="28"/>
      <c r="DI520" s="28"/>
      <c r="DJ520" s="28"/>
      <c r="DK520" s="28"/>
      <c r="DL520" s="28"/>
      <c r="DM520" s="28"/>
      <c r="DN520" s="28"/>
      <c r="DO520" s="28"/>
      <c r="DP520" s="28"/>
      <c r="DQ520" s="28"/>
      <c r="DR520" s="28"/>
      <c r="DS520" s="28"/>
      <c r="DT520" s="28"/>
      <c r="DU520" s="28"/>
      <c r="DV520" s="28"/>
      <c r="DW520" s="28"/>
      <c r="DX520" s="28"/>
      <c r="DY520" s="28"/>
      <c r="DZ520" s="28"/>
      <c r="EA520" s="28"/>
      <c r="EB520" s="28"/>
      <c r="EC520" s="28"/>
      <c r="ED520" s="28"/>
      <c r="EE520" s="28"/>
      <c r="EF520" s="28"/>
      <c r="EG520" s="28"/>
      <c r="EH520" s="28"/>
      <c r="EI520" s="28"/>
      <c r="EJ520" s="28"/>
      <c r="EK520" s="28"/>
      <c r="EL520" s="28"/>
      <c r="EM520" s="28"/>
      <c r="EN520" s="28"/>
      <c r="EO520" s="28"/>
      <c r="EP520" s="28"/>
      <c r="EQ520" s="28"/>
      <c r="ER520" s="28"/>
      <c r="ES520" s="28"/>
      <c r="ET520" s="28"/>
      <c r="EU520" s="28"/>
      <c r="EV520" s="28"/>
      <c r="EW520" s="28"/>
      <c r="EX520" s="28"/>
      <c r="EY520" s="28"/>
      <c r="EZ520" s="28"/>
      <c r="FA520" s="28"/>
      <c r="FB520" s="28"/>
      <c r="FC520" s="28"/>
      <c r="FD520" s="28"/>
      <c r="FE520" s="28"/>
      <c r="FF520" s="28"/>
      <c r="FG520" s="28"/>
      <c r="FH520" s="28"/>
      <c r="FI520" s="28"/>
      <c r="FJ520" s="28"/>
      <c r="FK520" s="28"/>
      <c r="FL520" s="28"/>
      <c r="FM520" s="28"/>
      <c r="FN520" s="28"/>
      <c r="FO520" s="28"/>
      <c r="FP520" s="28"/>
      <c r="FQ520" s="28"/>
      <c r="FR520" s="28"/>
      <c r="FS520" s="28"/>
      <c r="FT520" s="28"/>
      <c r="FU520" s="28"/>
      <c r="FV520" s="28"/>
      <c r="FW520" s="28"/>
      <c r="FX520" s="28"/>
      <c r="FY520" s="28"/>
      <c r="FZ520" s="28"/>
      <c r="GA520" s="28"/>
      <c r="GB520" s="28"/>
      <c r="GC520" s="28"/>
      <c r="GD520" s="28"/>
      <c r="GE520" s="28"/>
      <c r="GF520" s="28"/>
      <c r="GG520" s="28"/>
      <c r="GH520" s="28"/>
      <c r="GI520" s="28"/>
      <c r="GJ520" s="28"/>
      <c r="GK520" s="28"/>
      <c r="GL520" s="28"/>
      <c r="GM520" s="28"/>
      <c r="GN520" s="28"/>
      <c r="GO520" s="28"/>
      <c r="GP520" s="28"/>
      <c r="GQ520" s="28"/>
      <c r="GR520" s="28"/>
      <c r="GS520" s="28"/>
      <c r="GT520" s="28"/>
      <c r="GU520" s="28"/>
      <c r="GV520" s="28"/>
      <c r="GW520" s="28"/>
      <c r="GX520" s="28"/>
      <c r="GY520" s="28"/>
      <c r="GZ520" s="28"/>
      <c r="HA520" s="28"/>
      <c r="HB520" s="28"/>
      <c r="HC520" s="28"/>
      <c r="HD520" s="28"/>
      <c r="HE520" s="28"/>
      <c r="HF520" s="28"/>
      <c r="HG520" s="28"/>
      <c r="HH520" s="28"/>
      <c r="HI520" s="28"/>
      <c r="HJ520" s="28"/>
      <c r="HK520" s="28"/>
      <c r="HL520" s="28"/>
      <c r="HM520" s="28"/>
      <c r="HN520" s="28"/>
      <c r="HO520" s="28"/>
      <c r="HP520" s="28"/>
      <c r="HQ520" s="28"/>
      <c r="HR520" s="28"/>
      <c r="HS520" s="28"/>
      <c r="HT520" s="28"/>
      <c r="HU520" s="28"/>
      <c r="HV520" s="28"/>
      <c r="HW520" s="28"/>
      <c r="HX520" s="28"/>
      <c r="HY520" s="28"/>
      <c r="HZ520" s="28"/>
      <c r="IA520" s="28"/>
      <c r="IB520" s="28"/>
      <c r="IC520" s="28"/>
      <c r="ID520" s="28"/>
      <c r="IE520" s="28"/>
      <c r="IF520" s="28"/>
      <c r="IG520" s="28"/>
      <c r="IH520" s="28"/>
      <c r="II520" s="28"/>
      <c r="IJ520" s="28"/>
      <c r="IK520" s="28"/>
      <c r="IL520" s="28"/>
      <c r="IM520" s="28"/>
      <c r="IN520" s="28"/>
      <c r="IO520" s="28"/>
      <c r="IP520" s="28"/>
      <c r="IQ520" s="28"/>
      <c r="IR520" s="28"/>
      <c r="IS520" s="28"/>
      <c r="IT520" s="28"/>
      <c r="IU520" s="28"/>
      <c r="IV520" s="28"/>
      <c r="IW520" s="28"/>
      <c r="IX520" s="28"/>
      <c r="IY520" s="28"/>
      <c r="IZ520" s="28"/>
      <c r="JA520" s="28"/>
      <c r="JB520" s="28"/>
      <c r="JC520" s="28"/>
      <c r="JD520" s="28"/>
      <c r="JE520" s="28"/>
      <c r="JF520" s="28"/>
      <c r="JG520" s="28"/>
      <c r="JH520" s="28"/>
      <c r="JI520" s="28"/>
      <c r="JJ520" s="28"/>
      <c r="JK520" s="28"/>
      <c r="JL520" s="28"/>
      <c r="JM520" s="28"/>
      <c r="JN520" s="28"/>
      <c r="JO520" s="28"/>
      <c r="JP520" s="28"/>
      <c r="JQ520" s="28"/>
      <c r="JR520" s="28"/>
      <c r="JS520" s="28"/>
    </row>
    <row r="521" spans="1:279" s="27" customFormat="1" ht="12.75" outlineLevel="1" x14ac:dyDescent="0.2">
      <c r="A521" s="33"/>
      <c r="B521" s="58"/>
      <c r="C521" s="33"/>
      <c r="D521" s="33"/>
      <c r="E521" s="33"/>
      <c r="F521" s="33"/>
      <c r="G521" s="33"/>
      <c r="H521" s="33"/>
      <c r="I521" s="198"/>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c r="CG521" s="34"/>
      <c r="CH521" s="34"/>
      <c r="CI521" s="34"/>
      <c r="CJ521" s="34"/>
      <c r="CK521" s="34"/>
      <c r="CL521" s="34"/>
      <c r="CM521" s="34"/>
      <c r="CN521" s="34"/>
      <c r="CO521" s="34"/>
      <c r="CP521" s="34"/>
      <c r="CQ521" s="34"/>
      <c r="CR521" s="34"/>
      <c r="CS521" s="34"/>
      <c r="CT521" s="34"/>
      <c r="CU521" s="34"/>
      <c r="CV521" s="34"/>
      <c r="CW521" s="34"/>
      <c r="CX521" s="34"/>
      <c r="CY521" s="34"/>
      <c r="CZ521" s="34"/>
      <c r="DA521" s="34"/>
      <c r="DB521" s="14"/>
      <c r="DC521" s="28"/>
      <c r="DD521" s="28"/>
      <c r="DE521" s="28"/>
      <c r="DF521" s="28"/>
      <c r="DG521" s="28"/>
      <c r="DH521" s="28"/>
      <c r="DI521" s="28"/>
      <c r="DJ521" s="28"/>
      <c r="DK521" s="28"/>
      <c r="DL521" s="28"/>
      <c r="DM521" s="28"/>
      <c r="DN521" s="28"/>
      <c r="DO521" s="28"/>
      <c r="DP521" s="28"/>
      <c r="DQ521" s="28"/>
      <c r="DR521" s="28"/>
      <c r="DS521" s="28"/>
      <c r="DT521" s="28"/>
      <c r="DU521" s="28"/>
      <c r="DV521" s="28"/>
      <c r="DW521" s="28"/>
      <c r="DX521" s="28"/>
      <c r="DY521" s="28"/>
      <c r="DZ521" s="28"/>
      <c r="EA521" s="28"/>
      <c r="EB521" s="28"/>
      <c r="EC521" s="28"/>
      <c r="ED521" s="28"/>
      <c r="EE521" s="28"/>
      <c r="EF521" s="28"/>
      <c r="EG521" s="28"/>
      <c r="EH521" s="28"/>
      <c r="EI521" s="28"/>
      <c r="EJ521" s="28"/>
      <c r="EK521" s="28"/>
      <c r="EL521" s="28"/>
      <c r="EM521" s="28"/>
      <c r="EN521" s="28"/>
      <c r="EO521" s="28"/>
      <c r="EP521" s="28"/>
      <c r="EQ521" s="28"/>
      <c r="ER521" s="28"/>
      <c r="ES521" s="28"/>
      <c r="ET521" s="28"/>
      <c r="EU521" s="28"/>
      <c r="EV521" s="28"/>
      <c r="EW521" s="28"/>
      <c r="EX521" s="28"/>
      <c r="EY521" s="28"/>
      <c r="EZ521" s="28"/>
      <c r="FA521" s="28"/>
      <c r="FB521" s="28"/>
      <c r="FC521" s="28"/>
      <c r="FD521" s="28"/>
      <c r="FE521" s="28"/>
      <c r="FF521" s="28"/>
      <c r="FG521" s="28"/>
      <c r="FH521" s="28"/>
      <c r="FI521" s="28"/>
      <c r="FJ521" s="28"/>
      <c r="FK521" s="28"/>
      <c r="FL521" s="28"/>
      <c r="FM521" s="28"/>
      <c r="FN521" s="28"/>
      <c r="FO521" s="28"/>
      <c r="FP521" s="28"/>
      <c r="FQ521" s="28"/>
      <c r="FR521" s="28"/>
      <c r="FS521" s="28"/>
      <c r="FT521" s="28"/>
      <c r="FU521" s="28"/>
      <c r="FV521" s="28"/>
      <c r="FW521" s="28"/>
      <c r="FX521" s="28"/>
      <c r="FY521" s="28"/>
      <c r="FZ521" s="28"/>
      <c r="GA521" s="28"/>
      <c r="GB521" s="28"/>
      <c r="GC521" s="28"/>
      <c r="GD521" s="28"/>
      <c r="GE521" s="28"/>
      <c r="GF521" s="28"/>
      <c r="GG521" s="28"/>
      <c r="GH521" s="28"/>
      <c r="GI521" s="28"/>
      <c r="GJ521" s="28"/>
      <c r="GK521" s="28"/>
      <c r="GL521" s="28"/>
      <c r="GM521" s="28"/>
      <c r="GN521" s="28"/>
      <c r="GO521" s="28"/>
      <c r="GP521" s="28"/>
      <c r="GQ521" s="28"/>
      <c r="GR521" s="28"/>
      <c r="GS521" s="28"/>
      <c r="GT521" s="28"/>
      <c r="GU521" s="28"/>
      <c r="GV521" s="28"/>
      <c r="GW521" s="28"/>
      <c r="GX521" s="28"/>
      <c r="GY521" s="28"/>
      <c r="GZ521" s="28"/>
      <c r="HA521" s="28"/>
      <c r="HB521" s="28"/>
      <c r="HC521" s="28"/>
      <c r="HD521" s="28"/>
      <c r="HE521" s="28"/>
      <c r="HF521" s="28"/>
      <c r="HG521" s="28"/>
      <c r="HH521" s="28"/>
      <c r="HI521" s="28"/>
      <c r="HJ521" s="28"/>
      <c r="HK521" s="28"/>
      <c r="HL521" s="28"/>
      <c r="HM521" s="28"/>
      <c r="HN521" s="28"/>
      <c r="HO521" s="28"/>
      <c r="HP521" s="28"/>
      <c r="HQ521" s="28"/>
      <c r="HR521" s="28"/>
      <c r="HS521" s="28"/>
      <c r="HT521" s="28"/>
      <c r="HU521" s="28"/>
      <c r="HV521" s="28"/>
      <c r="HW521" s="28"/>
      <c r="HX521" s="28"/>
      <c r="HY521" s="28"/>
      <c r="HZ521" s="28"/>
      <c r="IA521" s="28"/>
      <c r="IB521" s="28"/>
      <c r="IC521" s="28"/>
      <c r="ID521" s="28"/>
      <c r="IE521" s="28"/>
      <c r="IF521" s="28"/>
      <c r="IG521" s="28"/>
      <c r="IH521" s="28"/>
      <c r="II521" s="28"/>
      <c r="IJ521" s="28"/>
      <c r="IK521" s="28"/>
      <c r="IL521" s="28"/>
      <c r="IM521" s="28"/>
      <c r="IN521" s="28"/>
      <c r="IO521" s="28"/>
      <c r="IP521" s="28"/>
      <c r="IQ521" s="28"/>
      <c r="IR521" s="28"/>
      <c r="IS521" s="28"/>
      <c r="IT521" s="28"/>
      <c r="IU521" s="28"/>
      <c r="IV521" s="28"/>
      <c r="IW521" s="28"/>
      <c r="IX521" s="28"/>
      <c r="IY521" s="28"/>
      <c r="IZ521" s="28"/>
      <c r="JA521" s="28"/>
      <c r="JB521" s="28"/>
      <c r="JC521" s="28"/>
      <c r="JD521" s="28"/>
      <c r="JE521" s="28"/>
      <c r="JF521" s="28"/>
      <c r="JG521" s="28"/>
      <c r="JH521" s="28"/>
      <c r="JI521" s="28"/>
      <c r="JJ521" s="28"/>
      <c r="JK521" s="28"/>
      <c r="JL521" s="28"/>
      <c r="JM521" s="28"/>
      <c r="JN521" s="28"/>
      <c r="JO521" s="28"/>
      <c r="JP521" s="28"/>
      <c r="JQ521" s="28"/>
      <c r="JR521" s="28"/>
      <c r="JS521" s="28"/>
    </row>
    <row r="522" spans="1:279" s="27" customFormat="1" ht="12.75" outlineLevel="1" x14ac:dyDescent="0.2">
      <c r="A522" s="33"/>
      <c r="B522" s="58"/>
      <c r="C522" s="193" t="s">
        <v>36</v>
      </c>
      <c r="D522" s="33"/>
      <c r="E522" s="244"/>
      <c r="F522" s="194"/>
      <c r="G522" s="253">
        <f t="shared" ref="G522" si="777">SUM(J522:AS522)</f>
        <v>-146237671.11000001</v>
      </c>
      <c r="H522" s="246">
        <f>+G522/$G$541</f>
        <v>0.19056959967203366</v>
      </c>
      <c r="I522" s="201" t="s">
        <v>164</v>
      </c>
      <c r="J522" s="199">
        <f>+Project!B10</f>
        <v>-816118.64999999991</v>
      </c>
      <c r="K522" s="199">
        <f>+Project!C10</f>
        <v>-829417.52</v>
      </c>
      <c r="L522" s="199">
        <f>+Project!D10</f>
        <v>-1003894.03</v>
      </c>
      <c r="M522" s="199">
        <f>+Project!E10</f>
        <v>-1123250.3899999999</v>
      </c>
      <c r="N522" s="199">
        <f>+Project!F10</f>
        <v>-995174.34000000008</v>
      </c>
      <c r="O522" s="199">
        <f>+Project!G10</f>
        <v>-1331957.55</v>
      </c>
      <c r="P522" s="199">
        <f>+Project!H10</f>
        <v>-2107383.83</v>
      </c>
      <c r="Q522" s="199">
        <f>+Project!I10</f>
        <v>-1350656.29</v>
      </c>
      <c r="R522" s="199">
        <f>+Project!J10</f>
        <v>-1552646.74</v>
      </c>
      <c r="S522" s="199">
        <f>+Project!K10</f>
        <v>-1949875.98</v>
      </c>
      <c r="T522" s="199">
        <f>+Project!L10</f>
        <v>-1562211.62</v>
      </c>
      <c r="U522" s="199">
        <f>+Project!M10</f>
        <v>-2829192.11</v>
      </c>
      <c r="V522" s="199">
        <f>+Project!N10</f>
        <v>-3441130.1999999997</v>
      </c>
      <c r="W522" s="199">
        <f>+Project!O10</f>
        <v>-3972352.3100000005</v>
      </c>
      <c r="X522" s="199">
        <f>+Project!P10</f>
        <v>-3777237.09</v>
      </c>
      <c r="Y522" s="199">
        <f>+Project!Q10</f>
        <v>-3598087.17</v>
      </c>
      <c r="Z522" s="199">
        <f>+Project!R10</f>
        <v>-3661852.4999999995</v>
      </c>
      <c r="AA522" s="199">
        <f>+Project!S10</f>
        <v>-4377757.2699999986</v>
      </c>
      <c r="AB522" s="199">
        <f>+Project!T10</f>
        <v>-5637599.1599999992</v>
      </c>
      <c r="AC522" s="199">
        <f>+Project!U10</f>
        <v>-5233140.8</v>
      </c>
      <c r="AD522" s="199">
        <f>+Project!V10</f>
        <v>-5046540.29</v>
      </c>
      <c r="AE522" s="199">
        <f>+Project!W10</f>
        <v>-4467666.47</v>
      </c>
      <c r="AF522" s="199">
        <f>+Project!X10</f>
        <v>-5853092.6699999999</v>
      </c>
      <c r="AG522" s="199">
        <f>+Project!Y10</f>
        <v>-4656623.2</v>
      </c>
      <c r="AH522" s="199">
        <v>-5196671.5600000005</v>
      </c>
      <c r="AI522" s="199">
        <v>-5695813.6199999992</v>
      </c>
      <c r="AJ522" s="199">
        <v>-5530667.9000000004</v>
      </c>
      <c r="AK522" s="199">
        <v>-5585196.0800000001</v>
      </c>
      <c r="AL522" s="199">
        <v>-5403001.2599999998</v>
      </c>
      <c r="AM522" s="199">
        <v>-5941894.3099999996</v>
      </c>
      <c r="AN522" s="199">
        <v>-6409408.7300000004</v>
      </c>
      <c r="AO522" s="199">
        <v>-6254684.4499999993</v>
      </c>
      <c r="AP522" s="199">
        <v>-7123356.8899999997</v>
      </c>
      <c r="AQ522" s="199">
        <v>-6846205.0600000005</v>
      </c>
      <c r="AR522" s="199">
        <v>-6707573.4799999995</v>
      </c>
      <c r="AS522" s="199">
        <v>-8368339.5899999999</v>
      </c>
      <c r="AT522" s="199"/>
      <c r="AU522" s="199"/>
      <c r="AV522" s="199"/>
      <c r="AW522" s="199"/>
      <c r="AX522" s="199"/>
      <c r="AY522" s="199"/>
      <c r="AZ522" s="199"/>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c r="CG522" s="34"/>
      <c r="CH522" s="34"/>
      <c r="CI522" s="34"/>
      <c r="CJ522" s="34"/>
      <c r="CK522" s="34"/>
      <c r="CL522" s="34"/>
      <c r="CM522" s="34"/>
      <c r="CN522" s="34"/>
      <c r="CO522" s="34"/>
      <c r="CP522" s="34"/>
      <c r="CQ522" s="34"/>
      <c r="CR522" s="34"/>
      <c r="CS522" s="34"/>
      <c r="CT522" s="34"/>
      <c r="CU522" s="34"/>
      <c r="CV522" s="34"/>
      <c r="CW522" s="34"/>
      <c r="CX522" s="34"/>
      <c r="CY522" s="34"/>
      <c r="CZ522" s="34"/>
      <c r="DA522" s="34"/>
      <c r="DB522" s="14"/>
      <c r="DC522" s="28"/>
      <c r="DD522" s="28"/>
      <c r="DE522" s="28"/>
      <c r="DF522" s="28"/>
      <c r="DG522" s="28"/>
      <c r="DH522" s="28"/>
      <c r="DI522" s="28"/>
      <c r="DJ522" s="28"/>
      <c r="DK522" s="28"/>
      <c r="DL522" s="28"/>
      <c r="DM522" s="28"/>
      <c r="DN522" s="28"/>
      <c r="DO522" s="28"/>
      <c r="DP522" s="28"/>
      <c r="DQ522" s="28"/>
      <c r="DR522" s="28"/>
      <c r="DS522" s="28"/>
      <c r="DT522" s="28"/>
      <c r="DU522" s="28"/>
      <c r="DV522" s="28"/>
      <c r="DW522" s="28"/>
      <c r="DX522" s="28"/>
      <c r="DY522" s="28"/>
      <c r="DZ522" s="28"/>
      <c r="EA522" s="28"/>
      <c r="EB522" s="28"/>
      <c r="EC522" s="28"/>
      <c r="ED522" s="28"/>
      <c r="EE522" s="28"/>
      <c r="EF522" s="28"/>
      <c r="EG522" s="28"/>
      <c r="EH522" s="28"/>
      <c r="EI522" s="28"/>
      <c r="EJ522" s="28"/>
      <c r="EK522" s="28"/>
      <c r="EL522" s="28"/>
      <c r="EM522" s="28"/>
      <c r="EN522" s="28"/>
      <c r="EO522" s="28"/>
      <c r="EP522" s="28"/>
      <c r="EQ522" s="28"/>
      <c r="ER522" s="28"/>
      <c r="ES522" s="28"/>
      <c r="ET522" s="28"/>
      <c r="EU522" s="28"/>
      <c r="EV522" s="28"/>
      <c r="EW522" s="28"/>
      <c r="EX522" s="28"/>
      <c r="EY522" s="28"/>
      <c r="EZ522" s="28"/>
      <c r="FA522" s="28"/>
      <c r="FB522" s="28"/>
      <c r="FC522" s="28"/>
      <c r="FD522" s="28"/>
      <c r="FE522" s="28"/>
      <c r="FF522" s="28"/>
      <c r="FG522" s="28"/>
      <c r="FH522" s="28"/>
      <c r="FI522" s="28"/>
      <c r="FJ522" s="28"/>
      <c r="FK522" s="28"/>
      <c r="FL522" s="28"/>
      <c r="FM522" s="28"/>
      <c r="FN522" s="28"/>
      <c r="FO522" s="28"/>
      <c r="FP522" s="28"/>
      <c r="FQ522" s="28"/>
      <c r="FR522" s="28"/>
      <c r="FS522" s="28"/>
      <c r="FT522" s="28"/>
      <c r="FU522" s="28"/>
      <c r="FV522" s="28"/>
      <c r="FW522" s="28"/>
      <c r="FX522" s="28"/>
      <c r="FY522" s="28"/>
      <c r="FZ522" s="28"/>
      <c r="GA522" s="28"/>
      <c r="GB522" s="28"/>
      <c r="GC522" s="28"/>
      <c r="GD522" s="28"/>
      <c r="GE522" s="28"/>
      <c r="GF522" s="28"/>
      <c r="GG522" s="28"/>
      <c r="GH522" s="28"/>
      <c r="GI522" s="28"/>
      <c r="GJ522" s="28"/>
      <c r="GK522" s="28"/>
      <c r="GL522" s="28"/>
      <c r="GM522" s="28"/>
      <c r="GN522" s="28"/>
      <c r="GO522" s="28"/>
      <c r="GP522" s="28"/>
      <c r="GQ522" s="28"/>
      <c r="GR522" s="28"/>
      <c r="GS522" s="28"/>
      <c r="GT522" s="28"/>
      <c r="GU522" s="28"/>
      <c r="GV522" s="28"/>
      <c r="GW522" s="28"/>
      <c r="GX522" s="28"/>
      <c r="GY522" s="28"/>
      <c r="GZ522" s="28"/>
      <c r="HA522" s="28"/>
      <c r="HB522" s="28"/>
      <c r="HC522" s="28"/>
      <c r="HD522" s="28"/>
      <c r="HE522" s="28"/>
      <c r="HF522" s="28"/>
      <c r="HG522" s="28"/>
      <c r="HH522" s="28"/>
      <c r="HI522" s="28"/>
      <c r="HJ522" s="28"/>
      <c r="HK522" s="28"/>
      <c r="HL522" s="28"/>
      <c r="HM522" s="28"/>
      <c r="HN522" s="28"/>
      <c r="HO522" s="28"/>
      <c r="HP522" s="28"/>
      <c r="HQ522" s="28"/>
      <c r="HR522" s="28"/>
      <c r="HS522" s="28"/>
      <c r="HT522" s="28"/>
      <c r="HU522" s="28"/>
      <c r="HV522" s="28"/>
      <c r="HW522" s="28"/>
      <c r="HX522" s="28"/>
      <c r="HY522" s="28"/>
      <c r="HZ522" s="28"/>
      <c r="IA522" s="28"/>
      <c r="IB522" s="28"/>
      <c r="IC522" s="28"/>
      <c r="ID522" s="28"/>
      <c r="IE522" s="28"/>
      <c r="IF522" s="28"/>
      <c r="IG522" s="28"/>
      <c r="IH522" s="28"/>
      <c r="II522" s="28"/>
      <c r="IJ522" s="28"/>
      <c r="IK522" s="28"/>
      <c r="IL522" s="28"/>
      <c r="IM522" s="28"/>
      <c r="IN522" s="28"/>
      <c r="IO522" s="28"/>
      <c r="IP522" s="28"/>
      <c r="IQ522" s="28"/>
      <c r="IR522" s="28"/>
      <c r="IS522" s="28"/>
      <c r="IT522" s="28"/>
      <c r="IU522" s="28"/>
      <c r="IV522" s="28"/>
      <c r="IW522" s="28"/>
      <c r="IX522" s="28"/>
      <c r="IY522" s="28"/>
      <c r="IZ522" s="28"/>
      <c r="JA522" s="28"/>
      <c r="JB522" s="28"/>
      <c r="JC522" s="28"/>
      <c r="JD522" s="28"/>
      <c r="JE522" s="28"/>
      <c r="JF522" s="28"/>
      <c r="JG522" s="28"/>
      <c r="JH522" s="28"/>
      <c r="JI522" s="28"/>
      <c r="JJ522" s="28"/>
      <c r="JK522" s="28"/>
      <c r="JL522" s="28"/>
      <c r="JM522" s="28"/>
      <c r="JN522" s="28"/>
      <c r="JO522" s="28"/>
      <c r="JP522" s="28"/>
      <c r="JQ522" s="28"/>
      <c r="JR522" s="28"/>
      <c r="JS522" s="28"/>
    </row>
    <row r="523" spans="1:279" s="27" customFormat="1" ht="12.75" outlineLevel="1" x14ac:dyDescent="0.2">
      <c r="A523" s="33"/>
      <c r="B523" s="58"/>
      <c r="C523" s="193" t="s">
        <v>35</v>
      </c>
      <c r="D523" s="33"/>
      <c r="E523" s="244"/>
      <c r="F523" s="194"/>
      <c r="G523" s="253">
        <f t="shared" ref="G523:G539" si="778">SUM(J523:AS523)</f>
        <v>-175629626.98999998</v>
      </c>
      <c r="H523" s="246">
        <f t="shared" ref="H523:H539" si="779">+G523/$G$541</f>
        <v>0.22887172266889425</v>
      </c>
      <c r="I523" s="201" t="s">
        <v>164</v>
      </c>
      <c r="J523" s="199">
        <f>+Project!B11</f>
        <v>-658569.32000000018</v>
      </c>
      <c r="K523" s="199">
        <f>+Project!C11</f>
        <v>-810189.37</v>
      </c>
      <c r="L523" s="199">
        <f>+Project!D11</f>
        <v>-879103.33</v>
      </c>
      <c r="M523" s="199">
        <f>+Project!E11</f>
        <v>-1037258.34</v>
      </c>
      <c r="N523" s="199">
        <f>+Project!F11</f>
        <v>-809335.30999999994</v>
      </c>
      <c r="O523" s="199">
        <f>+Project!G11</f>
        <v>-1122721.1399999999</v>
      </c>
      <c r="P523" s="199">
        <f>+Project!H11</f>
        <v>-1502467.88</v>
      </c>
      <c r="Q523" s="199">
        <f>+Project!I11</f>
        <v>-1755985.6399999994</v>
      </c>
      <c r="R523" s="199">
        <f>+Project!J11</f>
        <v>-1947130.5400000003</v>
      </c>
      <c r="S523" s="199">
        <f>+Project!K11</f>
        <v>-1603902.27</v>
      </c>
      <c r="T523" s="199">
        <f>+Project!L11</f>
        <v>-2335761.6000000006</v>
      </c>
      <c r="U523" s="199">
        <f>+Project!M11</f>
        <v>-1961826.49</v>
      </c>
      <c r="V523" s="199">
        <f>+Project!N11</f>
        <v>-3740040.5700000003</v>
      </c>
      <c r="W523" s="199">
        <f>+Project!O11</f>
        <v>-2799135.0500000003</v>
      </c>
      <c r="X523" s="199">
        <f>+Project!P11</f>
        <v>-3204134.36</v>
      </c>
      <c r="Y523" s="199">
        <f>+Project!Q11</f>
        <v>-4409076.7600000007</v>
      </c>
      <c r="Z523" s="199">
        <f>+Project!R11</f>
        <v>-3262054.8</v>
      </c>
      <c r="AA523" s="199">
        <f>+Project!S11</f>
        <v>-3746792.27</v>
      </c>
      <c r="AB523" s="199">
        <f>+Project!T11</f>
        <v>-8853474.9999999963</v>
      </c>
      <c r="AC523" s="199">
        <f>+Project!U11</f>
        <v>-13125997.120000003</v>
      </c>
      <c r="AD523" s="199">
        <f>+Project!V11</f>
        <v>-6554856</v>
      </c>
      <c r="AE523" s="199">
        <f>+Project!W11</f>
        <v>-6320237.6800000006</v>
      </c>
      <c r="AF523" s="199">
        <f>+Project!X11</f>
        <v>-10507316.16</v>
      </c>
      <c r="AG523" s="199">
        <f>+Project!Y11</f>
        <v>-7973720.1100000003</v>
      </c>
      <c r="AH523" s="199">
        <v>-6529634.6099999994</v>
      </c>
      <c r="AI523" s="199">
        <v>-6104505.3200000012</v>
      </c>
      <c r="AJ523" s="199">
        <v>-6205121.2799999993</v>
      </c>
      <c r="AK523" s="199">
        <v>-6281303.0999999996</v>
      </c>
      <c r="AL523" s="199">
        <v>-6933955.4099999992</v>
      </c>
      <c r="AM523" s="199">
        <v>-6051752.6900000004</v>
      </c>
      <c r="AN523" s="199">
        <v>-6869485.9599999981</v>
      </c>
      <c r="AO523" s="199">
        <v>-6467612.2499999991</v>
      </c>
      <c r="AP523" s="199">
        <v>-8983100.0800000019</v>
      </c>
      <c r="AQ523" s="199">
        <v>-7144603.79</v>
      </c>
      <c r="AR523" s="199">
        <v>-7772570.7300000014</v>
      </c>
      <c r="AS523" s="199">
        <v>-9364894.6600000039</v>
      </c>
      <c r="AT523" s="199"/>
      <c r="AU523" s="199"/>
      <c r="AV523" s="199"/>
      <c r="AW523" s="199"/>
      <c r="AX523" s="199"/>
      <c r="AY523" s="199"/>
      <c r="AZ523" s="199"/>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c r="CG523" s="34"/>
      <c r="CH523" s="34"/>
      <c r="CI523" s="34"/>
      <c r="CJ523" s="34"/>
      <c r="CK523" s="34"/>
      <c r="CL523" s="34"/>
      <c r="CM523" s="34"/>
      <c r="CN523" s="34"/>
      <c r="CO523" s="34"/>
      <c r="CP523" s="34"/>
      <c r="CQ523" s="34"/>
      <c r="CR523" s="34"/>
      <c r="CS523" s="34"/>
      <c r="CT523" s="34"/>
      <c r="CU523" s="34"/>
      <c r="CV523" s="34"/>
      <c r="CW523" s="34"/>
      <c r="CX523" s="34"/>
      <c r="CY523" s="34"/>
      <c r="CZ523" s="34"/>
      <c r="DA523" s="34"/>
      <c r="DB523" s="14"/>
      <c r="DC523" s="28"/>
      <c r="DD523" s="28"/>
      <c r="DE523" s="28"/>
      <c r="DF523" s="28"/>
      <c r="DG523" s="28"/>
      <c r="DH523" s="28"/>
      <c r="DI523" s="28"/>
      <c r="DJ523" s="28"/>
      <c r="DK523" s="28"/>
      <c r="DL523" s="28"/>
      <c r="DM523" s="28"/>
      <c r="DN523" s="28"/>
      <c r="DO523" s="28"/>
      <c r="DP523" s="28"/>
      <c r="DQ523" s="28"/>
      <c r="DR523" s="28"/>
      <c r="DS523" s="28"/>
      <c r="DT523" s="28"/>
      <c r="DU523" s="28"/>
      <c r="DV523" s="28"/>
      <c r="DW523" s="28"/>
      <c r="DX523" s="28"/>
      <c r="DY523" s="28"/>
      <c r="DZ523" s="28"/>
      <c r="EA523" s="28"/>
      <c r="EB523" s="28"/>
      <c r="EC523" s="28"/>
      <c r="ED523" s="28"/>
      <c r="EE523" s="28"/>
      <c r="EF523" s="28"/>
      <c r="EG523" s="28"/>
      <c r="EH523" s="28"/>
      <c r="EI523" s="28"/>
      <c r="EJ523" s="28"/>
      <c r="EK523" s="28"/>
      <c r="EL523" s="28"/>
      <c r="EM523" s="28"/>
      <c r="EN523" s="28"/>
      <c r="EO523" s="28"/>
      <c r="EP523" s="28"/>
      <c r="EQ523" s="28"/>
      <c r="ER523" s="28"/>
      <c r="ES523" s="28"/>
      <c r="ET523" s="28"/>
      <c r="EU523" s="28"/>
      <c r="EV523" s="28"/>
      <c r="EW523" s="28"/>
      <c r="EX523" s="28"/>
      <c r="EY523" s="28"/>
      <c r="EZ523" s="28"/>
      <c r="FA523" s="28"/>
      <c r="FB523" s="28"/>
      <c r="FC523" s="28"/>
      <c r="FD523" s="28"/>
      <c r="FE523" s="28"/>
      <c r="FF523" s="28"/>
      <c r="FG523" s="28"/>
      <c r="FH523" s="28"/>
      <c r="FI523" s="28"/>
      <c r="FJ523" s="28"/>
      <c r="FK523" s="28"/>
      <c r="FL523" s="28"/>
      <c r="FM523" s="28"/>
      <c r="FN523" s="28"/>
      <c r="FO523" s="28"/>
      <c r="FP523" s="28"/>
      <c r="FQ523" s="28"/>
      <c r="FR523" s="28"/>
      <c r="FS523" s="28"/>
      <c r="FT523" s="28"/>
      <c r="FU523" s="28"/>
      <c r="FV523" s="28"/>
      <c r="FW523" s="28"/>
      <c r="FX523" s="28"/>
      <c r="FY523" s="28"/>
      <c r="FZ523" s="28"/>
      <c r="GA523" s="28"/>
      <c r="GB523" s="28"/>
      <c r="GC523" s="28"/>
      <c r="GD523" s="28"/>
      <c r="GE523" s="28"/>
      <c r="GF523" s="28"/>
      <c r="GG523" s="28"/>
      <c r="GH523" s="28"/>
      <c r="GI523" s="28"/>
      <c r="GJ523" s="28"/>
      <c r="GK523" s="28"/>
      <c r="GL523" s="28"/>
      <c r="GM523" s="28"/>
      <c r="GN523" s="28"/>
      <c r="GO523" s="28"/>
      <c r="GP523" s="28"/>
      <c r="GQ523" s="28"/>
      <c r="GR523" s="28"/>
      <c r="GS523" s="28"/>
      <c r="GT523" s="28"/>
      <c r="GU523" s="28"/>
      <c r="GV523" s="28"/>
      <c r="GW523" s="28"/>
      <c r="GX523" s="28"/>
      <c r="GY523" s="28"/>
      <c r="GZ523" s="28"/>
      <c r="HA523" s="28"/>
      <c r="HB523" s="28"/>
      <c r="HC523" s="28"/>
      <c r="HD523" s="28"/>
      <c r="HE523" s="28"/>
      <c r="HF523" s="28"/>
      <c r="HG523" s="28"/>
      <c r="HH523" s="28"/>
      <c r="HI523" s="28"/>
      <c r="HJ523" s="28"/>
      <c r="HK523" s="28"/>
      <c r="HL523" s="28"/>
      <c r="HM523" s="28"/>
      <c r="HN523" s="28"/>
      <c r="HO523" s="28"/>
      <c r="HP523" s="28"/>
      <c r="HQ523" s="28"/>
      <c r="HR523" s="28"/>
      <c r="HS523" s="28"/>
      <c r="HT523" s="28"/>
      <c r="HU523" s="28"/>
      <c r="HV523" s="28"/>
      <c r="HW523" s="28"/>
      <c r="HX523" s="28"/>
      <c r="HY523" s="28"/>
      <c r="HZ523" s="28"/>
      <c r="IA523" s="28"/>
      <c r="IB523" s="28"/>
      <c r="IC523" s="28"/>
      <c r="ID523" s="28"/>
      <c r="IE523" s="28"/>
      <c r="IF523" s="28"/>
      <c r="IG523" s="28"/>
      <c r="IH523" s="28"/>
      <c r="II523" s="28"/>
      <c r="IJ523" s="28"/>
      <c r="IK523" s="28"/>
      <c r="IL523" s="28"/>
      <c r="IM523" s="28"/>
      <c r="IN523" s="28"/>
      <c r="IO523" s="28"/>
      <c r="IP523" s="28"/>
      <c r="IQ523" s="28"/>
      <c r="IR523" s="28"/>
      <c r="IS523" s="28"/>
      <c r="IT523" s="28"/>
      <c r="IU523" s="28"/>
      <c r="IV523" s="28"/>
      <c r="IW523" s="28"/>
      <c r="IX523" s="28"/>
      <c r="IY523" s="28"/>
      <c r="IZ523" s="28"/>
      <c r="JA523" s="28"/>
      <c r="JB523" s="28"/>
      <c r="JC523" s="28"/>
      <c r="JD523" s="28"/>
      <c r="JE523" s="28"/>
      <c r="JF523" s="28"/>
      <c r="JG523" s="28"/>
      <c r="JH523" s="28"/>
      <c r="JI523" s="28"/>
      <c r="JJ523" s="28"/>
      <c r="JK523" s="28"/>
      <c r="JL523" s="28"/>
      <c r="JM523" s="28"/>
      <c r="JN523" s="28"/>
      <c r="JO523" s="28"/>
      <c r="JP523" s="28"/>
      <c r="JQ523" s="28"/>
      <c r="JR523" s="28"/>
      <c r="JS523" s="28"/>
    </row>
    <row r="524" spans="1:279" s="27" customFormat="1" ht="12.75" outlineLevel="1" x14ac:dyDescent="0.2">
      <c r="A524" s="33"/>
      <c r="B524" s="58"/>
      <c r="C524" s="193" t="s">
        <v>34</v>
      </c>
      <c r="D524" s="33"/>
      <c r="E524" s="244"/>
      <c r="F524" s="194"/>
      <c r="G524" s="253">
        <f t="shared" si="778"/>
        <v>-109135426.98000002</v>
      </c>
      <c r="H524" s="246">
        <f t="shared" si="779"/>
        <v>0.1422198156723303</v>
      </c>
      <c r="I524" s="201" t="s">
        <v>164</v>
      </c>
      <c r="J524" s="199">
        <f>+Project!B12</f>
        <v>-8097.96</v>
      </c>
      <c r="K524" s="199">
        <f>+Project!C12</f>
        <v>-8097.96</v>
      </c>
      <c r="L524" s="199">
        <f>+Project!D12</f>
        <v>-12021.41</v>
      </c>
      <c r="M524" s="199">
        <f>+Project!E12</f>
        <v>-18327.960000000003</v>
      </c>
      <c r="N524" s="199">
        <f>+Project!F12</f>
        <v>-129868.52</v>
      </c>
      <c r="O524" s="199">
        <f>+Project!G12</f>
        <v>-66928.61</v>
      </c>
      <c r="P524" s="199">
        <f>+Project!H12</f>
        <v>-94747.08</v>
      </c>
      <c r="Q524" s="199">
        <f>+Project!I12</f>
        <v>-150536.44</v>
      </c>
      <c r="R524" s="199">
        <f>+Project!J12</f>
        <v>-60045.61</v>
      </c>
      <c r="S524" s="199">
        <f>+Project!K12</f>
        <v>-52781.07</v>
      </c>
      <c r="T524" s="199">
        <f>+Project!L12</f>
        <v>-106215.78</v>
      </c>
      <c r="U524" s="199">
        <f>+Project!M12</f>
        <v>-69845.079999999987</v>
      </c>
      <c r="V524" s="199">
        <f>+Project!N12</f>
        <v>-431011.74999999994</v>
      </c>
      <c r="W524" s="199">
        <f>+Project!O12</f>
        <v>-885299.54</v>
      </c>
      <c r="X524" s="199">
        <f>+Project!P12</f>
        <v>-701579.53</v>
      </c>
      <c r="Y524" s="199">
        <f>+Project!Q12</f>
        <v>-1302063.77</v>
      </c>
      <c r="Z524" s="199">
        <f>+Project!R12</f>
        <v>-599506.85000000009</v>
      </c>
      <c r="AA524" s="199">
        <f>+Project!S12</f>
        <v>-977447.54999999993</v>
      </c>
      <c r="AB524" s="199">
        <f>+Project!T12</f>
        <v>-795896.61</v>
      </c>
      <c r="AC524" s="199">
        <f>+Project!U12</f>
        <v>-973466.69000000006</v>
      </c>
      <c r="AD524" s="199">
        <f>+Project!V12</f>
        <v>-522018.22</v>
      </c>
      <c r="AE524" s="199">
        <f>+Project!W12</f>
        <v>-528142.78</v>
      </c>
      <c r="AF524" s="199">
        <f>+Project!X12</f>
        <v>-661486.5199999999</v>
      </c>
      <c r="AG524" s="199">
        <f>+Project!Y12</f>
        <v>-652466.03</v>
      </c>
      <c r="AH524" s="199">
        <v>-12588994.559999999</v>
      </c>
      <c r="AI524" s="199">
        <v>-13422537.989999998</v>
      </c>
      <c r="AJ524" s="199">
        <v>-7937209.4200000009</v>
      </c>
      <c r="AK524" s="199">
        <v>-5083285.43</v>
      </c>
      <c r="AL524" s="199">
        <v>-5247643.7300000004</v>
      </c>
      <c r="AM524" s="199">
        <v>-5555948.8399999999</v>
      </c>
      <c r="AN524" s="199">
        <v>-5502719.9400000013</v>
      </c>
      <c r="AO524" s="199">
        <v>-5892499.8699999992</v>
      </c>
      <c r="AP524" s="199">
        <v>-6603530.7299999995</v>
      </c>
      <c r="AQ524" s="199">
        <v>-11547216.119999999</v>
      </c>
      <c r="AR524" s="199">
        <v>-8805876.8200000022</v>
      </c>
      <c r="AS524" s="199">
        <v>-11140064.210000003</v>
      </c>
      <c r="AT524" s="199"/>
      <c r="AU524" s="199"/>
      <c r="AV524" s="199"/>
      <c r="AW524" s="199"/>
      <c r="AX524" s="199"/>
      <c r="AY524" s="199"/>
      <c r="AZ524" s="199"/>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c r="CG524" s="34"/>
      <c r="CH524" s="34"/>
      <c r="CI524" s="34"/>
      <c r="CJ524" s="34"/>
      <c r="CK524" s="34"/>
      <c r="CL524" s="34"/>
      <c r="CM524" s="34"/>
      <c r="CN524" s="34"/>
      <c r="CO524" s="34"/>
      <c r="CP524" s="34"/>
      <c r="CQ524" s="34"/>
      <c r="CR524" s="34"/>
      <c r="CS524" s="34"/>
      <c r="CT524" s="34"/>
      <c r="CU524" s="34"/>
      <c r="CV524" s="34"/>
      <c r="CW524" s="34"/>
      <c r="CX524" s="34"/>
      <c r="CY524" s="34"/>
      <c r="CZ524" s="34"/>
      <c r="DA524" s="34"/>
      <c r="DB524" s="14"/>
      <c r="DC524" s="28"/>
      <c r="DD524" s="28"/>
      <c r="DE524" s="28"/>
      <c r="DF524" s="28"/>
      <c r="DG524" s="28"/>
      <c r="DH524" s="28"/>
      <c r="DI524" s="28"/>
      <c r="DJ524" s="28"/>
      <c r="DK524" s="28"/>
      <c r="DL524" s="28"/>
      <c r="DM524" s="28"/>
      <c r="DN524" s="28"/>
      <c r="DO524" s="28"/>
      <c r="DP524" s="28"/>
      <c r="DQ524" s="28"/>
      <c r="DR524" s="28"/>
      <c r="DS524" s="28"/>
      <c r="DT524" s="28"/>
      <c r="DU524" s="28"/>
      <c r="DV524" s="28"/>
      <c r="DW524" s="28"/>
      <c r="DX524" s="28"/>
      <c r="DY524" s="28"/>
      <c r="DZ524" s="28"/>
      <c r="EA524" s="28"/>
      <c r="EB524" s="28"/>
      <c r="EC524" s="28"/>
      <c r="ED524" s="28"/>
      <c r="EE524" s="28"/>
      <c r="EF524" s="28"/>
      <c r="EG524" s="28"/>
      <c r="EH524" s="28"/>
      <c r="EI524" s="28"/>
      <c r="EJ524" s="28"/>
      <c r="EK524" s="28"/>
      <c r="EL524" s="28"/>
      <c r="EM524" s="28"/>
      <c r="EN524" s="28"/>
      <c r="EO524" s="28"/>
      <c r="EP524" s="28"/>
      <c r="EQ524" s="28"/>
      <c r="ER524" s="28"/>
      <c r="ES524" s="28"/>
      <c r="ET524" s="28"/>
      <c r="EU524" s="28"/>
      <c r="EV524" s="28"/>
      <c r="EW524" s="28"/>
      <c r="EX524" s="28"/>
      <c r="EY524" s="28"/>
      <c r="EZ524" s="28"/>
      <c r="FA524" s="28"/>
      <c r="FB524" s="28"/>
      <c r="FC524" s="28"/>
      <c r="FD524" s="28"/>
      <c r="FE524" s="28"/>
      <c r="FF524" s="28"/>
      <c r="FG524" s="28"/>
      <c r="FH524" s="28"/>
      <c r="FI524" s="28"/>
      <c r="FJ524" s="28"/>
      <c r="FK524" s="28"/>
      <c r="FL524" s="28"/>
      <c r="FM524" s="28"/>
      <c r="FN524" s="28"/>
      <c r="FO524" s="28"/>
      <c r="FP524" s="28"/>
      <c r="FQ524" s="28"/>
      <c r="FR524" s="28"/>
      <c r="FS524" s="28"/>
      <c r="FT524" s="28"/>
      <c r="FU524" s="28"/>
      <c r="FV524" s="28"/>
      <c r="FW524" s="28"/>
      <c r="FX524" s="28"/>
      <c r="FY524" s="28"/>
      <c r="FZ524" s="28"/>
      <c r="GA524" s="28"/>
      <c r="GB524" s="28"/>
      <c r="GC524" s="28"/>
      <c r="GD524" s="28"/>
      <c r="GE524" s="28"/>
      <c r="GF524" s="28"/>
      <c r="GG524" s="28"/>
      <c r="GH524" s="28"/>
      <c r="GI524" s="28"/>
      <c r="GJ524" s="28"/>
      <c r="GK524" s="28"/>
      <c r="GL524" s="28"/>
      <c r="GM524" s="28"/>
      <c r="GN524" s="28"/>
      <c r="GO524" s="28"/>
      <c r="GP524" s="28"/>
      <c r="GQ524" s="28"/>
      <c r="GR524" s="28"/>
      <c r="GS524" s="28"/>
      <c r="GT524" s="28"/>
      <c r="GU524" s="28"/>
      <c r="GV524" s="28"/>
      <c r="GW524" s="28"/>
      <c r="GX524" s="28"/>
      <c r="GY524" s="28"/>
      <c r="GZ524" s="28"/>
      <c r="HA524" s="28"/>
      <c r="HB524" s="28"/>
      <c r="HC524" s="28"/>
      <c r="HD524" s="28"/>
      <c r="HE524" s="28"/>
      <c r="HF524" s="28"/>
      <c r="HG524" s="28"/>
      <c r="HH524" s="28"/>
      <c r="HI524" s="28"/>
      <c r="HJ524" s="28"/>
      <c r="HK524" s="28"/>
      <c r="HL524" s="28"/>
      <c r="HM524" s="28"/>
      <c r="HN524" s="28"/>
      <c r="HO524" s="28"/>
      <c r="HP524" s="28"/>
      <c r="HQ524" s="28"/>
      <c r="HR524" s="28"/>
      <c r="HS524" s="28"/>
      <c r="HT524" s="28"/>
      <c r="HU524" s="28"/>
      <c r="HV524" s="28"/>
      <c r="HW524" s="28"/>
      <c r="HX524" s="28"/>
      <c r="HY524" s="28"/>
      <c r="HZ524" s="28"/>
      <c r="IA524" s="28"/>
      <c r="IB524" s="28"/>
      <c r="IC524" s="28"/>
      <c r="ID524" s="28"/>
      <c r="IE524" s="28"/>
      <c r="IF524" s="28"/>
      <c r="IG524" s="28"/>
      <c r="IH524" s="28"/>
      <c r="II524" s="28"/>
      <c r="IJ524" s="28"/>
      <c r="IK524" s="28"/>
      <c r="IL524" s="28"/>
      <c r="IM524" s="28"/>
      <c r="IN524" s="28"/>
      <c r="IO524" s="28"/>
      <c r="IP524" s="28"/>
      <c r="IQ524" s="28"/>
      <c r="IR524" s="28"/>
      <c r="IS524" s="28"/>
      <c r="IT524" s="28"/>
      <c r="IU524" s="28"/>
      <c r="IV524" s="28"/>
      <c r="IW524" s="28"/>
      <c r="IX524" s="28"/>
      <c r="IY524" s="28"/>
      <c r="IZ524" s="28"/>
      <c r="JA524" s="28"/>
      <c r="JB524" s="28"/>
      <c r="JC524" s="28"/>
      <c r="JD524" s="28"/>
      <c r="JE524" s="28"/>
      <c r="JF524" s="28"/>
      <c r="JG524" s="28"/>
      <c r="JH524" s="28"/>
      <c r="JI524" s="28"/>
      <c r="JJ524" s="28"/>
      <c r="JK524" s="28"/>
      <c r="JL524" s="28"/>
      <c r="JM524" s="28"/>
      <c r="JN524" s="28"/>
      <c r="JO524" s="28"/>
      <c r="JP524" s="28"/>
      <c r="JQ524" s="28"/>
      <c r="JR524" s="28"/>
      <c r="JS524" s="28"/>
    </row>
    <row r="525" spans="1:279" s="27" customFormat="1" ht="12.75" outlineLevel="1" x14ac:dyDescent="0.2">
      <c r="A525" s="33"/>
      <c r="B525" s="58"/>
      <c r="C525" s="193" t="s">
        <v>67</v>
      </c>
      <c r="D525" s="33"/>
      <c r="E525" s="244"/>
      <c r="F525" s="194"/>
      <c r="G525" s="253">
        <f t="shared" si="778"/>
        <v>-62115105.691906303</v>
      </c>
      <c r="H525" s="246">
        <f t="shared" si="779"/>
        <v>8.094529087781123E-2</v>
      </c>
      <c r="I525" s="201" t="s">
        <v>164</v>
      </c>
      <c r="J525" s="199">
        <f>+Project!B13</f>
        <v>-120762.98999999999</v>
      </c>
      <c r="K525" s="199">
        <f>+Project!C13</f>
        <v>-113956.19999999998</v>
      </c>
      <c r="L525" s="199">
        <f>+Project!D13</f>
        <v>-169630.37999999998</v>
      </c>
      <c r="M525" s="199">
        <f>+Project!E13</f>
        <v>-120473.87000000001</v>
      </c>
      <c r="N525" s="199">
        <f>+Project!F13</f>
        <v>-153067.87999999998</v>
      </c>
      <c r="O525" s="199">
        <f>+Project!G13</f>
        <v>-151243.34</v>
      </c>
      <c r="P525" s="199">
        <f>+Project!H13</f>
        <v>-429079.74000000005</v>
      </c>
      <c r="Q525" s="199">
        <f>+Project!I13</f>
        <v>-541163.062960373</v>
      </c>
      <c r="R525" s="199">
        <f>+Project!J13</f>
        <v>-596602.88638408307</v>
      </c>
      <c r="S525" s="199">
        <f>+Project!K13</f>
        <v>-571376.38256185153</v>
      </c>
      <c r="T525" s="199">
        <f>+Project!L13</f>
        <v>-730366.54</v>
      </c>
      <c r="U525" s="199">
        <f>+Project!M13</f>
        <v>-1404741.1099999999</v>
      </c>
      <c r="V525" s="199">
        <f>+Project!N13</f>
        <v>-1443327.0899999999</v>
      </c>
      <c r="W525" s="199">
        <f>+Project!O13</f>
        <v>-1220377.92</v>
      </c>
      <c r="X525" s="199">
        <f>+Project!P13</f>
        <v>-1602507.2200000002</v>
      </c>
      <c r="Y525" s="199">
        <f>+Project!Q13</f>
        <v>-1576449.37</v>
      </c>
      <c r="Z525" s="199">
        <f>+Project!R13</f>
        <v>-794659.04999999993</v>
      </c>
      <c r="AA525" s="199">
        <f>+Project!S13</f>
        <v>-2258687.0300000003</v>
      </c>
      <c r="AB525" s="199">
        <f>+Project!T13</f>
        <v>-2144726.66</v>
      </c>
      <c r="AC525" s="199">
        <f>+Project!U13</f>
        <v>-1852751.05</v>
      </c>
      <c r="AD525" s="199">
        <f>+Project!V13</f>
        <v>-2045617.1400000001</v>
      </c>
      <c r="AE525" s="199">
        <f>+Project!W13</f>
        <v>-2110835.11</v>
      </c>
      <c r="AF525" s="199">
        <f>+Project!X13</f>
        <v>-2033935.97</v>
      </c>
      <c r="AG525" s="199">
        <f>+Project!Y13</f>
        <v>-2040360.78</v>
      </c>
      <c r="AH525" s="199">
        <v>-2661643.4699999997</v>
      </c>
      <c r="AI525" s="199">
        <v>-3461968.3000000003</v>
      </c>
      <c r="AJ525" s="199">
        <v>-2453847.16</v>
      </c>
      <c r="AK525" s="199">
        <v>-2796169.19</v>
      </c>
      <c r="AL525" s="199">
        <v>-2522823.64</v>
      </c>
      <c r="AM525" s="199">
        <v>-2674574.2800000003</v>
      </c>
      <c r="AN525" s="199">
        <v>-2950873.4200000004</v>
      </c>
      <c r="AO525" s="199">
        <v>-3109468.7600000002</v>
      </c>
      <c r="AP525" s="199">
        <v>-3194593.1100000003</v>
      </c>
      <c r="AQ525" s="199">
        <v>-2917571.8699999996</v>
      </c>
      <c r="AR525" s="199">
        <v>-3487544.5400000005</v>
      </c>
      <c r="AS525" s="199">
        <v>-3657329.18</v>
      </c>
      <c r="AT525" s="199"/>
      <c r="AU525" s="199"/>
      <c r="AV525" s="199"/>
      <c r="AW525" s="199"/>
      <c r="AX525" s="199"/>
      <c r="AY525" s="199"/>
      <c r="AZ525" s="199"/>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c r="CG525" s="34"/>
      <c r="CH525" s="34"/>
      <c r="CI525" s="34"/>
      <c r="CJ525" s="34"/>
      <c r="CK525" s="34"/>
      <c r="CL525" s="34"/>
      <c r="CM525" s="34"/>
      <c r="CN525" s="34"/>
      <c r="CO525" s="34"/>
      <c r="CP525" s="34"/>
      <c r="CQ525" s="34"/>
      <c r="CR525" s="34"/>
      <c r="CS525" s="34"/>
      <c r="CT525" s="34"/>
      <c r="CU525" s="34"/>
      <c r="CV525" s="34"/>
      <c r="CW525" s="34"/>
      <c r="CX525" s="34"/>
      <c r="CY525" s="34"/>
      <c r="CZ525" s="34"/>
      <c r="DA525" s="34"/>
      <c r="DB525" s="14"/>
      <c r="DC525" s="28"/>
      <c r="DD525" s="28"/>
      <c r="DE525" s="28"/>
      <c r="DF525" s="28"/>
      <c r="DG525" s="28"/>
      <c r="DH525" s="28"/>
      <c r="DI525" s="28"/>
      <c r="DJ525" s="28"/>
      <c r="DK525" s="28"/>
      <c r="DL525" s="28"/>
      <c r="DM525" s="28"/>
      <c r="DN525" s="28"/>
      <c r="DO525" s="28"/>
      <c r="DP525" s="28"/>
      <c r="DQ525" s="28"/>
      <c r="DR525" s="28"/>
      <c r="DS525" s="28"/>
      <c r="DT525" s="28"/>
      <c r="DU525" s="28"/>
      <c r="DV525" s="28"/>
      <c r="DW525" s="28"/>
      <c r="DX525" s="28"/>
      <c r="DY525" s="28"/>
      <c r="DZ525" s="28"/>
      <c r="EA525" s="28"/>
      <c r="EB525" s="28"/>
      <c r="EC525" s="28"/>
      <c r="ED525" s="28"/>
      <c r="EE525" s="28"/>
      <c r="EF525" s="28"/>
      <c r="EG525" s="28"/>
      <c r="EH525" s="28"/>
      <c r="EI525" s="28"/>
      <c r="EJ525" s="28"/>
      <c r="EK525" s="28"/>
      <c r="EL525" s="28"/>
      <c r="EM525" s="28"/>
      <c r="EN525" s="28"/>
      <c r="EO525" s="28"/>
      <c r="EP525" s="28"/>
      <c r="EQ525" s="28"/>
      <c r="ER525" s="28"/>
      <c r="ES525" s="28"/>
      <c r="ET525" s="28"/>
      <c r="EU525" s="28"/>
      <c r="EV525" s="28"/>
      <c r="EW525" s="28"/>
      <c r="EX525" s="28"/>
      <c r="EY525" s="28"/>
      <c r="EZ525" s="28"/>
      <c r="FA525" s="28"/>
      <c r="FB525" s="28"/>
      <c r="FC525" s="28"/>
      <c r="FD525" s="28"/>
      <c r="FE525" s="28"/>
      <c r="FF525" s="28"/>
      <c r="FG525" s="28"/>
      <c r="FH525" s="28"/>
      <c r="FI525" s="28"/>
      <c r="FJ525" s="28"/>
      <c r="FK525" s="28"/>
      <c r="FL525" s="28"/>
      <c r="FM525" s="28"/>
      <c r="FN525" s="28"/>
      <c r="FO525" s="28"/>
      <c r="FP525" s="28"/>
      <c r="FQ525" s="28"/>
      <c r="FR525" s="28"/>
      <c r="FS525" s="28"/>
      <c r="FT525" s="28"/>
      <c r="FU525" s="28"/>
      <c r="FV525" s="28"/>
      <c r="FW525" s="28"/>
      <c r="FX525" s="28"/>
      <c r="FY525" s="28"/>
      <c r="FZ525" s="28"/>
      <c r="GA525" s="28"/>
      <c r="GB525" s="28"/>
      <c r="GC525" s="28"/>
      <c r="GD525" s="28"/>
      <c r="GE525" s="28"/>
      <c r="GF525" s="28"/>
      <c r="GG525" s="28"/>
      <c r="GH525" s="28"/>
      <c r="GI525" s="28"/>
      <c r="GJ525" s="28"/>
      <c r="GK525" s="28"/>
      <c r="GL525" s="28"/>
      <c r="GM525" s="28"/>
      <c r="GN525" s="28"/>
      <c r="GO525" s="28"/>
      <c r="GP525" s="28"/>
      <c r="GQ525" s="28"/>
      <c r="GR525" s="28"/>
      <c r="GS525" s="28"/>
      <c r="GT525" s="28"/>
      <c r="GU525" s="28"/>
      <c r="GV525" s="28"/>
      <c r="GW525" s="28"/>
      <c r="GX525" s="28"/>
      <c r="GY525" s="28"/>
      <c r="GZ525" s="28"/>
      <c r="HA525" s="28"/>
      <c r="HB525" s="28"/>
      <c r="HC525" s="28"/>
      <c r="HD525" s="28"/>
      <c r="HE525" s="28"/>
      <c r="HF525" s="28"/>
      <c r="HG525" s="28"/>
      <c r="HH525" s="28"/>
      <c r="HI525" s="28"/>
      <c r="HJ525" s="28"/>
      <c r="HK525" s="28"/>
      <c r="HL525" s="28"/>
      <c r="HM525" s="28"/>
      <c r="HN525" s="28"/>
      <c r="HO525" s="28"/>
      <c r="HP525" s="28"/>
      <c r="HQ525" s="28"/>
      <c r="HR525" s="28"/>
      <c r="HS525" s="28"/>
      <c r="HT525" s="28"/>
      <c r="HU525" s="28"/>
      <c r="HV525" s="28"/>
      <c r="HW525" s="28"/>
      <c r="HX525" s="28"/>
      <c r="HY525" s="28"/>
      <c r="HZ525" s="28"/>
      <c r="IA525" s="28"/>
      <c r="IB525" s="28"/>
      <c r="IC525" s="28"/>
      <c r="ID525" s="28"/>
      <c r="IE525" s="28"/>
      <c r="IF525" s="28"/>
      <c r="IG525" s="28"/>
      <c r="IH525" s="28"/>
      <c r="II525" s="28"/>
      <c r="IJ525" s="28"/>
      <c r="IK525" s="28"/>
      <c r="IL525" s="28"/>
      <c r="IM525" s="28"/>
      <c r="IN525" s="28"/>
      <c r="IO525" s="28"/>
      <c r="IP525" s="28"/>
      <c r="IQ525" s="28"/>
      <c r="IR525" s="28"/>
      <c r="IS525" s="28"/>
      <c r="IT525" s="28"/>
      <c r="IU525" s="28"/>
      <c r="IV525" s="28"/>
      <c r="IW525" s="28"/>
      <c r="IX525" s="28"/>
      <c r="IY525" s="28"/>
      <c r="IZ525" s="28"/>
      <c r="JA525" s="28"/>
      <c r="JB525" s="28"/>
      <c r="JC525" s="28"/>
      <c r="JD525" s="28"/>
      <c r="JE525" s="28"/>
      <c r="JF525" s="28"/>
      <c r="JG525" s="28"/>
      <c r="JH525" s="28"/>
      <c r="JI525" s="28"/>
      <c r="JJ525" s="28"/>
      <c r="JK525" s="28"/>
      <c r="JL525" s="28"/>
      <c r="JM525" s="28"/>
      <c r="JN525" s="28"/>
      <c r="JO525" s="28"/>
      <c r="JP525" s="28"/>
      <c r="JQ525" s="28"/>
      <c r="JR525" s="28"/>
      <c r="JS525" s="28"/>
    </row>
    <row r="526" spans="1:279" s="27" customFormat="1" ht="12.75" outlineLevel="1" x14ac:dyDescent="0.2">
      <c r="A526" s="33"/>
      <c r="B526" s="58"/>
      <c r="C526" s="193" t="s">
        <v>40</v>
      </c>
      <c r="D526" s="33"/>
      <c r="E526" s="244"/>
      <c r="F526" s="194"/>
      <c r="G526" s="253">
        <f t="shared" si="778"/>
        <v>-48975131.969999999</v>
      </c>
      <c r="H526" s="246">
        <f t="shared" si="779"/>
        <v>6.3821936048116507E-2</v>
      </c>
      <c r="I526" s="201" t="s">
        <v>164</v>
      </c>
      <c r="J526" s="199">
        <f>+Project!B14</f>
        <v>-332207.99</v>
      </c>
      <c r="K526" s="199">
        <f>+Project!C14</f>
        <v>-314227.69</v>
      </c>
      <c r="L526" s="199">
        <f>+Project!D14</f>
        <v>-378360.01000000007</v>
      </c>
      <c r="M526" s="199">
        <f>+Project!E14</f>
        <v>-381569.84</v>
      </c>
      <c r="N526" s="199">
        <f>+Project!F14</f>
        <v>-436467.58</v>
      </c>
      <c r="O526" s="199">
        <f>+Project!G14</f>
        <v>-442675.03</v>
      </c>
      <c r="P526" s="199">
        <f>+Project!H14</f>
        <v>-475456.92000000004</v>
      </c>
      <c r="Q526" s="199">
        <f>+Project!I14</f>
        <v>-446433.64</v>
      </c>
      <c r="R526" s="199">
        <f>+Project!J14</f>
        <v>-527923.56999999995</v>
      </c>
      <c r="S526" s="199">
        <f>+Project!K14</f>
        <v>-577014.66999999993</v>
      </c>
      <c r="T526" s="199">
        <f>+Project!L14</f>
        <v>-671553.16999999993</v>
      </c>
      <c r="U526" s="199">
        <f>+Project!M14</f>
        <v>-758009.72</v>
      </c>
      <c r="V526" s="199">
        <f>+Project!N14</f>
        <v>-763879.26</v>
      </c>
      <c r="W526" s="199">
        <f>+Project!O14</f>
        <v>-1011702.7999999999</v>
      </c>
      <c r="X526" s="199">
        <f>+Project!P14</f>
        <v>-1302825.52</v>
      </c>
      <c r="Y526" s="199">
        <f>+Project!Q14</f>
        <v>-1359719.1700000002</v>
      </c>
      <c r="Z526" s="199">
        <f>+Project!R14</f>
        <v>-1364305.19</v>
      </c>
      <c r="AA526" s="199">
        <f>+Project!S14</f>
        <v>-1377758.98</v>
      </c>
      <c r="AB526" s="199">
        <f>+Project!T14</f>
        <v>-1541980.6600000001</v>
      </c>
      <c r="AC526" s="199">
        <f>+Project!U14</f>
        <v>-1620976.6500000001</v>
      </c>
      <c r="AD526" s="199">
        <f>+Project!V14</f>
        <v>-1735646.7</v>
      </c>
      <c r="AE526" s="199">
        <f>+Project!W14</f>
        <v>-1920911.35</v>
      </c>
      <c r="AF526" s="199">
        <f>+Project!X14</f>
        <v>-1944676.4</v>
      </c>
      <c r="AG526" s="199">
        <f>+Project!Y14</f>
        <v>-2030847.05</v>
      </c>
      <c r="AH526" s="199">
        <v>-1922906.9999999998</v>
      </c>
      <c r="AI526" s="199">
        <v>-1875998.1</v>
      </c>
      <c r="AJ526" s="199">
        <v>-2107541.3800000004</v>
      </c>
      <c r="AK526" s="199">
        <v>-2058075.0999999999</v>
      </c>
      <c r="AL526" s="199">
        <v>-2126798.94</v>
      </c>
      <c r="AM526" s="199">
        <v>-2141086.41</v>
      </c>
      <c r="AN526" s="199">
        <v>-2348653.8800000004</v>
      </c>
      <c r="AO526" s="199">
        <v>-1808009.9699999997</v>
      </c>
      <c r="AP526" s="199">
        <v>-2177598.2799999998</v>
      </c>
      <c r="AQ526" s="199">
        <v>-2169958.61</v>
      </c>
      <c r="AR526" s="199">
        <v>-2210814.64</v>
      </c>
      <c r="AS526" s="199">
        <v>-2310560.0999999996</v>
      </c>
      <c r="AT526" s="199"/>
      <c r="AU526" s="199"/>
      <c r="AV526" s="199"/>
      <c r="AW526" s="199"/>
      <c r="AX526" s="199"/>
      <c r="AY526" s="199"/>
      <c r="AZ526" s="199"/>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c r="CG526" s="34"/>
      <c r="CH526" s="34"/>
      <c r="CI526" s="34"/>
      <c r="CJ526" s="34"/>
      <c r="CK526" s="34"/>
      <c r="CL526" s="34"/>
      <c r="CM526" s="34"/>
      <c r="CN526" s="34"/>
      <c r="CO526" s="34"/>
      <c r="CP526" s="34"/>
      <c r="CQ526" s="34"/>
      <c r="CR526" s="34"/>
      <c r="CS526" s="34"/>
      <c r="CT526" s="34"/>
      <c r="CU526" s="34"/>
      <c r="CV526" s="34"/>
      <c r="CW526" s="34"/>
      <c r="CX526" s="34"/>
      <c r="CY526" s="34"/>
      <c r="CZ526" s="34"/>
      <c r="DA526" s="34"/>
      <c r="DB526" s="14"/>
      <c r="DC526" s="28"/>
      <c r="DD526" s="28"/>
      <c r="DE526" s="28"/>
      <c r="DF526" s="28"/>
      <c r="DG526" s="28"/>
      <c r="DH526" s="28"/>
      <c r="DI526" s="28"/>
      <c r="DJ526" s="28"/>
      <c r="DK526" s="28"/>
      <c r="DL526" s="28"/>
      <c r="DM526" s="28"/>
      <c r="DN526" s="28"/>
      <c r="DO526" s="28"/>
      <c r="DP526" s="28"/>
      <c r="DQ526" s="28"/>
      <c r="DR526" s="28"/>
      <c r="DS526" s="28"/>
      <c r="DT526" s="28"/>
      <c r="DU526" s="28"/>
      <c r="DV526" s="28"/>
      <c r="DW526" s="28"/>
      <c r="DX526" s="28"/>
      <c r="DY526" s="28"/>
      <c r="DZ526" s="28"/>
      <c r="EA526" s="28"/>
      <c r="EB526" s="28"/>
      <c r="EC526" s="28"/>
      <c r="ED526" s="28"/>
      <c r="EE526" s="28"/>
      <c r="EF526" s="28"/>
      <c r="EG526" s="28"/>
      <c r="EH526" s="28"/>
      <c r="EI526" s="28"/>
      <c r="EJ526" s="28"/>
      <c r="EK526" s="28"/>
      <c r="EL526" s="28"/>
      <c r="EM526" s="28"/>
      <c r="EN526" s="28"/>
      <c r="EO526" s="28"/>
      <c r="EP526" s="28"/>
      <c r="EQ526" s="28"/>
      <c r="ER526" s="28"/>
      <c r="ES526" s="28"/>
      <c r="ET526" s="28"/>
      <c r="EU526" s="28"/>
      <c r="EV526" s="28"/>
      <c r="EW526" s="28"/>
      <c r="EX526" s="28"/>
      <c r="EY526" s="28"/>
      <c r="EZ526" s="28"/>
      <c r="FA526" s="28"/>
      <c r="FB526" s="28"/>
      <c r="FC526" s="28"/>
      <c r="FD526" s="28"/>
      <c r="FE526" s="28"/>
      <c r="FF526" s="28"/>
      <c r="FG526" s="28"/>
      <c r="FH526" s="28"/>
      <c r="FI526" s="28"/>
      <c r="FJ526" s="28"/>
      <c r="FK526" s="28"/>
      <c r="FL526" s="28"/>
      <c r="FM526" s="28"/>
      <c r="FN526" s="28"/>
      <c r="FO526" s="28"/>
      <c r="FP526" s="28"/>
      <c r="FQ526" s="28"/>
      <c r="FR526" s="28"/>
      <c r="FS526" s="28"/>
      <c r="FT526" s="28"/>
      <c r="FU526" s="28"/>
      <c r="FV526" s="28"/>
      <c r="FW526" s="28"/>
      <c r="FX526" s="28"/>
      <c r="FY526" s="28"/>
      <c r="FZ526" s="28"/>
      <c r="GA526" s="28"/>
      <c r="GB526" s="28"/>
      <c r="GC526" s="28"/>
      <c r="GD526" s="28"/>
      <c r="GE526" s="28"/>
      <c r="GF526" s="28"/>
      <c r="GG526" s="28"/>
      <c r="GH526" s="28"/>
      <c r="GI526" s="28"/>
      <c r="GJ526" s="28"/>
      <c r="GK526" s="28"/>
      <c r="GL526" s="28"/>
      <c r="GM526" s="28"/>
      <c r="GN526" s="28"/>
      <c r="GO526" s="28"/>
      <c r="GP526" s="28"/>
      <c r="GQ526" s="28"/>
      <c r="GR526" s="28"/>
      <c r="GS526" s="28"/>
      <c r="GT526" s="28"/>
      <c r="GU526" s="28"/>
      <c r="GV526" s="28"/>
      <c r="GW526" s="28"/>
      <c r="GX526" s="28"/>
      <c r="GY526" s="28"/>
      <c r="GZ526" s="28"/>
      <c r="HA526" s="28"/>
      <c r="HB526" s="28"/>
      <c r="HC526" s="28"/>
      <c r="HD526" s="28"/>
      <c r="HE526" s="28"/>
      <c r="HF526" s="28"/>
      <c r="HG526" s="28"/>
      <c r="HH526" s="28"/>
      <c r="HI526" s="28"/>
      <c r="HJ526" s="28"/>
      <c r="HK526" s="28"/>
      <c r="HL526" s="28"/>
      <c r="HM526" s="28"/>
      <c r="HN526" s="28"/>
      <c r="HO526" s="28"/>
      <c r="HP526" s="28"/>
      <c r="HQ526" s="28"/>
      <c r="HR526" s="28"/>
      <c r="HS526" s="28"/>
      <c r="HT526" s="28"/>
      <c r="HU526" s="28"/>
      <c r="HV526" s="28"/>
      <c r="HW526" s="28"/>
      <c r="HX526" s="28"/>
      <c r="HY526" s="28"/>
      <c r="HZ526" s="28"/>
      <c r="IA526" s="28"/>
      <c r="IB526" s="28"/>
      <c r="IC526" s="28"/>
      <c r="ID526" s="28"/>
      <c r="IE526" s="28"/>
      <c r="IF526" s="28"/>
      <c r="IG526" s="28"/>
      <c r="IH526" s="28"/>
      <c r="II526" s="28"/>
      <c r="IJ526" s="28"/>
      <c r="IK526" s="28"/>
      <c r="IL526" s="28"/>
      <c r="IM526" s="28"/>
      <c r="IN526" s="28"/>
      <c r="IO526" s="28"/>
      <c r="IP526" s="28"/>
      <c r="IQ526" s="28"/>
      <c r="IR526" s="28"/>
      <c r="IS526" s="28"/>
      <c r="IT526" s="28"/>
      <c r="IU526" s="28"/>
      <c r="IV526" s="28"/>
      <c r="IW526" s="28"/>
      <c r="IX526" s="28"/>
      <c r="IY526" s="28"/>
      <c r="IZ526" s="28"/>
      <c r="JA526" s="28"/>
      <c r="JB526" s="28"/>
      <c r="JC526" s="28"/>
      <c r="JD526" s="28"/>
      <c r="JE526" s="28"/>
      <c r="JF526" s="28"/>
      <c r="JG526" s="28"/>
      <c r="JH526" s="28"/>
      <c r="JI526" s="28"/>
      <c r="JJ526" s="28"/>
      <c r="JK526" s="28"/>
      <c r="JL526" s="28"/>
      <c r="JM526" s="28"/>
      <c r="JN526" s="28"/>
      <c r="JO526" s="28"/>
      <c r="JP526" s="28"/>
      <c r="JQ526" s="28"/>
      <c r="JR526" s="28"/>
      <c r="JS526" s="28"/>
    </row>
    <row r="527" spans="1:279" s="27" customFormat="1" ht="12.75" outlineLevel="1" x14ac:dyDescent="0.2">
      <c r="A527" s="33"/>
      <c r="B527" s="58"/>
      <c r="C527" s="193" t="s">
        <v>69</v>
      </c>
      <c r="D527" s="33"/>
      <c r="E527" s="244"/>
      <c r="F527" s="194"/>
      <c r="G527" s="253">
        <f t="shared" si="778"/>
        <v>-45243079.99000001</v>
      </c>
      <c r="H527" s="246">
        <f t="shared" si="779"/>
        <v>5.895851305740954E-2</v>
      </c>
      <c r="I527" s="201" t="s">
        <v>164</v>
      </c>
      <c r="J527" s="199">
        <f>+Project!B15</f>
        <v>-401684.06999999989</v>
      </c>
      <c r="K527" s="199">
        <f>+Project!C15</f>
        <v>-1198909.52</v>
      </c>
      <c r="L527" s="199">
        <f>+Project!D15</f>
        <v>-881148.34</v>
      </c>
      <c r="M527" s="199">
        <f>+Project!E15</f>
        <v>-288758.64</v>
      </c>
      <c r="N527" s="199">
        <f>+Project!F15</f>
        <v>-539977.69999999995</v>
      </c>
      <c r="O527" s="199">
        <f>+Project!G15</f>
        <v>-349701.08</v>
      </c>
      <c r="P527" s="199">
        <f>+Project!H15</f>
        <v>-375157.03</v>
      </c>
      <c r="Q527" s="199">
        <f>+Project!I15</f>
        <v>-174734.6</v>
      </c>
      <c r="R527" s="199">
        <f>+Project!J15</f>
        <v>-283040.08</v>
      </c>
      <c r="S527" s="199">
        <f>+Project!K15</f>
        <v>-320307.95999999996</v>
      </c>
      <c r="T527" s="199">
        <f>+Project!L15</f>
        <v>-525867.58000000007</v>
      </c>
      <c r="U527" s="199">
        <f>+Project!M15</f>
        <v>-711027.19999999995</v>
      </c>
      <c r="V527" s="199">
        <f>+Project!N15</f>
        <v>-892298.03</v>
      </c>
      <c r="W527" s="199">
        <f>+Project!O15</f>
        <v>-1031809.7</v>
      </c>
      <c r="X527" s="199">
        <f>+Project!P15</f>
        <v>-1485703.5</v>
      </c>
      <c r="Y527" s="199">
        <f>+Project!Q15</f>
        <v>-785158.85</v>
      </c>
      <c r="Z527" s="199">
        <f>+Project!R15</f>
        <v>-1276341.6499999999</v>
      </c>
      <c r="AA527" s="199">
        <f>+Project!S15</f>
        <v>-410577.34</v>
      </c>
      <c r="AB527" s="199">
        <f>+Project!T15</f>
        <v>-1661181.9</v>
      </c>
      <c r="AC527" s="199">
        <f>+Project!U15</f>
        <v>-1494518.55</v>
      </c>
      <c r="AD527" s="199">
        <f>+Project!V15</f>
        <v>-902669</v>
      </c>
      <c r="AE527" s="199">
        <f>+Project!W15</f>
        <v>-1443021.42</v>
      </c>
      <c r="AF527" s="199">
        <f>+Project!X15</f>
        <v>-913089.39999999991</v>
      </c>
      <c r="AG527" s="199">
        <f>+Project!Y15</f>
        <v>-526849.81000000006</v>
      </c>
      <c r="AH527" s="199">
        <v>-928713.78</v>
      </c>
      <c r="AI527" s="199">
        <v>-7883236.129999999</v>
      </c>
      <c r="AJ527" s="199">
        <v>-2884915.83</v>
      </c>
      <c r="AK527" s="199">
        <v>-2041028.49</v>
      </c>
      <c r="AL527" s="199">
        <v>-1211734.54</v>
      </c>
      <c r="AM527" s="199">
        <v>-1484560.34</v>
      </c>
      <c r="AN527" s="199">
        <v>-1718293.06</v>
      </c>
      <c r="AO527" s="199">
        <v>-2542932.3000000003</v>
      </c>
      <c r="AP527" s="199">
        <v>-2512808.3099999996</v>
      </c>
      <c r="AQ527" s="199">
        <v>-898247.27</v>
      </c>
      <c r="AR527" s="199">
        <v>-1292749.7200000002</v>
      </c>
      <c r="AS527" s="199">
        <v>-970327.2699999999</v>
      </c>
      <c r="AT527" s="199"/>
      <c r="AU527" s="199"/>
      <c r="AV527" s="199"/>
      <c r="AW527" s="199"/>
      <c r="AX527" s="199"/>
      <c r="AY527" s="199"/>
      <c r="AZ527" s="199"/>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c r="CG527" s="34"/>
      <c r="CH527" s="34"/>
      <c r="CI527" s="34"/>
      <c r="CJ527" s="34"/>
      <c r="CK527" s="34"/>
      <c r="CL527" s="34"/>
      <c r="CM527" s="34"/>
      <c r="CN527" s="34"/>
      <c r="CO527" s="34"/>
      <c r="CP527" s="34"/>
      <c r="CQ527" s="34"/>
      <c r="CR527" s="34"/>
      <c r="CS527" s="34"/>
      <c r="CT527" s="34"/>
      <c r="CU527" s="34"/>
      <c r="CV527" s="34"/>
      <c r="CW527" s="34"/>
      <c r="CX527" s="34"/>
      <c r="CY527" s="34"/>
      <c r="CZ527" s="34"/>
      <c r="DA527" s="34"/>
      <c r="DB527" s="14"/>
      <c r="DC527" s="28"/>
      <c r="DD527" s="28"/>
      <c r="DE527" s="28"/>
      <c r="DF527" s="28"/>
      <c r="DG527" s="28"/>
      <c r="DH527" s="28"/>
      <c r="DI527" s="28"/>
      <c r="DJ527" s="28"/>
      <c r="DK527" s="28"/>
      <c r="DL527" s="28"/>
      <c r="DM527" s="28"/>
      <c r="DN527" s="28"/>
      <c r="DO527" s="28"/>
      <c r="DP527" s="28"/>
      <c r="DQ527" s="28"/>
      <c r="DR527" s="28"/>
      <c r="DS527" s="28"/>
      <c r="DT527" s="28"/>
      <c r="DU527" s="28"/>
      <c r="DV527" s="28"/>
      <c r="DW527" s="28"/>
      <c r="DX527" s="28"/>
      <c r="DY527" s="28"/>
      <c r="DZ527" s="28"/>
      <c r="EA527" s="28"/>
      <c r="EB527" s="28"/>
      <c r="EC527" s="28"/>
      <c r="ED527" s="28"/>
      <c r="EE527" s="28"/>
      <c r="EF527" s="28"/>
      <c r="EG527" s="28"/>
      <c r="EH527" s="28"/>
      <c r="EI527" s="28"/>
      <c r="EJ527" s="28"/>
      <c r="EK527" s="28"/>
      <c r="EL527" s="28"/>
      <c r="EM527" s="28"/>
      <c r="EN527" s="28"/>
      <c r="EO527" s="28"/>
      <c r="EP527" s="28"/>
      <c r="EQ527" s="28"/>
      <c r="ER527" s="28"/>
      <c r="ES527" s="28"/>
      <c r="ET527" s="28"/>
      <c r="EU527" s="28"/>
      <c r="EV527" s="28"/>
      <c r="EW527" s="28"/>
      <c r="EX527" s="28"/>
      <c r="EY527" s="28"/>
      <c r="EZ527" s="28"/>
      <c r="FA527" s="28"/>
      <c r="FB527" s="28"/>
      <c r="FC527" s="28"/>
      <c r="FD527" s="28"/>
      <c r="FE527" s="28"/>
      <c r="FF527" s="28"/>
      <c r="FG527" s="28"/>
      <c r="FH527" s="28"/>
      <c r="FI527" s="28"/>
      <c r="FJ527" s="28"/>
      <c r="FK527" s="28"/>
      <c r="FL527" s="28"/>
      <c r="FM527" s="28"/>
      <c r="FN527" s="28"/>
      <c r="FO527" s="28"/>
      <c r="FP527" s="28"/>
      <c r="FQ527" s="28"/>
      <c r="FR527" s="28"/>
      <c r="FS527" s="28"/>
      <c r="FT527" s="28"/>
      <c r="FU527" s="28"/>
      <c r="FV527" s="28"/>
      <c r="FW527" s="28"/>
      <c r="FX527" s="28"/>
      <c r="FY527" s="28"/>
      <c r="FZ527" s="28"/>
      <c r="GA527" s="28"/>
      <c r="GB527" s="28"/>
      <c r="GC527" s="28"/>
      <c r="GD527" s="28"/>
      <c r="GE527" s="28"/>
      <c r="GF527" s="28"/>
      <c r="GG527" s="28"/>
      <c r="GH527" s="28"/>
      <c r="GI527" s="28"/>
      <c r="GJ527" s="28"/>
      <c r="GK527" s="28"/>
      <c r="GL527" s="28"/>
      <c r="GM527" s="28"/>
      <c r="GN527" s="28"/>
      <c r="GO527" s="28"/>
      <c r="GP527" s="28"/>
      <c r="GQ527" s="28"/>
      <c r="GR527" s="28"/>
      <c r="GS527" s="28"/>
      <c r="GT527" s="28"/>
      <c r="GU527" s="28"/>
      <c r="GV527" s="28"/>
      <c r="GW527" s="28"/>
      <c r="GX527" s="28"/>
      <c r="GY527" s="28"/>
      <c r="GZ527" s="28"/>
      <c r="HA527" s="28"/>
      <c r="HB527" s="28"/>
      <c r="HC527" s="28"/>
      <c r="HD527" s="28"/>
      <c r="HE527" s="28"/>
      <c r="HF527" s="28"/>
      <c r="HG527" s="28"/>
      <c r="HH527" s="28"/>
      <c r="HI527" s="28"/>
      <c r="HJ527" s="28"/>
      <c r="HK527" s="28"/>
      <c r="HL527" s="28"/>
      <c r="HM527" s="28"/>
      <c r="HN527" s="28"/>
      <c r="HO527" s="28"/>
      <c r="HP527" s="28"/>
      <c r="HQ527" s="28"/>
      <c r="HR527" s="28"/>
      <c r="HS527" s="28"/>
      <c r="HT527" s="28"/>
      <c r="HU527" s="28"/>
      <c r="HV527" s="28"/>
      <c r="HW527" s="28"/>
      <c r="HX527" s="28"/>
      <c r="HY527" s="28"/>
      <c r="HZ527" s="28"/>
      <c r="IA527" s="28"/>
      <c r="IB527" s="28"/>
      <c r="IC527" s="28"/>
      <c r="ID527" s="28"/>
      <c r="IE527" s="28"/>
      <c r="IF527" s="28"/>
      <c r="IG527" s="28"/>
      <c r="IH527" s="28"/>
      <c r="II527" s="28"/>
      <c r="IJ527" s="28"/>
      <c r="IK527" s="28"/>
      <c r="IL527" s="28"/>
      <c r="IM527" s="28"/>
      <c r="IN527" s="28"/>
      <c r="IO527" s="28"/>
      <c r="IP527" s="28"/>
      <c r="IQ527" s="28"/>
      <c r="IR527" s="28"/>
      <c r="IS527" s="28"/>
      <c r="IT527" s="28"/>
      <c r="IU527" s="28"/>
      <c r="IV527" s="28"/>
      <c r="IW527" s="28"/>
      <c r="IX527" s="28"/>
      <c r="IY527" s="28"/>
      <c r="IZ527" s="28"/>
      <c r="JA527" s="28"/>
      <c r="JB527" s="28"/>
      <c r="JC527" s="28"/>
      <c r="JD527" s="28"/>
      <c r="JE527" s="28"/>
      <c r="JF527" s="28"/>
      <c r="JG527" s="28"/>
      <c r="JH527" s="28"/>
      <c r="JI527" s="28"/>
      <c r="JJ527" s="28"/>
      <c r="JK527" s="28"/>
      <c r="JL527" s="28"/>
      <c r="JM527" s="28"/>
      <c r="JN527" s="28"/>
      <c r="JO527" s="28"/>
      <c r="JP527" s="28"/>
      <c r="JQ527" s="28"/>
      <c r="JR527" s="28"/>
      <c r="JS527" s="28"/>
    </row>
    <row r="528" spans="1:279" s="27" customFormat="1" ht="12.75" outlineLevel="1" x14ac:dyDescent="0.2">
      <c r="A528" s="33"/>
      <c r="B528" s="58"/>
      <c r="C528" s="193" t="s">
        <v>42</v>
      </c>
      <c r="D528" s="33"/>
      <c r="E528" s="244"/>
      <c r="F528" s="194"/>
      <c r="G528" s="253">
        <f t="shared" si="778"/>
        <v>-58471754.269999996</v>
      </c>
      <c r="H528" s="246">
        <f t="shared" si="779"/>
        <v>7.6197458006382654E-2</v>
      </c>
      <c r="I528" s="201" t="s">
        <v>164</v>
      </c>
      <c r="J528" s="199">
        <f>+Project!B16</f>
        <v>-100027.86</v>
      </c>
      <c r="K528" s="199">
        <f>+Project!C16</f>
        <v>-266025.8</v>
      </c>
      <c r="L528" s="199">
        <f>+Project!D16</f>
        <v>-78521.810000000012</v>
      </c>
      <c r="M528" s="199">
        <f>+Project!E16</f>
        <v>-90958.000000000015</v>
      </c>
      <c r="N528" s="199">
        <f>+Project!F16</f>
        <v>-314590.95</v>
      </c>
      <c r="O528" s="199">
        <f>+Project!G16</f>
        <v>-586332.04</v>
      </c>
      <c r="P528" s="199">
        <f>+Project!H16</f>
        <v>-165738.78</v>
      </c>
      <c r="Q528" s="199">
        <f>+Project!I16</f>
        <v>-122444.93</v>
      </c>
      <c r="R528" s="199">
        <f>+Project!J16</f>
        <v>-143070.63</v>
      </c>
      <c r="S528" s="199">
        <f>+Project!K16</f>
        <v>-590856.97</v>
      </c>
      <c r="T528" s="199">
        <f>+Project!L16</f>
        <v>-248251.16</v>
      </c>
      <c r="U528" s="199">
        <f>+Project!M16</f>
        <v>-465839.03000000009</v>
      </c>
      <c r="V528" s="199">
        <f>+Project!N16</f>
        <v>-424010.41</v>
      </c>
      <c r="W528" s="199">
        <f>+Project!O16</f>
        <v>-568019.88</v>
      </c>
      <c r="X528" s="199">
        <f>+Project!P16</f>
        <v>-455385.52999999991</v>
      </c>
      <c r="Y528" s="199">
        <f>+Project!Q16</f>
        <v>-1300261.1500000001</v>
      </c>
      <c r="Z528" s="199">
        <f>+Project!R16</f>
        <v>-1454452.9600000002</v>
      </c>
      <c r="AA528" s="199">
        <f>+Project!S16</f>
        <v>-1494752.1099999999</v>
      </c>
      <c r="AB528" s="199">
        <f>+Project!T16</f>
        <v>-721171.49000000011</v>
      </c>
      <c r="AC528" s="199">
        <f>+Project!U16</f>
        <v>-543103.78</v>
      </c>
      <c r="AD528" s="199">
        <f>+Project!V16</f>
        <v>-1230381.6300000001</v>
      </c>
      <c r="AE528" s="199">
        <f>+Project!W16</f>
        <v>-3390669.02</v>
      </c>
      <c r="AF528" s="199">
        <f>+Project!X16</f>
        <v>-1248848.27</v>
      </c>
      <c r="AG528" s="199">
        <f>+Project!Y16</f>
        <v>-2850681.6799999997</v>
      </c>
      <c r="AH528" s="199">
        <v>-2754691.9299999997</v>
      </c>
      <c r="AI528" s="199">
        <v>-2988157.89</v>
      </c>
      <c r="AJ528" s="199">
        <v>-1072773.5099999998</v>
      </c>
      <c r="AK528" s="199">
        <v>-712975.28</v>
      </c>
      <c r="AL528" s="199">
        <v>-4715792.3600000003</v>
      </c>
      <c r="AM528" s="199">
        <v>-3221822.79</v>
      </c>
      <c r="AN528" s="199">
        <v>-6053538.3799999999</v>
      </c>
      <c r="AO528" s="199">
        <v>-3923073.3099999996</v>
      </c>
      <c r="AP528" s="199">
        <v>-3828423.3800000004</v>
      </c>
      <c r="AQ528" s="199">
        <v>-5285199.3000000007</v>
      </c>
      <c r="AR528" s="199">
        <v>-1954810.2899999998</v>
      </c>
      <c r="AS528" s="199">
        <v>-3106099.9799999995</v>
      </c>
      <c r="AT528" s="199"/>
      <c r="AU528" s="199"/>
      <c r="AV528" s="199"/>
      <c r="AW528" s="199"/>
      <c r="AX528" s="199"/>
      <c r="AY528" s="199"/>
      <c r="AZ528" s="199"/>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c r="CG528" s="34"/>
      <c r="CH528" s="34"/>
      <c r="CI528" s="34"/>
      <c r="CJ528" s="34"/>
      <c r="CK528" s="34"/>
      <c r="CL528" s="34"/>
      <c r="CM528" s="34"/>
      <c r="CN528" s="34"/>
      <c r="CO528" s="34"/>
      <c r="CP528" s="34"/>
      <c r="CQ528" s="34"/>
      <c r="CR528" s="34"/>
      <c r="CS528" s="34"/>
      <c r="CT528" s="34"/>
      <c r="CU528" s="34"/>
      <c r="CV528" s="34"/>
      <c r="CW528" s="34"/>
      <c r="CX528" s="34"/>
      <c r="CY528" s="34"/>
      <c r="CZ528" s="34"/>
      <c r="DA528" s="34"/>
      <c r="DB528" s="14"/>
      <c r="DC528" s="28"/>
      <c r="DD528" s="28"/>
      <c r="DE528" s="28"/>
      <c r="DF528" s="28"/>
      <c r="DG528" s="28"/>
      <c r="DH528" s="28"/>
      <c r="DI528" s="28"/>
      <c r="DJ528" s="28"/>
      <c r="DK528" s="28"/>
      <c r="DL528" s="28"/>
      <c r="DM528" s="28"/>
      <c r="DN528" s="28"/>
      <c r="DO528" s="28"/>
      <c r="DP528" s="28"/>
      <c r="DQ528" s="28"/>
      <c r="DR528" s="28"/>
      <c r="DS528" s="28"/>
      <c r="DT528" s="28"/>
      <c r="DU528" s="28"/>
      <c r="DV528" s="28"/>
      <c r="DW528" s="28"/>
      <c r="DX528" s="28"/>
      <c r="DY528" s="28"/>
      <c r="DZ528" s="28"/>
      <c r="EA528" s="28"/>
      <c r="EB528" s="28"/>
      <c r="EC528" s="28"/>
      <c r="ED528" s="28"/>
      <c r="EE528" s="28"/>
      <c r="EF528" s="28"/>
      <c r="EG528" s="28"/>
      <c r="EH528" s="28"/>
      <c r="EI528" s="28"/>
      <c r="EJ528" s="28"/>
      <c r="EK528" s="28"/>
      <c r="EL528" s="28"/>
      <c r="EM528" s="28"/>
      <c r="EN528" s="28"/>
      <c r="EO528" s="28"/>
      <c r="EP528" s="28"/>
      <c r="EQ528" s="28"/>
      <c r="ER528" s="28"/>
      <c r="ES528" s="28"/>
      <c r="ET528" s="28"/>
      <c r="EU528" s="28"/>
      <c r="EV528" s="28"/>
      <c r="EW528" s="28"/>
      <c r="EX528" s="28"/>
      <c r="EY528" s="28"/>
      <c r="EZ528" s="28"/>
      <c r="FA528" s="28"/>
      <c r="FB528" s="28"/>
      <c r="FC528" s="28"/>
      <c r="FD528" s="28"/>
      <c r="FE528" s="28"/>
      <c r="FF528" s="28"/>
      <c r="FG528" s="28"/>
      <c r="FH528" s="28"/>
      <c r="FI528" s="28"/>
      <c r="FJ528" s="28"/>
      <c r="FK528" s="28"/>
      <c r="FL528" s="28"/>
      <c r="FM528" s="28"/>
      <c r="FN528" s="28"/>
      <c r="FO528" s="28"/>
      <c r="FP528" s="28"/>
      <c r="FQ528" s="28"/>
      <c r="FR528" s="28"/>
      <c r="FS528" s="28"/>
      <c r="FT528" s="28"/>
      <c r="FU528" s="28"/>
      <c r="FV528" s="28"/>
      <c r="FW528" s="28"/>
      <c r="FX528" s="28"/>
      <c r="FY528" s="28"/>
      <c r="FZ528" s="28"/>
      <c r="GA528" s="28"/>
      <c r="GB528" s="28"/>
      <c r="GC528" s="28"/>
      <c r="GD528" s="28"/>
      <c r="GE528" s="28"/>
      <c r="GF528" s="28"/>
      <c r="GG528" s="28"/>
      <c r="GH528" s="28"/>
      <c r="GI528" s="28"/>
      <c r="GJ528" s="28"/>
      <c r="GK528" s="28"/>
      <c r="GL528" s="28"/>
      <c r="GM528" s="28"/>
      <c r="GN528" s="28"/>
      <c r="GO528" s="28"/>
      <c r="GP528" s="28"/>
      <c r="GQ528" s="28"/>
      <c r="GR528" s="28"/>
      <c r="GS528" s="28"/>
      <c r="GT528" s="28"/>
      <c r="GU528" s="28"/>
      <c r="GV528" s="28"/>
      <c r="GW528" s="28"/>
      <c r="GX528" s="28"/>
      <c r="GY528" s="28"/>
      <c r="GZ528" s="28"/>
      <c r="HA528" s="28"/>
      <c r="HB528" s="28"/>
      <c r="HC528" s="28"/>
      <c r="HD528" s="28"/>
      <c r="HE528" s="28"/>
      <c r="HF528" s="28"/>
      <c r="HG528" s="28"/>
      <c r="HH528" s="28"/>
      <c r="HI528" s="28"/>
      <c r="HJ528" s="28"/>
      <c r="HK528" s="28"/>
      <c r="HL528" s="28"/>
      <c r="HM528" s="28"/>
      <c r="HN528" s="28"/>
      <c r="HO528" s="28"/>
      <c r="HP528" s="28"/>
      <c r="HQ528" s="28"/>
      <c r="HR528" s="28"/>
      <c r="HS528" s="28"/>
      <c r="HT528" s="28"/>
      <c r="HU528" s="28"/>
      <c r="HV528" s="28"/>
      <c r="HW528" s="28"/>
      <c r="HX528" s="28"/>
      <c r="HY528" s="28"/>
      <c r="HZ528" s="28"/>
      <c r="IA528" s="28"/>
      <c r="IB528" s="28"/>
      <c r="IC528" s="28"/>
      <c r="ID528" s="28"/>
      <c r="IE528" s="28"/>
      <c r="IF528" s="28"/>
      <c r="IG528" s="28"/>
      <c r="IH528" s="28"/>
      <c r="II528" s="28"/>
      <c r="IJ528" s="28"/>
      <c r="IK528" s="28"/>
      <c r="IL528" s="28"/>
      <c r="IM528" s="28"/>
      <c r="IN528" s="28"/>
      <c r="IO528" s="28"/>
      <c r="IP528" s="28"/>
      <c r="IQ528" s="28"/>
      <c r="IR528" s="28"/>
      <c r="IS528" s="28"/>
      <c r="IT528" s="28"/>
      <c r="IU528" s="28"/>
      <c r="IV528" s="28"/>
      <c r="IW528" s="28"/>
      <c r="IX528" s="28"/>
      <c r="IY528" s="28"/>
      <c r="IZ528" s="28"/>
      <c r="JA528" s="28"/>
      <c r="JB528" s="28"/>
      <c r="JC528" s="28"/>
      <c r="JD528" s="28"/>
      <c r="JE528" s="28"/>
      <c r="JF528" s="28"/>
      <c r="JG528" s="28"/>
      <c r="JH528" s="28"/>
      <c r="JI528" s="28"/>
      <c r="JJ528" s="28"/>
      <c r="JK528" s="28"/>
      <c r="JL528" s="28"/>
      <c r="JM528" s="28"/>
      <c r="JN528" s="28"/>
      <c r="JO528" s="28"/>
      <c r="JP528" s="28"/>
      <c r="JQ528" s="28"/>
      <c r="JR528" s="28"/>
      <c r="JS528" s="28"/>
    </row>
    <row r="529" spans="1:279" s="27" customFormat="1" ht="12.75" outlineLevel="1" x14ac:dyDescent="0.2">
      <c r="A529" s="33"/>
      <c r="B529" s="58"/>
      <c r="C529" s="193" t="s">
        <v>47</v>
      </c>
      <c r="D529" s="33"/>
      <c r="E529" s="244"/>
      <c r="F529" s="194"/>
      <c r="G529" s="253">
        <f t="shared" si="778"/>
        <v>-4370554.0199999996</v>
      </c>
      <c r="H529" s="246">
        <f t="shared" si="779"/>
        <v>5.6954868305437766E-3</v>
      </c>
      <c r="I529" s="201" t="s">
        <v>164</v>
      </c>
      <c r="J529" s="199">
        <f>+Project!B17</f>
        <v>-112992.6</v>
      </c>
      <c r="K529" s="199">
        <f>+Project!C17</f>
        <v>-42278.11</v>
      </c>
      <c r="L529" s="199">
        <f>+Project!D17</f>
        <v>-118686.06</v>
      </c>
      <c r="M529" s="199">
        <f>+Project!E17</f>
        <v>-20567.12</v>
      </c>
      <c r="N529" s="199">
        <f>+Project!F17</f>
        <v>-94091.37</v>
      </c>
      <c r="O529" s="199">
        <f>+Project!G17</f>
        <v>-29228</v>
      </c>
      <c r="P529" s="199">
        <f>+Project!H17</f>
        <v>-146354.88</v>
      </c>
      <c r="Q529" s="199">
        <f>+Project!I17</f>
        <v>-24243.47</v>
      </c>
      <c r="R529" s="199">
        <f>+Project!J17</f>
        <v>-67069.02</v>
      </c>
      <c r="S529" s="199">
        <f>+Project!K17</f>
        <v>-265005.76</v>
      </c>
      <c r="T529" s="199">
        <f>+Project!L17</f>
        <v>-283014.81</v>
      </c>
      <c r="U529" s="199">
        <f>+Project!M17</f>
        <v>-228795.39</v>
      </c>
      <c r="V529" s="199">
        <f>+Project!N17</f>
        <v>-444896.33</v>
      </c>
      <c r="W529" s="199">
        <f>+Project!O17</f>
        <v>-738065.46</v>
      </c>
      <c r="X529" s="199">
        <f>+Project!P17</f>
        <v>-210388.34</v>
      </c>
      <c r="Y529" s="199">
        <f>+Project!Q17</f>
        <v>-101619.24</v>
      </c>
      <c r="Z529" s="199">
        <f>+Project!R17</f>
        <v>-298390.21999999997</v>
      </c>
      <c r="AA529" s="199">
        <f>+Project!S17</f>
        <v>-101689.16</v>
      </c>
      <c r="AB529" s="199">
        <f>+Project!T17</f>
        <v>-98637.97</v>
      </c>
      <c r="AC529" s="199">
        <f>+Project!U17</f>
        <v>-135880.21000000002</v>
      </c>
      <c r="AD529" s="199">
        <f>+Project!V17</f>
        <v>0</v>
      </c>
      <c r="AE529" s="199">
        <f>+Project!W17</f>
        <v>0</v>
      </c>
      <c r="AF529" s="199">
        <f>+Project!X17</f>
        <v>0</v>
      </c>
      <c r="AG529" s="199">
        <f>+Project!Y17</f>
        <v>-77329</v>
      </c>
      <c r="AH529" s="199">
        <v>-142238</v>
      </c>
      <c r="AI529" s="199">
        <v>-373746</v>
      </c>
      <c r="AJ529" s="199">
        <v>-215347.5</v>
      </c>
      <c r="AK529" s="199">
        <v>0</v>
      </c>
      <c r="AL529" s="199">
        <v>0</v>
      </c>
      <c r="AM529" s="199">
        <v>0</v>
      </c>
      <c r="AN529" s="199">
        <v>0</v>
      </c>
      <c r="AO529" s="199">
        <v>0</v>
      </c>
      <c r="AP529" s="199">
        <v>0</v>
      </c>
      <c r="AQ529" s="199">
        <v>0</v>
      </c>
      <c r="AR529" s="199">
        <v>0</v>
      </c>
      <c r="AS529" s="199">
        <v>0</v>
      </c>
      <c r="AT529" s="199"/>
      <c r="AU529" s="199"/>
      <c r="AV529" s="199"/>
      <c r="AW529" s="199"/>
      <c r="AX529" s="199"/>
      <c r="AY529" s="199"/>
      <c r="AZ529" s="199"/>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c r="CG529" s="34"/>
      <c r="CH529" s="34"/>
      <c r="CI529" s="34"/>
      <c r="CJ529" s="34"/>
      <c r="CK529" s="34"/>
      <c r="CL529" s="34"/>
      <c r="CM529" s="34"/>
      <c r="CN529" s="34"/>
      <c r="CO529" s="34"/>
      <c r="CP529" s="34"/>
      <c r="CQ529" s="34"/>
      <c r="CR529" s="34"/>
      <c r="CS529" s="34"/>
      <c r="CT529" s="34"/>
      <c r="CU529" s="34"/>
      <c r="CV529" s="34"/>
      <c r="CW529" s="34"/>
      <c r="CX529" s="34"/>
      <c r="CY529" s="34"/>
      <c r="CZ529" s="34"/>
      <c r="DA529" s="34"/>
      <c r="DB529" s="14"/>
      <c r="DC529" s="28"/>
      <c r="DD529" s="28"/>
      <c r="DE529" s="28"/>
      <c r="DF529" s="28"/>
      <c r="DG529" s="28"/>
      <c r="DH529" s="28"/>
      <c r="DI529" s="28"/>
      <c r="DJ529" s="28"/>
      <c r="DK529" s="28"/>
      <c r="DL529" s="28"/>
      <c r="DM529" s="28"/>
      <c r="DN529" s="28"/>
      <c r="DO529" s="28"/>
      <c r="DP529" s="28"/>
      <c r="DQ529" s="28"/>
      <c r="DR529" s="28"/>
      <c r="DS529" s="28"/>
      <c r="DT529" s="28"/>
      <c r="DU529" s="28"/>
      <c r="DV529" s="28"/>
      <c r="DW529" s="28"/>
      <c r="DX529" s="28"/>
      <c r="DY529" s="28"/>
      <c r="DZ529" s="28"/>
      <c r="EA529" s="28"/>
      <c r="EB529" s="28"/>
      <c r="EC529" s="28"/>
      <c r="ED529" s="28"/>
      <c r="EE529" s="28"/>
      <c r="EF529" s="28"/>
      <c r="EG529" s="28"/>
      <c r="EH529" s="28"/>
      <c r="EI529" s="28"/>
      <c r="EJ529" s="28"/>
      <c r="EK529" s="28"/>
      <c r="EL529" s="28"/>
      <c r="EM529" s="28"/>
      <c r="EN529" s="28"/>
      <c r="EO529" s="28"/>
      <c r="EP529" s="28"/>
      <c r="EQ529" s="28"/>
      <c r="ER529" s="28"/>
      <c r="ES529" s="28"/>
      <c r="ET529" s="28"/>
      <c r="EU529" s="28"/>
      <c r="EV529" s="28"/>
      <c r="EW529" s="28"/>
      <c r="EX529" s="28"/>
      <c r="EY529" s="28"/>
      <c r="EZ529" s="28"/>
      <c r="FA529" s="28"/>
      <c r="FB529" s="28"/>
      <c r="FC529" s="28"/>
      <c r="FD529" s="28"/>
      <c r="FE529" s="28"/>
      <c r="FF529" s="28"/>
      <c r="FG529" s="28"/>
      <c r="FH529" s="28"/>
      <c r="FI529" s="28"/>
      <c r="FJ529" s="28"/>
      <c r="FK529" s="28"/>
      <c r="FL529" s="28"/>
      <c r="FM529" s="28"/>
      <c r="FN529" s="28"/>
      <c r="FO529" s="28"/>
      <c r="FP529" s="28"/>
      <c r="FQ529" s="28"/>
      <c r="FR529" s="28"/>
      <c r="FS529" s="28"/>
      <c r="FT529" s="28"/>
      <c r="FU529" s="28"/>
      <c r="FV529" s="28"/>
      <c r="FW529" s="28"/>
      <c r="FX529" s="28"/>
      <c r="FY529" s="28"/>
      <c r="FZ529" s="28"/>
      <c r="GA529" s="28"/>
      <c r="GB529" s="28"/>
      <c r="GC529" s="28"/>
      <c r="GD529" s="28"/>
      <c r="GE529" s="28"/>
      <c r="GF529" s="28"/>
      <c r="GG529" s="28"/>
      <c r="GH529" s="28"/>
      <c r="GI529" s="28"/>
      <c r="GJ529" s="28"/>
      <c r="GK529" s="28"/>
      <c r="GL529" s="28"/>
      <c r="GM529" s="28"/>
      <c r="GN529" s="28"/>
      <c r="GO529" s="28"/>
      <c r="GP529" s="28"/>
      <c r="GQ529" s="28"/>
      <c r="GR529" s="28"/>
      <c r="GS529" s="28"/>
      <c r="GT529" s="28"/>
      <c r="GU529" s="28"/>
      <c r="GV529" s="28"/>
      <c r="GW529" s="28"/>
      <c r="GX529" s="28"/>
      <c r="GY529" s="28"/>
      <c r="GZ529" s="28"/>
      <c r="HA529" s="28"/>
      <c r="HB529" s="28"/>
      <c r="HC529" s="28"/>
      <c r="HD529" s="28"/>
      <c r="HE529" s="28"/>
      <c r="HF529" s="28"/>
      <c r="HG529" s="28"/>
      <c r="HH529" s="28"/>
      <c r="HI529" s="28"/>
      <c r="HJ529" s="28"/>
      <c r="HK529" s="28"/>
      <c r="HL529" s="28"/>
      <c r="HM529" s="28"/>
      <c r="HN529" s="28"/>
      <c r="HO529" s="28"/>
      <c r="HP529" s="28"/>
      <c r="HQ529" s="28"/>
      <c r="HR529" s="28"/>
      <c r="HS529" s="28"/>
      <c r="HT529" s="28"/>
      <c r="HU529" s="28"/>
      <c r="HV529" s="28"/>
      <c r="HW529" s="28"/>
      <c r="HX529" s="28"/>
      <c r="HY529" s="28"/>
      <c r="HZ529" s="28"/>
      <c r="IA529" s="28"/>
      <c r="IB529" s="28"/>
      <c r="IC529" s="28"/>
      <c r="ID529" s="28"/>
      <c r="IE529" s="28"/>
      <c r="IF529" s="28"/>
      <c r="IG529" s="28"/>
      <c r="IH529" s="28"/>
      <c r="II529" s="28"/>
      <c r="IJ529" s="28"/>
      <c r="IK529" s="28"/>
      <c r="IL529" s="28"/>
      <c r="IM529" s="28"/>
      <c r="IN529" s="28"/>
      <c r="IO529" s="28"/>
      <c r="IP529" s="28"/>
      <c r="IQ529" s="28"/>
      <c r="IR529" s="28"/>
      <c r="IS529" s="28"/>
      <c r="IT529" s="28"/>
      <c r="IU529" s="28"/>
      <c r="IV529" s="28"/>
      <c r="IW529" s="28"/>
      <c r="IX529" s="28"/>
      <c r="IY529" s="28"/>
      <c r="IZ529" s="28"/>
      <c r="JA529" s="28"/>
      <c r="JB529" s="28"/>
      <c r="JC529" s="28"/>
      <c r="JD529" s="28"/>
      <c r="JE529" s="28"/>
      <c r="JF529" s="28"/>
      <c r="JG529" s="28"/>
      <c r="JH529" s="28"/>
      <c r="JI529" s="28"/>
      <c r="JJ529" s="28"/>
      <c r="JK529" s="28"/>
      <c r="JL529" s="28"/>
      <c r="JM529" s="28"/>
      <c r="JN529" s="28"/>
      <c r="JO529" s="28"/>
      <c r="JP529" s="28"/>
      <c r="JQ529" s="28"/>
      <c r="JR529" s="28"/>
      <c r="JS529" s="28"/>
    </row>
    <row r="530" spans="1:279" s="27" customFormat="1" ht="12.75" outlineLevel="1" x14ac:dyDescent="0.2">
      <c r="A530" s="33"/>
      <c r="B530" s="58"/>
      <c r="C530" s="193" t="s">
        <v>45</v>
      </c>
      <c r="D530" s="33"/>
      <c r="E530" s="244"/>
      <c r="F530" s="194"/>
      <c r="G530" s="253">
        <f t="shared" si="778"/>
        <v>-44212476.990000002</v>
      </c>
      <c r="H530" s="246">
        <f t="shared" si="779"/>
        <v>5.7615482909021409E-2</v>
      </c>
      <c r="I530" s="201" t="s">
        <v>164</v>
      </c>
      <c r="J530" s="199">
        <f>+Project!B18</f>
        <v>-55824.51</v>
      </c>
      <c r="K530" s="199">
        <f>+Project!C18</f>
        <v>-113574.22000000002</v>
      </c>
      <c r="L530" s="199">
        <f>+Project!D18</f>
        <v>-453220.46</v>
      </c>
      <c r="M530" s="199">
        <f>+Project!E18</f>
        <v>-158926.6</v>
      </c>
      <c r="N530" s="199">
        <f>+Project!F18</f>
        <v>-94984.87999999999</v>
      </c>
      <c r="O530" s="199">
        <f>+Project!G18</f>
        <v>-129291.95</v>
      </c>
      <c r="P530" s="199">
        <f>+Project!H18</f>
        <v>-318612.82</v>
      </c>
      <c r="Q530" s="199">
        <f>+Project!I18</f>
        <v>-63626.979999999996</v>
      </c>
      <c r="R530" s="199">
        <f>+Project!J18</f>
        <v>-1079756.95</v>
      </c>
      <c r="S530" s="199">
        <f>+Project!K18</f>
        <v>153664.94000000024</v>
      </c>
      <c r="T530" s="199">
        <f>+Project!L18</f>
        <v>-83685.900000000009</v>
      </c>
      <c r="U530" s="199">
        <f>+Project!M18</f>
        <v>-100251.48</v>
      </c>
      <c r="V530" s="199">
        <f>+Project!N18</f>
        <v>-125767.76000000001</v>
      </c>
      <c r="W530" s="199">
        <f>+Project!O18</f>
        <v>-164508.58000000002</v>
      </c>
      <c r="X530" s="199">
        <f>+Project!P18</f>
        <v>-1075244.81</v>
      </c>
      <c r="Y530" s="199">
        <f>+Project!Q18</f>
        <v>-1392460.77</v>
      </c>
      <c r="Z530" s="199">
        <f>+Project!R18</f>
        <v>129681.12000000001</v>
      </c>
      <c r="AA530" s="199">
        <f>+Project!S18</f>
        <v>-219751.91</v>
      </c>
      <c r="AB530" s="199">
        <f>+Project!T18</f>
        <v>-279866.78999999998</v>
      </c>
      <c r="AC530" s="199">
        <f>+Project!U18</f>
        <v>-226965.37</v>
      </c>
      <c r="AD530" s="199">
        <f>+Project!V18</f>
        <v>-751603.42</v>
      </c>
      <c r="AE530" s="199">
        <f>+Project!W18</f>
        <v>-459349.78000000009</v>
      </c>
      <c r="AF530" s="199">
        <f>+Project!X18</f>
        <v>-348613.24</v>
      </c>
      <c r="AG530" s="199">
        <f>+Project!Y18</f>
        <v>-363037.8</v>
      </c>
      <c r="AH530" s="199">
        <v>-373576.14</v>
      </c>
      <c r="AI530" s="199">
        <v>-284764.21000000002</v>
      </c>
      <c r="AJ530" s="199">
        <v>-356936.31</v>
      </c>
      <c r="AK530" s="199">
        <v>-1759011.9900000002</v>
      </c>
      <c r="AL530" s="199">
        <v>-408419.36000000004</v>
      </c>
      <c r="AM530" s="199">
        <v>-353622.08</v>
      </c>
      <c r="AN530" s="199">
        <v>-4188027.7</v>
      </c>
      <c r="AO530" s="199">
        <v>-4358213.53</v>
      </c>
      <c r="AP530" s="199">
        <v>-4473751.41</v>
      </c>
      <c r="AQ530" s="199">
        <v>-4161231.41</v>
      </c>
      <c r="AR530" s="199">
        <v>-8849246.1600000001</v>
      </c>
      <c r="AS530" s="199">
        <v>-6870095.7700000005</v>
      </c>
      <c r="AT530" s="199"/>
      <c r="AU530" s="199"/>
      <c r="AV530" s="199"/>
      <c r="AW530" s="199"/>
      <c r="AX530" s="199"/>
      <c r="AY530" s="199"/>
      <c r="AZ530" s="199"/>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c r="CJ530" s="34"/>
      <c r="CK530" s="34"/>
      <c r="CL530" s="34"/>
      <c r="CM530" s="34"/>
      <c r="CN530" s="34"/>
      <c r="CO530" s="34"/>
      <c r="CP530" s="34"/>
      <c r="CQ530" s="34"/>
      <c r="CR530" s="34"/>
      <c r="CS530" s="34"/>
      <c r="CT530" s="34"/>
      <c r="CU530" s="34"/>
      <c r="CV530" s="34"/>
      <c r="CW530" s="34"/>
      <c r="CX530" s="34"/>
      <c r="CY530" s="34"/>
      <c r="CZ530" s="34"/>
      <c r="DA530" s="34"/>
      <c r="DB530" s="14"/>
      <c r="DC530" s="28"/>
      <c r="DD530" s="28"/>
      <c r="DE530" s="28"/>
      <c r="DF530" s="28"/>
      <c r="DG530" s="28"/>
      <c r="DH530" s="28"/>
      <c r="DI530" s="28"/>
      <c r="DJ530" s="28"/>
      <c r="DK530" s="28"/>
      <c r="DL530" s="28"/>
      <c r="DM530" s="28"/>
      <c r="DN530" s="28"/>
      <c r="DO530" s="28"/>
      <c r="DP530" s="28"/>
      <c r="DQ530" s="28"/>
      <c r="DR530" s="28"/>
      <c r="DS530" s="28"/>
      <c r="DT530" s="28"/>
      <c r="DU530" s="28"/>
      <c r="DV530" s="28"/>
      <c r="DW530" s="28"/>
      <c r="DX530" s="28"/>
      <c r="DY530" s="28"/>
      <c r="DZ530" s="28"/>
      <c r="EA530" s="28"/>
      <c r="EB530" s="28"/>
      <c r="EC530" s="28"/>
      <c r="ED530" s="28"/>
      <c r="EE530" s="28"/>
      <c r="EF530" s="28"/>
      <c r="EG530" s="28"/>
      <c r="EH530" s="28"/>
      <c r="EI530" s="28"/>
      <c r="EJ530" s="28"/>
      <c r="EK530" s="28"/>
      <c r="EL530" s="28"/>
      <c r="EM530" s="28"/>
      <c r="EN530" s="28"/>
      <c r="EO530" s="28"/>
      <c r="EP530" s="28"/>
      <c r="EQ530" s="28"/>
      <c r="ER530" s="28"/>
      <c r="ES530" s="28"/>
      <c r="ET530" s="28"/>
      <c r="EU530" s="28"/>
      <c r="EV530" s="28"/>
      <c r="EW530" s="28"/>
      <c r="EX530" s="28"/>
      <c r="EY530" s="28"/>
      <c r="EZ530" s="28"/>
      <c r="FA530" s="28"/>
      <c r="FB530" s="28"/>
      <c r="FC530" s="28"/>
      <c r="FD530" s="28"/>
      <c r="FE530" s="28"/>
      <c r="FF530" s="28"/>
      <c r="FG530" s="28"/>
      <c r="FH530" s="28"/>
      <c r="FI530" s="28"/>
      <c r="FJ530" s="28"/>
      <c r="FK530" s="28"/>
      <c r="FL530" s="28"/>
      <c r="FM530" s="28"/>
      <c r="FN530" s="28"/>
      <c r="FO530" s="28"/>
      <c r="FP530" s="28"/>
      <c r="FQ530" s="28"/>
      <c r="FR530" s="28"/>
      <c r="FS530" s="28"/>
      <c r="FT530" s="28"/>
      <c r="FU530" s="28"/>
      <c r="FV530" s="28"/>
      <c r="FW530" s="28"/>
      <c r="FX530" s="28"/>
      <c r="FY530" s="28"/>
      <c r="FZ530" s="28"/>
      <c r="GA530" s="28"/>
      <c r="GB530" s="28"/>
      <c r="GC530" s="28"/>
      <c r="GD530" s="28"/>
      <c r="GE530" s="28"/>
      <c r="GF530" s="28"/>
      <c r="GG530" s="28"/>
      <c r="GH530" s="28"/>
      <c r="GI530" s="28"/>
      <c r="GJ530" s="28"/>
      <c r="GK530" s="28"/>
      <c r="GL530" s="28"/>
      <c r="GM530" s="28"/>
      <c r="GN530" s="28"/>
      <c r="GO530" s="28"/>
      <c r="GP530" s="28"/>
      <c r="GQ530" s="28"/>
      <c r="GR530" s="28"/>
      <c r="GS530" s="28"/>
      <c r="GT530" s="28"/>
      <c r="GU530" s="28"/>
      <c r="GV530" s="28"/>
      <c r="GW530" s="28"/>
      <c r="GX530" s="28"/>
      <c r="GY530" s="28"/>
      <c r="GZ530" s="28"/>
      <c r="HA530" s="28"/>
      <c r="HB530" s="28"/>
      <c r="HC530" s="28"/>
      <c r="HD530" s="28"/>
      <c r="HE530" s="28"/>
      <c r="HF530" s="28"/>
      <c r="HG530" s="28"/>
      <c r="HH530" s="28"/>
      <c r="HI530" s="28"/>
      <c r="HJ530" s="28"/>
      <c r="HK530" s="28"/>
      <c r="HL530" s="28"/>
      <c r="HM530" s="28"/>
      <c r="HN530" s="28"/>
      <c r="HO530" s="28"/>
      <c r="HP530" s="28"/>
      <c r="HQ530" s="28"/>
      <c r="HR530" s="28"/>
      <c r="HS530" s="28"/>
      <c r="HT530" s="28"/>
      <c r="HU530" s="28"/>
      <c r="HV530" s="28"/>
      <c r="HW530" s="28"/>
      <c r="HX530" s="28"/>
      <c r="HY530" s="28"/>
      <c r="HZ530" s="28"/>
      <c r="IA530" s="28"/>
      <c r="IB530" s="28"/>
      <c r="IC530" s="28"/>
      <c r="ID530" s="28"/>
      <c r="IE530" s="28"/>
      <c r="IF530" s="28"/>
      <c r="IG530" s="28"/>
      <c r="IH530" s="28"/>
      <c r="II530" s="28"/>
      <c r="IJ530" s="28"/>
      <c r="IK530" s="28"/>
      <c r="IL530" s="28"/>
      <c r="IM530" s="28"/>
      <c r="IN530" s="28"/>
      <c r="IO530" s="28"/>
      <c r="IP530" s="28"/>
      <c r="IQ530" s="28"/>
      <c r="IR530" s="28"/>
      <c r="IS530" s="28"/>
      <c r="IT530" s="28"/>
      <c r="IU530" s="28"/>
      <c r="IV530" s="28"/>
      <c r="IW530" s="28"/>
      <c r="IX530" s="28"/>
      <c r="IY530" s="28"/>
      <c r="IZ530" s="28"/>
      <c r="JA530" s="28"/>
      <c r="JB530" s="28"/>
      <c r="JC530" s="28"/>
      <c r="JD530" s="28"/>
      <c r="JE530" s="28"/>
      <c r="JF530" s="28"/>
      <c r="JG530" s="28"/>
      <c r="JH530" s="28"/>
      <c r="JI530" s="28"/>
      <c r="JJ530" s="28"/>
      <c r="JK530" s="28"/>
      <c r="JL530" s="28"/>
      <c r="JM530" s="28"/>
      <c r="JN530" s="28"/>
      <c r="JO530" s="28"/>
      <c r="JP530" s="28"/>
      <c r="JQ530" s="28"/>
      <c r="JR530" s="28"/>
      <c r="JS530" s="28"/>
    </row>
    <row r="531" spans="1:279" s="27" customFormat="1" ht="12.75" outlineLevel="1" x14ac:dyDescent="0.2">
      <c r="A531" s="33"/>
      <c r="B531" s="58"/>
      <c r="C531" s="193" t="s">
        <v>41</v>
      </c>
      <c r="D531" s="33"/>
      <c r="E531" s="244"/>
      <c r="F531" s="194"/>
      <c r="G531" s="253">
        <f t="shared" si="778"/>
        <v>-25113060.670000002</v>
      </c>
      <c r="H531" s="246">
        <f t="shared" si="779"/>
        <v>3.2726081331133368E-2</v>
      </c>
      <c r="I531" s="201" t="s">
        <v>164</v>
      </c>
      <c r="J531" s="199">
        <f>+Project!B19</f>
        <v>-124184.51</v>
      </c>
      <c r="K531" s="199">
        <f>+Project!C19</f>
        <v>-124919.27</v>
      </c>
      <c r="L531" s="199">
        <f>+Project!D19</f>
        <v>-140712.81</v>
      </c>
      <c r="M531" s="199">
        <f>+Project!E19</f>
        <v>-141569.82999999999</v>
      </c>
      <c r="N531" s="199">
        <f>+Project!F19</f>
        <v>-402495.42</v>
      </c>
      <c r="O531" s="199">
        <f>+Project!G19</f>
        <v>-17609.010000000002</v>
      </c>
      <c r="P531" s="199">
        <f>+Project!H19</f>
        <v>-227827.27999999997</v>
      </c>
      <c r="Q531" s="199">
        <f>+Project!I19</f>
        <v>-435866.39</v>
      </c>
      <c r="R531" s="199">
        <f>+Project!J19</f>
        <v>-237428.21</v>
      </c>
      <c r="S531" s="199">
        <f>+Project!K19</f>
        <v>-402192.44</v>
      </c>
      <c r="T531" s="199">
        <f>+Project!L19</f>
        <v>-421171.31</v>
      </c>
      <c r="U531" s="199">
        <f>+Project!M19</f>
        <v>-659539.59</v>
      </c>
      <c r="V531" s="199">
        <f>+Project!N19</f>
        <v>-35801.47</v>
      </c>
      <c r="W531" s="199">
        <f>+Project!O19</f>
        <v>-380961.77</v>
      </c>
      <c r="X531" s="199">
        <f>+Project!P19</f>
        <v>-439400</v>
      </c>
      <c r="Y531" s="199">
        <f>+Project!Q19</f>
        <v>-510000</v>
      </c>
      <c r="Z531" s="199">
        <f>+Project!R19</f>
        <v>-529800</v>
      </c>
      <c r="AA531" s="199">
        <f>+Project!S19</f>
        <v>-550800</v>
      </c>
      <c r="AB531" s="199">
        <f>+Project!T19</f>
        <v>-590000</v>
      </c>
      <c r="AC531" s="199">
        <f>+Project!U19</f>
        <v>-620500</v>
      </c>
      <c r="AD531" s="199">
        <f>+Project!V19</f>
        <v>-1350446.28</v>
      </c>
      <c r="AE531" s="199">
        <f>+Project!W19</f>
        <v>-706000</v>
      </c>
      <c r="AF531" s="199">
        <f>+Project!X19</f>
        <v>0</v>
      </c>
      <c r="AG531" s="199">
        <f>+Project!Y19</f>
        <v>-917983.91</v>
      </c>
      <c r="AH531" s="199">
        <v>-1825752</v>
      </c>
      <c r="AI531" s="199">
        <v>-780200</v>
      </c>
      <c r="AJ531" s="199">
        <v>-1217861.1600000001</v>
      </c>
      <c r="AK531" s="199">
        <v>-1474480</v>
      </c>
      <c r="AL531" s="199">
        <v>-1230674</v>
      </c>
      <c r="AM531" s="199">
        <v>-2003058</v>
      </c>
      <c r="AN531" s="199">
        <v>-1003778.01</v>
      </c>
      <c r="AO531" s="199">
        <v>-1285208</v>
      </c>
      <c r="AP531" s="199">
        <v>-914260</v>
      </c>
      <c r="AQ531" s="199">
        <v>-914260</v>
      </c>
      <c r="AR531" s="199">
        <v>-1555000</v>
      </c>
      <c r="AS531" s="199">
        <v>-941320</v>
      </c>
      <c r="AT531" s="199"/>
      <c r="AU531" s="199"/>
      <c r="AV531" s="199"/>
      <c r="AW531" s="199"/>
      <c r="AX531" s="199"/>
      <c r="AY531" s="199"/>
      <c r="AZ531" s="199"/>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c r="CG531" s="34"/>
      <c r="CH531" s="34"/>
      <c r="CI531" s="34"/>
      <c r="CJ531" s="34"/>
      <c r="CK531" s="34"/>
      <c r="CL531" s="34"/>
      <c r="CM531" s="34"/>
      <c r="CN531" s="34"/>
      <c r="CO531" s="34"/>
      <c r="CP531" s="34"/>
      <c r="CQ531" s="34"/>
      <c r="CR531" s="34"/>
      <c r="CS531" s="34"/>
      <c r="CT531" s="34"/>
      <c r="CU531" s="34"/>
      <c r="CV531" s="34"/>
      <c r="CW531" s="34"/>
      <c r="CX531" s="34"/>
      <c r="CY531" s="34"/>
      <c r="CZ531" s="34"/>
      <c r="DA531" s="34"/>
      <c r="DB531" s="14"/>
      <c r="DC531" s="28"/>
      <c r="DD531" s="28"/>
      <c r="DE531" s="28"/>
      <c r="DF531" s="28"/>
      <c r="DG531" s="28"/>
      <c r="DH531" s="28"/>
      <c r="DI531" s="28"/>
      <c r="DJ531" s="28"/>
      <c r="DK531" s="28"/>
      <c r="DL531" s="28"/>
      <c r="DM531" s="28"/>
      <c r="DN531" s="28"/>
      <c r="DO531" s="28"/>
      <c r="DP531" s="28"/>
      <c r="DQ531" s="28"/>
      <c r="DR531" s="28"/>
      <c r="DS531" s="28"/>
      <c r="DT531" s="28"/>
      <c r="DU531" s="28"/>
      <c r="DV531" s="28"/>
      <c r="DW531" s="28"/>
      <c r="DX531" s="28"/>
      <c r="DY531" s="28"/>
      <c r="DZ531" s="28"/>
      <c r="EA531" s="28"/>
      <c r="EB531" s="28"/>
      <c r="EC531" s="28"/>
      <c r="ED531" s="28"/>
      <c r="EE531" s="28"/>
      <c r="EF531" s="28"/>
      <c r="EG531" s="28"/>
      <c r="EH531" s="28"/>
      <c r="EI531" s="28"/>
      <c r="EJ531" s="28"/>
      <c r="EK531" s="28"/>
      <c r="EL531" s="28"/>
      <c r="EM531" s="28"/>
      <c r="EN531" s="28"/>
      <c r="EO531" s="28"/>
      <c r="EP531" s="28"/>
      <c r="EQ531" s="28"/>
      <c r="ER531" s="28"/>
      <c r="ES531" s="28"/>
      <c r="ET531" s="28"/>
      <c r="EU531" s="28"/>
      <c r="EV531" s="28"/>
      <c r="EW531" s="28"/>
      <c r="EX531" s="28"/>
      <c r="EY531" s="28"/>
      <c r="EZ531" s="28"/>
      <c r="FA531" s="28"/>
      <c r="FB531" s="28"/>
      <c r="FC531" s="28"/>
      <c r="FD531" s="28"/>
      <c r="FE531" s="28"/>
      <c r="FF531" s="28"/>
      <c r="FG531" s="28"/>
      <c r="FH531" s="28"/>
      <c r="FI531" s="28"/>
      <c r="FJ531" s="28"/>
      <c r="FK531" s="28"/>
      <c r="FL531" s="28"/>
      <c r="FM531" s="28"/>
      <c r="FN531" s="28"/>
      <c r="FO531" s="28"/>
      <c r="FP531" s="28"/>
      <c r="FQ531" s="28"/>
      <c r="FR531" s="28"/>
      <c r="FS531" s="28"/>
      <c r="FT531" s="28"/>
      <c r="FU531" s="28"/>
      <c r="FV531" s="28"/>
      <c r="FW531" s="28"/>
      <c r="FX531" s="28"/>
      <c r="FY531" s="28"/>
      <c r="FZ531" s="28"/>
      <c r="GA531" s="28"/>
      <c r="GB531" s="28"/>
      <c r="GC531" s="28"/>
      <c r="GD531" s="28"/>
      <c r="GE531" s="28"/>
      <c r="GF531" s="28"/>
      <c r="GG531" s="28"/>
      <c r="GH531" s="28"/>
      <c r="GI531" s="28"/>
      <c r="GJ531" s="28"/>
      <c r="GK531" s="28"/>
      <c r="GL531" s="28"/>
      <c r="GM531" s="28"/>
      <c r="GN531" s="28"/>
      <c r="GO531" s="28"/>
      <c r="GP531" s="28"/>
      <c r="GQ531" s="28"/>
      <c r="GR531" s="28"/>
      <c r="GS531" s="28"/>
      <c r="GT531" s="28"/>
      <c r="GU531" s="28"/>
      <c r="GV531" s="28"/>
      <c r="GW531" s="28"/>
      <c r="GX531" s="28"/>
      <c r="GY531" s="28"/>
      <c r="GZ531" s="28"/>
      <c r="HA531" s="28"/>
      <c r="HB531" s="28"/>
      <c r="HC531" s="28"/>
      <c r="HD531" s="28"/>
      <c r="HE531" s="28"/>
      <c r="HF531" s="28"/>
      <c r="HG531" s="28"/>
      <c r="HH531" s="28"/>
      <c r="HI531" s="28"/>
      <c r="HJ531" s="28"/>
      <c r="HK531" s="28"/>
      <c r="HL531" s="28"/>
      <c r="HM531" s="28"/>
      <c r="HN531" s="28"/>
      <c r="HO531" s="28"/>
      <c r="HP531" s="28"/>
      <c r="HQ531" s="28"/>
      <c r="HR531" s="28"/>
      <c r="HS531" s="28"/>
      <c r="HT531" s="28"/>
      <c r="HU531" s="28"/>
      <c r="HV531" s="28"/>
      <c r="HW531" s="28"/>
      <c r="HX531" s="28"/>
      <c r="HY531" s="28"/>
      <c r="HZ531" s="28"/>
      <c r="IA531" s="28"/>
      <c r="IB531" s="28"/>
      <c r="IC531" s="28"/>
      <c r="ID531" s="28"/>
      <c r="IE531" s="28"/>
      <c r="IF531" s="28"/>
      <c r="IG531" s="28"/>
      <c r="IH531" s="28"/>
      <c r="II531" s="28"/>
      <c r="IJ531" s="28"/>
      <c r="IK531" s="28"/>
      <c r="IL531" s="28"/>
      <c r="IM531" s="28"/>
      <c r="IN531" s="28"/>
      <c r="IO531" s="28"/>
      <c r="IP531" s="28"/>
      <c r="IQ531" s="28"/>
      <c r="IR531" s="28"/>
      <c r="IS531" s="28"/>
      <c r="IT531" s="28"/>
      <c r="IU531" s="28"/>
      <c r="IV531" s="28"/>
      <c r="IW531" s="28"/>
      <c r="IX531" s="28"/>
      <c r="IY531" s="28"/>
      <c r="IZ531" s="28"/>
      <c r="JA531" s="28"/>
      <c r="JB531" s="28"/>
      <c r="JC531" s="28"/>
      <c r="JD531" s="28"/>
      <c r="JE531" s="28"/>
      <c r="JF531" s="28"/>
      <c r="JG531" s="28"/>
      <c r="JH531" s="28"/>
      <c r="JI531" s="28"/>
      <c r="JJ531" s="28"/>
      <c r="JK531" s="28"/>
      <c r="JL531" s="28"/>
      <c r="JM531" s="28"/>
      <c r="JN531" s="28"/>
      <c r="JO531" s="28"/>
      <c r="JP531" s="28"/>
      <c r="JQ531" s="28"/>
      <c r="JR531" s="28"/>
      <c r="JS531" s="28"/>
    </row>
    <row r="532" spans="1:279" s="27" customFormat="1" ht="12.75" outlineLevel="1" x14ac:dyDescent="0.2">
      <c r="A532" s="33"/>
      <c r="B532" s="58"/>
      <c r="C532" s="193" t="s">
        <v>44</v>
      </c>
      <c r="D532" s="33"/>
      <c r="E532" s="244"/>
      <c r="F532" s="194"/>
      <c r="G532" s="253">
        <f t="shared" si="778"/>
        <v>-11674596.245003002</v>
      </c>
      <c r="H532" s="246">
        <f t="shared" si="779"/>
        <v>1.5213748385457648E-2</v>
      </c>
      <c r="I532" s="201" t="s">
        <v>164</v>
      </c>
      <c r="J532" s="199">
        <f>+Project!B20</f>
        <v>-272483.3887594557</v>
      </c>
      <c r="K532" s="199">
        <f>+Project!C20</f>
        <v>-336884.73264133354</v>
      </c>
      <c r="L532" s="199">
        <f>+Project!D20</f>
        <v>-302547.02817452571</v>
      </c>
      <c r="M532" s="199">
        <f>+Project!E20</f>
        <v>-470274.02042183391</v>
      </c>
      <c r="N532" s="199">
        <f>+Project!F20</f>
        <v>-417590.60902368993</v>
      </c>
      <c r="O532" s="199">
        <f>+Project!G20</f>
        <v>-294427.54175268265</v>
      </c>
      <c r="P532" s="199">
        <f>+Project!H20</f>
        <v>-201966.6733773087</v>
      </c>
      <c r="Q532" s="199">
        <f>+Project!I20</f>
        <v>-448081.15100233094</v>
      </c>
      <c r="R532" s="199">
        <f>+Project!J20</f>
        <v>-317689.24331891577</v>
      </c>
      <c r="S532" s="199">
        <f>+Project!K20</f>
        <v>-60284.959999999999</v>
      </c>
      <c r="T532" s="199">
        <f>+Project!L20</f>
        <v>-1100023.0240489983</v>
      </c>
      <c r="U532" s="199">
        <f>+Project!M20</f>
        <v>-919176.50248192321</v>
      </c>
      <c r="V532" s="199">
        <f>+Project!N20</f>
        <v>-171502.48</v>
      </c>
      <c r="W532" s="199">
        <f>+Project!O20</f>
        <v>-261608.43</v>
      </c>
      <c r="X532" s="199">
        <f>+Project!P20</f>
        <v>-186606.45</v>
      </c>
      <c r="Y532" s="199">
        <f>+Project!Q20</f>
        <v>-432468.53</v>
      </c>
      <c r="Z532" s="199">
        <f>+Project!R20</f>
        <v>-134590.74</v>
      </c>
      <c r="AA532" s="199">
        <f>+Project!S20</f>
        <v>-182734.55</v>
      </c>
      <c r="AB532" s="199">
        <f>+Project!T20</f>
        <v>-44479.5</v>
      </c>
      <c r="AC532" s="199">
        <f>+Project!U20</f>
        <v>-399035.37</v>
      </c>
      <c r="AD532" s="199">
        <f>+Project!V20</f>
        <v>-147704.71</v>
      </c>
      <c r="AE532" s="199">
        <f>+Project!W20</f>
        <v>-237687.36</v>
      </c>
      <c r="AF532" s="199">
        <f>+Project!X20</f>
        <v>-298685.37</v>
      </c>
      <c r="AG532" s="199">
        <f>+Project!Y20</f>
        <v>-437171.49</v>
      </c>
      <c r="AH532" s="199">
        <v>-1782607.4300000002</v>
      </c>
      <c r="AI532" s="199">
        <v>-707110.08</v>
      </c>
      <c r="AJ532" s="199">
        <v>-550940.25</v>
      </c>
      <c r="AK532" s="199">
        <v>-344155.21</v>
      </c>
      <c r="AL532" s="199">
        <v>-214079.42</v>
      </c>
      <c r="AM532" s="199">
        <v>0</v>
      </c>
      <c r="AN532" s="199">
        <v>0</v>
      </c>
      <c r="AO532" s="199">
        <v>0</v>
      </c>
      <c r="AP532" s="199">
        <v>0</v>
      </c>
      <c r="AQ532" s="199">
        <v>0</v>
      </c>
      <c r="AR532" s="199">
        <v>0</v>
      </c>
      <c r="AS532" s="199">
        <v>0</v>
      </c>
      <c r="AT532" s="199"/>
      <c r="AU532" s="199"/>
      <c r="AV532" s="199"/>
      <c r="AW532" s="199"/>
      <c r="AX532" s="199"/>
      <c r="AY532" s="199"/>
      <c r="AZ532" s="199"/>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c r="CG532" s="34"/>
      <c r="CH532" s="34"/>
      <c r="CI532" s="34"/>
      <c r="CJ532" s="34"/>
      <c r="CK532" s="34"/>
      <c r="CL532" s="34"/>
      <c r="CM532" s="34"/>
      <c r="CN532" s="34"/>
      <c r="CO532" s="34"/>
      <c r="CP532" s="34"/>
      <c r="CQ532" s="34"/>
      <c r="CR532" s="34"/>
      <c r="CS532" s="34"/>
      <c r="CT532" s="34"/>
      <c r="CU532" s="34"/>
      <c r="CV532" s="34"/>
      <c r="CW532" s="34"/>
      <c r="CX532" s="34"/>
      <c r="CY532" s="34"/>
      <c r="CZ532" s="34"/>
      <c r="DA532" s="34"/>
      <c r="DB532" s="14"/>
      <c r="DC532" s="28"/>
      <c r="DD532" s="28"/>
      <c r="DE532" s="28"/>
      <c r="DF532" s="28"/>
      <c r="DG532" s="28"/>
      <c r="DH532" s="28"/>
      <c r="DI532" s="28"/>
      <c r="DJ532" s="28"/>
      <c r="DK532" s="28"/>
      <c r="DL532" s="28"/>
      <c r="DM532" s="28"/>
      <c r="DN532" s="28"/>
      <c r="DO532" s="28"/>
      <c r="DP532" s="28"/>
      <c r="DQ532" s="28"/>
      <c r="DR532" s="28"/>
      <c r="DS532" s="28"/>
      <c r="DT532" s="28"/>
      <c r="DU532" s="28"/>
      <c r="DV532" s="28"/>
      <c r="DW532" s="28"/>
      <c r="DX532" s="28"/>
      <c r="DY532" s="28"/>
      <c r="DZ532" s="28"/>
      <c r="EA532" s="28"/>
      <c r="EB532" s="28"/>
      <c r="EC532" s="28"/>
      <c r="ED532" s="28"/>
      <c r="EE532" s="28"/>
      <c r="EF532" s="28"/>
      <c r="EG532" s="28"/>
      <c r="EH532" s="28"/>
      <c r="EI532" s="28"/>
      <c r="EJ532" s="28"/>
      <c r="EK532" s="28"/>
      <c r="EL532" s="28"/>
      <c r="EM532" s="28"/>
      <c r="EN532" s="28"/>
      <c r="EO532" s="28"/>
      <c r="EP532" s="28"/>
      <c r="EQ532" s="28"/>
      <c r="ER532" s="28"/>
      <c r="ES532" s="28"/>
      <c r="ET532" s="28"/>
      <c r="EU532" s="28"/>
      <c r="EV532" s="28"/>
      <c r="EW532" s="28"/>
      <c r="EX532" s="28"/>
      <c r="EY532" s="28"/>
      <c r="EZ532" s="28"/>
      <c r="FA532" s="28"/>
      <c r="FB532" s="28"/>
      <c r="FC532" s="28"/>
      <c r="FD532" s="28"/>
      <c r="FE532" s="28"/>
      <c r="FF532" s="28"/>
      <c r="FG532" s="28"/>
      <c r="FH532" s="28"/>
      <c r="FI532" s="28"/>
      <c r="FJ532" s="28"/>
      <c r="FK532" s="28"/>
      <c r="FL532" s="28"/>
      <c r="FM532" s="28"/>
      <c r="FN532" s="28"/>
      <c r="FO532" s="28"/>
      <c r="FP532" s="28"/>
      <c r="FQ532" s="28"/>
      <c r="FR532" s="28"/>
      <c r="FS532" s="28"/>
      <c r="FT532" s="28"/>
      <c r="FU532" s="28"/>
      <c r="FV532" s="28"/>
      <c r="FW532" s="28"/>
      <c r="FX532" s="28"/>
      <c r="FY532" s="28"/>
      <c r="FZ532" s="28"/>
      <c r="GA532" s="28"/>
      <c r="GB532" s="28"/>
      <c r="GC532" s="28"/>
      <c r="GD532" s="28"/>
      <c r="GE532" s="28"/>
      <c r="GF532" s="28"/>
      <c r="GG532" s="28"/>
      <c r="GH532" s="28"/>
      <c r="GI532" s="28"/>
      <c r="GJ532" s="28"/>
      <c r="GK532" s="28"/>
      <c r="GL532" s="28"/>
      <c r="GM532" s="28"/>
      <c r="GN532" s="28"/>
      <c r="GO532" s="28"/>
      <c r="GP532" s="28"/>
      <c r="GQ532" s="28"/>
      <c r="GR532" s="28"/>
      <c r="GS532" s="28"/>
      <c r="GT532" s="28"/>
      <c r="GU532" s="28"/>
      <c r="GV532" s="28"/>
      <c r="GW532" s="28"/>
      <c r="GX532" s="28"/>
      <c r="GY532" s="28"/>
      <c r="GZ532" s="28"/>
      <c r="HA532" s="28"/>
      <c r="HB532" s="28"/>
      <c r="HC532" s="28"/>
      <c r="HD532" s="28"/>
      <c r="HE532" s="28"/>
      <c r="HF532" s="28"/>
      <c r="HG532" s="28"/>
      <c r="HH532" s="28"/>
      <c r="HI532" s="28"/>
      <c r="HJ532" s="28"/>
      <c r="HK532" s="28"/>
      <c r="HL532" s="28"/>
      <c r="HM532" s="28"/>
      <c r="HN532" s="28"/>
      <c r="HO532" s="28"/>
      <c r="HP532" s="28"/>
      <c r="HQ532" s="28"/>
      <c r="HR532" s="28"/>
      <c r="HS532" s="28"/>
      <c r="HT532" s="28"/>
      <c r="HU532" s="28"/>
      <c r="HV532" s="28"/>
      <c r="HW532" s="28"/>
      <c r="HX532" s="28"/>
      <c r="HY532" s="28"/>
      <c r="HZ532" s="28"/>
      <c r="IA532" s="28"/>
      <c r="IB532" s="28"/>
      <c r="IC532" s="28"/>
      <c r="ID532" s="28"/>
      <c r="IE532" s="28"/>
      <c r="IF532" s="28"/>
      <c r="IG532" s="28"/>
      <c r="IH532" s="28"/>
      <c r="II532" s="28"/>
      <c r="IJ532" s="28"/>
      <c r="IK532" s="28"/>
      <c r="IL532" s="28"/>
      <c r="IM532" s="28"/>
      <c r="IN532" s="28"/>
      <c r="IO532" s="28"/>
      <c r="IP532" s="28"/>
      <c r="IQ532" s="28"/>
      <c r="IR532" s="28"/>
      <c r="IS532" s="28"/>
      <c r="IT532" s="28"/>
      <c r="IU532" s="28"/>
      <c r="IV532" s="28"/>
      <c r="IW532" s="28"/>
      <c r="IX532" s="28"/>
      <c r="IY532" s="28"/>
      <c r="IZ532" s="28"/>
      <c r="JA532" s="28"/>
      <c r="JB532" s="28"/>
      <c r="JC532" s="28"/>
      <c r="JD532" s="28"/>
      <c r="JE532" s="28"/>
      <c r="JF532" s="28"/>
      <c r="JG532" s="28"/>
      <c r="JH532" s="28"/>
      <c r="JI532" s="28"/>
      <c r="JJ532" s="28"/>
      <c r="JK532" s="28"/>
      <c r="JL532" s="28"/>
      <c r="JM532" s="28"/>
      <c r="JN532" s="28"/>
      <c r="JO532" s="28"/>
      <c r="JP532" s="28"/>
      <c r="JQ532" s="28"/>
      <c r="JR532" s="28"/>
      <c r="JS532" s="28"/>
    </row>
    <row r="533" spans="1:279" s="27" customFormat="1" ht="12.75" outlineLevel="1" x14ac:dyDescent="0.2">
      <c r="A533" s="33"/>
      <c r="B533" s="58"/>
      <c r="C533" s="193" t="s">
        <v>43</v>
      </c>
      <c r="D533" s="33"/>
      <c r="E533" s="244"/>
      <c r="F533" s="194"/>
      <c r="G533" s="253">
        <f t="shared" si="778"/>
        <v>-24845810.509999998</v>
      </c>
      <c r="H533" s="246">
        <f t="shared" si="779"/>
        <v>3.2377814324301882E-2</v>
      </c>
      <c r="I533" s="201" t="s">
        <v>164</v>
      </c>
      <c r="J533" s="199">
        <f>+Project!B21</f>
        <v>-173043.27</v>
      </c>
      <c r="K533" s="199">
        <f>+Project!C21</f>
        <v>-290642.19</v>
      </c>
      <c r="L533" s="199">
        <f>+Project!D21</f>
        <v>-266969.19</v>
      </c>
      <c r="M533" s="199">
        <f>+Project!E21</f>
        <v>-214223.17</v>
      </c>
      <c r="N533" s="199">
        <f>+Project!F21</f>
        <v>-312663.89</v>
      </c>
      <c r="O533" s="199">
        <f>+Project!G21</f>
        <v>-380062.68000000005</v>
      </c>
      <c r="P533" s="199">
        <f>+Project!H21</f>
        <v>-276379.17999999993</v>
      </c>
      <c r="Q533" s="199">
        <f>+Project!I21</f>
        <v>-818447</v>
      </c>
      <c r="R533" s="199">
        <f>+Project!J21</f>
        <v>-422053.54</v>
      </c>
      <c r="S533" s="199">
        <f>+Project!K21</f>
        <v>-948202.21000000008</v>
      </c>
      <c r="T533" s="199">
        <f>+Project!L21</f>
        <v>-448621.34</v>
      </c>
      <c r="U533" s="199">
        <f>+Project!M21</f>
        <v>-588019.35000000009</v>
      </c>
      <c r="V533" s="199">
        <f>+Project!N21</f>
        <v>-870371.11</v>
      </c>
      <c r="W533" s="199">
        <f>+Project!O21</f>
        <v>-979352.41</v>
      </c>
      <c r="X533" s="199">
        <f>+Project!P21</f>
        <v>-1103814.6499999999</v>
      </c>
      <c r="Y533" s="199">
        <f>+Project!Q21</f>
        <v>-1042400.06</v>
      </c>
      <c r="Z533" s="199">
        <f>+Project!R21</f>
        <v>-1159602.0999999999</v>
      </c>
      <c r="AA533" s="199">
        <f>+Project!S21</f>
        <v>-715657.31</v>
      </c>
      <c r="AB533" s="199">
        <f>+Project!T21</f>
        <v>-883910.24</v>
      </c>
      <c r="AC533" s="199">
        <f>+Project!U21</f>
        <v>-1358076.2400000002</v>
      </c>
      <c r="AD533" s="199">
        <f>+Project!V21</f>
        <v>-824933.97000000009</v>
      </c>
      <c r="AE533" s="199">
        <f>+Project!W21</f>
        <v>-806675.79</v>
      </c>
      <c r="AF533" s="199">
        <f>+Project!X21</f>
        <v>-925651.41</v>
      </c>
      <c r="AG533" s="199">
        <f>+Project!Y21</f>
        <v>-1151389.3299999998</v>
      </c>
      <c r="AH533" s="199">
        <v>-968138.29</v>
      </c>
      <c r="AI533" s="199">
        <v>-2376307.35</v>
      </c>
      <c r="AJ533" s="199">
        <v>-1011157.1300000001</v>
      </c>
      <c r="AK533" s="199">
        <v>-2117963.9699999997</v>
      </c>
      <c r="AL533" s="199">
        <v>-1411082.1400000001</v>
      </c>
      <c r="AM533" s="199">
        <v>0</v>
      </c>
      <c r="AN533" s="199">
        <v>0</v>
      </c>
      <c r="AO533" s="199">
        <v>0</v>
      </c>
      <c r="AP533" s="199">
        <v>0</v>
      </c>
      <c r="AQ533" s="199">
        <v>0</v>
      </c>
      <c r="AR533" s="199">
        <v>0</v>
      </c>
      <c r="AS533" s="199">
        <v>0</v>
      </c>
      <c r="AT533" s="199"/>
      <c r="AU533" s="199"/>
      <c r="AV533" s="199"/>
      <c r="AW533" s="199"/>
      <c r="AX533" s="199"/>
      <c r="AY533" s="199"/>
      <c r="AZ533" s="199"/>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c r="CG533" s="34"/>
      <c r="CH533" s="34"/>
      <c r="CI533" s="34"/>
      <c r="CJ533" s="34"/>
      <c r="CK533" s="34"/>
      <c r="CL533" s="34"/>
      <c r="CM533" s="34"/>
      <c r="CN533" s="34"/>
      <c r="CO533" s="34"/>
      <c r="CP533" s="34"/>
      <c r="CQ533" s="34"/>
      <c r="CR533" s="34"/>
      <c r="CS533" s="34"/>
      <c r="CT533" s="34"/>
      <c r="CU533" s="34"/>
      <c r="CV533" s="34"/>
      <c r="CW533" s="34"/>
      <c r="CX533" s="34"/>
      <c r="CY533" s="34"/>
      <c r="CZ533" s="34"/>
      <c r="DA533" s="34"/>
      <c r="DB533" s="14"/>
      <c r="DC533" s="28"/>
      <c r="DD533" s="28"/>
      <c r="DE533" s="28"/>
      <c r="DF533" s="28"/>
      <c r="DG533" s="28"/>
      <c r="DH533" s="28"/>
      <c r="DI533" s="28"/>
      <c r="DJ533" s="28"/>
      <c r="DK533" s="28"/>
      <c r="DL533" s="28"/>
      <c r="DM533" s="28"/>
      <c r="DN533" s="28"/>
      <c r="DO533" s="28"/>
      <c r="DP533" s="28"/>
      <c r="DQ533" s="28"/>
      <c r="DR533" s="28"/>
      <c r="DS533" s="28"/>
      <c r="DT533" s="28"/>
      <c r="DU533" s="28"/>
      <c r="DV533" s="28"/>
      <c r="DW533" s="28"/>
      <c r="DX533" s="28"/>
      <c r="DY533" s="28"/>
      <c r="DZ533" s="28"/>
      <c r="EA533" s="28"/>
      <c r="EB533" s="28"/>
      <c r="EC533" s="28"/>
      <c r="ED533" s="28"/>
      <c r="EE533" s="28"/>
      <c r="EF533" s="28"/>
      <c r="EG533" s="28"/>
      <c r="EH533" s="28"/>
      <c r="EI533" s="28"/>
      <c r="EJ533" s="28"/>
      <c r="EK533" s="28"/>
      <c r="EL533" s="28"/>
      <c r="EM533" s="28"/>
      <c r="EN533" s="28"/>
      <c r="EO533" s="28"/>
      <c r="EP533" s="28"/>
      <c r="EQ533" s="28"/>
      <c r="ER533" s="28"/>
      <c r="ES533" s="28"/>
      <c r="ET533" s="28"/>
      <c r="EU533" s="28"/>
      <c r="EV533" s="28"/>
      <c r="EW533" s="28"/>
      <c r="EX533" s="28"/>
      <c r="EY533" s="28"/>
      <c r="EZ533" s="28"/>
      <c r="FA533" s="28"/>
      <c r="FB533" s="28"/>
      <c r="FC533" s="28"/>
      <c r="FD533" s="28"/>
      <c r="FE533" s="28"/>
      <c r="FF533" s="28"/>
      <c r="FG533" s="28"/>
      <c r="FH533" s="28"/>
      <c r="FI533" s="28"/>
      <c r="FJ533" s="28"/>
      <c r="FK533" s="28"/>
      <c r="FL533" s="28"/>
      <c r="FM533" s="28"/>
      <c r="FN533" s="28"/>
      <c r="FO533" s="28"/>
      <c r="FP533" s="28"/>
      <c r="FQ533" s="28"/>
      <c r="FR533" s="28"/>
      <c r="FS533" s="28"/>
      <c r="FT533" s="28"/>
      <c r="FU533" s="28"/>
      <c r="FV533" s="28"/>
      <c r="FW533" s="28"/>
      <c r="FX533" s="28"/>
      <c r="FY533" s="28"/>
      <c r="FZ533" s="28"/>
      <c r="GA533" s="28"/>
      <c r="GB533" s="28"/>
      <c r="GC533" s="28"/>
      <c r="GD533" s="28"/>
      <c r="GE533" s="28"/>
      <c r="GF533" s="28"/>
      <c r="GG533" s="28"/>
      <c r="GH533" s="28"/>
      <c r="GI533" s="28"/>
      <c r="GJ533" s="28"/>
      <c r="GK533" s="28"/>
      <c r="GL533" s="28"/>
      <c r="GM533" s="28"/>
      <c r="GN533" s="28"/>
      <c r="GO533" s="28"/>
      <c r="GP533" s="28"/>
      <c r="GQ533" s="28"/>
      <c r="GR533" s="28"/>
      <c r="GS533" s="28"/>
      <c r="GT533" s="28"/>
      <c r="GU533" s="28"/>
      <c r="GV533" s="28"/>
      <c r="GW533" s="28"/>
      <c r="GX533" s="28"/>
      <c r="GY533" s="28"/>
      <c r="GZ533" s="28"/>
      <c r="HA533" s="28"/>
      <c r="HB533" s="28"/>
      <c r="HC533" s="28"/>
      <c r="HD533" s="28"/>
      <c r="HE533" s="28"/>
      <c r="HF533" s="28"/>
      <c r="HG533" s="28"/>
      <c r="HH533" s="28"/>
      <c r="HI533" s="28"/>
      <c r="HJ533" s="28"/>
      <c r="HK533" s="28"/>
      <c r="HL533" s="28"/>
      <c r="HM533" s="28"/>
      <c r="HN533" s="28"/>
      <c r="HO533" s="28"/>
      <c r="HP533" s="28"/>
      <c r="HQ533" s="28"/>
      <c r="HR533" s="28"/>
      <c r="HS533" s="28"/>
      <c r="HT533" s="28"/>
      <c r="HU533" s="28"/>
      <c r="HV533" s="28"/>
      <c r="HW533" s="28"/>
      <c r="HX533" s="28"/>
      <c r="HY533" s="28"/>
      <c r="HZ533" s="28"/>
      <c r="IA533" s="28"/>
      <c r="IB533" s="28"/>
      <c r="IC533" s="28"/>
      <c r="ID533" s="28"/>
      <c r="IE533" s="28"/>
      <c r="IF533" s="28"/>
      <c r="IG533" s="28"/>
      <c r="IH533" s="28"/>
      <c r="II533" s="28"/>
      <c r="IJ533" s="28"/>
      <c r="IK533" s="28"/>
      <c r="IL533" s="28"/>
      <c r="IM533" s="28"/>
      <c r="IN533" s="28"/>
      <c r="IO533" s="28"/>
      <c r="IP533" s="28"/>
      <c r="IQ533" s="28"/>
      <c r="IR533" s="28"/>
      <c r="IS533" s="28"/>
      <c r="IT533" s="28"/>
      <c r="IU533" s="28"/>
      <c r="IV533" s="28"/>
      <c r="IW533" s="28"/>
      <c r="IX533" s="28"/>
      <c r="IY533" s="28"/>
      <c r="IZ533" s="28"/>
      <c r="JA533" s="28"/>
      <c r="JB533" s="28"/>
      <c r="JC533" s="28"/>
      <c r="JD533" s="28"/>
      <c r="JE533" s="28"/>
      <c r="JF533" s="28"/>
      <c r="JG533" s="28"/>
      <c r="JH533" s="28"/>
      <c r="JI533" s="28"/>
      <c r="JJ533" s="28"/>
      <c r="JK533" s="28"/>
      <c r="JL533" s="28"/>
      <c r="JM533" s="28"/>
      <c r="JN533" s="28"/>
      <c r="JO533" s="28"/>
      <c r="JP533" s="28"/>
      <c r="JQ533" s="28"/>
      <c r="JR533" s="28"/>
      <c r="JS533" s="28"/>
    </row>
    <row r="534" spans="1:279" s="27" customFormat="1" ht="12.75" outlineLevel="1" x14ac:dyDescent="0.2">
      <c r="A534" s="33"/>
      <c r="B534" s="58"/>
      <c r="C534" s="193" t="s">
        <v>70</v>
      </c>
      <c r="D534" s="33"/>
      <c r="E534" s="244"/>
      <c r="F534" s="194"/>
      <c r="G534" s="253">
        <f t="shared" si="778"/>
        <v>-2095620.66</v>
      </c>
      <c r="H534" s="246">
        <f t="shared" si="779"/>
        <v>2.7309077559108763E-3</v>
      </c>
      <c r="I534" s="201" t="s">
        <v>164</v>
      </c>
      <c r="J534" s="199">
        <f>+Project!B22</f>
        <v>-17060.809999999998</v>
      </c>
      <c r="K534" s="199">
        <f>+Project!C22</f>
        <v>-98725.38</v>
      </c>
      <c r="L534" s="199">
        <f>+Project!D22</f>
        <v>-25680.22</v>
      </c>
      <c r="M534" s="199">
        <f>+Project!E22</f>
        <v>-141983.81</v>
      </c>
      <c r="N534" s="199">
        <f>+Project!F22</f>
        <v>-63513.1</v>
      </c>
      <c r="O534" s="199">
        <f>+Project!G22</f>
        <v>-233332.68</v>
      </c>
      <c r="P534" s="199">
        <f>+Project!H22</f>
        <v>-25650.73</v>
      </c>
      <c r="Q534" s="199">
        <f>+Project!I22</f>
        <v>-150817.57</v>
      </c>
      <c r="R534" s="199">
        <f>+Project!J22</f>
        <v>-128446.23</v>
      </c>
      <c r="S534" s="199">
        <f>+Project!K22</f>
        <v>-74594.010000000009</v>
      </c>
      <c r="T534" s="199">
        <f>+Project!L22</f>
        <v>-48888.09</v>
      </c>
      <c r="U534" s="199">
        <f>+Project!M22</f>
        <v>-22843.19</v>
      </c>
      <c r="V534" s="199">
        <f>+Project!N22</f>
        <v>-114139.77</v>
      </c>
      <c r="W534" s="199">
        <f>+Project!O22</f>
        <v>-117975.73999999999</v>
      </c>
      <c r="X534" s="199">
        <f>+Project!P22</f>
        <v>-33503.440000000002</v>
      </c>
      <c r="Y534" s="199">
        <f>+Project!Q22</f>
        <v>-42637.77</v>
      </c>
      <c r="Z534" s="199">
        <f>+Project!R22</f>
        <v>-131523.78</v>
      </c>
      <c r="AA534" s="199">
        <f>+Project!S22</f>
        <v>-53812.04</v>
      </c>
      <c r="AB534" s="199">
        <f>+Project!T22</f>
        <v>0</v>
      </c>
      <c r="AC534" s="199">
        <f>+Project!U22</f>
        <v>-289338.74</v>
      </c>
      <c r="AD534" s="199">
        <f>+Project!V22</f>
        <v>-65215.26</v>
      </c>
      <c r="AE534" s="199">
        <f>+Project!W22</f>
        <v>-69122.44</v>
      </c>
      <c r="AF534" s="199">
        <f>+Project!X22</f>
        <v>-71877.11</v>
      </c>
      <c r="AG534" s="199">
        <f>+Project!Y22</f>
        <v>-74938.75</v>
      </c>
      <c r="AH534" s="199">
        <f>+Project!Z22</f>
        <v>0</v>
      </c>
      <c r="AI534" s="199">
        <f>+Project!AA22</f>
        <v>0</v>
      </c>
      <c r="AJ534" s="199">
        <f>+Project!AB22</f>
        <v>0</v>
      </c>
      <c r="AK534" s="199"/>
      <c r="AL534" s="199"/>
      <c r="AM534" s="199">
        <v>0</v>
      </c>
      <c r="AN534" s="199">
        <v>0</v>
      </c>
      <c r="AO534" s="199">
        <v>0</v>
      </c>
      <c r="AP534" s="199">
        <v>0</v>
      </c>
      <c r="AQ534" s="199">
        <v>0</v>
      </c>
      <c r="AR534" s="199">
        <v>0</v>
      </c>
      <c r="AS534" s="199">
        <v>0</v>
      </c>
      <c r="AT534" s="199"/>
      <c r="AU534" s="199"/>
      <c r="AV534" s="199"/>
      <c r="AW534" s="199"/>
      <c r="AX534" s="199"/>
      <c r="AY534" s="199"/>
      <c r="AZ534" s="199"/>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c r="CG534" s="34"/>
      <c r="CH534" s="34"/>
      <c r="CI534" s="34"/>
      <c r="CJ534" s="34"/>
      <c r="CK534" s="34"/>
      <c r="CL534" s="34"/>
      <c r="CM534" s="34"/>
      <c r="CN534" s="34"/>
      <c r="CO534" s="34"/>
      <c r="CP534" s="34"/>
      <c r="CQ534" s="34"/>
      <c r="CR534" s="34"/>
      <c r="CS534" s="34"/>
      <c r="CT534" s="34"/>
      <c r="CU534" s="34"/>
      <c r="CV534" s="34"/>
      <c r="CW534" s="34"/>
      <c r="CX534" s="34"/>
      <c r="CY534" s="34"/>
      <c r="CZ534" s="34"/>
      <c r="DA534" s="34"/>
      <c r="DB534" s="14"/>
      <c r="DC534" s="28"/>
      <c r="DD534" s="28"/>
      <c r="DE534" s="28"/>
      <c r="DF534" s="28"/>
      <c r="DG534" s="28"/>
      <c r="DH534" s="28"/>
      <c r="DI534" s="28"/>
      <c r="DJ534" s="28"/>
      <c r="DK534" s="28"/>
      <c r="DL534" s="28"/>
      <c r="DM534" s="28"/>
      <c r="DN534" s="28"/>
      <c r="DO534" s="28"/>
      <c r="DP534" s="28"/>
      <c r="DQ534" s="28"/>
      <c r="DR534" s="28"/>
      <c r="DS534" s="28"/>
      <c r="DT534" s="28"/>
      <c r="DU534" s="28"/>
      <c r="DV534" s="28"/>
      <c r="DW534" s="28"/>
      <c r="DX534" s="28"/>
      <c r="DY534" s="28"/>
      <c r="DZ534" s="28"/>
      <c r="EA534" s="28"/>
      <c r="EB534" s="28"/>
      <c r="EC534" s="28"/>
      <c r="ED534" s="28"/>
      <c r="EE534" s="28"/>
      <c r="EF534" s="28"/>
      <c r="EG534" s="28"/>
      <c r="EH534" s="28"/>
      <c r="EI534" s="28"/>
      <c r="EJ534" s="28"/>
      <c r="EK534" s="28"/>
      <c r="EL534" s="28"/>
      <c r="EM534" s="28"/>
      <c r="EN534" s="28"/>
      <c r="EO534" s="28"/>
      <c r="EP534" s="28"/>
      <c r="EQ534" s="28"/>
      <c r="ER534" s="28"/>
      <c r="ES534" s="28"/>
      <c r="ET534" s="28"/>
      <c r="EU534" s="28"/>
      <c r="EV534" s="28"/>
      <c r="EW534" s="28"/>
      <c r="EX534" s="28"/>
      <c r="EY534" s="28"/>
      <c r="EZ534" s="28"/>
      <c r="FA534" s="28"/>
      <c r="FB534" s="28"/>
      <c r="FC534" s="28"/>
      <c r="FD534" s="28"/>
      <c r="FE534" s="28"/>
      <c r="FF534" s="28"/>
      <c r="FG534" s="28"/>
      <c r="FH534" s="28"/>
      <c r="FI534" s="28"/>
      <c r="FJ534" s="28"/>
      <c r="FK534" s="28"/>
      <c r="FL534" s="28"/>
      <c r="FM534" s="28"/>
      <c r="FN534" s="28"/>
      <c r="FO534" s="28"/>
      <c r="FP534" s="28"/>
      <c r="FQ534" s="28"/>
      <c r="FR534" s="28"/>
      <c r="FS534" s="28"/>
      <c r="FT534" s="28"/>
      <c r="FU534" s="28"/>
      <c r="FV534" s="28"/>
      <c r="FW534" s="28"/>
      <c r="FX534" s="28"/>
      <c r="FY534" s="28"/>
      <c r="FZ534" s="28"/>
      <c r="GA534" s="28"/>
      <c r="GB534" s="28"/>
      <c r="GC534" s="28"/>
      <c r="GD534" s="28"/>
      <c r="GE534" s="28"/>
      <c r="GF534" s="28"/>
      <c r="GG534" s="28"/>
      <c r="GH534" s="28"/>
      <c r="GI534" s="28"/>
      <c r="GJ534" s="28"/>
      <c r="GK534" s="28"/>
      <c r="GL534" s="28"/>
      <c r="GM534" s="28"/>
      <c r="GN534" s="28"/>
      <c r="GO534" s="28"/>
      <c r="GP534" s="28"/>
      <c r="GQ534" s="28"/>
      <c r="GR534" s="28"/>
      <c r="GS534" s="28"/>
      <c r="GT534" s="28"/>
      <c r="GU534" s="28"/>
      <c r="GV534" s="28"/>
      <c r="GW534" s="28"/>
      <c r="GX534" s="28"/>
      <c r="GY534" s="28"/>
      <c r="GZ534" s="28"/>
      <c r="HA534" s="28"/>
      <c r="HB534" s="28"/>
      <c r="HC534" s="28"/>
      <c r="HD534" s="28"/>
      <c r="HE534" s="28"/>
      <c r="HF534" s="28"/>
      <c r="HG534" s="28"/>
      <c r="HH534" s="28"/>
      <c r="HI534" s="28"/>
      <c r="HJ534" s="28"/>
      <c r="HK534" s="28"/>
      <c r="HL534" s="28"/>
      <c r="HM534" s="28"/>
      <c r="HN534" s="28"/>
      <c r="HO534" s="28"/>
      <c r="HP534" s="28"/>
      <c r="HQ534" s="28"/>
      <c r="HR534" s="28"/>
      <c r="HS534" s="28"/>
      <c r="HT534" s="28"/>
      <c r="HU534" s="28"/>
      <c r="HV534" s="28"/>
      <c r="HW534" s="28"/>
      <c r="HX534" s="28"/>
      <c r="HY534" s="28"/>
      <c r="HZ534" s="28"/>
      <c r="IA534" s="28"/>
      <c r="IB534" s="28"/>
      <c r="IC534" s="28"/>
      <c r="ID534" s="28"/>
      <c r="IE534" s="28"/>
      <c r="IF534" s="28"/>
      <c r="IG534" s="28"/>
      <c r="IH534" s="28"/>
      <c r="II534" s="28"/>
      <c r="IJ534" s="28"/>
      <c r="IK534" s="28"/>
      <c r="IL534" s="28"/>
      <c r="IM534" s="28"/>
      <c r="IN534" s="28"/>
      <c r="IO534" s="28"/>
      <c r="IP534" s="28"/>
      <c r="IQ534" s="28"/>
      <c r="IR534" s="28"/>
      <c r="IS534" s="28"/>
      <c r="IT534" s="28"/>
      <c r="IU534" s="28"/>
      <c r="IV534" s="28"/>
      <c r="IW534" s="28"/>
      <c r="IX534" s="28"/>
      <c r="IY534" s="28"/>
      <c r="IZ534" s="28"/>
      <c r="JA534" s="28"/>
      <c r="JB534" s="28"/>
      <c r="JC534" s="28"/>
      <c r="JD534" s="28"/>
      <c r="JE534" s="28"/>
      <c r="JF534" s="28"/>
      <c r="JG534" s="28"/>
      <c r="JH534" s="28"/>
      <c r="JI534" s="28"/>
      <c r="JJ534" s="28"/>
      <c r="JK534" s="28"/>
      <c r="JL534" s="28"/>
      <c r="JM534" s="28"/>
      <c r="JN534" s="28"/>
      <c r="JO534" s="28"/>
      <c r="JP534" s="28"/>
      <c r="JQ534" s="28"/>
      <c r="JR534" s="28"/>
      <c r="JS534" s="28"/>
    </row>
    <row r="535" spans="1:279" s="27" customFormat="1" ht="12.75" outlineLevel="1" x14ac:dyDescent="0.2">
      <c r="A535" s="33"/>
      <c r="B535" s="58"/>
      <c r="C535" s="193" t="s">
        <v>71</v>
      </c>
      <c r="D535" s="33"/>
      <c r="E535" s="244"/>
      <c r="F535" s="194"/>
      <c r="G535" s="253">
        <f t="shared" si="778"/>
        <v>-1952753.37</v>
      </c>
      <c r="H535" s="246">
        <f t="shared" si="779"/>
        <v>2.5447302678883216E-3</v>
      </c>
      <c r="I535" s="201" t="s">
        <v>164</v>
      </c>
      <c r="J535" s="199">
        <f>+Project!B23</f>
        <v>0</v>
      </c>
      <c r="K535" s="199">
        <f>+Project!C23</f>
        <v>0</v>
      </c>
      <c r="L535" s="199">
        <f>+Project!D23</f>
        <v>0</v>
      </c>
      <c r="M535" s="199">
        <f>+Project!E23</f>
        <v>0</v>
      </c>
      <c r="N535" s="199">
        <f>+Project!F23</f>
        <v>0</v>
      </c>
      <c r="O535" s="199">
        <f>+Project!G23</f>
        <v>0</v>
      </c>
      <c r="P535" s="199">
        <f>+Project!H23</f>
        <v>0</v>
      </c>
      <c r="Q535" s="199">
        <f>+Project!I23</f>
        <v>0</v>
      </c>
      <c r="R535" s="199">
        <f>+Project!J23</f>
        <v>0</v>
      </c>
      <c r="S535" s="199">
        <f>+Project!K23</f>
        <v>0</v>
      </c>
      <c r="T535" s="199">
        <f>+Project!L23</f>
        <v>0</v>
      </c>
      <c r="U535" s="199">
        <f>+Project!M23</f>
        <v>0</v>
      </c>
      <c r="V535" s="199">
        <f>+Project!N23</f>
        <v>0</v>
      </c>
      <c r="W535" s="199">
        <f>+Project!O23</f>
        <v>0</v>
      </c>
      <c r="X535" s="199">
        <f>+Project!P23</f>
        <v>0</v>
      </c>
      <c r="Y535" s="199">
        <f>+Project!Q23</f>
        <v>0</v>
      </c>
      <c r="Z535" s="199">
        <f>+Project!R23</f>
        <v>0</v>
      </c>
      <c r="AA535" s="199">
        <f>+Project!S23</f>
        <v>-1045395.4800000001</v>
      </c>
      <c r="AB535" s="199">
        <f>+Project!T23</f>
        <v>0</v>
      </c>
      <c r="AC535" s="199">
        <f>+Project!U23</f>
        <v>0</v>
      </c>
      <c r="AD535" s="199">
        <f>+Project!V23</f>
        <v>0</v>
      </c>
      <c r="AE535" s="199">
        <f>+Project!W23</f>
        <v>0</v>
      </c>
      <c r="AF535" s="199">
        <f>+Project!X23</f>
        <v>0</v>
      </c>
      <c r="AG535" s="199">
        <f>+Project!Y23</f>
        <v>-907357.89</v>
      </c>
      <c r="AH535" s="199">
        <f>+Project!Z23</f>
        <v>0</v>
      </c>
      <c r="AI535" s="199">
        <f>+Project!AA23</f>
        <v>0</v>
      </c>
      <c r="AJ535" s="199">
        <f>+Project!AB23</f>
        <v>0</v>
      </c>
      <c r="AK535" s="199"/>
      <c r="AL535" s="199"/>
      <c r="AM535" s="199">
        <v>0</v>
      </c>
      <c r="AN535" s="199">
        <v>0</v>
      </c>
      <c r="AO535" s="199">
        <v>0</v>
      </c>
      <c r="AP535" s="199">
        <v>0</v>
      </c>
      <c r="AQ535" s="199">
        <v>0</v>
      </c>
      <c r="AR535" s="199">
        <v>0</v>
      </c>
      <c r="AS535" s="199">
        <v>0</v>
      </c>
      <c r="AT535" s="199"/>
      <c r="AU535" s="199"/>
      <c r="AV535" s="199"/>
      <c r="AW535" s="199"/>
      <c r="AX535" s="199"/>
      <c r="AY535" s="199"/>
      <c r="AZ535" s="199"/>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c r="CG535" s="34"/>
      <c r="CH535" s="34"/>
      <c r="CI535" s="34"/>
      <c r="CJ535" s="34"/>
      <c r="CK535" s="34"/>
      <c r="CL535" s="34"/>
      <c r="CM535" s="34"/>
      <c r="CN535" s="34"/>
      <c r="CO535" s="34"/>
      <c r="CP535" s="34"/>
      <c r="CQ535" s="34"/>
      <c r="CR535" s="34"/>
      <c r="CS535" s="34"/>
      <c r="CT535" s="34"/>
      <c r="CU535" s="34"/>
      <c r="CV535" s="34"/>
      <c r="CW535" s="34"/>
      <c r="CX535" s="34"/>
      <c r="CY535" s="34"/>
      <c r="CZ535" s="34"/>
      <c r="DA535" s="34"/>
      <c r="DB535" s="14"/>
      <c r="DC535" s="28"/>
      <c r="DD535" s="28"/>
      <c r="DE535" s="28"/>
      <c r="DF535" s="28"/>
      <c r="DG535" s="28"/>
      <c r="DH535" s="28"/>
      <c r="DI535" s="28"/>
      <c r="DJ535" s="28"/>
      <c r="DK535" s="28"/>
      <c r="DL535" s="28"/>
      <c r="DM535" s="28"/>
      <c r="DN535" s="28"/>
      <c r="DO535" s="28"/>
      <c r="DP535" s="28"/>
      <c r="DQ535" s="28"/>
      <c r="DR535" s="28"/>
      <c r="DS535" s="28"/>
      <c r="DT535" s="28"/>
      <c r="DU535" s="28"/>
      <c r="DV535" s="28"/>
      <c r="DW535" s="28"/>
      <c r="DX535" s="28"/>
      <c r="DY535" s="28"/>
      <c r="DZ535" s="28"/>
      <c r="EA535" s="28"/>
      <c r="EB535" s="28"/>
      <c r="EC535" s="28"/>
      <c r="ED535" s="28"/>
      <c r="EE535" s="28"/>
      <c r="EF535" s="28"/>
      <c r="EG535" s="28"/>
      <c r="EH535" s="28"/>
      <c r="EI535" s="28"/>
      <c r="EJ535" s="28"/>
      <c r="EK535" s="28"/>
      <c r="EL535" s="28"/>
      <c r="EM535" s="28"/>
      <c r="EN535" s="28"/>
      <c r="EO535" s="28"/>
      <c r="EP535" s="28"/>
      <c r="EQ535" s="28"/>
      <c r="ER535" s="28"/>
      <c r="ES535" s="28"/>
      <c r="ET535" s="28"/>
      <c r="EU535" s="28"/>
      <c r="EV535" s="28"/>
      <c r="EW535" s="28"/>
      <c r="EX535" s="28"/>
      <c r="EY535" s="28"/>
      <c r="EZ535" s="28"/>
      <c r="FA535" s="28"/>
      <c r="FB535" s="28"/>
      <c r="FC535" s="28"/>
      <c r="FD535" s="28"/>
      <c r="FE535" s="28"/>
      <c r="FF535" s="28"/>
      <c r="FG535" s="28"/>
      <c r="FH535" s="28"/>
      <c r="FI535" s="28"/>
      <c r="FJ535" s="28"/>
      <c r="FK535" s="28"/>
      <c r="FL535" s="28"/>
      <c r="FM535" s="28"/>
      <c r="FN535" s="28"/>
      <c r="FO535" s="28"/>
      <c r="FP535" s="28"/>
      <c r="FQ535" s="28"/>
      <c r="FR535" s="28"/>
      <c r="FS535" s="28"/>
      <c r="FT535" s="28"/>
      <c r="FU535" s="28"/>
      <c r="FV535" s="28"/>
      <c r="FW535" s="28"/>
      <c r="FX535" s="28"/>
      <c r="FY535" s="28"/>
      <c r="FZ535" s="28"/>
      <c r="GA535" s="28"/>
      <c r="GB535" s="28"/>
      <c r="GC535" s="28"/>
      <c r="GD535" s="28"/>
      <c r="GE535" s="28"/>
      <c r="GF535" s="28"/>
      <c r="GG535" s="28"/>
      <c r="GH535" s="28"/>
      <c r="GI535" s="28"/>
      <c r="GJ535" s="28"/>
      <c r="GK535" s="28"/>
      <c r="GL535" s="28"/>
      <c r="GM535" s="28"/>
      <c r="GN535" s="28"/>
      <c r="GO535" s="28"/>
      <c r="GP535" s="28"/>
      <c r="GQ535" s="28"/>
      <c r="GR535" s="28"/>
      <c r="GS535" s="28"/>
      <c r="GT535" s="28"/>
      <c r="GU535" s="28"/>
      <c r="GV535" s="28"/>
      <c r="GW535" s="28"/>
      <c r="GX535" s="28"/>
      <c r="GY535" s="28"/>
      <c r="GZ535" s="28"/>
      <c r="HA535" s="28"/>
      <c r="HB535" s="28"/>
      <c r="HC535" s="28"/>
      <c r="HD535" s="28"/>
      <c r="HE535" s="28"/>
      <c r="HF535" s="28"/>
      <c r="HG535" s="28"/>
      <c r="HH535" s="28"/>
      <c r="HI535" s="28"/>
      <c r="HJ535" s="28"/>
      <c r="HK535" s="28"/>
      <c r="HL535" s="28"/>
      <c r="HM535" s="28"/>
      <c r="HN535" s="28"/>
      <c r="HO535" s="28"/>
      <c r="HP535" s="28"/>
      <c r="HQ535" s="28"/>
      <c r="HR535" s="28"/>
      <c r="HS535" s="28"/>
      <c r="HT535" s="28"/>
      <c r="HU535" s="28"/>
      <c r="HV535" s="28"/>
      <c r="HW535" s="28"/>
      <c r="HX535" s="28"/>
      <c r="HY535" s="28"/>
      <c r="HZ535" s="28"/>
      <c r="IA535" s="28"/>
      <c r="IB535" s="28"/>
      <c r="IC535" s="28"/>
      <c r="ID535" s="28"/>
      <c r="IE535" s="28"/>
      <c r="IF535" s="28"/>
      <c r="IG535" s="28"/>
      <c r="IH535" s="28"/>
      <c r="II535" s="28"/>
      <c r="IJ535" s="28"/>
      <c r="IK535" s="28"/>
      <c r="IL535" s="28"/>
      <c r="IM535" s="28"/>
      <c r="IN535" s="28"/>
      <c r="IO535" s="28"/>
      <c r="IP535" s="28"/>
      <c r="IQ535" s="28"/>
      <c r="IR535" s="28"/>
      <c r="IS535" s="28"/>
      <c r="IT535" s="28"/>
      <c r="IU535" s="28"/>
      <c r="IV535" s="28"/>
      <c r="IW535" s="28"/>
      <c r="IX535" s="28"/>
      <c r="IY535" s="28"/>
      <c r="IZ535" s="28"/>
      <c r="JA535" s="28"/>
      <c r="JB535" s="28"/>
      <c r="JC535" s="28"/>
      <c r="JD535" s="28"/>
      <c r="JE535" s="28"/>
      <c r="JF535" s="28"/>
      <c r="JG535" s="28"/>
      <c r="JH535" s="28"/>
      <c r="JI535" s="28"/>
      <c r="JJ535" s="28"/>
      <c r="JK535" s="28"/>
      <c r="JL535" s="28"/>
      <c r="JM535" s="28"/>
      <c r="JN535" s="28"/>
      <c r="JO535" s="28"/>
      <c r="JP535" s="28"/>
      <c r="JQ535" s="28"/>
      <c r="JR535" s="28"/>
      <c r="JS535" s="28"/>
    </row>
    <row r="536" spans="1:279" s="27" customFormat="1" ht="12.75" outlineLevel="1" x14ac:dyDescent="0.2">
      <c r="A536" s="33"/>
      <c r="B536" s="58"/>
      <c r="C536" s="193" t="s">
        <v>46</v>
      </c>
      <c r="D536" s="33"/>
      <c r="E536" s="244"/>
      <c r="F536" s="194"/>
      <c r="G536" s="253">
        <f t="shared" si="778"/>
        <v>-6751622.1100000003</v>
      </c>
      <c r="H536" s="246">
        <f t="shared" si="779"/>
        <v>8.7983753630193531E-3</v>
      </c>
      <c r="I536" s="201" t="s">
        <v>164</v>
      </c>
      <c r="J536" s="199">
        <f>+Project!B25</f>
        <v>0</v>
      </c>
      <c r="K536" s="199">
        <f>+Project!C25</f>
        <v>0</v>
      </c>
      <c r="L536" s="199">
        <f>+Project!D25</f>
        <v>0</v>
      </c>
      <c r="M536" s="199">
        <f>+Project!E25</f>
        <v>0</v>
      </c>
      <c r="N536" s="199">
        <f>+Project!F25</f>
        <v>0</v>
      </c>
      <c r="O536" s="199">
        <f>+Project!G25</f>
        <v>0</v>
      </c>
      <c r="P536" s="199">
        <f>+Project!H25</f>
        <v>0</v>
      </c>
      <c r="Q536" s="199">
        <f>+Project!I25</f>
        <v>0</v>
      </c>
      <c r="R536" s="199">
        <f>+Project!J25</f>
        <v>0</v>
      </c>
      <c r="S536" s="199">
        <f>+Project!K25</f>
        <v>0</v>
      </c>
      <c r="T536" s="199">
        <f>+Project!L25</f>
        <v>0</v>
      </c>
      <c r="U536" s="199">
        <f>+Project!M25</f>
        <v>0</v>
      </c>
      <c r="V536" s="199">
        <f>+Project!N25</f>
        <v>0</v>
      </c>
      <c r="W536" s="199">
        <f>+Project!O25</f>
        <v>0</v>
      </c>
      <c r="X536" s="199">
        <f>+Project!P25</f>
        <v>0</v>
      </c>
      <c r="Y536" s="199">
        <f>+Project!Q25</f>
        <v>0</v>
      </c>
      <c r="Z536" s="199">
        <f>+Project!R25</f>
        <v>0</v>
      </c>
      <c r="AA536" s="199">
        <f>+Project!S25</f>
        <v>0</v>
      </c>
      <c r="AB536" s="199">
        <f>+Project!T25</f>
        <v>0</v>
      </c>
      <c r="AC536" s="199">
        <f>+Project!U25</f>
        <v>0</v>
      </c>
      <c r="AD536" s="199">
        <f>+Project!V25</f>
        <v>0</v>
      </c>
      <c r="AE536" s="199">
        <f>+Project!W25</f>
        <v>0</v>
      </c>
      <c r="AF536" s="199">
        <f>+Project!X25</f>
        <v>0</v>
      </c>
      <c r="AG536" s="199">
        <f>+Project!Y25</f>
        <v>0</v>
      </c>
      <c r="AH536" s="199">
        <v>-404676.09000000008</v>
      </c>
      <c r="AI536" s="199">
        <v>-829890.58</v>
      </c>
      <c r="AJ536" s="199">
        <v>-773063.55</v>
      </c>
      <c r="AK536" s="199">
        <v>-807422.01</v>
      </c>
      <c r="AL536" s="199">
        <v>-540445.09</v>
      </c>
      <c r="AM536" s="199">
        <v>-374957.20999999996</v>
      </c>
      <c r="AN536" s="199">
        <v>-371300.98</v>
      </c>
      <c r="AO536" s="199">
        <v>-577843.8899999999</v>
      </c>
      <c r="AP536" s="199">
        <v>-416245.9</v>
      </c>
      <c r="AQ536" s="199">
        <v>-448188.73999999993</v>
      </c>
      <c r="AR536" s="199">
        <v>-425315.02</v>
      </c>
      <c r="AS536" s="199">
        <v>-782273.05</v>
      </c>
      <c r="AT536" s="199"/>
      <c r="AU536" s="199"/>
      <c r="AV536" s="199"/>
      <c r="AW536" s="199"/>
      <c r="AX536" s="199"/>
      <c r="AY536" s="199"/>
      <c r="AZ536" s="199"/>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c r="CJ536" s="34"/>
      <c r="CK536" s="34"/>
      <c r="CL536" s="34"/>
      <c r="CM536" s="34"/>
      <c r="CN536" s="34"/>
      <c r="CO536" s="34"/>
      <c r="CP536" s="34"/>
      <c r="CQ536" s="34"/>
      <c r="CR536" s="34"/>
      <c r="CS536" s="34"/>
      <c r="CT536" s="34"/>
      <c r="CU536" s="34"/>
      <c r="CV536" s="34"/>
      <c r="CW536" s="34"/>
      <c r="CX536" s="34"/>
      <c r="CY536" s="34"/>
      <c r="CZ536" s="34"/>
      <c r="DA536" s="34"/>
      <c r="DB536" s="14"/>
      <c r="DC536" s="28"/>
      <c r="DD536" s="28"/>
      <c r="DE536" s="28"/>
      <c r="DF536" s="28"/>
      <c r="DG536" s="28"/>
      <c r="DH536" s="28"/>
      <c r="DI536" s="28"/>
      <c r="DJ536" s="28"/>
      <c r="DK536" s="28"/>
      <c r="DL536" s="28"/>
      <c r="DM536" s="28"/>
      <c r="DN536" s="28"/>
      <c r="DO536" s="28"/>
      <c r="DP536" s="28"/>
      <c r="DQ536" s="28"/>
      <c r="DR536" s="28"/>
      <c r="DS536" s="28"/>
      <c r="DT536" s="28"/>
      <c r="DU536" s="28"/>
      <c r="DV536" s="28"/>
      <c r="DW536" s="28"/>
      <c r="DX536" s="28"/>
      <c r="DY536" s="28"/>
      <c r="DZ536" s="28"/>
      <c r="EA536" s="28"/>
      <c r="EB536" s="28"/>
      <c r="EC536" s="28"/>
      <c r="ED536" s="28"/>
      <c r="EE536" s="28"/>
      <c r="EF536" s="28"/>
      <c r="EG536" s="28"/>
      <c r="EH536" s="28"/>
      <c r="EI536" s="28"/>
      <c r="EJ536" s="28"/>
      <c r="EK536" s="28"/>
      <c r="EL536" s="28"/>
      <c r="EM536" s="28"/>
      <c r="EN536" s="28"/>
      <c r="EO536" s="28"/>
      <c r="EP536" s="28"/>
      <c r="EQ536" s="28"/>
      <c r="ER536" s="28"/>
      <c r="ES536" s="28"/>
      <c r="ET536" s="28"/>
      <c r="EU536" s="28"/>
      <c r="EV536" s="28"/>
      <c r="EW536" s="28"/>
      <c r="EX536" s="28"/>
      <c r="EY536" s="28"/>
      <c r="EZ536" s="28"/>
      <c r="FA536" s="28"/>
      <c r="FB536" s="28"/>
      <c r="FC536" s="28"/>
      <c r="FD536" s="28"/>
      <c r="FE536" s="28"/>
      <c r="FF536" s="28"/>
      <c r="FG536" s="28"/>
      <c r="FH536" s="28"/>
      <c r="FI536" s="28"/>
      <c r="FJ536" s="28"/>
      <c r="FK536" s="28"/>
      <c r="FL536" s="28"/>
      <c r="FM536" s="28"/>
      <c r="FN536" s="28"/>
      <c r="FO536" s="28"/>
      <c r="FP536" s="28"/>
      <c r="FQ536" s="28"/>
      <c r="FR536" s="28"/>
      <c r="FS536" s="28"/>
      <c r="FT536" s="28"/>
      <c r="FU536" s="28"/>
      <c r="FV536" s="28"/>
      <c r="FW536" s="28"/>
      <c r="FX536" s="28"/>
      <c r="FY536" s="28"/>
      <c r="FZ536" s="28"/>
      <c r="GA536" s="28"/>
      <c r="GB536" s="28"/>
      <c r="GC536" s="28"/>
      <c r="GD536" s="28"/>
      <c r="GE536" s="28"/>
      <c r="GF536" s="28"/>
      <c r="GG536" s="28"/>
      <c r="GH536" s="28"/>
      <c r="GI536" s="28"/>
      <c r="GJ536" s="28"/>
      <c r="GK536" s="28"/>
      <c r="GL536" s="28"/>
      <c r="GM536" s="28"/>
      <c r="GN536" s="28"/>
      <c r="GO536" s="28"/>
      <c r="GP536" s="28"/>
      <c r="GQ536" s="28"/>
      <c r="GR536" s="28"/>
      <c r="GS536" s="28"/>
      <c r="GT536" s="28"/>
      <c r="GU536" s="28"/>
      <c r="GV536" s="28"/>
      <c r="GW536" s="28"/>
      <c r="GX536" s="28"/>
      <c r="GY536" s="28"/>
      <c r="GZ536" s="28"/>
      <c r="HA536" s="28"/>
      <c r="HB536" s="28"/>
      <c r="HC536" s="28"/>
      <c r="HD536" s="28"/>
      <c r="HE536" s="28"/>
      <c r="HF536" s="28"/>
      <c r="HG536" s="28"/>
      <c r="HH536" s="28"/>
      <c r="HI536" s="28"/>
      <c r="HJ536" s="28"/>
      <c r="HK536" s="28"/>
      <c r="HL536" s="28"/>
      <c r="HM536" s="28"/>
      <c r="HN536" s="28"/>
      <c r="HO536" s="28"/>
      <c r="HP536" s="28"/>
      <c r="HQ536" s="28"/>
      <c r="HR536" s="28"/>
      <c r="HS536" s="28"/>
      <c r="HT536" s="28"/>
      <c r="HU536" s="28"/>
      <c r="HV536" s="28"/>
      <c r="HW536" s="28"/>
      <c r="HX536" s="28"/>
      <c r="HY536" s="28"/>
      <c r="HZ536" s="28"/>
      <c r="IA536" s="28"/>
      <c r="IB536" s="28"/>
      <c r="IC536" s="28"/>
      <c r="ID536" s="28"/>
      <c r="IE536" s="28"/>
      <c r="IF536" s="28"/>
      <c r="IG536" s="28"/>
      <c r="IH536" s="28"/>
      <c r="II536" s="28"/>
      <c r="IJ536" s="28"/>
      <c r="IK536" s="28"/>
      <c r="IL536" s="28"/>
      <c r="IM536" s="28"/>
      <c r="IN536" s="28"/>
      <c r="IO536" s="28"/>
      <c r="IP536" s="28"/>
      <c r="IQ536" s="28"/>
      <c r="IR536" s="28"/>
      <c r="IS536" s="28"/>
      <c r="IT536" s="28"/>
      <c r="IU536" s="28"/>
      <c r="IV536" s="28"/>
      <c r="IW536" s="28"/>
      <c r="IX536" s="28"/>
      <c r="IY536" s="28"/>
      <c r="IZ536" s="28"/>
      <c r="JA536" s="28"/>
      <c r="JB536" s="28"/>
      <c r="JC536" s="28"/>
      <c r="JD536" s="28"/>
      <c r="JE536" s="28"/>
      <c r="JF536" s="28"/>
      <c r="JG536" s="28"/>
      <c r="JH536" s="28"/>
      <c r="JI536" s="28"/>
      <c r="JJ536" s="28"/>
      <c r="JK536" s="28"/>
      <c r="JL536" s="28"/>
      <c r="JM536" s="28"/>
      <c r="JN536" s="28"/>
      <c r="JO536" s="28"/>
      <c r="JP536" s="28"/>
      <c r="JQ536" s="28"/>
      <c r="JR536" s="28"/>
      <c r="JS536" s="28"/>
    </row>
    <row r="537" spans="1:279" s="27" customFormat="1" ht="12.75" outlineLevel="1" x14ac:dyDescent="0.2">
      <c r="A537" s="33"/>
      <c r="B537" s="58"/>
      <c r="C537" s="193" t="s">
        <v>48</v>
      </c>
      <c r="D537" s="33"/>
      <c r="E537" s="244"/>
      <c r="F537" s="194"/>
      <c r="G537" s="253">
        <f t="shared" si="778"/>
        <v>-62755.5</v>
      </c>
      <c r="H537" s="246">
        <f t="shared" si="779"/>
        <v>8.1779820626536956E-5</v>
      </c>
      <c r="I537" s="201" t="s">
        <v>164</v>
      </c>
      <c r="J537" s="199">
        <f>+Project!B26</f>
        <v>0</v>
      </c>
      <c r="K537" s="199">
        <f>+Project!C26</f>
        <v>0</v>
      </c>
      <c r="L537" s="199">
        <f>+Project!D26</f>
        <v>0</v>
      </c>
      <c r="M537" s="199">
        <f>+Project!E26</f>
        <v>0</v>
      </c>
      <c r="N537" s="199">
        <f>+Project!F26</f>
        <v>0</v>
      </c>
      <c r="O537" s="199">
        <f>+Project!G26</f>
        <v>0</v>
      </c>
      <c r="P537" s="199">
        <f>+Project!H26</f>
        <v>0</v>
      </c>
      <c r="Q537" s="199">
        <f>+Project!I26</f>
        <v>0</v>
      </c>
      <c r="R537" s="199">
        <f>+Project!J26</f>
        <v>0</v>
      </c>
      <c r="S537" s="199">
        <f>+Project!K26</f>
        <v>0</v>
      </c>
      <c r="T537" s="199">
        <f>+Project!L26</f>
        <v>0</v>
      </c>
      <c r="U537" s="199">
        <f>+Project!M26</f>
        <v>0</v>
      </c>
      <c r="V537" s="199">
        <f>+Project!N26</f>
        <v>0</v>
      </c>
      <c r="W537" s="199">
        <f>+Project!O26</f>
        <v>0</v>
      </c>
      <c r="X537" s="199">
        <f>+Project!P26</f>
        <v>0</v>
      </c>
      <c r="Y537" s="199">
        <f>+Project!Q26</f>
        <v>0</v>
      </c>
      <c r="Z537" s="199">
        <f>+Project!R26</f>
        <v>0</v>
      </c>
      <c r="AA537" s="199">
        <f>+Project!S26</f>
        <v>0</v>
      </c>
      <c r="AB537" s="199">
        <f>+Project!T26</f>
        <v>0</v>
      </c>
      <c r="AC537" s="199">
        <f>+Project!U26</f>
        <v>0</v>
      </c>
      <c r="AD537" s="199">
        <f>+Project!V26</f>
        <v>0</v>
      </c>
      <c r="AE537" s="199">
        <f>+Project!W26</f>
        <v>0</v>
      </c>
      <c r="AF537" s="199">
        <f>+Project!X26</f>
        <v>0</v>
      </c>
      <c r="AG537" s="199">
        <f>+Project!Y26</f>
        <v>0</v>
      </c>
      <c r="AH537" s="199">
        <f>+Project!Z26</f>
        <v>0</v>
      </c>
      <c r="AI537" s="199">
        <f>+Project!AA26</f>
        <v>-52216</v>
      </c>
      <c r="AJ537" s="199">
        <f>+Project!AB26</f>
        <v>-10539.5</v>
      </c>
      <c r="AK537" s="199"/>
      <c r="AL537" s="199"/>
      <c r="AM537" s="199">
        <v>0</v>
      </c>
      <c r="AN537" s="199">
        <v>0</v>
      </c>
      <c r="AO537" s="199">
        <v>0</v>
      </c>
      <c r="AP537" s="199">
        <v>0</v>
      </c>
      <c r="AQ537" s="199">
        <v>0</v>
      </c>
      <c r="AR537" s="199">
        <v>0</v>
      </c>
      <c r="AS537" s="199">
        <v>0</v>
      </c>
      <c r="AT537" s="199"/>
      <c r="AU537" s="199"/>
      <c r="AV537" s="199"/>
      <c r="AW537" s="199"/>
      <c r="AX537" s="199"/>
      <c r="AY537" s="199"/>
      <c r="AZ537" s="199"/>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c r="CG537" s="34"/>
      <c r="CH537" s="34"/>
      <c r="CI537" s="34"/>
      <c r="CJ537" s="34"/>
      <c r="CK537" s="34"/>
      <c r="CL537" s="34"/>
      <c r="CM537" s="34"/>
      <c r="CN537" s="34"/>
      <c r="CO537" s="34"/>
      <c r="CP537" s="34"/>
      <c r="CQ537" s="34"/>
      <c r="CR537" s="34"/>
      <c r="CS537" s="34"/>
      <c r="CT537" s="34"/>
      <c r="CU537" s="34"/>
      <c r="CV537" s="34"/>
      <c r="CW537" s="34"/>
      <c r="CX537" s="34"/>
      <c r="CY537" s="34"/>
      <c r="CZ537" s="34"/>
      <c r="DA537" s="34"/>
      <c r="DB537" s="14"/>
      <c r="DC537" s="28"/>
      <c r="DD537" s="28"/>
      <c r="DE537" s="28"/>
      <c r="DF537" s="28"/>
      <c r="DG537" s="28"/>
      <c r="DH537" s="28"/>
      <c r="DI537" s="28"/>
      <c r="DJ537" s="28"/>
      <c r="DK537" s="28"/>
      <c r="DL537" s="28"/>
      <c r="DM537" s="28"/>
      <c r="DN537" s="28"/>
      <c r="DO537" s="28"/>
      <c r="DP537" s="28"/>
      <c r="DQ537" s="28"/>
      <c r="DR537" s="28"/>
      <c r="DS537" s="28"/>
      <c r="DT537" s="28"/>
      <c r="DU537" s="28"/>
      <c r="DV537" s="28"/>
      <c r="DW537" s="28"/>
      <c r="DX537" s="28"/>
      <c r="DY537" s="28"/>
      <c r="DZ537" s="28"/>
      <c r="EA537" s="28"/>
      <c r="EB537" s="28"/>
      <c r="EC537" s="28"/>
      <c r="ED537" s="28"/>
      <c r="EE537" s="28"/>
      <c r="EF537" s="28"/>
      <c r="EG537" s="28"/>
      <c r="EH537" s="28"/>
      <c r="EI537" s="28"/>
      <c r="EJ537" s="28"/>
      <c r="EK537" s="28"/>
      <c r="EL537" s="28"/>
      <c r="EM537" s="28"/>
      <c r="EN537" s="28"/>
      <c r="EO537" s="28"/>
      <c r="EP537" s="28"/>
      <c r="EQ537" s="28"/>
      <c r="ER537" s="28"/>
      <c r="ES537" s="28"/>
      <c r="ET537" s="28"/>
      <c r="EU537" s="28"/>
      <c r="EV537" s="28"/>
      <c r="EW537" s="28"/>
      <c r="EX537" s="28"/>
      <c r="EY537" s="28"/>
      <c r="EZ537" s="28"/>
      <c r="FA537" s="28"/>
      <c r="FB537" s="28"/>
      <c r="FC537" s="28"/>
      <c r="FD537" s="28"/>
      <c r="FE537" s="28"/>
      <c r="FF537" s="28"/>
      <c r="FG537" s="28"/>
      <c r="FH537" s="28"/>
      <c r="FI537" s="28"/>
      <c r="FJ537" s="28"/>
      <c r="FK537" s="28"/>
      <c r="FL537" s="28"/>
      <c r="FM537" s="28"/>
      <c r="FN537" s="28"/>
      <c r="FO537" s="28"/>
      <c r="FP537" s="28"/>
      <c r="FQ537" s="28"/>
      <c r="FR537" s="28"/>
      <c r="FS537" s="28"/>
      <c r="FT537" s="28"/>
      <c r="FU537" s="28"/>
      <c r="FV537" s="28"/>
      <c r="FW537" s="28"/>
      <c r="FX537" s="28"/>
      <c r="FY537" s="28"/>
      <c r="FZ537" s="28"/>
      <c r="GA537" s="28"/>
      <c r="GB537" s="28"/>
      <c r="GC537" s="28"/>
      <c r="GD537" s="28"/>
      <c r="GE537" s="28"/>
      <c r="GF537" s="28"/>
      <c r="GG537" s="28"/>
      <c r="GH537" s="28"/>
      <c r="GI537" s="28"/>
      <c r="GJ537" s="28"/>
      <c r="GK537" s="28"/>
      <c r="GL537" s="28"/>
      <c r="GM537" s="28"/>
      <c r="GN537" s="28"/>
      <c r="GO537" s="28"/>
      <c r="GP537" s="28"/>
      <c r="GQ537" s="28"/>
      <c r="GR537" s="28"/>
      <c r="GS537" s="28"/>
      <c r="GT537" s="28"/>
      <c r="GU537" s="28"/>
      <c r="GV537" s="28"/>
      <c r="GW537" s="28"/>
      <c r="GX537" s="28"/>
      <c r="GY537" s="28"/>
      <c r="GZ537" s="28"/>
      <c r="HA537" s="28"/>
      <c r="HB537" s="28"/>
      <c r="HC537" s="28"/>
      <c r="HD537" s="28"/>
      <c r="HE537" s="28"/>
      <c r="HF537" s="28"/>
      <c r="HG537" s="28"/>
      <c r="HH537" s="28"/>
      <c r="HI537" s="28"/>
      <c r="HJ537" s="28"/>
      <c r="HK537" s="28"/>
      <c r="HL537" s="28"/>
      <c r="HM537" s="28"/>
      <c r="HN537" s="28"/>
      <c r="HO537" s="28"/>
      <c r="HP537" s="28"/>
      <c r="HQ537" s="28"/>
      <c r="HR537" s="28"/>
      <c r="HS537" s="28"/>
      <c r="HT537" s="28"/>
      <c r="HU537" s="28"/>
      <c r="HV537" s="28"/>
      <c r="HW537" s="28"/>
      <c r="HX537" s="28"/>
      <c r="HY537" s="28"/>
      <c r="HZ537" s="28"/>
      <c r="IA537" s="28"/>
      <c r="IB537" s="28"/>
      <c r="IC537" s="28"/>
      <c r="ID537" s="28"/>
      <c r="IE537" s="28"/>
      <c r="IF537" s="28"/>
      <c r="IG537" s="28"/>
      <c r="IH537" s="28"/>
      <c r="II537" s="28"/>
      <c r="IJ537" s="28"/>
      <c r="IK537" s="28"/>
      <c r="IL537" s="28"/>
      <c r="IM537" s="28"/>
      <c r="IN537" s="28"/>
      <c r="IO537" s="28"/>
      <c r="IP537" s="28"/>
      <c r="IQ537" s="28"/>
      <c r="IR537" s="28"/>
      <c r="IS537" s="28"/>
      <c r="IT537" s="28"/>
      <c r="IU537" s="28"/>
      <c r="IV537" s="28"/>
      <c r="IW537" s="28"/>
      <c r="IX537" s="28"/>
      <c r="IY537" s="28"/>
      <c r="IZ537" s="28"/>
      <c r="JA537" s="28"/>
      <c r="JB537" s="28"/>
      <c r="JC537" s="28"/>
      <c r="JD537" s="28"/>
      <c r="JE537" s="28"/>
      <c r="JF537" s="28"/>
      <c r="JG537" s="28"/>
      <c r="JH537" s="28"/>
      <c r="JI537" s="28"/>
      <c r="JJ537" s="28"/>
      <c r="JK537" s="28"/>
      <c r="JL537" s="28"/>
      <c r="JM537" s="28"/>
      <c r="JN537" s="28"/>
      <c r="JO537" s="28"/>
      <c r="JP537" s="28"/>
      <c r="JQ537" s="28"/>
      <c r="JR537" s="28"/>
      <c r="JS537" s="28"/>
    </row>
    <row r="538" spans="1:279" s="27" customFormat="1" ht="12.75" outlineLevel="1" x14ac:dyDescent="0.2">
      <c r="A538" s="33"/>
      <c r="B538" s="58"/>
      <c r="C538" s="193" t="s">
        <v>49</v>
      </c>
      <c r="D538" s="33"/>
      <c r="E538" s="244"/>
      <c r="F538" s="194"/>
      <c r="G538" s="253">
        <f t="shared" si="778"/>
        <v>-6033.06</v>
      </c>
      <c r="H538" s="246">
        <f t="shared" si="779"/>
        <v>7.861981254696961E-6</v>
      </c>
      <c r="I538" s="201" t="s">
        <v>164</v>
      </c>
      <c r="J538" s="199">
        <f>+Project!B27</f>
        <v>0</v>
      </c>
      <c r="K538" s="199">
        <f>+Project!C27</f>
        <v>0</v>
      </c>
      <c r="L538" s="199">
        <f>+Project!D27</f>
        <v>0</v>
      </c>
      <c r="M538" s="199">
        <f>+Project!E27</f>
        <v>0</v>
      </c>
      <c r="N538" s="199">
        <f>+Project!F27</f>
        <v>0</v>
      </c>
      <c r="O538" s="199">
        <f>+Project!G27</f>
        <v>0</v>
      </c>
      <c r="P538" s="199">
        <f>+Project!H27</f>
        <v>0</v>
      </c>
      <c r="Q538" s="199">
        <f>+Project!I27</f>
        <v>0</v>
      </c>
      <c r="R538" s="199">
        <f>+Project!J27</f>
        <v>0</v>
      </c>
      <c r="S538" s="199">
        <f>+Project!K27</f>
        <v>0</v>
      </c>
      <c r="T538" s="199">
        <f>+Project!L27</f>
        <v>0</v>
      </c>
      <c r="U538" s="199">
        <f>+Project!M27</f>
        <v>0</v>
      </c>
      <c r="V538" s="199">
        <f>+Project!N27</f>
        <v>0</v>
      </c>
      <c r="W538" s="199">
        <f>+Project!O27</f>
        <v>0</v>
      </c>
      <c r="X538" s="199">
        <f>+Project!P27</f>
        <v>0</v>
      </c>
      <c r="Y538" s="199">
        <f>+Project!Q27</f>
        <v>0</v>
      </c>
      <c r="Z538" s="199">
        <f>+Project!R27</f>
        <v>0</v>
      </c>
      <c r="AA538" s="199">
        <f>+Project!S27</f>
        <v>0</v>
      </c>
      <c r="AB538" s="199">
        <f>+Project!T27</f>
        <v>0</v>
      </c>
      <c r="AC538" s="199">
        <f>+Project!U27</f>
        <v>0</v>
      </c>
      <c r="AD538" s="199">
        <f>+Project!V27</f>
        <v>0</v>
      </c>
      <c r="AE538" s="199">
        <f>+Project!W27</f>
        <v>0</v>
      </c>
      <c r="AF538" s="199">
        <f>+Project!X27</f>
        <v>0</v>
      </c>
      <c r="AG538" s="199">
        <f>+Project!Y27</f>
        <v>0</v>
      </c>
      <c r="AH538" s="199">
        <f>+Project!Z27</f>
        <v>0</v>
      </c>
      <c r="AI538" s="199">
        <f>+Project!AA27</f>
        <v>0</v>
      </c>
      <c r="AJ538" s="199">
        <f>+Project!AB27</f>
        <v>-6033.06</v>
      </c>
      <c r="AK538" s="199"/>
      <c r="AL538" s="199"/>
      <c r="AM538" s="199">
        <v>0</v>
      </c>
      <c r="AN538" s="199">
        <v>0</v>
      </c>
      <c r="AO538" s="199">
        <v>0</v>
      </c>
      <c r="AP538" s="199">
        <v>0</v>
      </c>
      <c r="AQ538" s="199">
        <v>0</v>
      </c>
      <c r="AR538" s="199">
        <v>0</v>
      </c>
      <c r="AS538" s="199">
        <v>0</v>
      </c>
      <c r="AT538" s="199"/>
      <c r="AU538" s="199"/>
      <c r="AV538" s="199"/>
      <c r="AW538" s="199"/>
      <c r="AX538" s="199"/>
      <c r="AY538" s="199"/>
      <c r="AZ538" s="199"/>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c r="CG538" s="34"/>
      <c r="CH538" s="34"/>
      <c r="CI538" s="34"/>
      <c r="CJ538" s="34"/>
      <c r="CK538" s="34"/>
      <c r="CL538" s="34"/>
      <c r="CM538" s="34"/>
      <c r="CN538" s="34"/>
      <c r="CO538" s="34"/>
      <c r="CP538" s="34"/>
      <c r="CQ538" s="34"/>
      <c r="CR538" s="34"/>
      <c r="CS538" s="34"/>
      <c r="CT538" s="34"/>
      <c r="CU538" s="34"/>
      <c r="CV538" s="34"/>
      <c r="CW538" s="34"/>
      <c r="CX538" s="34"/>
      <c r="CY538" s="34"/>
      <c r="CZ538" s="34"/>
      <c r="DA538" s="34"/>
      <c r="DB538" s="14"/>
      <c r="DC538" s="28"/>
      <c r="DD538" s="28"/>
      <c r="DE538" s="28"/>
      <c r="DF538" s="28"/>
      <c r="DG538" s="28"/>
      <c r="DH538" s="28"/>
      <c r="DI538" s="28"/>
      <c r="DJ538" s="28"/>
      <c r="DK538" s="28"/>
      <c r="DL538" s="28"/>
      <c r="DM538" s="28"/>
      <c r="DN538" s="28"/>
      <c r="DO538" s="28"/>
      <c r="DP538" s="28"/>
      <c r="DQ538" s="28"/>
      <c r="DR538" s="28"/>
      <c r="DS538" s="28"/>
      <c r="DT538" s="28"/>
      <c r="DU538" s="28"/>
      <c r="DV538" s="28"/>
      <c r="DW538" s="28"/>
      <c r="DX538" s="28"/>
      <c r="DY538" s="28"/>
      <c r="DZ538" s="28"/>
      <c r="EA538" s="28"/>
      <c r="EB538" s="28"/>
      <c r="EC538" s="28"/>
      <c r="ED538" s="28"/>
      <c r="EE538" s="28"/>
      <c r="EF538" s="28"/>
      <c r="EG538" s="28"/>
      <c r="EH538" s="28"/>
      <c r="EI538" s="28"/>
      <c r="EJ538" s="28"/>
      <c r="EK538" s="28"/>
      <c r="EL538" s="28"/>
      <c r="EM538" s="28"/>
      <c r="EN538" s="28"/>
      <c r="EO538" s="28"/>
      <c r="EP538" s="28"/>
      <c r="EQ538" s="28"/>
      <c r="ER538" s="28"/>
      <c r="ES538" s="28"/>
      <c r="ET538" s="28"/>
      <c r="EU538" s="28"/>
      <c r="EV538" s="28"/>
      <c r="EW538" s="28"/>
      <c r="EX538" s="28"/>
      <c r="EY538" s="28"/>
      <c r="EZ538" s="28"/>
      <c r="FA538" s="28"/>
      <c r="FB538" s="28"/>
      <c r="FC538" s="28"/>
      <c r="FD538" s="28"/>
      <c r="FE538" s="28"/>
      <c r="FF538" s="28"/>
      <c r="FG538" s="28"/>
      <c r="FH538" s="28"/>
      <c r="FI538" s="28"/>
      <c r="FJ538" s="28"/>
      <c r="FK538" s="28"/>
      <c r="FL538" s="28"/>
      <c r="FM538" s="28"/>
      <c r="FN538" s="28"/>
      <c r="FO538" s="28"/>
      <c r="FP538" s="28"/>
      <c r="FQ538" s="28"/>
      <c r="FR538" s="28"/>
      <c r="FS538" s="28"/>
      <c r="FT538" s="28"/>
      <c r="FU538" s="28"/>
      <c r="FV538" s="28"/>
      <c r="FW538" s="28"/>
      <c r="FX538" s="28"/>
      <c r="FY538" s="28"/>
      <c r="FZ538" s="28"/>
      <c r="GA538" s="28"/>
      <c r="GB538" s="28"/>
      <c r="GC538" s="28"/>
      <c r="GD538" s="28"/>
      <c r="GE538" s="28"/>
      <c r="GF538" s="28"/>
      <c r="GG538" s="28"/>
      <c r="GH538" s="28"/>
      <c r="GI538" s="28"/>
      <c r="GJ538" s="28"/>
      <c r="GK538" s="28"/>
      <c r="GL538" s="28"/>
      <c r="GM538" s="28"/>
      <c r="GN538" s="28"/>
      <c r="GO538" s="28"/>
      <c r="GP538" s="28"/>
      <c r="GQ538" s="28"/>
      <c r="GR538" s="28"/>
      <c r="GS538" s="28"/>
      <c r="GT538" s="28"/>
      <c r="GU538" s="28"/>
      <c r="GV538" s="28"/>
      <c r="GW538" s="28"/>
      <c r="GX538" s="28"/>
      <c r="GY538" s="28"/>
      <c r="GZ538" s="28"/>
      <c r="HA538" s="28"/>
      <c r="HB538" s="28"/>
      <c r="HC538" s="28"/>
      <c r="HD538" s="28"/>
      <c r="HE538" s="28"/>
      <c r="HF538" s="28"/>
      <c r="HG538" s="28"/>
      <c r="HH538" s="28"/>
      <c r="HI538" s="28"/>
      <c r="HJ538" s="28"/>
      <c r="HK538" s="28"/>
      <c r="HL538" s="28"/>
      <c r="HM538" s="28"/>
      <c r="HN538" s="28"/>
      <c r="HO538" s="28"/>
      <c r="HP538" s="28"/>
      <c r="HQ538" s="28"/>
      <c r="HR538" s="28"/>
      <c r="HS538" s="28"/>
      <c r="HT538" s="28"/>
      <c r="HU538" s="28"/>
      <c r="HV538" s="28"/>
      <c r="HW538" s="28"/>
      <c r="HX538" s="28"/>
      <c r="HY538" s="28"/>
      <c r="HZ538" s="28"/>
      <c r="IA538" s="28"/>
      <c r="IB538" s="28"/>
      <c r="IC538" s="28"/>
      <c r="ID538" s="28"/>
      <c r="IE538" s="28"/>
      <c r="IF538" s="28"/>
      <c r="IG538" s="28"/>
      <c r="IH538" s="28"/>
      <c r="II538" s="28"/>
      <c r="IJ538" s="28"/>
      <c r="IK538" s="28"/>
      <c r="IL538" s="28"/>
      <c r="IM538" s="28"/>
      <c r="IN538" s="28"/>
      <c r="IO538" s="28"/>
      <c r="IP538" s="28"/>
      <c r="IQ538" s="28"/>
      <c r="IR538" s="28"/>
      <c r="IS538" s="28"/>
      <c r="IT538" s="28"/>
      <c r="IU538" s="28"/>
      <c r="IV538" s="28"/>
      <c r="IW538" s="28"/>
      <c r="IX538" s="28"/>
      <c r="IY538" s="28"/>
      <c r="IZ538" s="28"/>
      <c r="JA538" s="28"/>
      <c r="JB538" s="28"/>
      <c r="JC538" s="28"/>
      <c r="JD538" s="28"/>
      <c r="JE538" s="28"/>
      <c r="JF538" s="28"/>
      <c r="JG538" s="28"/>
      <c r="JH538" s="28"/>
      <c r="JI538" s="28"/>
      <c r="JJ538" s="28"/>
      <c r="JK538" s="28"/>
      <c r="JL538" s="28"/>
      <c r="JM538" s="28"/>
      <c r="JN538" s="28"/>
      <c r="JO538" s="28"/>
      <c r="JP538" s="28"/>
      <c r="JQ538" s="28"/>
      <c r="JR538" s="28"/>
      <c r="JS538" s="28"/>
    </row>
    <row r="539" spans="1:279" s="27" customFormat="1" ht="12.75" outlineLevel="1" x14ac:dyDescent="0.2">
      <c r="A539" s="33"/>
      <c r="B539" s="58"/>
      <c r="C539" s="193" t="s">
        <v>50</v>
      </c>
      <c r="D539" s="33"/>
      <c r="E539" s="244"/>
      <c r="F539" s="194"/>
      <c r="G539" s="253">
        <f t="shared" si="778"/>
        <v>-478375.55</v>
      </c>
      <c r="H539" s="246">
        <f t="shared" si="779"/>
        <v>6.2339502786402728E-4</v>
      </c>
      <c r="I539" s="201" t="s">
        <v>164</v>
      </c>
      <c r="J539" s="199">
        <f>+Project!B28</f>
        <v>0</v>
      </c>
      <c r="K539" s="199">
        <f>+Project!C28</f>
        <v>0</v>
      </c>
      <c r="L539" s="199">
        <f>+Project!D28</f>
        <v>0</v>
      </c>
      <c r="M539" s="199">
        <f>+Project!E28</f>
        <v>0</v>
      </c>
      <c r="N539" s="199">
        <f>+Project!F28</f>
        <v>0</v>
      </c>
      <c r="O539" s="199">
        <f>+Project!G28</f>
        <v>0</v>
      </c>
      <c r="P539" s="199">
        <f>+Project!H28</f>
        <v>0</v>
      </c>
      <c r="Q539" s="199">
        <f>+Project!I28</f>
        <v>0</v>
      </c>
      <c r="R539" s="199">
        <f>+Project!J28</f>
        <v>0</v>
      </c>
      <c r="S539" s="199">
        <f>+Project!K28</f>
        <v>0</v>
      </c>
      <c r="T539" s="199">
        <f>+Project!L28</f>
        <v>0</v>
      </c>
      <c r="U539" s="199">
        <f>+Project!M28</f>
        <v>0</v>
      </c>
      <c r="V539" s="199">
        <f>+Project!N28</f>
        <v>0</v>
      </c>
      <c r="W539" s="199">
        <f>+Project!O28</f>
        <v>0</v>
      </c>
      <c r="X539" s="199">
        <f>+Project!P28</f>
        <v>0</v>
      </c>
      <c r="Y539" s="199">
        <f>+Project!Q28</f>
        <v>0</v>
      </c>
      <c r="Z539" s="199">
        <f>+Project!R28</f>
        <v>0</v>
      </c>
      <c r="AA539" s="199">
        <f>+Project!S28</f>
        <v>0</v>
      </c>
      <c r="AB539" s="199">
        <f>+Project!T28</f>
        <v>0</v>
      </c>
      <c r="AC539" s="199">
        <f>+Project!U28</f>
        <v>0</v>
      </c>
      <c r="AD539" s="199">
        <f>+Project!V28</f>
        <v>0</v>
      </c>
      <c r="AE539" s="199">
        <f>+Project!W28</f>
        <v>0</v>
      </c>
      <c r="AF539" s="199">
        <f>+Project!X28</f>
        <v>0</v>
      </c>
      <c r="AG539" s="199">
        <f>+Project!Y28</f>
        <v>0</v>
      </c>
      <c r="AH539" s="199">
        <f>+Project!Z28</f>
        <v>-237128.53</v>
      </c>
      <c r="AI539" s="199">
        <f>+Project!AA28</f>
        <v>-241247.02</v>
      </c>
      <c r="AJ539" s="199">
        <f>+Project!AB28</f>
        <v>0</v>
      </c>
      <c r="AK539" s="199"/>
      <c r="AL539" s="199"/>
      <c r="AM539" s="199">
        <v>0</v>
      </c>
      <c r="AN539" s="199">
        <v>0</v>
      </c>
      <c r="AO539" s="199">
        <v>0</v>
      </c>
      <c r="AP539" s="199">
        <v>0</v>
      </c>
      <c r="AQ539" s="199">
        <v>0</v>
      </c>
      <c r="AR539" s="199">
        <v>0</v>
      </c>
      <c r="AS539" s="199">
        <v>0</v>
      </c>
      <c r="AT539" s="199"/>
      <c r="AU539" s="199"/>
      <c r="AV539" s="199"/>
      <c r="AW539" s="199"/>
      <c r="AX539" s="199"/>
      <c r="AY539" s="199"/>
      <c r="AZ539" s="199"/>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c r="CG539" s="34"/>
      <c r="CH539" s="34"/>
      <c r="CI539" s="34"/>
      <c r="CJ539" s="34"/>
      <c r="CK539" s="34"/>
      <c r="CL539" s="34"/>
      <c r="CM539" s="34"/>
      <c r="CN539" s="34"/>
      <c r="CO539" s="34"/>
      <c r="CP539" s="34"/>
      <c r="CQ539" s="34"/>
      <c r="CR539" s="34"/>
      <c r="CS539" s="34"/>
      <c r="CT539" s="34"/>
      <c r="CU539" s="34"/>
      <c r="CV539" s="34"/>
      <c r="CW539" s="34"/>
      <c r="CX539" s="34"/>
      <c r="CY539" s="34"/>
      <c r="CZ539" s="34"/>
      <c r="DA539" s="34"/>
      <c r="DB539" s="14"/>
      <c r="DC539" s="28"/>
      <c r="DD539" s="28"/>
      <c r="DE539" s="28"/>
      <c r="DF539" s="28"/>
      <c r="DG539" s="28"/>
      <c r="DH539" s="28"/>
      <c r="DI539" s="28"/>
      <c r="DJ539" s="28"/>
      <c r="DK539" s="28"/>
      <c r="DL539" s="28"/>
      <c r="DM539" s="28"/>
      <c r="DN539" s="28"/>
      <c r="DO539" s="28"/>
      <c r="DP539" s="28"/>
      <c r="DQ539" s="28"/>
      <c r="DR539" s="28"/>
      <c r="DS539" s="28"/>
      <c r="DT539" s="28"/>
      <c r="DU539" s="28"/>
      <c r="DV539" s="28"/>
      <c r="DW539" s="28"/>
      <c r="DX539" s="28"/>
      <c r="DY539" s="28"/>
      <c r="DZ539" s="28"/>
      <c r="EA539" s="28"/>
      <c r="EB539" s="28"/>
      <c r="EC539" s="28"/>
      <c r="ED539" s="28"/>
      <c r="EE539" s="28"/>
      <c r="EF539" s="28"/>
      <c r="EG539" s="28"/>
      <c r="EH539" s="28"/>
      <c r="EI539" s="28"/>
      <c r="EJ539" s="28"/>
      <c r="EK539" s="28"/>
      <c r="EL539" s="28"/>
      <c r="EM539" s="28"/>
      <c r="EN539" s="28"/>
      <c r="EO539" s="28"/>
      <c r="EP539" s="28"/>
      <c r="EQ539" s="28"/>
      <c r="ER539" s="28"/>
      <c r="ES539" s="28"/>
      <c r="ET539" s="28"/>
      <c r="EU539" s="28"/>
      <c r="EV539" s="28"/>
      <c r="EW539" s="28"/>
      <c r="EX539" s="28"/>
      <c r="EY539" s="28"/>
      <c r="EZ539" s="28"/>
      <c r="FA539" s="28"/>
      <c r="FB539" s="28"/>
      <c r="FC539" s="28"/>
      <c r="FD539" s="28"/>
      <c r="FE539" s="28"/>
      <c r="FF539" s="28"/>
      <c r="FG539" s="28"/>
      <c r="FH539" s="28"/>
      <c r="FI539" s="28"/>
      <c r="FJ539" s="28"/>
      <c r="FK539" s="28"/>
      <c r="FL539" s="28"/>
      <c r="FM539" s="28"/>
      <c r="FN539" s="28"/>
      <c r="FO539" s="28"/>
      <c r="FP539" s="28"/>
      <c r="FQ539" s="28"/>
      <c r="FR539" s="28"/>
      <c r="FS539" s="28"/>
      <c r="FT539" s="28"/>
      <c r="FU539" s="28"/>
      <c r="FV539" s="28"/>
      <c r="FW539" s="28"/>
      <c r="FX539" s="28"/>
      <c r="FY539" s="28"/>
      <c r="FZ539" s="28"/>
      <c r="GA539" s="28"/>
      <c r="GB539" s="28"/>
      <c r="GC539" s="28"/>
      <c r="GD539" s="28"/>
      <c r="GE539" s="28"/>
      <c r="GF539" s="28"/>
      <c r="GG539" s="28"/>
      <c r="GH539" s="28"/>
      <c r="GI539" s="28"/>
      <c r="GJ539" s="28"/>
      <c r="GK539" s="28"/>
      <c r="GL539" s="28"/>
      <c r="GM539" s="28"/>
      <c r="GN539" s="28"/>
      <c r="GO539" s="28"/>
      <c r="GP539" s="28"/>
      <c r="GQ539" s="28"/>
      <c r="GR539" s="28"/>
      <c r="GS539" s="28"/>
      <c r="GT539" s="28"/>
      <c r="GU539" s="28"/>
      <c r="GV539" s="28"/>
      <c r="GW539" s="28"/>
      <c r="GX539" s="28"/>
      <c r="GY539" s="28"/>
      <c r="GZ539" s="28"/>
      <c r="HA539" s="28"/>
      <c r="HB539" s="28"/>
      <c r="HC539" s="28"/>
      <c r="HD539" s="28"/>
      <c r="HE539" s="28"/>
      <c r="HF539" s="28"/>
      <c r="HG539" s="28"/>
      <c r="HH539" s="28"/>
      <c r="HI539" s="28"/>
      <c r="HJ539" s="28"/>
      <c r="HK539" s="28"/>
      <c r="HL539" s="28"/>
      <c r="HM539" s="28"/>
      <c r="HN539" s="28"/>
      <c r="HO539" s="28"/>
      <c r="HP539" s="28"/>
      <c r="HQ539" s="28"/>
      <c r="HR539" s="28"/>
      <c r="HS539" s="28"/>
      <c r="HT539" s="28"/>
      <c r="HU539" s="28"/>
      <c r="HV539" s="28"/>
      <c r="HW539" s="28"/>
      <c r="HX539" s="28"/>
      <c r="HY539" s="28"/>
      <c r="HZ539" s="28"/>
      <c r="IA539" s="28"/>
      <c r="IB539" s="28"/>
      <c r="IC539" s="28"/>
      <c r="ID539" s="28"/>
      <c r="IE539" s="28"/>
      <c r="IF539" s="28"/>
      <c r="IG539" s="28"/>
      <c r="IH539" s="28"/>
      <c r="II539" s="28"/>
      <c r="IJ539" s="28"/>
      <c r="IK539" s="28"/>
      <c r="IL539" s="28"/>
      <c r="IM539" s="28"/>
      <c r="IN539" s="28"/>
      <c r="IO539" s="28"/>
      <c r="IP539" s="28"/>
      <c r="IQ539" s="28"/>
      <c r="IR539" s="28"/>
      <c r="IS539" s="28"/>
      <c r="IT539" s="28"/>
      <c r="IU539" s="28"/>
      <c r="IV539" s="28"/>
      <c r="IW539" s="28"/>
      <c r="IX539" s="28"/>
      <c r="IY539" s="28"/>
      <c r="IZ539" s="28"/>
      <c r="JA539" s="28"/>
      <c r="JB539" s="28"/>
      <c r="JC539" s="28"/>
      <c r="JD539" s="28"/>
      <c r="JE539" s="28"/>
      <c r="JF539" s="28"/>
      <c r="JG539" s="28"/>
      <c r="JH539" s="28"/>
      <c r="JI539" s="28"/>
      <c r="JJ539" s="28"/>
      <c r="JK539" s="28"/>
      <c r="JL539" s="28"/>
      <c r="JM539" s="28"/>
      <c r="JN539" s="28"/>
      <c r="JO539" s="28"/>
      <c r="JP539" s="28"/>
      <c r="JQ539" s="28"/>
      <c r="JR539" s="28"/>
      <c r="JS539" s="28"/>
    </row>
    <row r="540" spans="1:279" s="27" customFormat="1" ht="12.75" outlineLevel="1" x14ac:dyDescent="0.2">
      <c r="A540" s="33"/>
      <c r="B540" s="58"/>
      <c r="C540" s="33"/>
      <c r="D540" s="33"/>
      <c r="E540" s="33"/>
      <c r="F540" s="33"/>
      <c r="G540" s="33"/>
      <c r="H540" s="33"/>
      <c r="I540" s="201" t="s">
        <v>164</v>
      </c>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c r="CG540" s="34"/>
      <c r="CH540" s="34"/>
      <c r="CI540" s="34"/>
      <c r="CJ540" s="34"/>
      <c r="CK540" s="34"/>
      <c r="CL540" s="34"/>
      <c r="CM540" s="34"/>
      <c r="CN540" s="34"/>
      <c r="CO540" s="34"/>
      <c r="CP540" s="34"/>
      <c r="CQ540" s="34"/>
      <c r="CR540" s="34"/>
      <c r="CS540" s="34"/>
      <c r="CT540" s="34"/>
      <c r="CU540" s="34"/>
      <c r="CV540" s="34"/>
      <c r="CW540" s="34"/>
      <c r="CX540" s="34"/>
      <c r="CY540" s="34"/>
      <c r="CZ540" s="34"/>
      <c r="DA540" s="34"/>
      <c r="DB540" s="14"/>
      <c r="DC540" s="28"/>
      <c r="DD540" s="28"/>
      <c r="DE540" s="28"/>
      <c r="DF540" s="28"/>
      <c r="DG540" s="28"/>
      <c r="DH540" s="28"/>
      <c r="DI540" s="28"/>
      <c r="DJ540" s="28"/>
      <c r="DK540" s="28"/>
      <c r="DL540" s="28"/>
      <c r="DM540" s="28"/>
      <c r="DN540" s="28"/>
      <c r="DO540" s="28"/>
      <c r="DP540" s="28"/>
      <c r="DQ540" s="28"/>
      <c r="DR540" s="28"/>
      <c r="DS540" s="28"/>
      <c r="DT540" s="28"/>
      <c r="DU540" s="28"/>
      <c r="DV540" s="28"/>
      <c r="DW540" s="28"/>
      <c r="DX540" s="28"/>
      <c r="DY540" s="28"/>
      <c r="DZ540" s="28"/>
      <c r="EA540" s="28"/>
      <c r="EB540" s="28"/>
      <c r="EC540" s="28"/>
      <c r="ED540" s="28"/>
      <c r="EE540" s="28"/>
      <c r="EF540" s="28"/>
      <c r="EG540" s="28"/>
      <c r="EH540" s="28"/>
      <c r="EI540" s="28"/>
      <c r="EJ540" s="28"/>
      <c r="EK540" s="28"/>
      <c r="EL540" s="28"/>
      <c r="EM540" s="28"/>
      <c r="EN540" s="28"/>
      <c r="EO540" s="28"/>
      <c r="EP540" s="28"/>
      <c r="EQ540" s="28"/>
      <c r="ER540" s="28"/>
      <c r="ES540" s="28"/>
      <c r="ET540" s="28"/>
      <c r="EU540" s="28"/>
      <c r="EV540" s="28"/>
      <c r="EW540" s="28"/>
      <c r="EX540" s="28"/>
      <c r="EY540" s="28"/>
      <c r="EZ540" s="28"/>
      <c r="FA540" s="28"/>
      <c r="FB540" s="28"/>
      <c r="FC540" s="28"/>
      <c r="FD540" s="28"/>
      <c r="FE540" s="28"/>
      <c r="FF540" s="28"/>
      <c r="FG540" s="28"/>
      <c r="FH540" s="28"/>
      <c r="FI540" s="28"/>
      <c r="FJ540" s="28"/>
      <c r="FK540" s="28"/>
      <c r="FL540" s="28"/>
      <c r="FM540" s="28"/>
      <c r="FN540" s="28"/>
      <c r="FO540" s="28"/>
      <c r="FP540" s="28"/>
      <c r="FQ540" s="28"/>
      <c r="FR540" s="28"/>
      <c r="FS540" s="28"/>
      <c r="FT540" s="28"/>
      <c r="FU540" s="28"/>
      <c r="FV540" s="28"/>
      <c r="FW540" s="28"/>
      <c r="FX540" s="28"/>
      <c r="FY540" s="28"/>
      <c r="FZ540" s="28"/>
      <c r="GA540" s="28"/>
      <c r="GB540" s="28"/>
      <c r="GC540" s="28"/>
      <c r="GD540" s="28"/>
      <c r="GE540" s="28"/>
      <c r="GF540" s="28"/>
      <c r="GG540" s="28"/>
      <c r="GH540" s="28"/>
      <c r="GI540" s="28"/>
      <c r="GJ540" s="28"/>
      <c r="GK540" s="28"/>
      <c r="GL540" s="28"/>
      <c r="GM540" s="28"/>
      <c r="GN540" s="28"/>
      <c r="GO540" s="28"/>
      <c r="GP540" s="28"/>
      <c r="GQ540" s="28"/>
      <c r="GR540" s="28"/>
      <c r="GS540" s="28"/>
      <c r="GT540" s="28"/>
      <c r="GU540" s="28"/>
      <c r="GV540" s="28"/>
      <c r="GW540" s="28"/>
      <c r="GX540" s="28"/>
      <c r="GY540" s="28"/>
      <c r="GZ540" s="28"/>
      <c r="HA540" s="28"/>
      <c r="HB540" s="28"/>
      <c r="HC540" s="28"/>
      <c r="HD540" s="28"/>
      <c r="HE540" s="28"/>
      <c r="HF540" s="28"/>
      <c r="HG540" s="28"/>
      <c r="HH540" s="28"/>
      <c r="HI540" s="28"/>
      <c r="HJ540" s="28"/>
      <c r="HK540" s="28"/>
      <c r="HL540" s="28"/>
      <c r="HM540" s="28"/>
      <c r="HN540" s="28"/>
      <c r="HO540" s="28"/>
      <c r="HP540" s="28"/>
      <c r="HQ540" s="28"/>
      <c r="HR540" s="28"/>
      <c r="HS540" s="28"/>
      <c r="HT540" s="28"/>
      <c r="HU540" s="28"/>
      <c r="HV540" s="28"/>
      <c r="HW540" s="28"/>
      <c r="HX540" s="28"/>
      <c r="HY540" s="28"/>
      <c r="HZ540" s="28"/>
      <c r="IA540" s="28"/>
      <c r="IB540" s="28"/>
      <c r="IC540" s="28"/>
      <c r="ID540" s="28"/>
      <c r="IE540" s="28"/>
      <c r="IF540" s="28"/>
      <c r="IG540" s="28"/>
      <c r="IH540" s="28"/>
      <c r="II540" s="28"/>
      <c r="IJ540" s="28"/>
      <c r="IK540" s="28"/>
      <c r="IL540" s="28"/>
      <c r="IM540" s="28"/>
      <c r="IN540" s="28"/>
      <c r="IO540" s="28"/>
      <c r="IP540" s="28"/>
      <c r="IQ540" s="28"/>
      <c r="IR540" s="28"/>
      <c r="IS540" s="28"/>
      <c r="IT540" s="28"/>
      <c r="IU540" s="28"/>
      <c r="IV540" s="28"/>
      <c r="IW540" s="28"/>
      <c r="IX540" s="28"/>
      <c r="IY540" s="28"/>
      <c r="IZ540" s="28"/>
      <c r="JA540" s="28"/>
      <c r="JB540" s="28"/>
      <c r="JC540" s="28"/>
      <c r="JD540" s="28"/>
      <c r="JE540" s="28"/>
      <c r="JF540" s="28"/>
      <c r="JG540" s="28"/>
      <c r="JH540" s="28"/>
      <c r="JI540" s="28"/>
      <c r="JJ540" s="28"/>
      <c r="JK540" s="28"/>
      <c r="JL540" s="28"/>
      <c r="JM540" s="28"/>
      <c r="JN540" s="28"/>
      <c r="JO540" s="28"/>
      <c r="JP540" s="28"/>
      <c r="JQ540" s="28"/>
      <c r="JR540" s="28"/>
      <c r="JS540" s="28"/>
    </row>
    <row r="541" spans="1:279" s="27" customFormat="1" ht="13.5" outlineLevel="1" thickBot="1" x14ac:dyDescent="0.25">
      <c r="A541" s="33"/>
      <c r="B541" s="58"/>
      <c r="C541" s="51" t="s">
        <v>198</v>
      </c>
      <c r="D541" s="33"/>
      <c r="E541" s="254">
        <f>+G541/$G$552</f>
        <v>0.21361485535470834</v>
      </c>
      <c r="F541" s="33"/>
      <c r="G541" s="251">
        <f>SUM(J541:AS541)</f>
        <v>-767371455.68690932</v>
      </c>
      <c r="H541" s="246">
        <f>+G541/G541</f>
        <v>1</v>
      </c>
      <c r="I541" s="201" t="s">
        <v>164</v>
      </c>
      <c r="J541" s="250">
        <f>SUM(J522:J540)</f>
        <v>-3193057.9287594552</v>
      </c>
      <c r="K541" s="250">
        <f t="shared" ref="K541:AS541" si="780">SUM(K522:K540)</f>
        <v>-4547847.9626413332</v>
      </c>
      <c r="L541" s="250">
        <f t="shared" si="780"/>
        <v>-4710495.0781745259</v>
      </c>
      <c r="M541" s="250">
        <f t="shared" si="780"/>
        <v>-4208141.590421834</v>
      </c>
      <c r="N541" s="250">
        <f t="shared" si="780"/>
        <v>-4763821.5490236897</v>
      </c>
      <c r="O541" s="250">
        <f t="shared" si="780"/>
        <v>-5135510.6517526824</v>
      </c>
      <c r="P541" s="250">
        <f t="shared" si="780"/>
        <v>-6346822.8233773103</v>
      </c>
      <c r="Q541" s="250">
        <f t="shared" si="780"/>
        <v>-6483037.1639627023</v>
      </c>
      <c r="R541" s="250">
        <f t="shared" si="780"/>
        <v>-7362903.2497029984</v>
      </c>
      <c r="S541" s="250">
        <f t="shared" si="780"/>
        <v>-7262729.7425618507</v>
      </c>
      <c r="T541" s="250">
        <f t="shared" si="780"/>
        <v>-8565631.9240489993</v>
      </c>
      <c r="U541" s="250">
        <f t="shared" si="780"/>
        <v>-10719106.242481921</v>
      </c>
      <c r="V541" s="250">
        <f t="shared" si="780"/>
        <v>-12898176.229999999</v>
      </c>
      <c r="W541" s="250">
        <f t="shared" si="780"/>
        <v>-14131169.59</v>
      </c>
      <c r="X541" s="250">
        <f t="shared" si="780"/>
        <v>-15578330.439999998</v>
      </c>
      <c r="Y541" s="250">
        <f t="shared" si="780"/>
        <v>-17852402.609999999</v>
      </c>
      <c r="Z541" s="250">
        <f t="shared" si="780"/>
        <v>-14537398.720000001</v>
      </c>
      <c r="AA541" s="250">
        <f t="shared" si="780"/>
        <v>-17513613</v>
      </c>
      <c r="AB541" s="250">
        <f t="shared" si="780"/>
        <v>-23252925.979999989</v>
      </c>
      <c r="AC541" s="250">
        <f t="shared" si="780"/>
        <v>-27873750.570000004</v>
      </c>
      <c r="AD541" s="250">
        <f t="shared" si="780"/>
        <v>-21177632.620000005</v>
      </c>
      <c r="AE541" s="250">
        <f t="shared" si="780"/>
        <v>-22460319.199999999</v>
      </c>
      <c r="AF541" s="250">
        <f t="shared" si="780"/>
        <v>-24807272.519999996</v>
      </c>
      <c r="AG541" s="250">
        <f t="shared" si="780"/>
        <v>-24660756.829999994</v>
      </c>
      <c r="AH541" s="250">
        <f t="shared" si="780"/>
        <v>-38317373.390000001</v>
      </c>
      <c r="AI541" s="250">
        <f t="shared" si="780"/>
        <v>-47077698.590000004</v>
      </c>
      <c r="AJ541" s="250">
        <f t="shared" si="780"/>
        <v>-32333954.939999994</v>
      </c>
      <c r="AK541" s="250">
        <f t="shared" si="780"/>
        <v>-31061065.850000005</v>
      </c>
      <c r="AL541" s="250">
        <f t="shared" si="780"/>
        <v>-31966449.890000001</v>
      </c>
      <c r="AM541" s="250">
        <f t="shared" si="780"/>
        <v>-29803276.949999999</v>
      </c>
      <c r="AN541" s="250">
        <f t="shared" si="780"/>
        <v>-37416080.059999995</v>
      </c>
      <c r="AO541" s="250">
        <f t="shared" si="780"/>
        <v>-36219546.329999998</v>
      </c>
      <c r="AP541" s="250">
        <f t="shared" si="780"/>
        <v>-40227668.089999996</v>
      </c>
      <c r="AQ541" s="250">
        <f t="shared" si="780"/>
        <v>-42332682.169999994</v>
      </c>
      <c r="AR541" s="250">
        <f t="shared" si="780"/>
        <v>-43061501.399999999</v>
      </c>
      <c r="AS541" s="250">
        <f t="shared" si="780"/>
        <v>-47511303.81000001</v>
      </c>
      <c r="AT541" s="199"/>
      <c r="AU541" s="199"/>
      <c r="AV541" s="199"/>
      <c r="AW541" s="199"/>
      <c r="AX541" s="199"/>
      <c r="AY541" s="199"/>
      <c r="AZ541" s="199"/>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c r="CG541" s="34"/>
      <c r="CH541" s="34"/>
      <c r="CI541" s="34"/>
      <c r="CJ541" s="34"/>
      <c r="CK541" s="34"/>
      <c r="CL541" s="34"/>
      <c r="CM541" s="34"/>
      <c r="CN541" s="34"/>
      <c r="CO541" s="34"/>
      <c r="CP541" s="34"/>
      <c r="CQ541" s="34"/>
      <c r="CR541" s="34"/>
      <c r="CS541" s="34"/>
      <c r="CT541" s="34"/>
      <c r="CU541" s="34"/>
      <c r="CV541" s="34"/>
      <c r="CW541" s="34"/>
      <c r="CX541" s="34"/>
      <c r="CY541" s="34"/>
      <c r="CZ541" s="34"/>
      <c r="DA541" s="34"/>
      <c r="DB541" s="14"/>
      <c r="DC541" s="28"/>
      <c r="DD541" s="28"/>
      <c r="DE541" s="28"/>
      <c r="DF541" s="28"/>
      <c r="DG541" s="28"/>
      <c r="DH541" s="28"/>
      <c r="DI541" s="28"/>
      <c r="DJ541" s="28"/>
      <c r="DK541" s="28"/>
      <c r="DL541" s="28"/>
      <c r="DM541" s="28"/>
      <c r="DN541" s="28"/>
      <c r="DO541" s="28"/>
      <c r="DP541" s="28"/>
      <c r="DQ541" s="28"/>
      <c r="DR541" s="28"/>
      <c r="DS541" s="28"/>
      <c r="DT541" s="28"/>
      <c r="DU541" s="28"/>
      <c r="DV541" s="28"/>
      <c r="DW541" s="28"/>
      <c r="DX541" s="28"/>
      <c r="DY541" s="28"/>
      <c r="DZ541" s="28"/>
      <c r="EA541" s="28"/>
      <c r="EB541" s="28"/>
      <c r="EC541" s="28"/>
      <c r="ED541" s="28"/>
      <c r="EE541" s="28"/>
      <c r="EF541" s="28"/>
      <c r="EG541" s="28"/>
      <c r="EH541" s="28"/>
      <c r="EI541" s="28"/>
      <c r="EJ541" s="28"/>
      <c r="EK541" s="28"/>
      <c r="EL541" s="28"/>
      <c r="EM541" s="28"/>
      <c r="EN541" s="28"/>
      <c r="EO541" s="28"/>
      <c r="EP541" s="28"/>
      <c r="EQ541" s="28"/>
      <c r="ER541" s="28"/>
      <c r="ES541" s="28"/>
      <c r="ET541" s="28"/>
      <c r="EU541" s="28"/>
      <c r="EV541" s="28"/>
      <c r="EW541" s="28"/>
      <c r="EX541" s="28"/>
      <c r="EY541" s="28"/>
      <c r="EZ541" s="28"/>
      <c r="FA541" s="28"/>
      <c r="FB541" s="28"/>
      <c r="FC541" s="28"/>
      <c r="FD541" s="28"/>
      <c r="FE541" s="28"/>
      <c r="FF541" s="28"/>
      <c r="FG541" s="28"/>
      <c r="FH541" s="28"/>
      <c r="FI541" s="28"/>
      <c r="FJ541" s="28"/>
      <c r="FK541" s="28"/>
      <c r="FL541" s="28"/>
      <c r="FM541" s="28"/>
      <c r="FN541" s="28"/>
      <c r="FO541" s="28"/>
      <c r="FP541" s="28"/>
      <c r="FQ541" s="28"/>
      <c r="FR541" s="28"/>
      <c r="FS541" s="28"/>
      <c r="FT541" s="28"/>
      <c r="FU541" s="28"/>
      <c r="FV541" s="28"/>
      <c r="FW541" s="28"/>
      <c r="FX541" s="28"/>
      <c r="FY541" s="28"/>
      <c r="FZ541" s="28"/>
      <c r="GA541" s="28"/>
      <c r="GB541" s="28"/>
      <c r="GC541" s="28"/>
      <c r="GD541" s="28"/>
      <c r="GE541" s="28"/>
      <c r="GF541" s="28"/>
      <c r="GG541" s="28"/>
      <c r="GH541" s="28"/>
      <c r="GI541" s="28"/>
      <c r="GJ541" s="28"/>
      <c r="GK541" s="28"/>
      <c r="GL541" s="28"/>
      <c r="GM541" s="28"/>
      <c r="GN541" s="28"/>
      <c r="GO541" s="28"/>
      <c r="GP541" s="28"/>
      <c r="GQ541" s="28"/>
      <c r="GR541" s="28"/>
      <c r="GS541" s="28"/>
      <c r="GT541" s="28"/>
      <c r="GU541" s="28"/>
      <c r="GV541" s="28"/>
      <c r="GW541" s="28"/>
      <c r="GX541" s="28"/>
      <c r="GY541" s="28"/>
      <c r="GZ541" s="28"/>
      <c r="HA541" s="28"/>
      <c r="HB541" s="28"/>
      <c r="HC541" s="28"/>
      <c r="HD541" s="28"/>
      <c r="HE541" s="28"/>
      <c r="HF541" s="28"/>
      <c r="HG541" s="28"/>
      <c r="HH541" s="28"/>
      <c r="HI541" s="28"/>
      <c r="HJ541" s="28"/>
      <c r="HK541" s="28"/>
      <c r="HL541" s="28"/>
      <c r="HM541" s="28"/>
      <c r="HN541" s="28"/>
      <c r="HO541" s="28"/>
      <c r="HP541" s="28"/>
      <c r="HQ541" s="28"/>
      <c r="HR541" s="28"/>
      <c r="HS541" s="28"/>
      <c r="HT541" s="28"/>
      <c r="HU541" s="28"/>
      <c r="HV541" s="28"/>
      <c r="HW541" s="28"/>
      <c r="HX541" s="28"/>
      <c r="HY541" s="28"/>
      <c r="HZ541" s="28"/>
      <c r="IA541" s="28"/>
      <c r="IB541" s="28"/>
      <c r="IC541" s="28"/>
      <c r="ID541" s="28"/>
      <c r="IE541" s="28"/>
      <c r="IF541" s="28"/>
      <c r="IG541" s="28"/>
      <c r="IH541" s="28"/>
      <c r="II541" s="28"/>
      <c r="IJ541" s="28"/>
      <c r="IK541" s="28"/>
      <c r="IL541" s="28"/>
      <c r="IM541" s="28"/>
      <c r="IN541" s="28"/>
      <c r="IO541" s="28"/>
      <c r="IP541" s="28"/>
      <c r="IQ541" s="28"/>
      <c r="IR541" s="28"/>
      <c r="IS541" s="28"/>
      <c r="IT541" s="28"/>
      <c r="IU541" s="28"/>
      <c r="IV541" s="28"/>
      <c r="IW541" s="28"/>
      <c r="IX541" s="28"/>
      <c r="IY541" s="28"/>
      <c r="IZ541" s="28"/>
      <c r="JA541" s="28"/>
      <c r="JB541" s="28"/>
      <c r="JC541" s="28"/>
      <c r="JD541" s="28"/>
      <c r="JE541" s="28"/>
      <c r="JF541" s="28"/>
      <c r="JG541" s="28"/>
      <c r="JH541" s="28"/>
      <c r="JI541" s="28"/>
      <c r="JJ541" s="28"/>
      <c r="JK541" s="28"/>
      <c r="JL541" s="28"/>
      <c r="JM541" s="28"/>
      <c r="JN541" s="28"/>
      <c r="JO541" s="28"/>
      <c r="JP541" s="28"/>
      <c r="JQ541" s="28"/>
      <c r="JR541" s="28"/>
      <c r="JS541" s="28"/>
    </row>
    <row r="542" spans="1:279" s="27" customFormat="1" ht="13.5" outlineLevel="1" thickTop="1" x14ac:dyDescent="0.2">
      <c r="A542" s="33"/>
      <c r="B542" s="58"/>
      <c r="C542" s="33"/>
      <c r="D542" s="33"/>
      <c r="E542" s="33"/>
      <c r="F542" s="33"/>
      <c r="G542" s="33"/>
      <c r="H542" s="33"/>
      <c r="I542" s="198"/>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c r="CG542" s="34"/>
      <c r="CH542" s="34"/>
      <c r="CI542" s="34"/>
      <c r="CJ542" s="34"/>
      <c r="CK542" s="34"/>
      <c r="CL542" s="34"/>
      <c r="CM542" s="34"/>
      <c r="CN542" s="34"/>
      <c r="CO542" s="34"/>
      <c r="CP542" s="34"/>
      <c r="CQ542" s="34"/>
      <c r="CR542" s="34"/>
      <c r="CS542" s="34"/>
      <c r="CT542" s="34"/>
      <c r="CU542" s="34"/>
      <c r="CV542" s="34"/>
      <c r="CW542" s="34"/>
      <c r="CX542" s="34"/>
      <c r="CY542" s="34"/>
      <c r="CZ542" s="34"/>
      <c r="DA542" s="34"/>
      <c r="DB542" s="14"/>
      <c r="DC542" s="28"/>
      <c r="DD542" s="28"/>
      <c r="DE542" s="28"/>
      <c r="DF542" s="28"/>
      <c r="DG542" s="28"/>
      <c r="DH542" s="28"/>
      <c r="DI542" s="28"/>
      <c r="DJ542" s="28"/>
      <c r="DK542" s="28"/>
      <c r="DL542" s="28"/>
      <c r="DM542" s="28"/>
      <c r="DN542" s="28"/>
      <c r="DO542" s="28"/>
      <c r="DP542" s="28"/>
      <c r="DQ542" s="28"/>
      <c r="DR542" s="28"/>
      <c r="DS542" s="28"/>
      <c r="DT542" s="28"/>
      <c r="DU542" s="28"/>
      <c r="DV542" s="28"/>
      <c r="DW542" s="28"/>
      <c r="DX542" s="28"/>
      <c r="DY542" s="28"/>
      <c r="DZ542" s="28"/>
      <c r="EA542" s="28"/>
      <c r="EB542" s="28"/>
      <c r="EC542" s="28"/>
      <c r="ED542" s="28"/>
      <c r="EE542" s="28"/>
      <c r="EF542" s="28"/>
      <c r="EG542" s="28"/>
      <c r="EH542" s="28"/>
      <c r="EI542" s="28"/>
      <c r="EJ542" s="28"/>
      <c r="EK542" s="28"/>
      <c r="EL542" s="28"/>
      <c r="EM542" s="28"/>
      <c r="EN542" s="28"/>
      <c r="EO542" s="28"/>
      <c r="EP542" s="28"/>
      <c r="EQ542" s="28"/>
      <c r="ER542" s="28"/>
      <c r="ES542" s="28"/>
      <c r="ET542" s="28"/>
      <c r="EU542" s="28"/>
      <c r="EV542" s="28"/>
      <c r="EW542" s="28"/>
      <c r="EX542" s="28"/>
      <c r="EY542" s="28"/>
      <c r="EZ542" s="28"/>
      <c r="FA542" s="28"/>
      <c r="FB542" s="28"/>
      <c r="FC542" s="28"/>
      <c r="FD542" s="28"/>
      <c r="FE542" s="28"/>
      <c r="FF542" s="28"/>
      <c r="FG542" s="28"/>
      <c r="FH542" s="28"/>
      <c r="FI542" s="28"/>
      <c r="FJ542" s="28"/>
      <c r="FK542" s="28"/>
      <c r="FL542" s="28"/>
      <c r="FM542" s="28"/>
      <c r="FN542" s="28"/>
      <c r="FO542" s="28"/>
      <c r="FP542" s="28"/>
      <c r="FQ542" s="28"/>
      <c r="FR542" s="28"/>
      <c r="FS542" s="28"/>
      <c r="FT542" s="28"/>
      <c r="FU542" s="28"/>
      <c r="FV542" s="28"/>
      <c r="FW542" s="28"/>
      <c r="FX542" s="28"/>
      <c r="FY542" s="28"/>
      <c r="FZ542" s="28"/>
      <c r="GA542" s="28"/>
      <c r="GB542" s="28"/>
      <c r="GC542" s="28"/>
      <c r="GD542" s="28"/>
      <c r="GE542" s="28"/>
      <c r="GF542" s="28"/>
      <c r="GG542" s="28"/>
      <c r="GH542" s="28"/>
      <c r="GI542" s="28"/>
      <c r="GJ542" s="28"/>
      <c r="GK542" s="28"/>
      <c r="GL542" s="28"/>
      <c r="GM542" s="28"/>
      <c r="GN542" s="28"/>
      <c r="GO542" s="28"/>
      <c r="GP542" s="28"/>
      <c r="GQ542" s="28"/>
      <c r="GR542" s="28"/>
      <c r="GS542" s="28"/>
      <c r="GT542" s="28"/>
      <c r="GU542" s="28"/>
      <c r="GV542" s="28"/>
      <c r="GW542" s="28"/>
      <c r="GX542" s="28"/>
      <c r="GY542" s="28"/>
      <c r="GZ542" s="28"/>
      <c r="HA542" s="28"/>
      <c r="HB542" s="28"/>
      <c r="HC542" s="28"/>
      <c r="HD542" s="28"/>
      <c r="HE542" s="28"/>
      <c r="HF542" s="28"/>
      <c r="HG542" s="28"/>
      <c r="HH542" s="28"/>
      <c r="HI542" s="28"/>
      <c r="HJ542" s="28"/>
      <c r="HK542" s="28"/>
      <c r="HL542" s="28"/>
      <c r="HM542" s="28"/>
      <c r="HN542" s="28"/>
      <c r="HO542" s="28"/>
      <c r="HP542" s="28"/>
      <c r="HQ542" s="28"/>
      <c r="HR542" s="28"/>
      <c r="HS542" s="28"/>
      <c r="HT542" s="28"/>
      <c r="HU542" s="28"/>
      <c r="HV542" s="28"/>
      <c r="HW542" s="28"/>
      <c r="HX542" s="28"/>
      <c r="HY542" s="28"/>
      <c r="HZ542" s="28"/>
      <c r="IA542" s="28"/>
      <c r="IB542" s="28"/>
      <c r="IC542" s="28"/>
      <c r="ID542" s="28"/>
      <c r="IE542" s="28"/>
      <c r="IF542" s="28"/>
      <c r="IG542" s="28"/>
      <c r="IH542" s="28"/>
      <c r="II542" s="28"/>
      <c r="IJ542" s="28"/>
      <c r="IK542" s="28"/>
      <c r="IL542" s="28"/>
      <c r="IM542" s="28"/>
      <c r="IN542" s="28"/>
      <c r="IO542" s="28"/>
      <c r="IP542" s="28"/>
      <c r="IQ542" s="28"/>
      <c r="IR542" s="28"/>
      <c r="IS542" s="28"/>
      <c r="IT542" s="28"/>
      <c r="IU542" s="28"/>
      <c r="IV542" s="28"/>
      <c r="IW542" s="28"/>
      <c r="IX542" s="28"/>
      <c r="IY542" s="28"/>
      <c r="IZ542" s="28"/>
      <c r="JA542" s="28"/>
      <c r="JB542" s="28"/>
      <c r="JC542" s="28"/>
      <c r="JD542" s="28"/>
      <c r="JE542" s="28"/>
      <c r="JF542" s="28"/>
      <c r="JG542" s="28"/>
      <c r="JH542" s="28"/>
      <c r="JI542" s="28"/>
      <c r="JJ542" s="28"/>
      <c r="JK542" s="28"/>
      <c r="JL542" s="28"/>
      <c r="JM542" s="28"/>
      <c r="JN542" s="28"/>
      <c r="JO542" s="28"/>
      <c r="JP542" s="28"/>
      <c r="JQ542" s="28"/>
      <c r="JR542" s="28"/>
      <c r="JS542" s="28"/>
    </row>
    <row r="543" spans="1:279" s="27" customFormat="1" ht="12.75" outlineLevel="1" x14ac:dyDescent="0.2">
      <c r="A543" s="33"/>
      <c r="B543" s="58"/>
      <c r="C543" s="54" t="s">
        <v>197</v>
      </c>
      <c r="D543" s="33"/>
      <c r="E543" s="33"/>
      <c r="F543" s="33"/>
      <c r="G543" s="33"/>
      <c r="H543" s="33"/>
      <c r="I543" s="198"/>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c r="CG543" s="34"/>
      <c r="CH543" s="34"/>
      <c r="CI543" s="34"/>
      <c r="CJ543" s="34"/>
      <c r="CK543" s="34"/>
      <c r="CL543" s="34"/>
      <c r="CM543" s="34"/>
      <c r="CN543" s="34"/>
      <c r="CO543" s="34"/>
      <c r="CP543" s="34"/>
      <c r="CQ543" s="34"/>
      <c r="CR543" s="34"/>
      <c r="CS543" s="34"/>
      <c r="CT543" s="34"/>
      <c r="CU543" s="34"/>
      <c r="CV543" s="34"/>
      <c r="CW543" s="34"/>
      <c r="CX543" s="34"/>
      <c r="CY543" s="34"/>
      <c r="CZ543" s="34"/>
      <c r="DA543" s="34"/>
      <c r="DB543" s="14"/>
      <c r="DC543" s="28"/>
      <c r="DD543" s="28"/>
      <c r="DE543" s="28"/>
      <c r="DF543" s="28"/>
      <c r="DG543" s="28"/>
      <c r="DH543" s="28"/>
      <c r="DI543" s="28"/>
      <c r="DJ543" s="28"/>
      <c r="DK543" s="28"/>
      <c r="DL543" s="28"/>
      <c r="DM543" s="28"/>
      <c r="DN543" s="28"/>
      <c r="DO543" s="28"/>
      <c r="DP543" s="28"/>
      <c r="DQ543" s="28"/>
      <c r="DR543" s="28"/>
      <c r="DS543" s="28"/>
      <c r="DT543" s="28"/>
      <c r="DU543" s="28"/>
      <c r="DV543" s="28"/>
      <c r="DW543" s="28"/>
      <c r="DX543" s="28"/>
      <c r="DY543" s="28"/>
      <c r="DZ543" s="28"/>
      <c r="EA543" s="28"/>
      <c r="EB543" s="28"/>
      <c r="EC543" s="28"/>
      <c r="ED543" s="28"/>
      <c r="EE543" s="28"/>
      <c r="EF543" s="28"/>
      <c r="EG543" s="28"/>
      <c r="EH543" s="28"/>
      <c r="EI543" s="28"/>
      <c r="EJ543" s="28"/>
      <c r="EK543" s="28"/>
      <c r="EL543" s="28"/>
      <c r="EM543" s="28"/>
      <c r="EN543" s="28"/>
      <c r="EO543" s="28"/>
      <c r="EP543" s="28"/>
      <c r="EQ543" s="28"/>
      <c r="ER543" s="28"/>
      <c r="ES543" s="28"/>
      <c r="ET543" s="28"/>
      <c r="EU543" s="28"/>
      <c r="EV543" s="28"/>
      <c r="EW543" s="28"/>
      <c r="EX543" s="28"/>
      <c r="EY543" s="28"/>
      <c r="EZ543" s="28"/>
      <c r="FA543" s="28"/>
      <c r="FB543" s="28"/>
      <c r="FC543" s="28"/>
      <c r="FD543" s="28"/>
      <c r="FE543" s="28"/>
      <c r="FF543" s="28"/>
      <c r="FG543" s="28"/>
      <c r="FH543" s="28"/>
      <c r="FI543" s="28"/>
      <c r="FJ543" s="28"/>
      <c r="FK543" s="28"/>
      <c r="FL543" s="28"/>
      <c r="FM543" s="28"/>
      <c r="FN543" s="28"/>
      <c r="FO543" s="28"/>
      <c r="FP543" s="28"/>
      <c r="FQ543" s="28"/>
      <c r="FR543" s="28"/>
      <c r="FS543" s="28"/>
      <c r="FT543" s="28"/>
      <c r="FU543" s="28"/>
      <c r="FV543" s="28"/>
      <c r="FW543" s="28"/>
      <c r="FX543" s="28"/>
      <c r="FY543" s="28"/>
      <c r="FZ543" s="28"/>
      <c r="GA543" s="28"/>
      <c r="GB543" s="28"/>
      <c r="GC543" s="28"/>
      <c r="GD543" s="28"/>
      <c r="GE543" s="28"/>
      <c r="GF543" s="28"/>
      <c r="GG543" s="28"/>
      <c r="GH543" s="28"/>
      <c r="GI543" s="28"/>
      <c r="GJ543" s="28"/>
      <c r="GK543" s="28"/>
      <c r="GL543" s="28"/>
      <c r="GM543" s="28"/>
      <c r="GN543" s="28"/>
      <c r="GO543" s="28"/>
      <c r="GP543" s="28"/>
      <c r="GQ543" s="28"/>
      <c r="GR543" s="28"/>
      <c r="GS543" s="28"/>
      <c r="GT543" s="28"/>
      <c r="GU543" s="28"/>
      <c r="GV543" s="28"/>
      <c r="GW543" s="28"/>
      <c r="GX543" s="28"/>
      <c r="GY543" s="28"/>
      <c r="GZ543" s="28"/>
      <c r="HA543" s="28"/>
      <c r="HB543" s="28"/>
      <c r="HC543" s="28"/>
      <c r="HD543" s="28"/>
      <c r="HE543" s="28"/>
      <c r="HF543" s="28"/>
      <c r="HG543" s="28"/>
      <c r="HH543" s="28"/>
      <c r="HI543" s="28"/>
      <c r="HJ543" s="28"/>
      <c r="HK543" s="28"/>
      <c r="HL543" s="28"/>
      <c r="HM543" s="28"/>
      <c r="HN543" s="28"/>
      <c r="HO543" s="28"/>
      <c r="HP543" s="28"/>
      <c r="HQ543" s="28"/>
      <c r="HR543" s="28"/>
      <c r="HS543" s="28"/>
      <c r="HT543" s="28"/>
      <c r="HU543" s="28"/>
      <c r="HV543" s="28"/>
      <c r="HW543" s="28"/>
      <c r="HX543" s="28"/>
      <c r="HY543" s="28"/>
      <c r="HZ543" s="28"/>
      <c r="IA543" s="28"/>
      <c r="IB543" s="28"/>
      <c r="IC543" s="28"/>
      <c r="ID543" s="28"/>
      <c r="IE543" s="28"/>
      <c r="IF543" s="28"/>
      <c r="IG543" s="28"/>
      <c r="IH543" s="28"/>
      <c r="II543" s="28"/>
      <c r="IJ543" s="28"/>
      <c r="IK543" s="28"/>
      <c r="IL543" s="28"/>
      <c r="IM543" s="28"/>
      <c r="IN543" s="28"/>
      <c r="IO543" s="28"/>
      <c r="IP543" s="28"/>
      <c r="IQ543" s="28"/>
      <c r="IR543" s="28"/>
      <c r="IS543" s="28"/>
      <c r="IT543" s="28"/>
      <c r="IU543" s="28"/>
      <c r="IV543" s="28"/>
      <c r="IW543" s="28"/>
      <c r="IX543" s="28"/>
      <c r="IY543" s="28"/>
      <c r="IZ543" s="28"/>
      <c r="JA543" s="28"/>
      <c r="JB543" s="28"/>
      <c r="JC543" s="28"/>
      <c r="JD543" s="28"/>
      <c r="JE543" s="28"/>
      <c r="JF543" s="28"/>
      <c r="JG543" s="28"/>
      <c r="JH543" s="28"/>
      <c r="JI543" s="28"/>
      <c r="JJ543" s="28"/>
      <c r="JK543" s="28"/>
      <c r="JL543" s="28"/>
      <c r="JM543" s="28"/>
      <c r="JN543" s="28"/>
      <c r="JO543" s="28"/>
      <c r="JP543" s="28"/>
      <c r="JQ543" s="28"/>
      <c r="JR543" s="28"/>
      <c r="JS543" s="28"/>
    </row>
    <row r="544" spans="1:279" s="27" customFormat="1" ht="12.75" outlineLevel="1" x14ac:dyDescent="0.2">
      <c r="A544" s="33"/>
      <c r="B544" s="58"/>
      <c r="C544" s="33"/>
      <c r="D544" s="33"/>
      <c r="E544" s="33"/>
      <c r="F544" s="33"/>
      <c r="G544" s="33"/>
      <c r="H544" s="33"/>
      <c r="I544" s="198"/>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c r="CG544" s="34"/>
      <c r="CH544" s="34"/>
      <c r="CI544" s="34"/>
      <c r="CJ544" s="34"/>
      <c r="CK544" s="34"/>
      <c r="CL544" s="34"/>
      <c r="CM544" s="34"/>
      <c r="CN544" s="34"/>
      <c r="CO544" s="34"/>
      <c r="CP544" s="34"/>
      <c r="CQ544" s="34"/>
      <c r="CR544" s="34"/>
      <c r="CS544" s="34"/>
      <c r="CT544" s="34"/>
      <c r="CU544" s="34"/>
      <c r="CV544" s="34"/>
      <c r="CW544" s="34"/>
      <c r="CX544" s="34"/>
      <c r="CY544" s="34"/>
      <c r="CZ544" s="34"/>
      <c r="DA544" s="34"/>
      <c r="DB544" s="14"/>
      <c r="DC544" s="28"/>
      <c r="DD544" s="28"/>
      <c r="DE544" s="28"/>
      <c r="DF544" s="28"/>
      <c r="DG544" s="28"/>
      <c r="DH544" s="28"/>
      <c r="DI544" s="28"/>
      <c r="DJ544" s="28"/>
      <c r="DK544" s="28"/>
      <c r="DL544" s="28"/>
      <c r="DM544" s="28"/>
      <c r="DN544" s="28"/>
      <c r="DO544" s="28"/>
      <c r="DP544" s="28"/>
      <c r="DQ544" s="28"/>
      <c r="DR544" s="28"/>
      <c r="DS544" s="28"/>
      <c r="DT544" s="28"/>
      <c r="DU544" s="28"/>
      <c r="DV544" s="28"/>
      <c r="DW544" s="28"/>
      <c r="DX544" s="28"/>
      <c r="DY544" s="28"/>
      <c r="DZ544" s="28"/>
      <c r="EA544" s="28"/>
      <c r="EB544" s="28"/>
      <c r="EC544" s="28"/>
      <c r="ED544" s="28"/>
      <c r="EE544" s="28"/>
      <c r="EF544" s="28"/>
      <c r="EG544" s="28"/>
      <c r="EH544" s="28"/>
      <c r="EI544" s="28"/>
      <c r="EJ544" s="28"/>
      <c r="EK544" s="28"/>
      <c r="EL544" s="28"/>
      <c r="EM544" s="28"/>
      <c r="EN544" s="28"/>
      <c r="EO544" s="28"/>
      <c r="EP544" s="28"/>
      <c r="EQ544" s="28"/>
      <c r="ER544" s="28"/>
      <c r="ES544" s="28"/>
      <c r="ET544" s="28"/>
      <c r="EU544" s="28"/>
      <c r="EV544" s="28"/>
      <c r="EW544" s="28"/>
      <c r="EX544" s="28"/>
      <c r="EY544" s="28"/>
      <c r="EZ544" s="28"/>
      <c r="FA544" s="28"/>
      <c r="FB544" s="28"/>
      <c r="FC544" s="28"/>
      <c r="FD544" s="28"/>
      <c r="FE544" s="28"/>
      <c r="FF544" s="28"/>
      <c r="FG544" s="28"/>
      <c r="FH544" s="28"/>
      <c r="FI544" s="28"/>
      <c r="FJ544" s="28"/>
      <c r="FK544" s="28"/>
      <c r="FL544" s="28"/>
      <c r="FM544" s="28"/>
      <c r="FN544" s="28"/>
      <c r="FO544" s="28"/>
      <c r="FP544" s="28"/>
      <c r="FQ544" s="28"/>
      <c r="FR544" s="28"/>
      <c r="FS544" s="28"/>
      <c r="FT544" s="28"/>
      <c r="FU544" s="28"/>
      <c r="FV544" s="28"/>
      <c r="FW544" s="28"/>
      <c r="FX544" s="28"/>
      <c r="FY544" s="28"/>
      <c r="FZ544" s="28"/>
      <c r="GA544" s="28"/>
      <c r="GB544" s="28"/>
      <c r="GC544" s="28"/>
      <c r="GD544" s="28"/>
      <c r="GE544" s="28"/>
      <c r="GF544" s="28"/>
      <c r="GG544" s="28"/>
      <c r="GH544" s="28"/>
      <c r="GI544" s="28"/>
      <c r="GJ544" s="28"/>
      <c r="GK544" s="28"/>
      <c r="GL544" s="28"/>
      <c r="GM544" s="28"/>
      <c r="GN544" s="28"/>
      <c r="GO544" s="28"/>
      <c r="GP544" s="28"/>
      <c r="GQ544" s="28"/>
      <c r="GR544" s="28"/>
      <c r="GS544" s="28"/>
      <c r="GT544" s="28"/>
      <c r="GU544" s="28"/>
      <c r="GV544" s="28"/>
      <c r="GW544" s="28"/>
      <c r="GX544" s="28"/>
      <c r="GY544" s="28"/>
      <c r="GZ544" s="28"/>
      <c r="HA544" s="28"/>
      <c r="HB544" s="28"/>
      <c r="HC544" s="28"/>
      <c r="HD544" s="28"/>
      <c r="HE544" s="28"/>
      <c r="HF544" s="28"/>
      <c r="HG544" s="28"/>
      <c r="HH544" s="28"/>
      <c r="HI544" s="28"/>
      <c r="HJ544" s="28"/>
      <c r="HK544" s="28"/>
      <c r="HL544" s="28"/>
      <c r="HM544" s="28"/>
      <c r="HN544" s="28"/>
      <c r="HO544" s="28"/>
      <c r="HP544" s="28"/>
      <c r="HQ544" s="28"/>
      <c r="HR544" s="28"/>
      <c r="HS544" s="28"/>
      <c r="HT544" s="28"/>
      <c r="HU544" s="28"/>
      <c r="HV544" s="28"/>
      <c r="HW544" s="28"/>
      <c r="HX544" s="28"/>
      <c r="HY544" s="28"/>
      <c r="HZ544" s="28"/>
      <c r="IA544" s="28"/>
      <c r="IB544" s="28"/>
      <c r="IC544" s="28"/>
      <c r="ID544" s="28"/>
      <c r="IE544" s="28"/>
      <c r="IF544" s="28"/>
      <c r="IG544" s="28"/>
      <c r="IH544" s="28"/>
      <c r="II544" s="28"/>
      <c r="IJ544" s="28"/>
      <c r="IK544" s="28"/>
      <c r="IL544" s="28"/>
      <c r="IM544" s="28"/>
      <c r="IN544" s="28"/>
      <c r="IO544" s="28"/>
      <c r="IP544" s="28"/>
      <c r="IQ544" s="28"/>
      <c r="IR544" s="28"/>
      <c r="IS544" s="28"/>
      <c r="IT544" s="28"/>
      <c r="IU544" s="28"/>
      <c r="IV544" s="28"/>
      <c r="IW544" s="28"/>
      <c r="IX544" s="28"/>
      <c r="IY544" s="28"/>
      <c r="IZ544" s="28"/>
      <c r="JA544" s="28"/>
      <c r="JB544" s="28"/>
      <c r="JC544" s="28"/>
      <c r="JD544" s="28"/>
      <c r="JE544" s="28"/>
      <c r="JF544" s="28"/>
      <c r="JG544" s="28"/>
      <c r="JH544" s="28"/>
      <c r="JI544" s="28"/>
      <c r="JJ544" s="28"/>
      <c r="JK544" s="28"/>
      <c r="JL544" s="28"/>
      <c r="JM544" s="28"/>
      <c r="JN544" s="28"/>
      <c r="JO544" s="28"/>
      <c r="JP544" s="28"/>
      <c r="JQ544" s="28"/>
      <c r="JR544" s="28"/>
      <c r="JS544" s="28"/>
    </row>
    <row r="545" spans="1:279" s="27" customFormat="1" ht="12.75" outlineLevel="1" x14ac:dyDescent="0.2">
      <c r="A545" s="33"/>
      <c r="B545" s="58"/>
      <c r="C545" s="193" t="s">
        <v>62</v>
      </c>
      <c r="D545" s="33"/>
      <c r="E545" s="48"/>
      <c r="F545" s="48"/>
      <c r="G545" s="253">
        <f t="shared" ref="G545:G547" si="781">SUM(J545:AS545)</f>
        <v>-1344669380.98</v>
      </c>
      <c r="H545" s="246">
        <f t="shared" ref="H545:H547" si="782">+G545/$G$541</f>
        <v>1.752305706727552</v>
      </c>
      <c r="I545" s="201" t="s">
        <v>164</v>
      </c>
      <c r="J545" s="199">
        <f>+Project!B7</f>
        <v>-8027076.8799999999</v>
      </c>
      <c r="K545" s="199">
        <f>+Project!C7</f>
        <v>-7716335.459999999</v>
      </c>
      <c r="L545" s="199">
        <f>+Project!D7</f>
        <v>-9026108.0100000016</v>
      </c>
      <c r="M545" s="199">
        <f>+Project!E7</f>
        <v>-9780915.1000000015</v>
      </c>
      <c r="N545" s="199">
        <f>+Project!F7</f>
        <v>-10858336.259999998</v>
      </c>
      <c r="O545" s="199">
        <f>+Project!G7</f>
        <v>-15900313.17</v>
      </c>
      <c r="P545" s="199">
        <f>+Project!H7</f>
        <v>-11742945.709999999</v>
      </c>
      <c r="Q545" s="199">
        <f>+Project!I7</f>
        <v>-12932031.420000004</v>
      </c>
      <c r="R545" s="199">
        <f>+Project!J7</f>
        <v>-14072615.959999999</v>
      </c>
      <c r="S545" s="199">
        <f>+Project!K7</f>
        <v>-17233021.060000002</v>
      </c>
      <c r="T545" s="199">
        <f>+Project!L7</f>
        <v>-20329002.630000003</v>
      </c>
      <c r="U545" s="199">
        <f>+Project!M7</f>
        <v>-30037026.849999994</v>
      </c>
      <c r="V545" s="199">
        <f>+Project!N7</f>
        <v>-24291491.750000007</v>
      </c>
      <c r="W545" s="199">
        <f>+Project!O7</f>
        <v>-30217543.079999998</v>
      </c>
      <c r="X545" s="199">
        <f>+Project!P7</f>
        <v>-31171173.560000002</v>
      </c>
      <c r="Y545" s="199">
        <f>+Project!Q7</f>
        <v>-31083736.819999997</v>
      </c>
      <c r="Z545" s="199">
        <f>+Project!R7</f>
        <v>-32687555.349999994</v>
      </c>
      <c r="AA545" s="199">
        <f>+Project!S7</f>
        <v>-51388071.470000006</v>
      </c>
      <c r="AB545" s="199">
        <f>+Project!T7</f>
        <v>-38539960.329999998</v>
      </c>
      <c r="AC545" s="199">
        <f>+Project!U7</f>
        <v>-39418181.390000001</v>
      </c>
      <c r="AD545" s="199">
        <f>+Project!V7</f>
        <v>-40190764.219999984</v>
      </c>
      <c r="AE545" s="199">
        <f>+Project!W7</f>
        <v>-43108886.129999995</v>
      </c>
      <c r="AF545" s="199">
        <f>+Project!X7</f>
        <v>-47717062.370000005</v>
      </c>
      <c r="AG545" s="199">
        <f>+Project!Y7</f>
        <v>-74375563.550000012</v>
      </c>
      <c r="AH545" s="199">
        <v>-54283060.310000002</v>
      </c>
      <c r="AI545" s="199">
        <v>-58431790.430000007</v>
      </c>
      <c r="AJ545" s="199">
        <v>-56272699.799999997</v>
      </c>
      <c r="AK545" s="199">
        <v>-52398059.040000007</v>
      </c>
      <c r="AL545" s="199">
        <v>-56857377.270000003</v>
      </c>
      <c r="AM545" s="199">
        <v>-76429109.810000002</v>
      </c>
      <c r="AN545" s="199">
        <v>-48109151.200000003</v>
      </c>
      <c r="AO545" s="199">
        <v>-54007987.479999997</v>
      </c>
      <c r="AP545" s="199">
        <v>-48912902.43</v>
      </c>
      <c r="AQ545" s="199">
        <v>-56161070.400000006</v>
      </c>
      <c r="AR545" s="199">
        <v>-51562042.170000002</v>
      </c>
      <c r="AS545" s="199">
        <v>-79398412.109999985</v>
      </c>
      <c r="AT545" s="199"/>
      <c r="AU545" s="199"/>
      <c r="AV545" s="199"/>
      <c r="AW545" s="199"/>
      <c r="AX545" s="199"/>
      <c r="AY545" s="199"/>
      <c r="AZ545" s="199"/>
      <c r="BA545" s="34"/>
      <c r="BB545" s="34"/>
      <c r="BC545" s="34"/>
      <c r="BD545" s="34"/>
      <c r="BE545" s="34"/>
      <c r="BF545" s="34"/>
      <c r="BG545" s="34"/>
      <c r="BH545" s="34"/>
      <c r="BI545" s="34"/>
      <c r="BJ545" s="34"/>
      <c r="BK545" s="34"/>
      <c r="BL545" s="34"/>
      <c r="BM545" s="34"/>
      <c r="BN545" s="34"/>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c r="CO545" s="50"/>
      <c r="CP545" s="50"/>
      <c r="CQ545" s="50"/>
      <c r="CR545" s="50"/>
      <c r="CS545" s="50"/>
      <c r="CT545" s="50"/>
      <c r="CU545" s="50"/>
      <c r="CV545" s="50"/>
      <c r="CW545" s="50"/>
      <c r="CX545" s="50"/>
      <c r="CY545" s="50"/>
      <c r="CZ545" s="50"/>
      <c r="DA545" s="50"/>
      <c r="DB545" s="14"/>
      <c r="DC545" s="28"/>
      <c r="DD545" s="28"/>
      <c r="DE545" s="28"/>
      <c r="DF545" s="28"/>
      <c r="DG545" s="28"/>
      <c r="DH545" s="28"/>
      <c r="DI545" s="28"/>
      <c r="DJ545" s="28"/>
      <c r="DK545" s="28"/>
      <c r="DL545" s="28"/>
      <c r="DM545" s="28"/>
      <c r="DN545" s="28"/>
      <c r="DO545" s="28"/>
      <c r="DP545" s="28"/>
      <c r="DQ545" s="28"/>
      <c r="DR545" s="28"/>
      <c r="DS545" s="28"/>
      <c r="DT545" s="28"/>
      <c r="DU545" s="28"/>
      <c r="DV545" s="28"/>
      <c r="DW545" s="28"/>
      <c r="DX545" s="28"/>
      <c r="DY545" s="28"/>
      <c r="DZ545" s="28"/>
      <c r="EA545" s="28"/>
      <c r="EB545" s="28"/>
      <c r="EC545" s="28"/>
      <c r="ED545" s="28"/>
      <c r="EE545" s="28"/>
      <c r="EF545" s="28"/>
      <c r="EG545" s="28"/>
      <c r="EH545" s="28"/>
      <c r="EI545" s="28"/>
      <c r="EJ545" s="28"/>
      <c r="EK545" s="28"/>
      <c r="EL545" s="28"/>
      <c r="EM545" s="28"/>
      <c r="EN545" s="28"/>
      <c r="EO545" s="28"/>
      <c r="EP545" s="28"/>
      <c r="EQ545" s="28"/>
      <c r="ER545" s="28"/>
      <c r="ES545" s="28"/>
      <c r="ET545" s="28"/>
      <c r="EU545" s="28"/>
      <c r="EV545" s="28"/>
      <c r="EW545" s="28"/>
      <c r="EX545" s="28"/>
      <c r="EY545" s="28"/>
      <c r="EZ545" s="28"/>
      <c r="FA545" s="28"/>
      <c r="FB545" s="28"/>
      <c r="FC545" s="28"/>
      <c r="FD545" s="28"/>
      <c r="FE545" s="28"/>
      <c r="FF545" s="28"/>
      <c r="FG545" s="28"/>
      <c r="FH545" s="28"/>
      <c r="FI545" s="28"/>
      <c r="FJ545" s="28"/>
      <c r="FK545" s="28"/>
      <c r="FL545" s="28"/>
      <c r="FM545" s="28"/>
      <c r="FN545" s="28"/>
      <c r="FO545" s="28"/>
      <c r="FP545" s="28"/>
      <c r="FQ545" s="28"/>
      <c r="FR545" s="28"/>
      <c r="FS545" s="28"/>
      <c r="FT545" s="28"/>
      <c r="FU545" s="28"/>
      <c r="FV545" s="28"/>
      <c r="FW545" s="28"/>
      <c r="FX545" s="28"/>
      <c r="FY545" s="28"/>
      <c r="FZ545" s="28"/>
      <c r="GA545" s="28"/>
      <c r="GB545" s="28"/>
      <c r="GC545" s="28"/>
      <c r="GD545" s="28"/>
      <c r="GE545" s="28"/>
      <c r="GF545" s="28"/>
      <c r="GG545" s="28"/>
      <c r="GH545" s="28"/>
      <c r="GI545" s="28"/>
      <c r="GJ545" s="28"/>
      <c r="GK545" s="28"/>
      <c r="GL545" s="28"/>
      <c r="GM545" s="28"/>
      <c r="GN545" s="28"/>
      <c r="GO545" s="28"/>
      <c r="GP545" s="28"/>
      <c r="GQ545" s="28"/>
      <c r="GR545" s="28"/>
      <c r="GS545" s="28"/>
      <c r="GT545" s="28"/>
      <c r="GU545" s="28"/>
      <c r="GV545" s="28"/>
      <c r="GW545" s="28"/>
      <c r="GX545" s="28"/>
      <c r="GY545" s="28"/>
      <c r="GZ545" s="28"/>
      <c r="HA545" s="28"/>
      <c r="HB545" s="28"/>
      <c r="HC545" s="28"/>
      <c r="HD545" s="28"/>
      <c r="HE545" s="28"/>
      <c r="HF545" s="28"/>
      <c r="HG545" s="28"/>
      <c r="HH545" s="28"/>
      <c r="HI545" s="28"/>
      <c r="HJ545" s="28"/>
      <c r="HK545" s="28"/>
      <c r="HL545" s="28"/>
      <c r="HM545" s="28"/>
      <c r="HN545" s="28"/>
      <c r="HO545" s="28"/>
      <c r="HP545" s="28"/>
      <c r="HQ545" s="28"/>
      <c r="HR545" s="28"/>
      <c r="HS545" s="28"/>
      <c r="HT545" s="28"/>
      <c r="HU545" s="28"/>
      <c r="HV545" s="28"/>
      <c r="HW545" s="28"/>
      <c r="HX545" s="28"/>
      <c r="HY545" s="28"/>
      <c r="HZ545" s="28"/>
      <c r="IA545" s="28"/>
      <c r="IB545" s="28"/>
      <c r="IC545" s="28"/>
      <c r="ID545" s="28"/>
      <c r="IE545" s="28"/>
      <c r="IF545" s="28"/>
      <c r="IG545" s="28"/>
      <c r="IH545" s="28"/>
      <c r="II545" s="28"/>
      <c r="IJ545" s="28"/>
      <c r="IK545" s="28"/>
      <c r="IL545" s="28"/>
      <c r="IM545" s="28"/>
      <c r="IN545" s="28"/>
      <c r="IO545" s="28"/>
      <c r="IP545" s="28"/>
      <c r="IQ545" s="28"/>
      <c r="IR545" s="28"/>
      <c r="IS545" s="28"/>
      <c r="IT545" s="28"/>
      <c r="IU545" s="28"/>
      <c r="IV545" s="28"/>
      <c r="IW545" s="28"/>
      <c r="IX545" s="28"/>
      <c r="IY545" s="28"/>
      <c r="IZ545" s="28"/>
      <c r="JA545" s="28"/>
      <c r="JB545" s="28"/>
      <c r="JC545" s="28"/>
      <c r="JD545" s="28"/>
      <c r="JE545" s="28"/>
      <c r="JF545" s="28"/>
      <c r="JG545" s="28"/>
      <c r="JH545" s="28"/>
      <c r="JI545" s="28"/>
      <c r="JJ545" s="28"/>
      <c r="JK545" s="28"/>
      <c r="JL545" s="28"/>
      <c r="JM545" s="28"/>
      <c r="JN545" s="28"/>
      <c r="JO545" s="28"/>
      <c r="JP545" s="28"/>
      <c r="JQ545" s="28"/>
      <c r="JR545" s="28"/>
      <c r="JS545" s="28"/>
    </row>
    <row r="546" spans="1:279" s="27" customFormat="1" ht="12.75" outlineLevel="1" x14ac:dyDescent="0.2">
      <c r="A546" s="33"/>
      <c r="B546" s="58" t="b">
        <v>0</v>
      </c>
      <c r="C546" s="193" t="s">
        <v>33</v>
      </c>
      <c r="D546" s="33"/>
      <c r="E546" s="33"/>
      <c r="F546" s="33"/>
      <c r="G546" s="253">
        <f t="shared" si="781"/>
        <v>0</v>
      </c>
      <c r="H546" s="246">
        <f t="shared" si="782"/>
        <v>0</v>
      </c>
      <c r="I546" s="201" t="s">
        <v>164</v>
      </c>
      <c r="J546" s="199">
        <f>+Project!B8*$B$546</f>
        <v>0</v>
      </c>
      <c r="K546" s="199">
        <f>+Project!C8*$B$546</f>
        <v>0</v>
      </c>
      <c r="L546" s="199">
        <f>+Project!D8*$B$546</f>
        <v>0</v>
      </c>
      <c r="M546" s="199">
        <f>+Project!E8*$B$546</f>
        <v>0</v>
      </c>
      <c r="N546" s="199">
        <f>+Project!F8*$B$546</f>
        <v>0</v>
      </c>
      <c r="O546" s="199">
        <f>+Project!G8*$B$546</f>
        <v>0</v>
      </c>
      <c r="P546" s="199">
        <f>+Project!H8*$B$546</f>
        <v>0</v>
      </c>
      <c r="Q546" s="199">
        <f>+Project!I8*$B$546</f>
        <v>0</v>
      </c>
      <c r="R546" s="199">
        <f>+Project!J8*$B$546</f>
        <v>0</v>
      </c>
      <c r="S546" s="199">
        <f>+Project!K8*$B$546</f>
        <v>0</v>
      </c>
      <c r="T546" s="199">
        <f>+Project!L8*$B$546</f>
        <v>0</v>
      </c>
      <c r="U546" s="199">
        <f>+Project!M8*$B$546</f>
        <v>0</v>
      </c>
      <c r="V546" s="199">
        <f>+Project!N8*$B$546</f>
        <v>0</v>
      </c>
      <c r="W546" s="199">
        <f>+Project!O8*$B$546</f>
        <v>0</v>
      </c>
      <c r="X546" s="199">
        <f>+Project!P8*$B$546</f>
        <v>0</v>
      </c>
      <c r="Y546" s="199">
        <f>+Project!Q8*$B$546</f>
        <v>0</v>
      </c>
      <c r="Z546" s="199">
        <f>+Project!R8*$B$546</f>
        <v>0</v>
      </c>
      <c r="AA546" s="199">
        <f>+Project!S8*$B$546</f>
        <v>0</v>
      </c>
      <c r="AB546" s="199">
        <f>+Project!T8*$B$546</f>
        <v>0</v>
      </c>
      <c r="AC546" s="199">
        <f>+Project!U8*$B$546</f>
        <v>0</v>
      </c>
      <c r="AD546" s="199">
        <f>+Project!V8*$B$546</f>
        <v>0</v>
      </c>
      <c r="AE546" s="199">
        <f>+Project!W8*$B$546</f>
        <v>0</v>
      </c>
      <c r="AF546" s="199">
        <f>+Project!X8*$B$546</f>
        <v>0</v>
      </c>
      <c r="AG546" s="199">
        <f>+Project!Y8*$B$546</f>
        <v>0</v>
      </c>
      <c r="AH546" s="199">
        <f>-20396697.98*$B$546</f>
        <v>0</v>
      </c>
      <c r="AI546" s="199">
        <f>-16956329.46*$B$546</f>
        <v>0</v>
      </c>
      <c r="AJ546" s="199">
        <f>-16625104.9*$B$546</f>
        <v>0</v>
      </c>
      <c r="AK546" s="199">
        <f>-18337158.21*$B$546</f>
        <v>0</v>
      </c>
      <c r="AL546" s="199">
        <f>-18046733.18*$B$546</f>
        <v>0</v>
      </c>
      <c r="AM546" s="199">
        <f>-18501100.64*B546</f>
        <v>0</v>
      </c>
      <c r="AN546" s="199">
        <f>-17889446.49*B546</f>
        <v>0</v>
      </c>
      <c r="AO546" s="199">
        <f>-18285184.61*B546</f>
        <v>0</v>
      </c>
      <c r="AP546" s="449">
        <f>-18553190.69*$B$546</f>
        <v>0</v>
      </c>
      <c r="AQ546" s="449">
        <f>-20639448.88*$B$546</f>
        <v>0</v>
      </c>
      <c r="AR546" s="449">
        <f>-21700279.05*$B$546</f>
        <v>0</v>
      </c>
      <c r="AS546" s="449">
        <f>-22436051.25*$B$546</f>
        <v>0</v>
      </c>
      <c r="AT546" s="199"/>
      <c r="AU546" s="199"/>
      <c r="AV546" s="199"/>
      <c r="AW546" s="199"/>
      <c r="AX546" s="199"/>
      <c r="AY546" s="199"/>
      <c r="AZ546" s="199"/>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c r="CG546" s="34"/>
      <c r="CH546" s="34"/>
      <c r="CI546" s="34"/>
      <c r="CJ546" s="34"/>
      <c r="CK546" s="34"/>
      <c r="CL546" s="34"/>
      <c r="CM546" s="34"/>
      <c r="CN546" s="34"/>
      <c r="CO546" s="34"/>
      <c r="CP546" s="34"/>
      <c r="CQ546" s="34"/>
      <c r="CR546" s="34"/>
      <c r="CS546" s="34"/>
      <c r="CT546" s="34"/>
      <c r="CU546" s="34"/>
      <c r="CV546" s="34"/>
      <c r="CW546" s="34"/>
      <c r="CX546" s="34"/>
      <c r="CY546" s="34"/>
      <c r="CZ546" s="34"/>
      <c r="DA546" s="34"/>
      <c r="DB546" s="14"/>
      <c r="DC546" s="28"/>
      <c r="DD546" s="28"/>
      <c r="DE546" s="28"/>
      <c r="DF546" s="28"/>
      <c r="DG546" s="28"/>
      <c r="DH546" s="28"/>
      <c r="DI546" s="28"/>
      <c r="DJ546" s="28"/>
      <c r="DK546" s="28"/>
      <c r="DL546" s="28"/>
      <c r="DM546" s="28"/>
      <c r="DN546" s="28"/>
      <c r="DO546" s="28"/>
      <c r="DP546" s="28"/>
      <c r="DQ546" s="28"/>
      <c r="DR546" s="28"/>
      <c r="DS546" s="28"/>
      <c r="DT546" s="28"/>
      <c r="DU546" s="28"/>
      <c r="DV546" s="28"/>
      <c r="DW546" s="28"/>
      <c r="DX546" s="28"/>
      <c r="DY546" s="28"/>
      <c r="DZ546" s="28"/>
      <c r="EA546" s="28"/>
      <c r="EB546" s="28"/>
      <c r="EC546" s="28"/>
      <c r="ED546" s="28"/>
      <c r="EE546" s="28"/>
      <c r="EF546" s="28"/>
      <c r="EG546" s="28"/>
      <c r="EH546" s="28"/>
      <c r="EI546" s="28"/>
      <c r="EJ546" s="28"/>
      <c r="EK546" s="28"/>
      <c r="EL546" s="28"/>
      <c r="EM546" s="28"/>
      <c r="EN546" s="28"/>
      <c r="EO546" s="28"/>
      <c r="EP546" s="28"/>
      <c r="EQ546" s="28"/>
      <c r="ER546" s="28"/>
      <c r="ES546" s="28"/>
      <c r="ET546" s="28"/>
      <c r="EU546" s="28"/>
      <c r="EV546" s="28"/>
      <c r="EW546" s="28"/>
      <c r="EX546" s="28"/>
      <c r="EY546" s="28"/>
      <c r="EZ546" s="28"/>
      <c r="FA546" s="28"/>
      <c r="FB546" s="28"/>
      <c r="FC546" s="28"/>
      <c r="FD546" s="28"/>
      <c r="FE546" s="28"/>
      <c r="FF546" s="28"/>
      <c r="FG546" s="28"/>
      <c r="FH546" s="28"/>
      <c r="FI546" s="28"/>
      <c r="FJ546" s="28"/>
      <c r="FK546" s="28"/>
      <c r="FL546" s="28"/>
      <c r="FM546" s="28"/>
      <c r="FN546" s="28"/>
      <c r="FO546" s="28"/>
      <c r="FP546" s="28"/>
      <c r="FQ546" s="28"/>
      <c r="FR546" s="28"/>
      <c r="FS546" s="28"/>
      <c r="FT546" s="28"/>
      <c r="FU546" s="28"/>
      <c r="FV546" s="28"/>
      <c r="FW546" s="28"/>
      <c r="FX546" s="28"/>
      <c r="FY546" s="28"/>
      <c r="FZ546" s="28"/>
      <c r="GA546" s="28"/>
      <c r="GB546" s="28"/>
      <c r="GC546" s="28"/>
      <c r="GD546" s="28"/>
      <c r="GE546" s="28"/>
      <c r="GF546" s="28"/>
      <c r="GG546" s="28"/>
      <c r="GH546" s="28"/>
      <c r="GI546" s="28"/>
      <c r="GJ546" s="28"/>
      <c r="GK546" s="28"/>
      <c r="GL546" s="28"/>
      <c r="GM546" s="28"/>
      <c r="GN546" s="28"/>
      <c r="GO546" s="28"/>
      <c r="GP546" s="28"/>
      <c r="GQ546" s="28"/>
      <c r="GR546" s="28"/>
      <c r="GS546" s="28"/>
      <c r="GT546" s="28"/>
      <c r="GU546" s="28"/>
      <c r="GV546" s="28"/>
      <c r="GW546" s="28"/>
      <c r="GX546" s="28"/>
      <c r="GY546" s="28"/>
      <c r="GZ546" s="28"/>
      <c r="HA546" s="28"/>
      <c r="HB546" s="28"/>
      <c r="HC546" s="28"/>
      <c r="HD546" s="28"/>
      <c r="HE546" s="28"/>
      <c r="HF546" s="28"/>
      <c r="HG546" s="28"/>
      <c r="HH546" s="28"/>
      <c r="HI546" s="28"/>
      <c r="HJ546" s="28"/>
      <c r="HK546" s="28"/>
      <c r="HL546" s="28"/>
      <c r="HM546" s="28"/>
      <c r="HN546" s="28"/>
      <c r="HO546" s="28"/>
      <c r="HP546" s="28"/>
      <c r="HQ546" s="28"/>
      <c r="HR546" s="28"/>
      <c r="HS546" s="28"/>
      <c r="HT546" s="28"/>
      <c r="HU546" s="28"/>
      <c r="HV546" s="28"/>
      <c r="HW546" s="28"/>
      <c r="HX546" s="28"/>
      <c r="HY546" s="28"/>
      <c r="HZ546" s="28"/>
      <c r="IA546" s="28"/>
      <c r="IB546" s="28"/>
      <c r="IC546" s="28"/>
      <c r="ID546" s="28"/>
      <c r="IE546" s="28"/>
      <c r="IF546" s="28"/>
      <c r="IG546" s="28"/>
      <c r="IH546" s="28"/>
      <c r="II546" s="28"/>
      <c r="IJ546" s="28"/>
      <c r="IK546" s="28"/>
      <c r="IL546" s="28"/>
      <c r="IM546" s="28"/>
      <c r="IN546" s="28"/>
      <c r="IO546" s="28"/>
      <c r="IP546" s="28"/>
      <c r="IQ546" s="28"/>
      <c r="IR546" s="28"/>
      <c r="IS546" s="28"/>
      <c r="IT546" s="28"/>
      <c r="IU546" s="28"/>
      <c r="IV546" s="28"/>
      <c r="IW546" s="28"/>
      <c r="IX546" s="28"/>
      <c r="IY546" s="28"/>
      <c r="IZ546" s="28"/>
      <c r="JA546" s="28"/>
      <c r="JB546" s="28"/>
      <c r="JC546" s="28"/>
      <c r="JD546" s="28"/>
      <c r="JE546" s="28"/>
      <c r="JF546" s="28"/>
      <c r="JG546" s="28"/>
      <c r="JH546" s="28"/>
      <c r="JI546" s="28"/>
      <c r="JJ546" s="28"/>
      <c r="JK546" s="28"/>
      <c r="JL546" s="28"/>
      <c r="JM546" s="28"/>
      <c r="JN546" s="28"/>
      <c r="JO546" s="28"/>
      <c r="JP546" s="28"/>
      <c r="JQ546" s="28"/>
      <c r="JR546" s="28"/>
      <c r="JS546" s="28"/>
    </row>
    <row r="547" spans="1:279" s="27" customFormat="1" ht="12.75" outlineLevel="1" x14ac:dyDescent="0.2">
      <c r="A547" s="33"/>
      <c r="B547" s="58"/>
      <c r="C547" s="193" t="s">
        <v>37</v>
      </c>
      <c r="D547" s="33"/>
      <c r="E547" s="33"/>
      <c r="F547" s="33"/>
      <c r="G547" s="253">
        <f t="shared" si="781"/>
        <v>-31331496</v>
      </c>
      <c r="H547" s="246">
        <f t="shared" si="782"/>
        <v>4.0829634419948219E-2</v>
      </c>
      <c r="I547" s="201" t="s">
        <v>164</v>
      </c>
      <c r="J547" s="199">
        <f>+Project!B24</f>
        <v>0</v>
      </c>
      <c r="K547" s="199">
        <f>+Project!C24</f>
        <v>0</v>
      </c>
      <c r="L547" s="199">
        <f>+Project!D24</f>
        <v>0</v>
      </c>
      <c r="M547" s="199">
        <f>+Project!E24</f>
        <v>0</v>
      </c>
      <c r="N547" s="199">
        <f>+Project!F24</f>
        <v>0</v>
      </c>
      <c r="O547" s="199">
        <f>+Project!G24</f>
        <v>0</v>
      </c>
      <c r="P547" s="199">
        <f>+Project!H24</f>
        <v>0</v>
      </c>
      <c r="Q547" s="199">
        <f>+Project!I24</f>
        <v>0</v>
      </c>
      <c r="R547" s="199">
        <f>+Project!J24</f>
        <v>0</v>
      </c>
      <c r="S547" s="199">
        <f>+Project!K24</f>
        <v>0</v>
      </c>
      <c r="T547" s="199">
        <f>+Project!L24</f>
        <v>0</v>
      </c>
      <c r="U547" s="199">
        <f>+Project!M24</f>
        <v>0</v>
      </c>
      <c r="V547" s="199">
        <f>+Project!N24</f>
        <v>0</v>
      </c>
      <c r="W547" s="199">
        <f>+Project!O24</f>
        <v>0</v>
      </c>
      <c r="X547" s="199">
        <f>+Project!P24</f>
        <v>0</v>
      </c>
      <c r="Y547" s="199">
        <f>+Project!Q24</f>
        <v>0</v>
      </c>
      <c r="Z547" s="199">
        <f>+Project!R24</f>
        <v>0</v>
      </c>
      <c r="AA547" s="199">
        <f>+Project!S24</f>
        <v>0</v>
      </c>
      <c r="AB547" s="199">
        <f>+Project!T24</f>
        <v>0</v>
      </c>
      <c r="AC547" s="199">
        <f>+Project!U24</f>
        <v>0</v>
      </c>
      <c r="AD547" s="199">
        <f>+Project!V24</f>
        <v>0</v>
      </c>
      <c r="AE547" s="199">
        <f>+Project!W24</f>
        <v>0</v>
      </c>
      <c r="AF547" s="199">
        <f>+Project!X24</f>
        <v>0</v>
      </c>
      <c r="AG547" s="199">
        <f>+Project!Y24</f>
        <v>0</v>
      </c>
      <c r="AH547" s="199">
        <v>0</v>
      </c>
      <c r="AI547" s="199">
        <v>-4299000</v>
      </c>
      <c r="AJ547" s="199">
        <v>-4500000</v>
      </c>
      <c r="AK547" s="199">
        <v>0</v>
      </c>
      <c r="AL547" s="199">
        <v>-4716346</v>
      </c>
      <c r="AM547" s="199">
        <v>0</v>
      </c>
      <c r="AN547" s="199">
        <v>0</v>
      </c>
      <c r="AO547" s="199">
        <v>-10641150</v>
      </c>
      <c r="AP547" s="449">
        <v>-7175000</v>
      </c>
      <c r="AQ547" s="449">
        <v>0</v>
      </c>
      <c r="AR547" s="449">
        <v>0</v>
      </c>
      <c r="AS547" s="449">
        <v>0</v>
      </c>
      <c r="AT547" s="199"/>
      <c r="AU547" s="199"/>
      <c r="AV547" s="199"/>
      <c r="AW547" s="199"/>
      <c r="AX547" s="199"/>
      <c r="AY547" s="199"/>
      <c r="AZ547" s="199"/>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c r="CG547" s="34"/>
      <c r="CH547" s="34"/>
      <c r="CI547" s="34"/>
      <c r="CJ547" s="34"/>
      <c r="CK547" s="34"/>
      <c r="CL547" s="34"/>
      <c r="CM547" s="34"/>
      <c r="CN547" s="34"/>
      <c r="CO547" s="34"/>
      <c r="CP547" s="34"/>
      <c r="CQ547" s="34"/>
      <c r="CR547" s="34"/>
      <c r="CS547" s="34"/>
      <c r="CT547" s="34"/>
      <c r="CU547" s="34"/>
      <c r="CV547" s="34"/>
      <c r="CW547" s="34"/>
      <c r="CX547" s="34"/>
      <c r="CY547" s="34"/>
      <c r="CZ547" s="34"/>
      <c r="DA547" s="34"/>
      <c r="DB547" s="14"/>
      <c r="DC547" s="28"/>
      <c r="DD547" s="28"/>
      <c r="DE547" s="28"/>
      <c r="DF547" s="28"/>
      <c r="DG547" s="28"/>
      <c r="DH547" s="28"/>
      <c r="DI547" s="28"/>
      <c r="DJ547" s="28"/>
      <c r="DK547" s="28"/>
      <c r="DL547" s="28"/>
      <c r="DM547" s="28"/>
      <c r="DN547" s="28"/>
      <c r="DO547" s="28"/>
      <c r="DP547" s="28"/>
      <c r="DQ547" s="28"/>
      <c r="DR547" s="28"/>
      <c r="DS547" s="28"/>
      <c r="DT547" s="28"/>
      <c r="DU547" s="28"/>
      <c r="DV547" s="28"/>
      <c r="DW547" s="28"/>
      <c r="DX547" s="28"/>
      <c r="DY547" s="28"/>
      <c r="DZ547" s="28"/>
      <c r="EA547" s="28"/>
      <c r="EB547" s="28"/>
      <c r="EC547" s="28"/>
      <c r="ED547" s="28"/>
      <c r="EE547" s="28"/>
      <c r="EF547" s="28"/>
      <c r="EG547" s="28"/>
      <c r="EH547" s="28"/>
      <c r="EI547" s="28"/>
      <c r="EJ547" s="28"/>
      <c r="EK547" s="28"/>
      <c r="EL547" s="28"/>
      <c r="EM547" s="28"/>
      <c r="EN547" s="28"/>
      <c r="EO547" s="28"/>
      <c r="EP547" s="28"/>
      <c r="EQ547" s="28"/>
      <c r="ER547" s="28"/>
      <c r="ES547" s="28"/>
      <c r="ET547" s="28"/>
      <c r="EU547" s="28"/>
      <c r="EV547" s="28"/>
      <c r="EW547" s="28"/>
      <c r="EX547" s="28"/>
      <c r="EY547" s="28"/>
      <c r="EZ547" s="28"/>
      <c r="FA547" s="28"/>
      <c r="FB547" s="28"/>
      <c r="FC547" s="28"/>
      <c r="FD547" s="28"/>
      <c r="FE547" s="28"/>
      <c r="FF547" s="28"/>
      <c r="FG547" s="28"/>
      <c r="FH547" s="28"/>
      <c r="FI547" s="28"/>
      <c r="FJ547" s="28"/>
      <c r="FK547" s="28"/>
      <c r="FL547" s="28"/>
      <c r="FM547" s="28"/>
      <c r="FN547" s="28"/>
      <c r="FO547" s="28"/>
      <c r="FP547" s="28"/>
      <c r="FQ547" s="28"/>
      <c r="FR547" s="28"/>
      <c r="FS547" s="28"/>
      <c r="FT547" s="28"/>
      <c r="FU547" s="28"/>
      <c r="FV547" s="28"/>
      <c r="FW547" s="28"/>
      <c r="FX547" s="28"/>
      <c r="FY547" s="28"/>
      <c r="FZ547" s="28"/>
      <c r="GA547" s="28"/>
      <c r="GB547" s="28"/>
      <c r="GC547" s="28"/>
      <c r="GD547" s="28"/>
      <c r="GE547" s="28"/>
      <c r="GF547" s="28"/>
      <c r="GG547" s="28"/>
      <c r="GH547" s="28"/>
      <c r="GI547" s="28"/>
      <c r="GJ547" s="28"/>
      <c r="GK547" s="28"/>
      <c r="GL547" s="28"/>
      <c r="GM547" s="28"/>
      <c r="GN547" s="28"/>
      <c r="GO547" s="28"/>
      <c r="GP547" s="28"/>
      <c r="GQ547" s="28"/>
      <c r="GR547" s="28"/>
      <c r="GS547" s="28"/>
      <c r="GT547" s="28"/>
      <c r="GU547" s="28"/>
      <c r="GV547" s="28"/>
      <c r="GW547" s="28"/>
      <c r="GX547" s="28"/>
      <c r="GY547" s="28"/>
      <c r="GZ547" s="28"/>
      <c r="HA547" s="28"/>
      <c r="HB547" s="28"/>
      <c r="HC547" s="28"/>
      <c r="HD547" s="28"/>
      <c r="HE547" s="28"/>
      <c r="HF547" s="28"/>
      <c r="HG547" s="28"/>
      <c r="HH547" s="28"/>
      <c r="HI547" s="28"/>
      <c r="HJ547" s="28"/>
      <c r="HK547" s="28"/>
      <c r="HL547" s="28"/>
      <c r="HM547" s="28"/>
      <c r="HN547" s="28"/>
      <c r="HO547" s="28"/>
      <c r="HP547" s="28"/>
      <c r="HQ547" s="28"/>
      <c r="HR547" s="28"/>
      <c r="HS547" s="28"/>
      <c r="HT547" s="28"/>
      <c r="HU547" s="28"/>
      <c r="HV547" s="28"/>
      <c r="HW547" s="28"/>
      <c r="HX547" s="28"/>
      <c r="HY547" s="28"/>
      <c r="HZ547" s="28"/>
      <c r="IA547" s="28"/>
      <c r="IB547" s="28"/>
      <c r="IC547" s="28"/>
      <c r="ID547" s="28"/>
      <c r="IE547" s="28"/>
      <c r="IF547" s="28"/>
      <c r="IG547" s="28"/>
      <c r="IH547" s="28"/>
      <c r="II547" s="28"/>
      <c r="IJ547" s="28"/>
      <c r="IK547" s="28"/>
      <c r="IL547" s="28"/>
      <c r="IM547" s="28"/>
      <c r="IN547" s="28"/>
      <c r="IO547" s="28"/>
      <c r="IP547" s="28"/>
      <c r="IQ547" s="28"/>
      <c r="IR547" s="28"/>
      <c r="IS547" s="28"/>
      <c r="IT547" s="28"/>
      <c r="IU547" s="28"/>
      <c r="IV547" s="28"/>
      <c r="IW547" s="28"/>
      <c r="IX547" s="28"/>
      <c r="IY547" s="28"/>
      <c r="IZ547" s="28"/>
      <c r="JA547" s="28"/>
      <c r="JB547" s="28"/>
      <c r="JC547" s="28"/>
      <c r="JD547" s="28"/>
      <c r="JE547" s="28"/>
      <c r="JF547" s="28"/>
      <c r="JG547" s="28"/>
      <c r="JH547" s="28"/>
      <c r="JI547" s="28"/>
      <c r="JJ547" s="28"/>
      <c r="JK547" s="28"/>
      <c r="JL547" s="28"/>
      <c r="JM547" s="28"/>
      <c r="JN547" s="28"/>
      <c r="JO547" s="28"/>
      <c r="JP547" s="28"/>
      <c r="JQ547" s="28"/>
      <c r="JR547" s="28"/>
      <c r="JS547" s="28"/>
    </row>
    <row r="548" spans="1:279" s="27" customFormat="1" ht="12.75" outlineLevel="1" x14ac:dyDescent="0.2">
      <c r="A548" s="33"/>
      <c r="B548" s="58"/>
      <c r="C548" s="33" t="s">
        <v>415</v>
      </c>
      <c r="D548" s="33"/>
      <c r="E548" s="33"/>
      <c r="F548" s="33"/>
      <c r="G548" s="33"/>
      <c r="H548" s="33"/>
      <c r="I548" s="198"/>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v>-3192750</v>
      </c>
      <c r="AI548" s="199">
        <v>0</v>
      </c>
      <c r="AJ548" s="199">
        <v>0</v>
      </c>
      <c r="AK548" s="199">
        <v>0</v>
      </c>
      <c r="AL548" s="199">
        <v>-13040994.300000001</v>
      </c>
      <c r="AM548" s="199">
        <v>-5332500</v>
      </c>
      <c r="AN548" s="199">
        <v>0</v>
      </c>
      <c r="AO548" s="199">
        <v>-41400500</v>
      </c>
      <c r="AP548" s="449">
        <v>-1600000</v>
      </c>
      <c r="AQ548" s="449">
        <v>0</v>
      </c>
      <c r="AR548" s="449">
        <v>0</v>
      </c>
      <c r="AS548" s="449">
        <v>0</v>
      </c>
      <c r="AT548" s="199"/>
      <c r="AU548" s="199"/>
      <c r="AV548" s="199"/>
      <c r="AW548" s="199"/>
      <c r="AX548" s="199"/>
      <c r="AY548" s="199"/>
      <c r="AZ548" s="199"/>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c r="CG548" s="34"/>
      <c r="CH548" s="34"/>
      <c r="CI548" s="34"/>
      <c r="CJ548" s="34"/>
      <c r="CK548" s="34"/>
      <c r="CL548" s="34"/>
      <c r="CM548" s="34"/>
      <c r="CN548" s="34"/>
      <c r="CO548" s="34"/>
      <c r="CP548" s="34"/>
      <c r="CQ548" s="34"/>
      <c r="CR548" s="34"/>
      <c r="CS548" s="34"/>
      <c r="CT548" s="34"/>
      <c r="CU548" s="34"/>
      <c r="CV548" s="34"/>
      <c r="CW548" s="34"/>
      <c r="CX548" s="34"/>
      <c r="CY548" s="34"/>
      <c r="CZ548" s="34"/>
      <c r="DA548" s="34"/>
      <c r="DB548" s="14"/>
      <c r="DC548" s="28"/>
      <c r="DD548" s="28"/>
      <c r="DE548" s="28"/>
      <c r="DF548" s="28"/>
      <c r="DG548" s="28"/>
      <c r="DH548" s="28"/>
      <c r="DI548" s="28"/>
      <c r="DJ548" s="28"/>
      <c r="DK548" s="28"/>
      <c r="DL548" s="28"/>
      <c r="DM548" s="28"/>
      <c r="DN548" s="28"/>
      <c r="DO548" s="28"/>
      <c r="DP548" s="28"/>
      <c r="DQ548" s="28"/>
      <c r="DR548" s="28"/>
      <c r="DS548" s="28"/>
      <c r="DT548" s="28"/>
      <c r="DU548" s="28"/>
      <c r="DV548" s="28"/>
      <c r="DW548" s="28"/>
      <c r="DX548" s="28"/>
      <c r="DY548" s="28"/>
      <c r="DZ548" s="28"/>
      <c r="EA548" s="28"/>
      <c r="EB548" s="28"/>
      <c r="EC548" s="28"/>
      <c r="ED548" s="28"/>
      <c r="EE548" s="28"/>
      <c r="EF548" s="28"/>
      <c r="EG548" s="28"/>
      <c r="EH548" s="28"/>
      <c r="EI548" s="28"/>
      <c r="EJ548" s="28"/>
      <c r="EK548" s="28"/>
      <c r="EL548" s="28"/>
      <c r="EM548" s="28"/>
      <c r="EN548" s="28"/>
      <c r="EO548" s="28"/>
      <c r="EP548" s="28"/>
      <c r="EQ548" s="28"/>
      <c r="ER548" s="28"/>
      <c r="ES548" s="28"/>
      <c r="ET548" s="28"/>
      <c r="EU548" s="28"/>
      <c r="EV548" s="28"/>
      <c r="EW548" s="28"/>
      <c r="EX548" s="28"/>
      <c r="EY548" s="28"/>
      <c r="EZ548" s="28"/>
      <c r="FA548" s="28"/>
      <c r="FB548" s="28"/>
      <c r="FC548" s="28"/>
      <c r="FD548" s="28"/>
      <c r="FE548" s="28"/>
      <c r="FF548" s="28"/>
      <c r="FG548" s="28"/>
      <c r="FH548" s="28"/>
      <c r="FI548" s="28"/>
      <c r="FJ548" s="28"/>
      <c r="FK548" s="28"/>
      <c r="FL548" s="28"/>
      <c r="FM548" s="28"/>
      <c r="FN548" s="28"/>
      <c r="FO548" s="28"/>
      <c r="FP548" s="28"/>
      <c r="FQ548" s="28"/>
      <c r="FR548" s="28"/>
      <c r="FS548" s="28"/>
      <c r="FT548" s="28"/>
      <c r="FU548" s="28"/>
      <c r="FV548" s="28"/>
      <c r="FW548" s="28"/>
      <c r="FX548" s="28"/>
      <c r="FY548" s="28"/>
      <c r="FZ548" s="28"/>
      <c r="GA548" s="28"/>
      <c r="GB548" s="28"/>
      <c r="GC548" s="28"/>
      <c r="GD548" s="28"/>
      <c r="GE548" s="28"/>
      <c r="GF548" s="28"/>
      <c r="GG548" s="28"/>
      <c r="GH548" s="28"/>
      <c r="GI548" s="28"/>
      <c r="GJ548" s="28"/>
      <c r="GK548" s="28"/>
      <c r="GL548" s="28"/>
      <c r="GM548" s="28"/>
      <c r="GN548" s="28"/>
      <c r="GO548" s="28"/>
      <c r="GP548" s="28"/>
      <c r="GQ548" s="28"/>
      <c r="GR548" s="28"/>
      <c r="GS548" s="28"/>
      <c r="GT548" s="28"/>
      <c r="GU548" s="28"/>
      <c r="GV548" s="28"/>
      <c r="GW548" s="28"/>
      <c r="GX548" s="28"/>
      <c r="GY548" s="28"/>
      <c r="GZ548" s="28"/>
      <c r="HA548" s="28"/>
      <c r="HB548" s="28"/>
      <c r="HC548" s="28"/>
      <c r="HD548" s="28"/>
      <c r="HE548" s="28"/>
      <c r="HF548" s="28"/>
      <c r="HG548" s="28"/>
      <c r="HH548" s="28"/>
      <c r="HI548" s="28"/>
      <c r="HJ548" s="28"/>
      <c r="HK548" s="28"/>
      <c r="HL548" s="28"/>
      <c r="HM548" s="28"/>
      <c r="HN548" s="28"/>
      <c r="HO548" s="28"/>
      <c r="HP548" s="28"/>
      <c r="HQ548" s="28"/>
      <c r="HR548" s="28"/>
      <c r="HS548" s="28"/>
      <c r="HT548" s="28"/>
      <c r="HU548" s="28"/>
      <c r="HV548" s="28"/>
      <c r="HW548" s="28"/>
      <c r="HX548" s="28"/>
      <c r="HY548" s="28"/>
      <c r="HZ548" s="28"/>
      <c r="IA548" s="28"/>
      <c r="IB548" s="28"/>
      <c r="IC548" s="28"/>
      <c r="ID548" s="28"/>
      <c r="IE548" s="28"/>
      <c r="IF548" s="28"/>
      <c r="IG548" s="28"/>
      <c r="IH548" s="28"/>
      <c r="II548" s="28"/>
      <c r="IJ548" s="28"/>
      <c r="IK548" s="28"/>
      <c r="IL548" s="28"/>
      <c r="IM548" s="28"/>
      <c r="IN548" s="28"/>
      <c r="IO548" s="28"/>
      <c r="IP548" s="28"/>
      <c r="IQ548" s="28"/>
      <c r="IR548" s="28"/>
      <c r="IS548" s="28"/>
      <c r="IT548" s="28"/>
      <c r="IU548" s="28"/>
      <c r="IV548" s="28"/>
      <c r="IW548" s="28"/>
      <c r="IX548" s="28"/>
      <c r="IY548" s="28"/>
      <c r="IZ548" s="28"/>
      <c r="JA548" s="28"/>
      <c r="JB548" s="28"/>
      <c r="JC548" s="28"/>
      <c r="JD548" s="28"/>
      <c r="JE548" s="28"/>
      <c r="JF548" s="28"/>
      <c r="JG548" s="28"/>
      <c r="JH548" s="28"/>
      <c r="JI548" s="28"/>
      <c r="JJ548" s="28"/>
      <c r="JK548" s="28"/>
      <c r="JL548" s="28"/>
      <c r="JM548" s="28"/>
      <c r="JN548" s="28"/>
      <c r="JO548" s="28"/>
      <c r="JP548" s="28"/>
      <c r="JQ548" s="28"/>
      <c r="JR548" s="28"/>
      <c r="JS548" s="28"/>
    </row>
    <row r="549" spans="1:279" s="27" customFormat="1" ht="13.5" outlineLevel="1" thickBot="1" x14ac:dyDescent="0.25">
      <c r="A549" s="33"/>
      <c r="B549" s="58"/>
      <c r="C549" s="51" t="s">
        <v>199</v>
      </c>
      <c r="D549" s="33"/>
      <c r="E549" s="254">
        <f>+G549/$G$552</f>
        <v>0.64725208499614428</v>
      </c>
      <c r="F549" s="33"/>
      <c r="G549" s="251">
        <f>SUM(J549:AS549)</f>
        <v>-2325132181.6319122</v>
      </c>
      <c r="H549" s="246">
        <f>+G549/G549</f>
        <v>1</v>
      </c>
      <c r="I549" s="201" t="s">
        <v>164</v>
      </c>
      <c r="J549" s="250">
        <f>SUM(J530:J548)</f>
        <v>-11862731.297518911</v>
      </c>
      <c r="K549" s="250">
        <f t="shared" ref="K549" si="783">SUM(K530:K548)</f>
        <v>-13228929.215282666</v>
      </c>
      <c r="L549" s="250">
        <f t="shared" ref="L549" si="784">SUM(L530:L548)</f>
        <v>-14925732.796349052</v>
      </c>
      <c r="M549" s="250">
        <f t="shared" ref="M549" si="785">SUM(M530:M548)</f>
        <v>-15116034.120843669</v>
      </c>
      <c r="N549" s="250">
        <f t="shared" ref="N549" si="786">SUM(N530:N548)</f>
        <v>-16913405.708047379</v>
      </c>
      <c r="O549" s="250">
        <f t="shared" ref="O549" si="787">SUM(O530:O548)</f>
        <v>-22090547.683505364</v>
      </c>
      <c r="P549" s="250">
        <f t="shared" ref="P549" si="788">SUM(P530:P548)</f>
        <v>-19140205.216754619</v>
      </c>
      <c r="Q549" s="250">
        <f t="shared" ref="Q549" si="789">SUM(Q530:Q548)</f>
        <v>-21331907.674965039</v>
      </c>
      <c r="R549" s="250">
        <f t="shared" ref="R549" si="790">SUM(R530:R548)</f>
        <v>-23620893.383021913</v>
      </c>
      <c r="S549" s="250">
        <f t="shared" ref="S549" si="791">SUM(S530:S548)</f>
        <v>-25827359.482561853</v>
      </c>
      <c r="T549" s="250">
        <f t="shared" ref="T549" si="792">SUM(T530:T548)</f>
        <v>-30997024.218098</v>
      </c>
      <c r="U549" s="250">
        <f t="shared" ref="U549" si="793">SUM(U530:U548)</f>
        <v>-43045963.204963841</v>
      </c>
      <c r="V549" s="250">
        <f t="shared" ref="V549" si="794">SUM(V530:V548)</f>
        <v>-38507250.570000008</v>
      </c>
      <c r="W549" s="250">
        <f t="shared" ref="W549" si="795">SUM(W530:W548)</f>
        <v>-46253119.599999994</v>
      </c>
      <c r="X549" s="250">
        <f t="shared" ref="X549" si="796">SUM(X530:X548)</f>
        <v>-49588073.350000001</v>
      </c>
      <c r="Y549" s="250">
        <f t="shared" ref="Y549" si="797">SUM(Y530:Y548)</f>
        <v>-52356106.559999995</v>
      </c>
      <c r="Z549" s="250">
        <f t="shared" ref="Z549" si="798">SUM(Z530:Z548)</f>
        <v>-49050789.569999993</v>
      </c>
      <c r="AA549" s="250">
        <f t="shared" ref="AA549" si="799">SUM(AA530:AA548)</f>
        <v>-71669835.760000005</v>
      </c>
      <c r="AB549" s="250">
        <f t="shared" ref="AB549" si="800">SUM(AB530:AB548)</f>
        <v>-63591142.839999989</v>
      </c>
      <c r="AC549" s="250">
        <f t="shared" ref="AC549" si="801">SUM(AC530:AC548)</f>
        <v>-70185847.680000007</v>
      </c>
      <c r="AD549" s="250">
        <f t="shared" ref="AD549" si="802">SUM(AD530:AD548)</f>
        <v>-64508300.479999989</v>
      </c>
      <c r="AE549" s="250">
        <f t="shared" ref="AE549" si="803">SUM(AE530:AE548)</f>
        <v>-67848040.699999988</v>
      </c>
      <c r="AF549" s="250">
        <f t="shared" ref="AF549" si="804">SUM(AF530:AF548)</f>
        <v>-74169162.019999996</v>
      </c>
      <c r="AG549" s="250">
        <f t="shared" ref="AG549" si="805">SUM(AG530:AG548)</f>
        <v>-102888199.55000001</v>
      </c>
      <c r="AH549" s="250">
        <f t="shared" ref="AH549" si="806">SUM(AH530:AH548)</f>
        <v>-101385062.18000001</v>
      </c>
      <c r="AI549" s="250">
        <f t="shared" ref="AI549" si="807">SUM(AI530:AI548)</f>
        <v>-115080224.26000002</v>
      </c>
      <c r="AJ549" s="250">
        <f t="shared" ref="AJ549:AS549" si="808">SUM(AJ530:AJ548)</f>
        <v>-97033185.699999988</v>
      </c>
      <c r="AK549" s="250">
        <f t="shared" si="808"/>
        <v>-89962158.070000008</v>
      </c>
      <c r="AL549" s="250">
        <f t="shared" si="808"/>
        <v>-110385867.47</v>
      </c>
      <c r="AM549" s="250">
        <f t="shared" si="808"/>
        <v>-114296524.05</v>
      </c>
      <c r="AN549" s="250">
        <f t="shared" si="808"/>
        <v>-91088337.949999988</v>
      </c>
      <c r="AO549" s="250">
        <f t="shared" si="808"/>
        <v>-148490449.22999999</v>
      </c>
      <c r="AP549" s="250">
        <f t="shared" si="808"/>
        <v>-103719827.83</v>
      </c>
      <c r="AQ549" s="250">
        <f t="shared" si="808"/>
        <v>-104017432.72</v>
      </c>
      <c r="AR549" s="250">
        <f t="shared" si="808"/>
        <v>-105453104.75</v>
      </c>
      <c r="AS549" s="250">
        <f t="shared" si="808"/>
        <v>-135503404.74000001</v>
      </c>
      <c r="AT549" s="199"/>
      <c r="AU549" s="199"/>
      <c r="AV549" s="199"/>
      <c r="AW549" s="199"/>
      <c r="AX549" s="199"/>
      <c r="AY549" s="199"/>
      <c r="AZ549" s="199"/>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c r="CG549" s="34"/>
      <c r="CH549" s="34"/>
      <c r="CI549" s="34"/>
      <c r="CJ549" s="34"/>
      <c r="CK549" s="34"/>
      <c r="CL549" s="34"/>
      <c r="CM549" s="34"/>
      <c r="CN549" s="34"/>
      <c r="CO549" s="34"/>
      <c r="CP549" s="34"/>
      <c r="CQ549" s="34"/>
      <c r="CR549" s="34"/>
      <c r="CS549" s="34"/>
      <c r="CT549" s="34"/>
      <c r="CU549" s="34"/>
      <c r="CV549" s="34"/>
      <c r="CW549" s="34"/>
      <c r="CX549" s="34"/>
      <c r="CY549" s="34"/>
      <c r="CZ549" s="34"/>
      <c r="DA549" s="34"/>
      <c r="DB549" s="14"/>
      <c r="DC549" s="28"/>
      <c r="DD549" s="28"/>
      <c r="DE549" s="28"/>
      <c r="DF549" s="28"/>
      <c r="DG549" s="28"/>
      <c r="DH549" s="28"/>
      <c r="DI549" s="28"/>
      <c r="DJ549" s="28"/>
      <c r="DK549" s="28"/>
      <c r="DL549" s="28"/>
      <c r="DM549" s="28"/>
      <c r="DN549" s="28"/>
      <c r="DO549" s="28"/>
      <c r="DP549" s="28"/>
      <c r="DQ549" s="28"/>
      <c r="DR549" s="28"/>
      <c r="DS549" s="28"/>
      <c r="DT549" s="28"/>
      <c r="DU549" s="28"/>
      <c r="DV549" s="28"/>
      <c r="DW549" s="28"/>
      <c r="DX549" s="28"/>
      <c r="DY549" s="28"/>
      <c r="DZ549" s="28"/>
      <c r="EA549" s="28"/>
      <c r="EB549" s="28"/>
      <c r="EC549" s="28"/>
      <c r="ED549" s="28"/>
      <c r="EE549" s="28"/>
      <c r="EF549" s="28"/>
      <c r="EG549" s="28"/>
      <c r="EH549" s="28"/>
      <c r="EI549" s="28"/>
      <c r="EJ549" s="28"/>
      <c r="EK549" s="28"/>
      <c r="EL549" s="28"/>
      <c r="EM549" s="28"/>
      <c r="EN549" s="28"/>
      <c r="EO549" s="28"/>
      <c r="EP549" s="28"/>
      <c r="EQ549" s="28"/>
      <c r="ER549" s="28"/>
      <c r="ES549" s="28"/>
      <c r="ET549" s="28"/>
      <c r="EU549" s="28"/>
      <c r="EV549" s="28"/>
      <c r="EW549" s="28"/>
      <c r="EX549" s="28"/>
      <c r="EY549" s="28"/>
      <c r="EZ549" s="28"/>
      <c r="FA549" s="28"/>
      <c r="FB549" s="28"/>
      <c r="FC549" s="28"/>
      <c r="FD549" s="28"/>
      <c r="FE549" s="28"/>
      <c r="FF549" s="28"/>
      <c r="FG549" s="28"/>
      <c r="FH549" s="28"/>
      <c r="FI549" s="28"/>
      <c r="FJ549" s="28"/>
      <c r="FK549" s="28"/>
      <c r="FL549" s="28"/>
      <c r="FM549" s="28"/>
      <c r="FN549" s="28"/>
      <c r="FO549" s="28"/>
      <c r="FP549" s="28"/>
      <c r="FQ549" s="28"/>
      <c r="FR549" s="28"/>
      <c r="FS549" s="28"/>
      <c r="FT549" s="28"/>
      <c r="FU549" s="28"/>
      <c r="FV549" s="28"/>
      <c r="FW549" s="28"/>
      <c r="FX549" s="28"/>
      <c r="FY549" s="28"/>
      <c r="FZ549" s="28"/>
      <c r="GA549" s="28"/>
      <c r="GB549" s="28"/>
      <c r="GC549" s="28"/>
      <c r="GD549" s="28"/>
      <c r="GE549" s="28"/>
      <c r="GF549" s="28"/>
      <c r="GG549" s="28"/>
      <c r="GH549" s="28"/>
      <c r="GI549" s="28"/>
      <c r="GJ549" s="28"/>
      <c r="GK549" s="28"/>
      <c r="GL549" s="28"/>
      <c r="GM549" s="28"/>
      <c r="GN549" s="28"/>
      <c r="GO549" s="28"/>
      <c r="GP549" s="28"/>
      <c r="GQ549" s="28"/>
      <c r="GR549" s="28"/>
      <c r="GS549" s="28"/>
      <c r="GT549" s="28"/>
      <c r="GU549" s="28"/>
      <c r="GV549" s="28"/>
      <c r="GW549" s="28"/>
      <c r="GX549" s="28"/>
      <c r="GY549" s="28"/>
      <c r="GZ549" s="28"/>
      <c r="HA549" s="28"/>
      <c r="HB549" s="28"/>
      <c r="HC549" s="28"/>
      <c r="HD549" s="28"/>
      <c r="HE549" s="28"/>
      <c r="HF549" s="28"/>
      <c r="HG549" s="28"/>
      <c r="HH549" s="28"/>
      <c r="HI549" s="28"/>
      <c r="HJ549" s="28"/>
      <c r="HK549" s="28"/>
      <c r="HL549" s="28"/>
      <c r="HM549" s="28"/>
      <c r="HN549" s="28"/>
      <c r="HO549" s="28"/>
      <c r="HP549" s="28"/>
      <c r="HQ549" s="28"/>
      <c r="HR549" s="28"/>
      <c r="HS549" s="28"/>
      <c r="HT549" s="28"/>
      <c r="HU549" s="28"/>
      <c r="HV549" s="28"/>
      <c r="HW549" s="28"/>
      <c r="HX549" s="28"/>
      <c r="HY549" s="28"/>
      <c r="HZ549" s="28"/>
      <c r="IA549" s="28"/>
      <c r="IB549" s="28"/>
      <c r="IC549" s="28"/>
      <c r="ID549" s="28"/>
      <c r="IE549" s="28"/>
      <c r="IF549" s="28"/>
      <c r="IG549" s="28"/>
      <c r="IH549" s="28"/>
      <c r="II549" s="28"/>
      <c r="IJ549" s="28"/>
      <c r="IK549" s="28"/>
      <c r="IL549" s="28"/>
      <c r="IM549" s="28"/>
      <c r="IN549" s="28"/>
      <c r="IO549" s="28"/>
      <c r="IP549" s="28"/>
      <c r="IQ549" s="28"/>
      <c r="IR549" s="28"/>
      <c r="IS549" s="28"/>
      <c r="IT549" s="28"/>
      <c r="IU549" s="28"/>
      <c r="IV549" s="28"/>
      <c r="IW549" s="28"/>
      <c r="IX549" s="28"/>
      <c r="IY549" s="28"/>
      <c r="IZ549" s="28"/>
      <c r="JA549" s="28"/>
      <c r="JB549" s="28"/>
      <c r="JC549" s="28"/>
      <c r="JD549" s="28"/>
      <c r="JE549" s="28"/>
      <c r="JF549" s="28"/>
      <c r="JG549" s="28"/>
      <c r="JH549" s="28"/>
      <c r="JI549" s="28"/>
      <c r="JJ549" s="28"/>
      <c r="JK549" s="28"/>
      <c r="JL549" s="28"/>
      <c r="JM549" s="28"/>
      <c r="JN549" s="28"/>
      <c r="JO549" s="28"/>
      <c r="JP549" s="28"/>
      <c r="JQ549" s="28"/>
      <c r="JR549" s="28"/>
      <c r="JS549" s="28"/>
    </row>
    <row r="550" spans="1:279" s="27" customFormat="1" ht="13.5" outlineLevel="1" thickTop="1" x14ac:dyDescent="0.2">
      <c r="A550" s="33"/>
      <c r="B550" s="58"/>
      <c r="C550" s="33"/>
      <c r="D550" s="33"/>
      <c r="E550" s="33"/>
      <c r="F550" s="33"/>
      <c r="G550" s="33"/>
      <c r="H550" s="33"/>
      <c r="I550" s="198"/>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c r="CG550" s="34"/>
      <c r="CH550" s="34"/>
      <c r="CI550" s="34"/>
      <c r="CJ550" s="34"/>
      <c r="CK550" s="34"/>
      <c r="CL550" s="34"/>
      <c r="CM550" s="34"/>
      <c r="CN550" s="34"/>
      <c r="CO550" s="34"/>
      <c r="CP550" s="34"/>
      <c r="CQ550" s="34"/>
      <c r="CR550" s="34"/>
      <c r="CS550" s="34"/>
      <c r="CT550" s="34"/>
      <c r="CU550" s="34"/>
      <c r="CV550" s="34"/>
      <c r="CW550" s="34"/>
      <c r="CX550" s="34"/>
      <c r="CY550" s="34"/>
      <c r="CZ550" s="34"/>
      <c r="DA550" s="34"/>
      <c r="DB550" s="14"/>
      <c r="DC550" s="28"/>
      <c r="DD550" s="28"/>
      <c r="DE550" s="28"/>
      <c r="DF550" s="28"/>
      <c r="DG550" s="28"/>
      <c r="DH550" s="28"/>
      <c r="DI550" s="28"/>
      <c r="DJ550" s="28"/>
      <c r="DK550" s="28"/>
      <c r="DL550" s="28"/>
      <c r="DM550" s="28"/>
      <c r="DN550" s="28"/>
      <c r="DO550" s="28"/>
      <c r="DP550" s="28"/>
      <c r="DQ550" s="28"/>
      <c r="DR550" s="28"/>
      <c r="DS550" s="28"/>
      <c r="DT550" s="28"/>
      <c r="DU550" s="28"/>
      <c r="DV550" s="28"/>
      <c r="DW550" s="28"/>
      <c r="DX550" s="28"/>
      <c r="DY550" s="28"/>
      <c r="DZ550" s="28"/>
      <c r="EA550" s="28"/>
      <c r="EB550" s="28"/>
      <c r="EC550" s="28"/>
      <c r="ED550" s="28"/>
      <c r="EE550" s="28"/>
      <c r="EF550" s="28"/>
      <c r="EG550" s="28"/>
      <c r="EH550" s="28"/>
      <c r="EI550" s="28"/>
      <c r="EJ550" s="28"/>
      <c r="EK550" s="28"/>
      <c r="EL550" s="28"/>
      <c r="EM550" s="28"/>
      <c r="EN550" s="28"/>
      <c r="EO550" s="28"/>
      <c r="EP550" s="28"/>
      <c r="EQ550" s="28"/>
      <c r="ER550" s="28"/>
      <c r="ES550" s="28"/>
      <c r="ET550" s="28"/>
      <c r="EU550" s="28"/>
      <c r="EV550" s="28"/>
      <c r="EW550" s="28"/>
      <c r="EX550" s="28"/>
      <c r="EY550" s="28"/>
      <c r="EZ550" s="28"/>
      <c r="FA550" s="28"/>
      <c r="FB550" s="28"/>
      <c r="FC550" s="28"/>
      <c r="FD550" s="28"/>
      <c r="FE550" s="28"/>
      <c r="FF550" s="28"/>
      <c r="FG550" s="28"/>
      <c r="FH550" s="28"/>
      <c r="FI550" s="28"/>
      <c r="FJ550" s="28"/>
      <c r="FK550" s="28"/>
      <c r="FL550" s="28"/>
      <c r="FM550" s="28"/>
      <c r="FN550" s="28"/>
      <c r="FO550" s="28"/>
      <c r="FP550" s="28"/>
      <c r="FQ550" s="28"/>
      <c r="FR550" s="28"/>
      <c r="FS550" s="28"/>
      <c r="FT550" s="28"/>
      <c r="FU550" s="28"/>
      <c r="FV550" s="28"/>
      <c r="FW550" s="28"/>
      <c r="FX550" s="28"/>
      <c r="FY550" s="28"/>
      <c r="FZ550" s="28"/>
      <c r="GA550" s="28"/>
      <c r="GB550" s="28"/>
      <c r="GC550" s="28"/>
      <c r="GD550" s="28"/>
      <c r="GE550" s="28"/>
      <c r="GF550" s="28"/>
      <c r="GG550" s="28"/>
      <c r="GH550" s="28"/>
      <c r="GI550" s="28"/>
      <c r="GJ550" s="28"/>
      <c r="GK550" s="28"/>
      <c r="GL550" s="28"/>
      <c r="GM550" s="28"/>
      <c r="GN550" s="28"/>
      <c r="GO550" s="28"/>
      <c r="GP550" s="28"/>
      <c r="GQ550" s="28"/>
      <c r="GR550" s="28"/>
      <c r="GS550" s="28"/>
      <c r="GT550" s="28"/>
      <c r="GU550" s="28"/>
      <c r="GV550" s="28"/>
      <c r="GW550" s="28"/>
      <c r="GX550" s="28"/>
      <c r="GY550" s="28"/>
      <c r="GZ550" s="28"/>
      <c r="HA550" s="28"/>
      <c r="HB550" s="28"/>
      <c r="HC550" s="28"/>
      <c r="HD550" s="28"/>
      <c r="HE550" s="28"/>
      <c r="HF550" s="28"/>
      <c r="HG550" s="28"/>
      <c r="HH550" s="28"/>
      <c r="HI550" s="28"/>
      <c r="HJ550" s="28"/>
      <c r="HK550" s="28"/>
      <c r="HL550" s="28"/>
      <c r="HM550" s="28"/>
      <c r="HN550" s="28"/>
      <c r="HO550" s="28"/>
      <c r="HP550" s="28"/>
      <c r="HQ550" s="28"/>
      <c r="HR550" s="28"/>
      <c r="HS550" s="28"/>
      <c r="HT550" s="28"/>
      <c r="HU550" s="28"/>
      <c r="HV550" s="28"/>
      <c r="HW550" s="28"/>
      <c r="HX550" s="28"/>
      <c r="HY550" s="28"/>
      <c r="HZ550" s="28"/>
      <c r="IA550" s="28"/>
      <c r="IB550" s="28"/>
      <c r="IC550" s="28"/>
      <c r="ID550" s="28"/>
      <c r="IE550" s="28"/>
      <c r="IF550" s="28"/>
      <c r="IG550" s="28"/>
      <c r="IH550" s="28"/>
      <c r="II550" s="28"/>
      <c r="IJ550" s="28"/>
      <c r="IK550" s="28"/>
      <c r="IL550" s="28"/>
      <c r="IM550" s="28"/>
      <c r="IN550" s="28"/>
      <c r="IO550" s="28"/>
      <c r="IP550" s="28"/>
      <c r="IQ550" s="28"/>
      <c r="IR550" s="28"/>
      <c r="IS550" s="28"/>
      <c r="IT550" s="28"/>
      <c r="IU550" s="28"/>
      <c r="IV550" s="28"/>
      <c r="IW550" s="28"/>
      <c r="IX550" s="28"/>
      <c r="IY550" s="28"/>
      <c r="IZ550" s="28"/>
      <c r="JA550" s="28"/>
      <c r="JB550" s="28"/>
      <c r="JC550" s="28"/>
      <c r="JD550" s="28"/>
      <c r="JE550" s="28"/>
      <c r="JF550" s="28"/>
      <c r="JG550" s="28"/>
      <c r="JH550" s="28"/>
      <c r="JI550" s="28"/>
      <c r="JJ550" s="28"/>
      <c r="JK550" s="28"/>
      <c r="JL550" s="28"/>
      <c r="JM550" s="28"/>
      <c r="JN550" s="28"/>
      <c r="JO550" s="28"/>
      <c r="JP550" s="28"/>
      <c r="JQ550" s="28"/>
      <c r="JR550" s="28"/>
      <c r="JS550" s="28"/>
    </row>
    <row r="551" spans="1:279" s="27" customFormat="1" ht="12.75" outlineLevel="1" x14ac:dyDescent="0.2">
      <c r="A551" s="33"/>
      <c r="B551" s="58"/>
      <c r="C551" s="193"/>
      <c r="D551" s="33"/>
      <c r="E551" s="33"/>
      <c r="F551" s="33"/>
      <c r="G551" s="33"/>
      <c r="H551" s="33"/>
      <c r="I551" s="198"/>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c r="CG551" s="34"/>
      <c r="CH551" s="34"/>
      <c r="CI551" s="34"/>
      <c r="CJ551" s="34"/>
      <c r="CK551" s="34"/>
      <c r="CL551" s="34"/>
      <c r="CM551" s="34"/>
      <c r="CN551" s="34"/>
      <c r="CO551" s="34"/>
      <c r="CP551" s="34"/>
      <c r="CQ551" s="34"/>
      <c r="CR551" s="34"/>
      <c r="CS551" s="34"/>
      <c r="CT551" s="34"/>
      <c r="CU551" s="34"/>
      <c r="CV551" s="34"/>
      <c r="CW551" s="34"/>
      <c r="CX551" s="34"/>
      <c r="CY551" s="34"/>
      <c r="CZ551" s="34"/>
      <c r="DA551" s="34"/>
      <c r="DB551" s="14"/>
      <c r="DC551" s="28"/>
      <c r="DD551" s="28"/>
      <c r="DE551" s="28"/>
      <c r="DF551" s="28"/>
      <c r="DG551" s="28"/>
      <c r="DH551" s="28"/>
      <c r="DI551" s="28"/>
      <c r="DJ551" s="28"/>
      <c r="DK551" s="28"/>
      <c r="DL551" s="28"/>
      <c r="DM551" s="28"/>
      <c r="DN551" s="28"/>
      <c r="DO551" s="28"/>
      <c r="DP551" s="28"/>
      <c r="DQ551" s="28"/>
      <c r="DR551" s="28"/>
      <c r="DS551" s="28"/>
      <c r="DT551" s="28"/>
      <c r="DU551" s="28"/>
      <c r="DV551" s="28"/>
      <c r="DW551" s="28"/>
      <c r="DX551" s="28"/>
      <c r="DY551" s="28"/>
      <c r="DZ551" s="28"/>
      <c r="EA551" s="28"/>
      <c r="EB551" s="28"/>
      <c r="EC551" s="28"/>
      <c r="ED551" s="28"/>
      <c r="EE551" s="28"/>
      <c r="EF551" s="28"/>
      <c r="EG551" s="28"/>
      <c r="EH551" s="28"/>
      <c r="EI551" s="28"/>
      <c r="EJ551" s="28"/>
      <c r="EK551" s="28"/>
      <c r="EL551" s="28"/>
      <c r="EM551" s="28"/>
      <c r="EN551" s="28"/>
      <c r="EO551" s="28"/>
      <c r="EP551" s="28"/>
      <c r="EQ551" s="28"/>
      <c r="ER551" s="28"/>
      <c r="ES551" s="28"/>
      <c r="ET551" s="28"/>
      <c r="EU551" s="28"/>
      <c r="EV551" s="28"/>
      <c r="EW551" s="28"/>
      <c r="EX551" s="28"/>
      <c r="EY551" s="28"/>
      <c r="EZ551" s="28"/>
      <c r="FA551" s="28"/>
      <c r="FB551" s="28"/>
      <c r="FC551" s="28"/>
      <c r="FD551" s="28"/>
      <c r="FE551" s="28"/>
      <c r="FF551" s="28"/>
      <c r="FG551" s="28"/>
      <c r="FH551" s="28"/>
      <c r="FI551" s="28"/>
      <c r="FJ551" s="28"/>
      <c r="FK551" s="28"/>
      <c r="FL551" s="28"/>
      <c r="FM551" s="28"/>
      <c r="FN551" s="28"/>
      <c r="FO551" s="28"/>
      <c r="FP551" s="28"/>
      <c r="FQ551" s="28"/>
      <c r="FR551" s="28"/>
      <c r="FS551" s="28"/>
      <c r="FT551" s="28"/>
      <c r="FU551" s="28"/>
      <c r="FV551" s="28"/>
      <c r="FW551" s="28"/>
      <c r="FX551" s="28"/>
      <c r="FY551" s="28"/>
      <c r="FZ551" s="28"/>
      <c r="GA551" s="28"/>
      <c r="GB551" s="28"/>
      <c r="GC551" s="28"/>
      <c r="GD551" s="28"/>
      <c r="GE551" s="28"/>
      <c r="GF551" s="28"/>
      <c r="GG551" s="28"/>
      <c r="GH551" s="28"/>
      <c r="GI551" s="28"/>
      <c r="GJ551" s="28"/>
      <c r="GK551" s="28"/>
      <c r="GL551" s="28"/>
      <c r="GM551" s="28"/>
      <c r="GN551" s="28"/>
      <c r="GO551" s="28"/>
      <c r="GP551" s="28"/>
      <c r="GQ551" s="28"/>
      <c r="GR551" s="28"/>
      <c r="GS551" s="28"/>
      <c r="GT551" s="28"/>
      <c r="GU551" s="28"/>
      <c r="GV551" s="28"/>
      <c r="GW551" s="28"/>
      <c r="GX551" s="28"/>
      <c r="GY551" s="28"/>
      <c r="GZ551" s="28"/>
      <c r="HA551" s="28"/>
      <c r="HB551" s="28"/>
      <c r="HC551" s="28"/>
      <c r="HD551" s="28"/>
      <c r="HE551" s="28"/>
      <c r="HF551" s="28"/>
      <c r="HG551" s="28"/>
      <c r="HH551" s="28"/>
      <c r="HI551" s="28"/>
      <c r="HJ551" s="28"/>
      <c r="HK551" s="28"/>
      <c r="HL551" s="28"/>
      <c r="HM551" s="28"/>
      <c r="HN551" s="28"/>
      <c r="HO551" s="28"/>
      <c r="HP551" s="28"/>
      <c r="HQ551" s="28"/>
      <c r="HR551" s="28"/>
      <c r="HS551" s="28"/>
      <c r="HT551" s="28"/>
      <c r="HU551" s="28"/>
      <c r="HV551" s="28"/>
      <c r="HW551" s="28"/>
      <c r="HX551" s="28"/>
      <c r="HY551" s="28"/>
      <c r="HZ551" s="28"/>
      <c r="IA551" s="28"/>
      <c r="IB551" s="28"/>
      <c r="IC551" s="28"/>
      <c r="ID551" s="28"/>
      <c r="IE551" s="28"/>
      <c r="IF551" s="28"/>
      <c r="IG551" s="28"/>
      <c r="IH551" s="28"/>
      <c r="II551" s="28"/>
      <c r="IJ551" s="28"/>
      <c r="IK551" s="28"/>
      <c r="IL551" s="28"/>
      <c r="IM551" s="28"/>
      <c r="IN551" s="28"/>
      <c r="IO551" s="28"/>
      <c r="IP551" s="28"/>
      <c r="IQ551" s="28"/>
      <c r="IR551" s="28"/>
      <c r="IS551" s="28"/>
      <c r="IT551" s="28"/>
      <c r="IU551" s="28"/>
      <c r="IV551" s="28"/>
      <c r="IW551" s="28"/>
      <c r="IX551" s="28"/>
      <c r="IY551" s="28"/>
      <c r="IZ551" s="28"/>
      <c r="JA551" s="28"/>
      <c r="JB551" s="28"/>
      <c r="JC551" s="28"/>
      <c r="JD551" s="28"/>
      <c r="JE551" s="28"/>
      <c r="JF551" s="28"/>
      <c r="JG551" s="28"/>
      <c r="JH551" s="28"/>
      <c r="JI551" s="28"/>
      <c r="JJ551" s="28"/>
      <c r="JK551" s="28"/>
      <c r="JL551" s="28"/>
      <c r="JM551" s="28"/>
      <c r="JN551" s="28"/>
      <c r="JO551" s="28"/>
      <c r="JP551" s="28"/>
      <c r="JQ551" s="28"/>
      <c r="JR551" s="28"/>
      <c r="JS551" s="28"/>
    </row>
    <row r="552" spans="1:279" s="27" customFormat="1" ht="13.5" outlineLevel="1" thickBot="1" x14ac:dyDescent="0.25">
      <c r="A552" s="33"/>
      <c r="B552" s="58"/>
      <c r="C552" s="51" t="s">
        <v>200</v>
      </c>
      <c r="D552" s="33"/>
      <c r="E552" s="254">
        <f>+G552/$G$552</f>
        <v>1</v>
      </c>
      <c r="F552" s="33"/>
      <c r="G552" s="251">
        <f>SUM(J552:AS552)</f>
        <v>-3592313158.243072</v>
      </c>
      <c r="H552" s="246"/>
      <c r="I552" s="201" t="s">
        <v>164</v>
      </c>
      <c r="J552" s="252">
        <f>+J549+J541+J517</f>
        <v>-19153314.706278369</v>
      </c>
      <c r="K552" s="252">
        <f t="shared" ref="K552:AS552" si="809">+K549+K541+K517</f>
        <v>-21825536.337924</v>
      </c>
      <c r="L552" s="252">
        <f t="shared" si="809"/>
        <v>-22577754.78452358</v>
      </c>
      <c r="M552" s="252">
        <f t="shared" si="809"/>
        <v>-21227570.001265503</v>
      </c>
      <c r="N552" s="252">
        <f t="shared" si="809"/>
        <v>-23777015.647071071</v>
      </c>
      <c r="O552" s="252">
        <f t="shared" si="809"/>
        <v>-29310267.615258045</v>
      </c>
      <c r="P552" s="252">
        <f t="shared" si="809"/>
        <v>-29589414.56013193</v>
      </c>
      <c r="Q552" s="252">
        <f t="shared" si="809"/>
        <v>-30597632.438927744</v>
      </c>
      <c r="R552" s="252">
        <f t="shared" si="809"/>
        <v>-33632997.642724909</v>
      </c>
      <c r="S552" s="252">
        <f t="shared" si="809"/>
        <v>-36704034.105123706</v>
      </c>
      <c r="T552" s="252">
        <f t="shared" si="809"/>
        <v>-44337474.612146996</v>
      </c>
      <c r="U552" s="252">
        <f t="shared" si="809"/>
        <v>-61888185.927445762</v>
      </c>
      <c r="V552" s="252">
        <f t="shared" si="809"/>
        <v>-62946037.359999999</v>
      </c>
      <c r="W552" s="252">
        <f t="shared" si="809"/>
        <v>-73977680.849999994</v>
      </c>
      <c r="X552" s="252">
        <f t="shared" si="809"/>
        <v>-73584664.390000001</v>
      </c>
      <c r="Y552" s="252">
        <f t="shared" si="809"/>
        <v>-77692889.709999993</v>
      </c>
      <c r="Z552" s="252">
        <f t="shared" si="809"/>
        <v>-70553403.379999995</v>
      </c>
      <c r="AA552" s="252">
        <f t="shared" si="809"/>
        <v>-95412321.340000004</v>
      </c>
      <c r="AB552" s="252">
        <f t="shared" si="809"/>
        <v>-97388355.48999998</v>
      </c>
      <c r="AC552" s="252">
        <f t="shared" si="809"/>
        <v>-106345775.51000002</v>
      </c>
      <c r="AD552" s="252">
        <f t="shared" si="809"/>
        <v>-95498774.330650002</v>
      </c>
      <c r="AE552" s="252">
        <f t="shared" si="809"/>
        <v>-103638368.39019999</v>
      </c>
      <c r="AF552" s="252">
        <f t="shared" si="809"/>
        <v>-114278692.99164999</v>
      </c>
      <c r="AG552" s="252">
        <f t="shared" si="809"/>
        <v>-148915022.34175</v>
      </c>
      <c r="AH552" s="252">
        <f t="shared" si="809"/>
        <v>-181017080.69</v>
      </c>
      <c r="AI552" s="252">
        <f t="shared" si="809"/>
        <v>-198039274.14000005</v>
      </c>
      <c r="AJ552" s="252">
        <f t="shared" si="809"/>
        <v>-164076600.06999999</v>
      </c>
      <c r="AK552" s="252">
        <f t="shared" si="809"/>
        <v>-147344152.34000003</v>
      </c>
      <c r="AL552" s="252">
        <f t="shared" si="809"/>
        <v>-172298188.45000002</v>
      </c>
      <c r="AM552" s="252">
        <f t="shared" si="809"/>
        <v>-164530335.96000001</v>
      </c>
      <c r="AN552" s="252">
        <f t="shared" si="809"/>
        <v>-148095743.00999999</v>
      </c>
      <c r="AO552" s="252">
        <f t="shared" si="809"/>
        <v>-204312813.53</v>
      </c>
      <c r="AP552" s="252">
        <f t="shared" si="809"/>
        <v>-164857022.97999999</v>
      </c>
      <c r="AQ552" s="252">
        <f t="shared" si="809"/>
        <v>-167655301.00999999</v>
      </c>
      <c r="AR552" s="252">
        <f t="shared" si="809"/>
        <v>-172499556.77000001</v>
      </c>
      <c r="AS552" s="252">
        <f t="shared" si="809"/>
        <v>-212733904.83000001</v>
      </c>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c r="CG552" s="34"/>
      <c r="CH552" s="34"/>
      <c r="CI552" s="34"/>
      <c r="CJ552" s="34"/>
      <c r="CK552" s="34"/>
      <c r="CL552" s="34"/>
      <c r="CM552" s="34"/>
      <c r="CN552" s="34"/>
      <c r="CO552" s="34"/>
      <c r="CP552" s="34"/>
      <c r="CQ552" s="34"/>
      <c r="CR552" s="34"/>
      <c r="CS552" s="34"/>
      <c r="CT552" s="34"/>
      <c r="CU552" s="34"/>
      <c r="CV552" s="34"/>
      <c r="CW552" s="34"/>
      <c r="CX552" s="34"/>
      <c r="CY552" s="34"/>
      <c r="CZ552" s="34"/>
      <c r="DA552" s="34"/>
      <c r="DB552" s="14"/>
      <c r="DC552" s="28"/>
      <c r="DD552" s="28"/>
      <c r="DE552" s="28"/>
      <c r="DF552" s="28"/>
      <c r="DG552" s="28"/>
      <c r="DH552" s="28"/>
      <c r="DI552" s="28"/>
      <c r="DJ552" s="28"/>
      <c r="DK552" s="28"/>
      <c r="DL552" s="28"/>
      <c r="DM552" s="28"/>
      <c r="DN552" s="28"/>
      <c r="DO552" s="28"/>
      <c r="DP552" s="28"/>
      <c r="DQ552" s="28"/>
      <c r="DR552" s="28"/>
      <c r="DS552" s="28"/>
      <c r="DT552" s="28"/>
      <c r="DU552" s="28"/>
      <c r="DV552" s="28"/>
      <c r="DW552" s="28"/>
      <c r="DX552" s="28"/>
      <c r="DY552" s="28"/>
      <c r="DZ552" s="28"/>
      <c r="EA552" s="28"/>
      <c r="EB552" s="28"/>
      <c r="EC552" s="28"/>
      <c r="ED552" s="28"/>
      <c r="EE552" s="28"/>
      <c r="EF552" s="28"/>
      <c r="EG552" s="28"/>
      <c r="EH552" s="28"/>
      <c r="EI552" s="28"/>
      <c r="EJ552" s="28"/>
      <c r="EK552" s="28"/>
      <c r="EL552" s="28"/>
      <c r="EM552" s="28"/>
      <c r="EN552" s="28"/>
      <c r="EO552" s="28"/>
      <c r="EP552" s="28"/>
      <c r="EQ552" s="28"/>
      <c r="ER552" s="28"/>
      <c r="ES552" s="28"/>
      <c r="ET552" s="28"/>
      <c r="EU552" s="28"/>
      <c r="EV552" s="28"/>
      <c r="EW552" s="28"/>
      <c r="EX552" s="28"/>
      <c r="EY552" s="28"/>
      <c r="EZ552" s="28"/>
      <c r="FA552" s="28"/>
      <c r="FB552" s="28"/>
      <c r="FC552" s="28"/>
      <c r="FD552" s="28"/>
      <c r="FE552" s="28"/>
      <c r="FF552" s="28"/>
      <c r="FG552" s="28"/>
      <c r="FH552" s="28"/>
      <c r="FI552" s="28"/>
      <c r="FJ552" s="28"/>
      <c r="FK552" s="28"/>
      <c r="FL552" s="28"/>
      <c r="FM552" s="28"/>
      <c r="FN552" s="28"/>
      <c r="FO552" s="28"/>
      <c r="FP552" s="28"/>
      <c r="FQ552" s="28"/>
      <c r="FR552" s="28"/>
      <c r="FS552" s="28"/>
      <c r="FT552" s="28"/>
      <c r="FU552" s="28"/>
      <c r="FV552" s="28"/>
      <c r="FW552" s="28"/>
      <c r="FX552" s="28"/>
      <c r="FY552" s="28"/>
      <c r="FZ552" s="28"/>
      <c r="GA552" s="28"/>
      <c r="GB552" s="28"/>
      <c r="GC552" s="28"/>
      <c r="GD552" s="28"/>
      <c r="GE552" s="28"/>
      <c r="GF552" s="28"/>
      <c r="GG552" s="28"/>
      <c r="GH552" s="28"/>
      <c r="GI552" s="28"/>
      <c r="GJ552" s="28"/>
      <c r="GK552" s="28"/>
      <c r="GL552" s="28"/>
      <c r="GM552" s="28"/>
      <c r="GN552" s="28"/>
      <c r="GO552" s="28"/>
      <c r="GP552" s="28"/>
      <c r="GQ552" s="28"/>
      <c r="GR552" s="28"/>
      <c r="GS552" s="28"/>
      <c r="GT552" s="28"/>
      <c r="GU552" s="28"/>
      <c r="GV552" s="28"/>
      <c r="GW552" s="28"/>
      <c r="GX552" s="28"/>
      <c r="GY552" s="28"/>
      <c r="GZ552" s="28"/>
      <c r="HA552" s="28"/>
      <c r="HB552" s="28"/>
      <c r="HC552" s="28"/>
      <c r="HD552" s="28"/>
      <c r="HE552" s="28"/>
      <c r="HF552" s="28"/>
      <c r="HG552" s="28"/>
      <c r="HH552" s="28"/>
      <c r="HI552" s="28"/>
      <c r="HJ552" s="28"/>
      <c r="HK552" s="28"/>
      <c r="HL552" s="28"/>
      <c r="HM552" s="28"/>
      <c r="HN552" s="28"/>
      <c r="HO552" s="28"/>
      <c r="HP552" s="28"/>
      <c r="HQ552" s="28"/>
      <c r="HR552" s="28"/>
      <c r="HS552" s="28"/>
      <c r="HT552" s="28"/>
      <c r="HU552" s="28"/>
      <c r="HV552" s="28"/>
      <c r="HW552" s="28"/>
      <c r="HX552" s="28"/>
      <c r="HY552" s="28"/>
      <c r="HZ552" s="28"/>
      <c r="IA552" s="28"/>
      <c r="IB552" s="28"/>
      <c r="IC552" s="28"/>
      <c r="ID552" s="28"/>
      <c r="IE552" s="28"/>
      <c r="IF552" s="28"/>
      <c r="IG552" s="28"/>
      <c r="IH552" s="28"/>
      <c r="II552" s="28"/>
      <c r="IJ552" s="28"/>
      <c r="IK552" s="28"/>
      <c r="IL552" s="28"/>
      <c r="IM552" s="28"/>
      <c r="IN552" s="28"/>
      <c r="IO552" s="28"/>
      <c r="IP552" s="28"/>
      <c r="IQ552" s="28"/>
      <c r="IR552" s="28"/>
      <c r="IS552" s="28"/>
      <c r="IT552" s="28"/>
      <c r="IU552" s="28"/>
      <c r="IV552" s="28"/>
      <c r="IW552" s="28"/>
      <c r="IX552" s="28"/>
      <c r="IY552" s="28"/>
      <c r="IZ552" s="28"/>
      <c r="JA552" s="28"/>
      <c r="JB552" s="28"/>
      <c r="JC552" s="28"/>
      <c r="JD552" s="28"/>
      <c r="JE552" s="28"/>
      <c r="JF552" s="28"/>
      <c r="JG552" s="28"/>
      <c r="JH552" s="28"/>
      <c r="JI552" s="28"/>
      <c r="JJ552" s="28"/>
      <c r="JK552" s="28"/>
      <c r="JL552" s="28"/>
      <c r="JM552" s="28"/>
      <c r="JN552" s="28"/>
      <c r="JO552" s="28"/>
      <c r="JP552" s="28"/>
      <c r="JQ552" s="28"/>
      <c r="JR552" s="28"/>
      <c r="JS552" s="28"/>
    </row>
    <row r="553" spans="1:279" s="27" customFormat="1" ht="13.5" outlineLevel="1" thickTop="1" x14ac:dyDescent="0.2">
      <c r="A553" s="33"/>
      <c r="B553" s="58"/>
      <c r="C553" s="193"/>
      <c r="D553" s="33"/>
      <c r="E553" s="33"/>
      <c r="F553" s="33"/>
      <c r="G553" s="33"/>
      <c r="H553" s="33"/>
      <c r="I553" s="198"/>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c r="CG553" s="34"/>
      <c r="CH553" s="34"/>
      <c r="CI553" s="34"/>
      <c r="CJ553" s="34"/>
      <c r="CK553" s="34"/>
      <c r="CL553" s="34"/>
      <c r="CM553" s="34"/>
      <c r="CN553" s="34"/>
      <c r="CO553" s="34"/>
      <c r="CP553" s="34"/>
      <c r="CQ553" s="34"/>
      <c r="CR553" s="34"/>
      <c r="CS553" s="34"/>
      <c r="CT553" s="34"/>
      <c r="CU553" s="34"/>
      <c r="CV553" s="34"/>
      <c r="CW553" s="34"/>
      <c r="CX553" s="34"/>
      <c r="CY553" s="34"/>
      <c r="CZ553" s="34"/>
      <c r="DA553" s="34"/>
      <c r="DB553" s="14"/>
      <c r="DC553" s="28"/>
      <c r="DD553" s="28"/>
      <c r="DE553" s="28"/>
      <c r="DF553" s="28"/>
      <c r="DG553" s="28"/>
      <c r="DH553" s="28"/>
      <c r="DI553" s="28"/>
      <c r="DJ553" s="28"/>
      <c r="DK553" s="28"/>
      <c r="DL553" s="28"/>
      <c r="DM553" s="28"/>
      <c r="DN553" s="28"/>
      <c r="DO553" s="28"/>
      <c r="DP553" s="28"/>
      <c r="DQ553" s="28"/>
      <c r="DR553" s="28"/>
      <c r="DS553" s="28"/>
      <c r="DT553" s="28"/>
      <c r="DU553" s="28"/>
      <c r="DV553" s="28"/>
      <c r="DW553" s="28"/>
      <c r="DX553" s="28"/>
      <c r="DY553" s="28"/>
      <c r="DZ553" s="28"/>
      <c r="EA553" s="28"/>
      <c r="EB553" s="28"/>
      <c r="EC553" s="28"/>
      <c r="ED553" s="28"/>
      <c r="EE553" s="28"/>
      <c r="EF553" s="28"/>
      <c r="EG553" s="28"/>
      <c r="EH553" s="28"/>
      <c r="EI553" s="28"/>
      <c r="EJ553" s="28"/>
      <c r="EK553" s="28"/>
      <c r="EL553" s="28"/>
      <c r="EM553" s="28"/>
      <c r="EN553" s="28"/>
      <c r="EO553" s="28"/>
      <c r="EP553" s="28"/>
      <c r="EQ553" s="28"/>
      <c r="ER553" s="28"/>
      <c r="ES553" s="28"/>
      <c r="ET553" s="28"/>
      <c r="EU553" s="28"/>
      <c r="EV553" s="28"/>
      <c r="EW553" s="28"/>
      <c r="EX553" s="28"/>
      <c r="EY553" s="28"/>
      <c r="EZ553" s="28"/>
      <c r="FA553" s="28"/>
      <c r="FB553" s="28"/>
      <c r="FC553" s="28"/>
      <c r="FD553" s="28"/>
      <c r="FE553" s="28"/>
      <c r="FF553" s="28"/>
      <c r="FG553" s="28"/>
      <c r="FH553" s="28"/>
      <c r="FI553" s="28"/>
      <c r="FJ553" s="28"/>
      <c r="FK553" s="28"/>
      <c r="FL553" s="28"/>
      <c r="FM553" s="28"/>
      <c r="FN553" s="28"/>
      <c r="FO553" s="28"/>
      <c r="FP553" s="28"/>
      <c r="FQ553" s="28"/>
      <c r="FR553" s="28"/>
      <c r="FS553" s="28"/>
      <c r="FT553" s="28"/>
      <c r="FU553" s="28"/>
      <c r="FV553" s="28"/>
      <c r="FW553" s="28"/>
      <c r="FX553" s="28"/>
      <c r="FY553" s="28"/>
      <c r="FZ553" s="28"/>
      <c r="GA553" s="28"/>
      <c r="GB553" s="28"/>
      <c r="GC553" s="28"/>
      <c r="GD553" s="28"/>
      <c r="GE553" s="28"/>
      <c r="GF553" s="28"/>
      <c r="GG553" s="28"/>
      <c r="GH553" s="28"/>
      <c r="GI553" s="28"/>
      <c r="GJ553" s="28"/>
      <c r="GK553" s="28"/>
      <c r="GL553" s="28"/>
      <c r="GM553" s="28"/>
      <c r="GN553" s="28"/>
      <c r="GO553" s="28"/>
      <c r="GP553" s="28"/>
      <c r="GQ553" s="28"/>
      <c r="GR553" s="28"/>
      <c r="GS553" s="28"/>
      <c r="GT553" s="28"/>
      <c r="GU553" s="28"/>
      <c r="GV553" s="28"/>
      <c r="GW553" s="28"/>
      <c r="GX553" s="28"/>
      <c r="GY553" s="28"/>
      <c r="GZ553" s="28"/>
      <c r="HA553" s="28"/>
      <c r="HB553" s="28"/>
      <c r="HC553" s="28"/>
      <c r="HD553" s="28"/>
      <c r="HE553" s="28"/>
      <c r="HF553" s="28"/>
      <c r="HG553" s="28"/>
      <c r="HH553" s="28"/>
      <c r="HI553" s="28"/>
      <c r="HJ553" s="28"/>
      <c r="HK553" s="28"/>
      <c r="HL553" s="28"/>
      <c r="HM553" s="28"/>
      <c r="HN553" s="28"/>
      <c r="HO553" s="28"/>
      <c r="HP553" s="28"/>
      <c r="HQ553" s="28"/>
      <c r="HR553" s="28"/>
      <c r="HS553" s="28"/>
      <c r="HT553" s="28"/>
      <c r="HU553" s="28"/>
      <c r="HV553" s="28"/>
      <c r="HW553" s="28"/>
      <c r="HX553" s="28"/>
      <c r="HY553" s="28"/>
      <c r="HZ553" s="28"/>
      <c r="IA553" s="28"/>
      <c r="IB553" s="28"/>
      <c r="IC553" s="28"/>
      <c r="ID553" s="28"/>
      <c r="IE553" s="28"/>
      <c r="IF553" s="28"/>
      <c r="IG553" s="28"/>
      <c r="IH553" s="28"/>
      <c r="II553" s="28"/>
      <c r="IJ553" s="28"/>
      <c r="IK553" s="28"/>
      <c r="IL553" s="28"/>
      <c r="IM553" s="28"/>
      <c r="IN553" s="28"/>
      <c r="IO553" s="28"/>
      <c r="IP553" s="28"/>
      <c r="IQ553" s="28"/>
      <c r="IR553" s="28"/>
      <c r="IS553" s="28"/>
      <c r="IT553" s="28"/>
      <c r="IU553" s="28"/>
      <c r="IV553" s="28"/>
      <c r="IW553" s="28"/>
      <c r="IX553" s="28"/>
      <c r="IY553" s="28"/>
      <c r="IZ553" s="28"/>
      <c r="JA553" s="28"/>
      <c r="JB553" s="28"/>
      <c r="JC553" s="28"/>
      <c r="JD553" s="28"/>
      <c r="JE553" s="28"/>
      <c r="JF553" s="28"/>
      <c r="JG553" s="28"/>
      <c r="JH553" s="28"/>
      <c r="JI553" s="28"/>
      <c r="JJ553" s="28"/>
      <c r="JK553" s="28"/>
      <c r="JL553" s="28"/>
      <c r="JM553" s="28"/>
      <c r="JN553" s="28"/>
      <c r="JO553" s="28"/>
      <c r="JP553" s="28"/>
      <c r="JQ553" s="28"/>
      <c r="JR553" s="28"/>
      <c r="JS553" s="28"/>
    </row>
    <row r="554" spans="1:279" s="27" customFormat="1" ht="12.75" outlineLevel="1" x14ac:dyDescent="0.2">
      <c r="A554" s="33"/>
      <c r="B554" s="58"/>
      <c r="C554" s="193"/>
      <c r="D554" s="33"/>
      <c r="E554" s="33"/>
      <c r="F554" s="33"/>
      <c r="G554" s="33"/>
      <c r="H554" s="33"/>
      <c r="I554" s="198"/>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c r="CG554" s="34"/>
      <c r="CH554" s="34"/>
      <c r="CI554" s="34"/>
      <c r="CJ554" s="34"/>
      <c r="CK554" s="34"/>
      <c r="CL554" s="34"/>
      <c r="CM554" s="34"/>
      <c r="CN554" s="34"/>
      <c r="CO554" s="34"/>
      <c r="CP554" s="34"/>
      <c r="CQ554" s="34"/>
      <c r="CR554" s="34"/>
      <c r="CS554" s="34"/>
      <c r="CT554" s="34"/>
      <c r="CU554" s="34"/>
      <c r="CV554" s="34"/>
      <c r="CW554" s="34"/>
      <c r="CX554" s="34"/>
      <c r="CY554" s="34"/>
      <c r="CZ554" s="34"/>
      <c r="DA554" s="34"/>
      <c r="DB554" s="14"/>
      <c r="DC554" s="28"/>
      <c r="DD554" s="28"/>
      <c r="DE554" s="28"/>
      <c r="DF554" s="28"/>
      <c r="DG554" s="28"/>
      <c r="DH554" s="28"/>
      <c r="DI554" s="28"/>
      <c r="DJ554" s="28"/>
      <c r="DK554" s="28"/>
      <c r="DL554" s="28"/>
      <c r="DM554" s="28"/>
      <c r="DN554" s="28"/>
      <c r="DO554" s="28"/>
      <c r="DP554" s="28"/>
      <c r="DQ554" s="28"/>
      <c r="DR554" s="28"/>
      <c r="DS554" s="28"/>
      <c r="DT554" s="28"/>
      <c r="DU554" s="28"/>
      <c r="DV554" s="28"/>
      <c r="DW554" s="28"/>
      <c r="DX554" s="28"/>
      <c r="DY554" s="28"/>
      <c r="DZ554" s="28"/>
      <c r="EA554" s="28"/>
      <c r="EB554" s="28"/>
      <c r="EC554" s="28"/>
      <c r="ED554" s="28"/>
      <c r="EE554" s="28"/>
      <c r="EF554" s="28"/>
      <c r="EG554" s="28"/>
      <c r="EH554" s="28"/>
      <c r="EI554" s="28"/>
      <c r="EJ554" s="28"/>
      <c r="EK554" s="28"/>
      <c r="EL554" s="28"/>
      <c r="EM554" s="28"/>
      <c r="EN554" s="28"/>
      <c r="EO554" s="28"/>
      <c r="EP554" s="28"/>
      <c r="EQ554" s="28"/>
      <c r="ER554" s="28"/>
      <c r="ES554" s="28"/>
      <c r="ET554" s="28"/>
      <c r="EU554" s="28"/>
      <c r="EV554" s="28"/>
      <c r="EW554" s="28"/>
      <c r="EX554" s="28"/>
      <c r="EY554" s="28"/>
      <c r="EZ554" s="28"/>
      <c r="FA554" s="28"/>
      <c r="FB554" s="28"/>
      <c r="FC554" s="28"/>
      <c r="FD554" s="28"/>
      <c r="FE554" s="28"/>
      <c r="FF554" s="28"/>
      <c r="FG554" s="28"/>
      <c r="FH554" s="28"/>
      <c r="FI554" s="28"/>
      <c r="FJ554" s="28"/>
      <c r="FK554" s="28"/>
      <c r="FL554" s="28"/>
      <c r="FM554" s="28"/>
      <c r="FN554" s="28"/>
      <c r="FO554" s="28"/>
      <c r="FP554" s="28"/>
      <c r="FQ554" s="28"/>
      <c r="FR554" s="28"/>
      <c r="FS554" s="28"/>
      <c r="FT554" s="28"/>
      <c r="FU554" s="28"/>
      <c r="FV554" s="28"/>
      <c r="FW554" s="28"/>
      <c r="FX554" s="28"/>
      <c r="FY554" s="28"/>
      <c r="FZ554" s="28"/>
      <c r="GA554" s="28"/>
      <c r="GB554" s="28"/>
      <c r="GC554" s="28"/>
      <c r="GD554" s="28"/>
      <c r="GE554" s="28"/>
      <c r="GF554" s="28"/>
      <c r="GG554" s="28"/>
      <c r="GH554" s="28"/>
      <c r="GI554" s="28"/>
      <c r="GJ554" s="28"/>
      <c r="GK554" s="28"/>
      <c r="GL554" s="28"/>
      <c r="GM554" s="28"/>
      <c r="GN554" s="28"/>
      <c r="GO554" s="28"/>
      <c r="GP554" s="28"/>
      <c r="GQ554" s="28"/>
      <c r="GR554" s="28"/>
      <c r="GS554" s="28"/>
      <c r="GT554" s="28"/>
      <c r="GU554" s="28"/>
      <c r="GV554" s="28"/>
      <c r="GW554" s="28"/>
      <c r="GX554" s="28"/>
      <c r="GY554" s="28"/>
      <c r="GZ554" s="28"/>
      <c r="HA554" s="28"/>
      <c r="HB554" s="28"/>
      <c r="HC554" s="28"/>
      <c r="HD554" s="28"/>
      <c r="HE554" s="28"/>
      <c r="HF554" s="28"/>
      <c r="HG554" s="28"/>
      <c r="HH554" s="28"/>
      <c r="HI554" s="28"/>
      <c r="HJ554" s="28"/>
      <c r="HK554" s="28"/>
      <c r="HL554" s="28"/>
      <c r="HM554" s="28"/>
      <c r="HN554" s="28"/>
      <c r="HO554" s="28"/>
      <c r="HP554" s="28"/>
      <c r="HQ554" s="28"/>
      <c r="HR554" s="28"/>
      <c r="HS554" s="28"/>
      <c r="HT554" s="28"/>
      <c r="HU554" s="28"/>
      <c r="HV554" s="28"/>
      <c r="HW554" s="28"/>
      <c r="HX554" s="28"/>
      <c r="HY554" s="28"/>
      <c r="HZ554" s="28"/>
      <c r="IA554" s="28"/>
      <c r="IB554" s="28"/>
      <c r="IC554" s="28"/>
      <c r="ID554" s="28"/>
      <c r="IE554" s="28"/>
      <c r="IF554" s="28"/>
      <c r="IG554" s="28"/>
      <c r="IH554" s="28"/>
      <c r="II554" s="28"/>
      <c r="IJ554" s="28"/>
      <c r="IK554" s="28"/>
      <c r="IL554" s="28"/>
      <c r="IM554" s="28"/>
      <c r="IN554" s="28"/>
      <c r="IO554" s="28"/>
      <c r="IP554" s="28"/>
      <c r="IQ554" s="28"/>
      <c r="IR554" s="28"/>
      <c r="IS554" s="28"/>
      <c r="IT554" s="28"/>
      <c r="IU554" s="28"/>
      <c r="IV554" s="28"/>
      <c r="IW554" s="28"/>
      <c r="IX554" s="28"/>
      <c r="IY554" s="28"/>
      <c r="IZ554" s="28"/>
      <c r="JA554" s="28"/>
      <c r="JB554" s="28"/>
      <c r="JC554" s="28"/>
      <c r="JD554" s="28"/>
      <c r="JE554" s="28"/>
      <c r="JF554" s="28"/>
      <c r="JG554" s="28"/>
      <c r="JH554" s="28"/>
      <c r="JI554" s="28"/>
      <c r="JJ554" s="28"/>
      <c r="JK554" s="28"/>
      <c r="JL554" s="28"/>
      <c r="JM554" s="28"/>
      <c r="JN554" s="28"/>
      <c r="JO554" s="28"/>
      <c r="JP554" s="28"/>
      <c r="JQ554" s="28"/>
      <c r="JR554" s="28"/>
      <c r="JS554" s="28"/>
    </row>
    <row r="555" spans="1:279" s="27" customFormat="1" ht="12.75" x14ac:dyDescent="0.2">
      <c r="A555" s="222"/>
      <c r="B555" s="223"/>
      <c r="C555" s="224"/>
      <c r="D555" s="224"/>
      <c r="E555" s="224"/>
      <c r="F555" s="224"/>
      <c r="G555" s="224"/>
      <c r="H555" s="224"/>
      <c r="I555" s="225"/>
      <c r="J555" s="226"/>
      <c r="K555" s="227"/>
      <c r="L555" s="227"/>
      <c r="M555" s="227"/>
      <c r="N555" s="227"/>
      <c r="O555" s="227"/>
      <c r="P555" s="227"/>
      <c r="Q555" s="227"/>
      <c r="R555" s="227"/>
      <c r="S555" s="227"/>
      <c r="T555" s="227"/>
      <c r="U555" s="227"/>
      <c r="V555" s="227"/>
      <c r="W555" s="227"/>
      <c r="X555" s="227"/>
      <c r="Y555" s="227"/>
      <c r="Z555" s="227"/>
      <c r="AA555" s="227"/>
      <c r="AB555" s="227"/>
      <c r="AC555" s="227"/>
      <c r="AD555" s="227"/>
      <c r="AE555" s="227"/>
      <c r="AF555" s="227"/>
      <c r="AG555" s="227"/>
      <c r="AH555" s="227"/>
      <c r="AI555" s="227"/>
      <c r="AJ555" s="227"/>
      <c r="AK555" s="227"/>
      <c r="AL555" s="227"/>
      <c r="AM555" s="227"/>
      <c r="AN555" s="227"/>
      <c r="AO555" s="227"/>
      <c r="AP555" s="227"/>
      <c r="AQ555" s="227"/>
      <c r="AR555" s="227"/>
      <c r="AS555" s="227"/>
      <c r="AT555" s="227"/>
      <c r="AU555" s="227"/>
      <c r="AV555" s="227"/>
      <c r="AW555" s="227"/>
      <c r="AX555" s="227"/>
      <c r="AY555" s="227"/>
      <c r="AZ555" s="227"/>
      <c r="BA555" s="227"/>
      <c r="BB555" s="227"/>
      <c r="BC555" s="227"/>
      <c r="BD555" s="227"/>
      <c r="BE555" s="227"/>
      <c r="BF555" s="227"/>
      <c r="BG555" s="227"/>
      <c r="BH555" s="227"/>
      <c r="BI555" s="227"/>
      <c r="BJ555" s="227"/>
      <c r="BK555" s="227"/>
      <c r="BL555" s="227"/>
      <c r="BM555" s="227"/>
      <c r="BN555" s="227"/>
      <c r="BO555" s="227"/>
      <c r="BP555" s="227"/>
      <c r="BQ555" s="227"/>
      <c r="BR555" s="227"/>
      <c r="BS555" s="227"/>
      <c r="BT555" s="227"/>
      <c r="BU555" s="227"/>
      <c r="BV555" s="227"/>
      <c r="BW555" s="227"/>
      <c r="BX555" s="227"/>
      <c r="BY555" s="227"/>
      <c r="BZ555" s="227"/>
      <c r="CA555" s="227"/>
      <c r="CB555" s="227"/>
      <c r="CC555" s="227"/>
      <c r="CD555" s="227"/>
      <c r="CE555" s="227"/>
      <c r="CF555" s="227"/>
      <c r="CG555" s="227"/>
      <c r="CH555" s="227"/>
      <c r="CI555" s="227"/>
      <c r="CJ555" s="227"/>
      <c r="CK555" s="227"/>
      <c r="CL555" s="227"/>
      <c r="CM555" s="227"/>
      <c r="CN555" s="227"/>
      <c r="CO555" s="227"/>
      <c r="CP555" s="227"/>
      <c r="CQ555" s="227"/>
      <c r="CR555" s="227"/>
      <c r="CS555" s="227"/>
      <c r="CT555" s="227"/>
      <c r="CU555" s="227"/>
      <c r="CV555" s="227"/>
      <c r="CW555" s="227"/>
      <c r="CX555" s="227"/>
      <c r="CY555" s="227"/>
      <c r="CZ555" s="227"/>
      <c r="DA555" s="227"/>
      <c r="DB555" s="228"/>
      <c r="DC555" s="28"/>
      <c r="DD555" s="28"/>
      <c r="DE555" s="28"/>
      <c r="DF555" s="28"/>
      <c r="DG555" s="28"/>
      <c r="DH555" s="28"/>
      <c r="DI555" s="28"/>
      <c r="DJ555" s="28"/>
      <c r="DK555" s="28"/>
      <c r="DL555" s="28"/>
      <c r="DM555" s="28"/>
      <c r="DN555" s="28"/>
      <c r="DO555" s="28"/>
      <c r="DP555" s="28"/>
      <c r="DQ555" s="28"/>
      <c r="DR555" s="28"/>
      <c r="DS555" s="28"/>
      <c r="DT555" s="28"/>
      <c r="DU555" s="28"/>
      <c r="DV555" s="28"/>
      <c r="DW555" s="28"/>
      <c r="DX555" s="28"/>
      <c r="DY555" s="28"/>
      <c r="DZ555" s="28"/>
      <c r="EA555" s="28"/>
      <c r="EB555" s="28"/>
      <c r="EC555" s="28"/>
      <c r="ED555" s="28"/>
      <c r="EE555" s="28"/>
      <c r="EF555" s="28"/>
      <c r="EG555" s="28"/>
      <c r="EH555" s="28"/>
      <c r="EI555" s="28"/>
      <c r="EJ555" s="28"/>
      <c r="EK555" s="28"/>
      <c r="EL555" s="28"/>
      <c r="EM555" s="28"/>
      <c r="EN555" s="28"/>
      <c r="EO555" s="28"/>
      <c r="EP555" s="28"/>
      <c r="EQ555" s="28"/>
      <c r="ER555" s="28"/>
      <c r="ES555" s="28"/>
      <c r="ET555" s="28"/>
      <c r="EU555" s="28"/>
      <c r="EV555" s="28"/>
      <c r="EW555" s="28"/>
      <c r="EX555" s="28"/>
      <c r="EY555" s="28"/>
      <c r="EZ555" s="28"/>
      <c r="FA555" s="28"/>
      <c r="FB555" s="28"/>
      <c r="FC555" s="28"/>
      <c r="FD555" s="28"/>
      <c r="FE555" s="28"/>
      <c r="FF555" s="28"/>
      <c r="FG555" s="28"/>
      <c r="FH555" s="28"/>
      <c r="FI555" s="28"/>
      <c r="FJ555" s="28"/>
      <c r="FK555" s="28"/>
      <c r="FL555" s="28"/>
      <c r="FM555" s="28"/>
      <c r="FN555" s="28"/>
      <c r="FO555" s="28"/>
      <c r="FP555" s="28"/>
      <c r="FQ555" s="28"/>
      <c r="FR555" s="28"/>
      <c r="FS555" s="28"/>
      <c r="FT555" s="28"/>
      <c r="FU555" s="28"/>
      <c r="FV555" s="28"/>
      <c r="FW555" s="28"/>
      <c r="FX555" s="28"/>
      <c r="FY555" s="28"/>
      <c r="FZ555" s="28"/>
      <c r="GA555" s="28"/>
      <c r="GB555" s="28"/>
      <c r="GC555" s="28"/>
      <c r="GD555" s="28"/>
      <c r="GE555" s="28"/>
      <c r="GF555" s="28"/>
      <c r="GG555" s="28"/>
      <c r="GH555" s="28"/>
      <c r="GI555" s="28"/>
      <c r="GJ555" s="28"/>
      <c r="GK555" s="28"/>
      <c r="GL555" s="28"/>
      <c r="GM555" s="28"/>
      <c r="GN555" s="28"/>
      <c r="GO555" s="28"/>
      <c r="GP555" s="28"/>
      <c r="GQ555" s="28"/>
      <c r="GR555" s="28"/>
      <c r="GS555" s="28"/>
      <c r="GT555" s="28"/>
      <c r="GU555" s="28"/>
      <c r="GV555" s="28"/>
      <c r="GW555" s="28"/>
      <c r="GX555" s="28"/>
      <c r="GY555" s="28"/>
      <c r="GZ555" s="28"/>
      <c r="HA555" s="28"/>
      <c r="HB555" s="28"/>
      <c r="HC555" s="28"/>
      <c r="HD555" s="28"/>
      <c r="HE555" s="28"/>
      <c r="HF555" s="28"/>
      <c r="HG555" s="28"/>
      <c r="HH555" s="28"/>
      <c r="HI555" s="28"/>
      <c r="HJ555" s="28"/>
      <c r="HK555" s="28"/>
      <c r="HL555" s="28"/>
      <c r="HM555" s="28"/>
      <c r="HN555" s="28"/>
      <c r="HO555" s="28"/>
      <c r="HP555" s="28"/>
      <c r="HQ555" s="28"/>
      <c r="HR555" s="28"/>
      <c r="HS555" s="28"/>
      <c r="HT555" s="28"/>
      <c r="HU555" s="28"/>
      <c r="HV555" s="28"/>
      <c r="HW555" s="28"/>
      <c r="HX555" s="28"/>
      <c r="HY555" s="28"/>
      <c r="HZ555" s="28"/>
      <c r="IA555" s="28"/>
      <c r="IB555" s="28"/>
      <c r="IC555" s="28"/>
      <c r="ID555" s="28"/>
      <c r="IE555" s="28"/>
      <c r="IF555" s="28"/>
      <c r="IG555" s="28"/>
      <c r="IH555" s="28"/>
      <c r="II555" s="28"/>
      <c r="IJ555" s="28"/>
      <c r="IK555" s="28"/>
      <c r="IL555" s="28"/>
      <c r="IM555" s="28"/>
      <c r="IN555" s="28"/>
      <c r="IO555" s="28"/>
      <c r="IP555" s="28"/>
      <c r="IQ555" s="28"/>
      <c r="IR555" s="28"/>
      <c r="IS555" s="28"/>
      <c r="IT555" s="28"/>
      <c r="IU555" s="28"/>
      <c r="IV555" s="28"/>
      <c r="IW555" s="28"/>
      <c r="IX555" s="28"/>
      <c r="IY555" s="28"/>
      <c r="IZ555" s="28"/>
      <c r="JA555" s="28"/>
      <c r="JB555" s="28"/>
      <c r="JC555" s="28"/>
      <c r="JD555" s="28"/>
      <c r="JE555" s="28"/>
      <c r="JF555" s="28"/>
      <c r="JG555" s="28"/>
      <c r="JH555" s="28"/>
      <c r="JI555" s="28"/>
      <c r="JJ555" s="28"/>
      <c r="JK555" s="28"/>
      <c r="JL555" s="28"/>
      <c r="JM555" s="28"/>
      <c r="JN555" s="28"/>
      <c r="JO555" s="28"/>
      <c r="JP555" s="28"/>
      <c r="JQ555" s="28"/>
      <c r="JR555" s="28"/>
      <c r="JS555" s="28"/>
    </row>
    <row r="556" spans="1:279" s="27" customFormat="1" ht="12.75" x14ac:dyDescent="0.2">
      <c r="A556" s="33"/>
      <c r="B556" s="58"/>
      <c r="C556" s="33"/>
      <c r="D556" s="33"/>
      <c r="E556" s="45"/>
      <c r="F556" s="45"/>
      <c r="G556" s="46"/>
      <c r="H556" s="33"/>
      <c r="I556" s="12"/>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c r="CG556" s="34"/>
      <c r="CH556" s="34"/>
      <c r="CI556" s="34"/>
      <c r="CJ556" s="34"/>
      <c r="CK556" s="34"/>
      <c r="CL556" s="34"/>
      <c r="CM556" s="34"/>
      <c r="CN556" s="34"/>
      <c r="CO556" s="34"/>
      <c r="CP556" s="34"/>
      <c r="CQ556" s="34"/>
      <c r="CR556" s="34"/>
      <c r="CS556" s="34"/>
      <c r="CT556" s="34"/>
      <c r="CU556" s="34"/>
      <c r="CV556" s="34"/>
      <c r="CW556" s="34"/>
      <c r="CX556" s="34"/>
      <c r="CY556" s="34"/>
      <c r="CZ556" s="34"/>
      <c r="DA556" s="34"/>
      <c r="DB556" s="14"/>
      <c r="DC556" s="28"/>
      <c r="DD556" s="28"/>
      <c r="DE556" s="28"/>
      <c r="DF556" s="28"/>
      <c r="DG556" s="28"/>
      <c r="DH556" s="28"/>
      <c r="DI556" s="28"/>
      <c r="DJ556" s="28"/>
      <c r="DK556" s="28"/>
      <c r="DL556" s="28"/>
      <c r="DM556" s="28"/>
      <c r="DN556" s="28"/>
      <c r="DO556" s="28"/>
      <c r="DP556" s="28"/>
      <c r="DQ556" s="28"/>
      <c r="DR556" s="28"/>
      <c r="DS556" s="28"/>
      <c r="DT556" s="28"/>
      <c r="DU556" s="28"/>
      <c r="DV556" s="28"/>
      <c r="DW556" s="28"/>
      <c r="DX556" s="28"/>
      <c r="DY556" s="28"/>
      <c r="DZ556" s="28"/>
      <c r="EA556" s="28"/>
      <c r="EB556" s="28"/>
      <c r="EC556" s="28"/>
      <c r="ED556" s="28"/>
      <c r="EE556" s="28"/>
      <c r="EF556" s="28"/>
      <c r="EG556" s="28"/>
      <c r="EH556" s="28"/>
      <c r="EI556" s="28"/>
      <c r="EJ556" s="28"/>
      <c r="EK556" s="28"/>
      <c r="EL556" s="28"/>
      <c r="EM556" s="28"/>
      <c r="EN556" s="28"/>
      <c r="EO556" s="28"/>
      <c r="EP556" s="28"/>
      <c r="EQ556" s="28"/>
      <c r="ER556" s="28"/>
      <c r="ES556" s="28"/>
      <c r="ET556" s="28"/>
      <c r="EU556" s="28"/>
      <c r="EV556" s="28"/>
      <c r="EW556" s="28"/>
      <c r="EX556" s="28"/>
      <c r="EY556" s="28"/>
      <c r="EZ556" s="28"/>
      <c r="FA556" s="28"/>
      <c r="FB556" s="28"/>
      <c r="FC556" s="28"/>
      <c r="FD556" s="28"/>
      <c r="FE556" s="28"/>
      <c r="FF556" s="28"/>
      <c r="FG556" s="28"/>
      <c r="FH556" s="28"/>
      <c r="FI556" s="28"/>
      <c r="FJ556" s="28"/>
      <c r="FK556" s="28"/>
      <c r="FL556" s="28"/>
      <c r="FM556" s="28"/>
      <c r="FN556" s="28"/>
      <c r="FO556" s="28"/>
      <c r="FP556" s="28"/>
      <c r="FQ556" s="28"/>
      <c r="FR556" s="28"/>
      <c r="FS556" s="28"/>
      <c r="FT556" s="28"/>
      <c r="FU556" s="28"/>
      <c r="FV556" s="28"/>
      <c r="FW556" s="28"/>
      <c r="FX556" s="28"/>
      <c r="FY556" s="28"/>
      <c r="FZ556" s="28"/>
      <c r="GA556" s="28"/>
      <c r="GB556" s="28"/>
      <c r="GC556" s="28"/>
      <c r="GD556" s="28"/>
      <c r="GE556" s="28"/>
      <c r="GF556" s="28"/>
      <c r="GG556" s="28"/>
      <c r="GH556" s="28"/>
      <c r="GI556" s="28"/>
      <c r="GJ556" s="28"/>
      <c r="GK556" s="28"/>
      <c r="GL556" s="28"/>
      <c r="GM556" s="28"/>
      <c r="GN556" s="28"/>
      <c r="GO556" s="28"/>
      <c r="GP556" s="28"/>
      <c r="GQ556" s="28"/>
      <c r="GR556" s="28"/>
      <c r="GS556" s="28"/>
      <c r="GT556" s="28"/>
      <c r="GU556" s="28"/>
      <c r="GV556" s="28"/>
      <c r="GW556" s="28"/>
      <c r="GX556" s="28"/>
      <c r="GY556" s="28"/>
      <c r="GZ556" s="28"/>
      <c r="HA556" s="28"/>
      <c r="HB556" s="28"/>
      <c r="HC556" s="28"/>
      <c r="HD556" s="28"/>
      <c r="HE556" s="28"/>
      <c r="HF556" s="28"/>
      <c r="HG556" s="28"/>
      <c r="HH556" s="28"/>
      <c r="HI556" s="28"/>
      <c r="HJ556" s="28"/>
      <c r="HK556" s="28"/>
      <c r="HL556" s="28"/>
      <c r="HM556" s="28"/>
      <c r="HN556" s="28"/>
      <c r="HO556" s="28"/>
      <c r="HP556" s="28"/>
      <c r="HQ556" s="28"/>
      <c r="HR556" s="28"/>
      <c r="HS556" s="28"/>
      <c r="HT556" s="28"/>
      <c r="HU556" s="28"/>
      <c r="HV556" s="28"/>
      <c r="HW556" s="28"/>
      <c r="HX556" s="28"/>
      <c r="HY556" s="28"/>
      <c r="HZ556" s="28"/>
      <c r="IA556" s="28"/>
      <c r="IB556" s="28"/>
      <c r="IC556" s="28"/>
      <c r="ID556" s="28"/>
      <c r="IE556" s="28"/>
      <c r="IF556" s="28"/>
      <c r="IG556" s="28"/>
      <c r="IH556" s="28"/>
      <c r="II556" s="28"/>
      <c r="IJ556" s="28"/>
      <c r="IK556" s="28"/>
      <c r="IL556" s="28"/>
      <c r="IM556" s="28"/>
      <c r="IN556" s="28"/>
      <c r="IO556" s="28"/>
      <c r="IP556" s="28"/>
      <c r="IQ556" s="28"/>
      <c r="IR556" s="28"/>
      <c r="IS556" s="28"/>
      <c r="IT556" s="28"/>
      <c r="IU556" s="28"/>
      <c r="IV556" s="28"/>
      <c r="IW556" s="28"/>
      <c r="IX556" s="28"/>
      <c r="IY556" s="28"/>
      <c r="IZ556" s="28"/>
      <c r="JA556" s="28"/>
      <c r="JB556" s="28"/>
      <c r="JC556" s="28"/>
      <c r="JD556" s="28"/>
      <c r="JE556" s="28"/>
      <c r="JF556" s="28"/>
      <c r="JG556" s="28"/>
      <c r="JH556" s="28"/>
      <c r="JI556" s="28"/>
      <c r="JJ556" s="28"/>
      <c r="JK556" s="28"/>
      <c r="JL556" s="28"/>
      <c r="JM556" s="28"/>
      <c r="JN556" s="28"/>
      <c r="JO556" s="28"/>
      <c r="JP556" s="28"/>
      <c r="JQ556" s="28"/>
      <c r="JR556" s="28"/>
      <c r="JS556" s="28"/>
    </row>
    <row r="557" spans="1:279" s="43" customFormat="1" ht="24.95" customHeight="1" x14ac:dyDescent="0.2">
      <c r="A557" s="35">
        <v>10</v>
      </c>
      <c r="B557" s="208"/>
      <c r="C557" s="36" t="s">
        <v>163</v>
      </c>
      <c r="D557" s="37" t="s">
        <v>191</v>
      </c>
      <c r="E557" s="37" t="s">
        <v>202</v>
      </c>
      <c r="F557" s="37"/>
      <c r="G557" s="37"/>
      <c r="H557" s="38"/>
      <c r="I557" s="39"/>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40"/>
      <c r="BY557" s="40"/>
      <c r="BZ557" s="40"/>
      <c r="CA557" s="40"/>
      <c r="CB557" s="40"/>
      <c r="CC557" s="40"/>
      <c r="CD557" s="40"/>
      <c r="CE557" s="40"/>
      <c r="CF557" s="40"/>
      <c r="CG557" s="40"/>
      <c r="CH557" s="40"/>
      <c r="CI557" s="40"/>
      <c r="CJ557" s="40"/>
      <c r="CK557" s="40"/>
      <c r="CL557" s="40"/>
      <c r="CM557" s="40"/>
      <c r="CN557" s="40"/>
      <c r="CO557" s="40"/>
      <c r="CP557" s="40"/>
      <c r="CQ557" s="40"/>
      <c r="CR557" s="40"/>
      <c r="CS557" s="40"/>
      <c r="CT557" s="40"/>
      <c r="CU557" s="40"/>
      <c r="CV557" s="40"/>
      <c r="CW557" s="40"/>
      <c r="CX557" s="40"/>
      <c r="CY557" s="40"/>
      <c r="CZ557" s="40"/>
      <c r="DA557" s="40"/>
      <c r="DB557" s="41"/>
      <c r="DC557" s="42"/>
      <c r="DD557" s="42"/>
      <c r="DE557" s="42"/>
      <c r="DF557" s="42"/>
      <c r="DG557" s="42"/>
      <c r="DH557" s="42"/>
      <c r="DI557" s="42"/>
      <c r="DJ557" s="42"/>
      <c r="DK557" s="42"/>
      <c r="DL557" s="42"/>
      <c r="DM557" s="42"/>
      <c r="DN557" s="42"/>
      <c r="DO557" s="42"/>
      <c r="DP557" s="42"/>
      <c r="DQ557" s="42"/>
      <c r="DR557" s="42"/>
      <c r="DS557" s="42"/>
      <c r="DT557" s="42"/>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42"/>
      <c r="EQ557" s="42"/>
      <c r="ER557" s="42"/>
      <c r="ES557" s="42"/>
      <c r="ET557" s="42"/>
      <c r="EU557" s="42"/>
      <c r="EV557" s="42"/>
      <c r="EW557" s="42"/>
      <c r="EX557" s="42"/>
      <c r="EY557" s="42"/>
      <c r="EZ557" s="42"/>
      <c r="FA557" s="42"/>
      <c r="FB557" s="42"/>
      <c r="FC557" s="42"/>
      <c r="FD557" s="42"/>
      <c r="FE557" s="42"/>
      <c r="FF557" s="42"/>
      <c r="FG557" s="42"/>
      <c r="FH557" s="42"/>
      <c r="FI557" s="42"/>
      <c r="FJ557" s="42"/>
      <c r="FK557" s="42"/>
      <c r="FL557" s="42"/>
      <c r="FM557" s="42"/>
      <c r="FN557" s="42"/>
      <c r="FO557" s="42"/>
      <c r="FP557" s="42"/>
      <c r="FQ557" s="42"/>
      <c r="FR557" s="42"/>
      <c r="FS557" s="42"/>
      <c r="FT557" s="42"/>
      <c r="FU557" s="42"/>
      <c r="FV557" s="42"/>
      <c r="FW557" s="42"/>
      <c r="FX557" s="42"/>
      <c r="FY557" s="42"/>
      <c r="FZ557" s="42"/>
      <c r="GA557" s="42"/>
      <c r="GB557" s="42"/>
      <c r="GC557" s="42"/>
      <c r="GD557" s="42"/>
      <c r="GE557" s="42"/>
      <c r="GF557" s="42"/>
      <c r="GG557" s="42"/>
      <c r="GH557" s="42"/>
      <c r="GI557" s="42"/>
      <c r="GJ557" s="42"/>
      <c r="GK557" s="42"/>
      <c r="GL557" s="42"/>
      <c r="GM557" s="42"/>
      <c r="GN557" s="42"/>
      <c r="GO557" s="42"/>
      <c r="GP557" s="42"/>
      <c r="GQ557" s="42"/>
      <c r="GR557" s="42"/>
      <c r="GS557" s="42"/>
      <c r="GT557" s="42"/>
      <c r="GU557" s="42"/>
      <c r="GV557" s="42"/>
      <c r="GW557" s="42"/>
      <c r="GX557" s="42"/>
      <c r="GY557" s="42"/>
      <c r="GZ557" s="42"/>
      <c r="HA557" s="42"/>
      <c r="HB557" s="42"/>
      <c r="HC557" s="42"/>
      <c r="HD557" s="42"/>
      <c r="HE557" s="42"/>
      <c r="HF557" s="42"/>
      <c r="HG557" s="42"/>
      <c r="HH557" s="42"/>
      <c r="HI557" s="42"/>
      <c r="HJ557" s="42"/>
      <c r="HK557" s="42"/>
      <c r="HL557" s="42"/>
      <c r="HM557" s="42"/>
      <c r="HN557" s="42"/>
      <c r="HO557" s="42"/>
      <c r="HP557" s="42"/>
      <c r="HQ557" s="42"/>
      <c r="HR557" s="42"/>
      <c r="HS557" s="42"/>
      <c r="HT557" s="42"/>
      <c r="HU557" s="42"/>
      <c r="HV557" s="42"/>
      <c r="HW557" s="42"/>
      <c r="HX557" s="42"/>
      <c r="HY557" s="42"/>
      <c r="HZ557" s="42"/>
      <c r="IA557" s="42"/>
      <c r="IB557" s="42"/>
      <c r="IC557" s="42"/>
      <c r="ID557" s="42"/>
      <c r="IE557" s="42"/>
      <c r="IF557" s="42"/>
      <c r="IG557" s="42"/>
      <c r="IH557" s="42"/>
      <c r="II557" s="42"/>
      <c r="IJ557" s="42"/>
      <c r="IK557" s="42"/>
      <c r="IL557" s="42"/>
      <c r="IM557" s="42"/>
      <c r="IN557" s="42"/>
      <c r="IO557" s="42"/>
      <c r="IP557" s="42"/>
      <c r="IQ557" s="42"/>
      <c r="IR557" s="42"/>
      <c r="IS557" s="42"/>
      <c r="IT557" s="42"/>
      <c r="IU557" s="42"/>
      <c r="IV557" s="42"/>
      <c r="IW557" s="42"/>
      <c r="IX557" s="42"/>
      <c r="IY557" s="42"/>
      <c r="IZ557" s="42"/>
      <c r="JA557" s="42"/>
      <c r="JB557" s="42"/>
      <c r="JC557" s="42"/>
      <c r="JD557" s="42"/>
      <c r="JE557" s="42"/>
      <c r="JF557" s="42"/>
      <c r="JG557" s="42"/>
      <c r="JH557" s="42"/>
      <c r="JI557" s="42"/>
      <c r="JJ557" s="42"/>
      <c r="JK557" s="42"/>
      <c r="JL557" s="42"/>
      <c r="JM557" s="42"/>
      <c r="JN557" s="42"/>
      <c r="JO557" s="42"/>
      <c r="JP557" s="42"/>
      <c r="JQ557" s="42"/>
      <c r="JR557" s="42"/>
      <c r="JS557" s="42"/>
    </row>
    <row r="558" spans="1:279" s="27" customFormat="1" ht="12.75" outlineLevel="1" x14ac:dyDescent="0.2">
      <c r="A558" s="33"/>
      <c r="B558" s="58"/>
      <c r="C558" s="33"/>
      <c r="D558" s="33"/>
      <c r="E558" s="33"/>
      <c r="F558" s="33"/>
      <c r="G558" s="33"/>
      <c r="H558" s="33"/>
      <c r="I558" s="198"/>
      <c r="J558" s="200">
        <f t="shared" ref="J558:AJ558" si="810">+SUM(J592:J597)</f>
        <v>-42026.580523560209</v>
      </c>
      <c r="K558" s="200">
        <f t="shared" si="810"/>
        <v>-41153.789119999994</v>
      </c>
      <c r="L558" s="200">
        <f t="shared" si="810"/>
        <v>-45934.391908396952</v>
      </c>
      <c r="M558" s="200">
        <f t="shared" si="810"/>
        <v>-41798.782478632485</v>
      </c>
      <c r="N558" s="200">
        <f t="shared" si="810"/>
        <v>-44319.739836734683</v>
      </c>
      <c r="O558" s="200">
        <f t="shared" si="810"/>
        <v>-64504.313062880326</v>
      </c>
      <c r="P558" s="200">
        <f t="shared" si="810"/>
        <v>-42701.620763636362</v>
      </c>
      <c r="Q558" s="200">
        <f t="shared" si="810"/>
        <v>-35430.223068493164</v>
      </c>
      <c r="R558" s="200">
        <f t="shared" si="810"/>
        <v>-34963.021018633539</v>
      </c>
      <c r="S558" s="200">
        <f t="shared" si="810"/>
        <v>-37463.089260869572</v>
      </c>
      <c r="T558" s="200">
        <f t="shared" si="810"/>
        <v>-45427.938837988833</v>
      </c>
      <c r="U558" s="200">
        <f t="shared" si="810"/>
        <v>-59186.259802955654</v>
      </c>
      <c r="V558" s="200">
        <f t="shared" si="810"/>
        <v>-40655.216317991646</v>
      </c>
      <c r="W558" s="200">
        <f t="shared" si="810"/>
        <v>-58674.840932038831</v>
      </c>
      <c r="X558" s="200">
        <f t="shared" si="810"/>
        <v>-61725.096158415843</v>
      </c>
      <c r="Y558" s="200">
        <f t="shared" si="810"/>
        <v>-59776.416961538453</v>
      </c>
      <c r="Z558" s="200">
        <f t="shared" si="810"/>
        <v>-53150.496504065028</v>
      </c>
      <c r="AA558" s="200">
        <f t="shared" si="810"/>
        <v>-75293.877611721618</v>
      </c>
      <c r="AB558" s="200">
        <f t="shared" si="810"/>
        <v>-56676.412249999994</v>
      </c>
      <c r="AC558" s="200">
        <f t="shared" si="810"/>
        <v>-60411.005961685827</v>
      </c>
      <c r="AD558" s="200">
        <f t="shared" si="810"/>
        <v>-65086.257846153821</v>
      </c>
      <c r="AE558" s="200">
        <f t="shared" si="810"/>
        <v>-72451.909462184864</v>
      </c>
      <c r="AF558" s="200">
        <f t="shared" si="810"/>
        <v>-85209.039946428573</v>
      </c>
      <c r="AG558" s="200">
        <f t="shared" si="810"/>
        <v>-120935.87569105694</v>
      </c>
      <c r="AH558" s="200">
        <f t="shared" si="810"/>
        <v>-88988.623459016395</v>
      </c>
      <c r="AI558" s="200">
        <f t="shared" si="810"/>
        <v>-102001.28525203253</v>
      </c>
      <c r="AJ558" s="200">
        <f t="shared" si="810"/>
        <v>-91732.377056603771</v>
      </c>
      <c r="AK558" s="200">
        <f t="shared" ref="AK558:AL558" si="811">+SUM(AK592:AK597)</f>
        <v>-88435.542683544321</v>
      </c>
      <c r="AL558" s="200">
        <f t="shared" si="811"/>
        <v>-104362.24283050848</v>
      </c>
      <c r="AM558" s="200">
        <f t="shared" ref="AM558:AO558" si="812">+SUM(AM592:AM597)</f>
        <v>-125809.23425514404</v>
      </c>
      <c r="AN558" s="200">
        <f t="shared" si="812"/>
        <v>-72073.634756554311</v>
      </c>
      <c r="AO558" s="200">
        <f t="shared" si="812"/>
        <v>-96132.54643866171</v>
      </c>
      <c r="AP558" s="200">
        <f t="shared" ref="AP558:AS558" si="813">+SUM(AP592:AP597)</f>
        <v>-76832.743054794526</v>
      </c>
      <c r="AQ558" s="200">
        <f t="shared" si="813"/>
        <v>-77197.347628865988</v>
      </c>
      <c r="AR558" s="200">
        <f t="shared" si="813"/>
        <v>-70875.659340206184</v>
      </c>
      <c r="AS558" s="200">
        <f t="shared" si="813"/>
        <v>-109138.71080412369</v>
      </c>
      <c r="AT558" s="199"/>
      <c r="AU558" s="199"/>
      <c r="AV558" s="199"/>
      <c r="AW558" s="199"/>
      <c r="AX558" s="199"/>
      <c r="AY558" s="199"/>
      <c r="AZ558" s="199"/>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c r="CG558" s="34"/>
      <c r="CH558" s="34"/>
      <c r="CI558" s="34"/>
      <c r="CJ558" s="34"/>
      <c r="CK558" s="34"/>
      <c r="CL558" s="34"/>
      <c r="CM558" s="34"/>
      <c r="CN558" s="34"/>
      <c r="CO558" s="34"/>
      <c r="CP558" s="34"/>
      <c r="CQ558" s="34"/>
      <c r="CR558" s="34"/>
      <c r="CS558" s="34"/>
      <c r="CT558" s="34"/>
      <c r="CU558" s="34"/>
      <c r="CV558" s="34"/>
      <c r="CW558" s="34"/>
      <c r="CX558" s="34"/>
      <c r="CY558" s="34"/>
      <c r="CZ558" s="34"/>
      <c r="DA558" s="34"/>
      <c r="DB558" s="14"/>
      <c r="DC558" s="28"/>
      <c r="DD558" s="28"/>
      <c r="DE558" s="28"/>
      <c r="DF558" s="28"/>
      <c r="DG558" s="28"/>
      <c r="DH558" s="28"/>
      <c r="DI558" s="28"/>
      <c r="DJ558" s="28"/>
      <c r="DK558" s="28"/>
      <c r="DL558" s="28"/>
      <c r="DM558" s="28"/>
      <c r="DN558" s="28"/>
      <c r="DO558" s="28"/>
      <c r="DP558" s="28"/>
      <c r="DQ558" s="28"/>
      <c r="DR558" s="28"/>
      <c r="DS558" s="28"/>
      <c r="DT558" s="28"/>
      <c r="DU558" s="28"/>
      <c r="DV558" s="28"/>
      <c r="DW558" s="28"/>
      <c r="DX558" s="28"/>
      <c r="DY558" s="28"/>
      <c r="DZ558" s="28"/>
      <c r="EA558" s="28"/>
      <c r="EB558" s="28"/>
      <c r="EC558" s="28"/>
      <c r="ED558" s="28"/>
      <c r="EE558" s="28"/>
      <c r="EF558" s="28"/>
      <c r="EG558" s="28"/>
      <c r="EH558" s="28"/>
      <c r="EI558" s="28"/>
      <c r="EJ558" s="28"/>
      <c r="EK558" s="28"/>
      <c r="EL558" s="28"/>
      <c r="EM558" s="28"/>
      <c r="EN558" s="28"/>
      <c r="EO558" s="28"/>
      <c r="EP558" s="28"/>
      <c r="EQ558" s="28"/>
      <c r="ER558" s="28"/>
      <c r="ES558" s="28"/>
      <c r="ET558" s="28"/>
      <c r="EU558" s="28"/>
      <c r="EV558" s="28"/>
      <c r="EW558" s="28"/>
      <c r="EX558" s="28"/>
      <c r="EY558" s="28"/>
      <c r="EZ558" s="28"/>
      <c r="FA558" s="28"/>
      <c r="FB558" s="28"/>
      <c r="FC558" s="28"/>
      <c r="FD558" s="28"/>
      <c r="FE558" s="28"/>
      <c r="FF558" s="28"/>
      <c r="FG558" s="28"/>
      <c r="FH558" s="28"/>
      <c r="FI558" s="28"/>
      <c r="FJ558" s="28"/>
      <c r="FK558" s="28"/>
      <c r="FL558" s="28"/>
      <c r="FM558" s="28"/>
      <c r="FN558" s="28"/>
      <c r="FO558" s="28"/>
      <c r="FP558" s="28"/>
      <c r="FQ558" s="28"/>
      <c r="FR558" s="28"/>
      <c r="FS558" s="28"/>
      <c r="FT558" s="28"/>
      <c r="FU558" s="28"/>
      <c r="FV558" s="28"/>
      <c r="FW558" s="28"/>
      <c r="FX558" s="28"/>
      <c r="FY558" s="28"/>
      <c r="FZ558" s="28"/>
      <c r="GA558" s="28"/>
      <c r="GB558" s="28"/>
      <c r="GC558" s="28"/>
      <c r="GD558" s="28"/>
      <c r="GE558" s="28"/>
      <c r="GF558" s="28"/>
      <c r="GG558" s="28"/>
      <c r="GH558" s="28"/>
      <c r="GI558" s="28"/>
      <c r="GJ558" s="28"/>
      <c r="GK558" s="28"/>
      <c r="GL558" s="28"/>
      <c r="GM558" s="28"/>
      <c r="GN558" s="28"/>
      <c r="GO558" s="28"/>
      <c r="GP558" s="28"/>
      <c r="GQ558" s="28"/>
      <c r="GR558" s="28"/>
      <c r="GS558" s="28"/>
      <c r="GT558" s="28"/>
      <c r="GU558" s="28"/>
      <c r="GV558" s="28"/>
      <c r="GW558" s="28"/>
      <c r="GX558" s="28"/>
      <c r="GY558" s="28"/>
      <c r="GZ558" s="28"/>
      <c r="HA558" s="28"/>
      <c r="HB558" s="28"/>
      <c r="HC558" s="28"/>
      <c r="HD558" s="28"/>
      <c r="HE558" s="28"/>
      <c r="HF558" s="28"/>
      <c r="HG558" s="28"/>
      <c r="HH558" s="28"/>
      <c r="HI558" s="28"/>
      <c r="HJ558" s="28"/>
      <c r="HK558" s="28"/>
      <c r="HL558" s="28"/>
      <c r="HM558" s="28"/>
      <c r="HN558" s="28"/>
      <c r="HO558" s="28"/>
      <c r="HP558" s="28"/>
      <c r="HQ558" s="28"/>
      <c r="HR558" s="28"/>
      <c r="HS558" s="28"/>
      <c r="HT558" s="28"/>
      <c r="HU558" s="28"/>
      <c r="HV558" s="28"/>
      <c r="HW558" s="28"/>
      <c r="HX558" s="28"/>
      <c r="HY558" s="28"/>
      <c r="HZ558" s="28"/>
      <c r="IA558" s="28"/>
      <c r="IB558" s="28"/>
      <c r="IC558" s="28"/>
      <c r="ID558" s="28"/>
      <c r="IE558" s="28"/>
      <c r="IF558" s="28"/>
      <c r="IG558" s="28"/>
      <c r="IH558" s="28"/>
      <c r="II558" s="28"/>
      <c r="IJ558" s="28"/>
      <c r="IK558" s="28"/>
      <c r="IL558" s="28"/>
      <c r="IM558" s="28"/>
      <c r="IN558" s="28"/>
      <c r="IO558" s="28"/>
      <c r="IP558" s="28"/>
      <c r="IQ558" s="28"/>
      <c r="IR558" s="28"/>
      <c r="IS558" s="28"/>
      <c r="IT558" s="28"/>
      <c r="IU558" s="28"/>
      <c r="IV558" s="28"/>
      <c r="IW558" s="28"/>
      <c r="IX558" s="28"/>
      <c r="IY558" s="28"/>
      <c r="IZ558" s="28"/>
      <c r="JA558" s="28"/>
      <c r="JB558" s="28"/>
      <c r="JC558" s="28"/>
      <c r="JD558" s="28"/>
      <c r="JE558" s="28"/>
      <c r="JF558" s="28"/>
      <c r="JG558" s="28"/>
      <c r="JH558" s="28"/>
      <c r="JI558" s="28"/>
      <c r="JJ558" s="28"/>
      <c r="JK558" s="28"/>
      <c r="JL558" s="28"/>
      <c r="JM558" s="28"/>
      <c r="JN558" s="28"/>
      <c r="JO558" s="28"/>
      <c r="JP558" s="28"/>
      <c r="JQ558" s="28"/>
      <c r="JR558" s="28"/>
      <c r="JS558" s="28"/>
    </row>
    <row r="559" spans="1:279" s="27" customFormat="1" ht="12.75" outlineLevel="1" x14ac:dyDescent="0.2">
      <c r="A559" s="33"/>
      <c r="B559" s="58"/>
      <c r="C559" s="33"/>
      <c r="D559" s="33"/>
      <c r="E559" s="33"/>
      <c r="F559" s="33"/>
      <c r="G559" s="33"/>
      <c r="H559" s="33"/>
      <c r="I559" s="198"/>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c r="CG559" s="34"/>
      <c r="CH559" s="34"/>
      <c r="CI559" s="34"/>
      <c r="CJ559" s="34"/>
      <c r="CK559" s="34"/>
      <c r="CL559" s="34"/>
      <c r="CM559" s="34"/>
      <c r="CN559" s="34"/>
      <c r="CO559" s="34"/>
      <c r="CP559" s="34"/>
      <c r="CQ559" s="34"/>
      <c r="CR559" s="34"/>
      <c r="CS559" s="34"/>
      <c r="CT559" s="34"/>
      <c r="CU559" s="34"/>
      <c r="CV559" s="34"/>
      <c r="CW559" s="34"/>
      <c r="CX559" s="34"/>
      <c r="CY559" s="34"/>
      <c r="CZ559" s="34"/>
      <c r="DA559" s="34"/>
      <c r="DB559" s="14"/>
      <c r="DC559" s="28"/>
      <c r="DD559" s="28"/>
      <c r="DE559" s="28"/>
      <c r="DF559" s="28"/>
      <c r="DG559" s="28"/>
      <c r="DH559" s="28"/>
      <c r="DI559" s="28"/>
      <c r="DJ559" s="28"/>
      <c r="DK559" s="28"/>
      <c r="DL559" s="28"/>
      <c r="DM559" s="28"/>
      <c r="DN559" s="28"/>
      <c r="DO559" s="28"/>
      <c r="DP559" s="28"/>
      <c r="DQ559" s="28"/>
      <c r="DR559" s="28"/>
      <c r="DS559" s="28"/>
      <c r="DT559" s="28"/>
      <c r="DU559" s="28"/>
      <c r="DV559" s="28"/>
      <c r="DW559" s="28"/>
      <c r="DX559" s="28"/>
      <c r="DY559" s="28"/>
      <c r="DZ559" s="28"/>
      <c r="EA559" s="28"/>
      <c r="EB559" s="28"/>
      <c r="EC559" s="28"/>
      <c r="ED559" s="28"/>
      <c r="EE559" s="28"/>
      <c r="EF559" s="28"/>
      <c r="EG559" s="28"/>
      <c r="EH559" s="28"/>
      <c r="EI559" s="28"/>
      <c r="EJ559" s="28"/>
      <c r="EK559" s="28"/>
      <c r="EL559" s="28"/>
      <c r="EM559" s="28"/>
      <c r="EN559" s="28"/>
      <c r="EO559" s="28"/>
      <c r="EP559" s="28"/>
      <c r="EQ559" s="28"/>
      <c r="ER559" s="28"/>
      <c r="ES559" s="28"/>
      <c r="ET559" s="28"/>
      <c r="EU559" s="28"/>
      <c r="EV559" s="28"/>
      <c r="EW559" s="28"/>
      <c r="EX559" s="28"/>
      <c r="EY559" s="28"/>
      <c r="EZ559" s="28"/>
      <c r="FA559" s="28"/>
      <c r="FB559" s="28"/>
      <c r="FC559" s="28"/>
      <c r="FD559" s="28"/>
      <c r="FE559" s="28"/>
      <c r="FF559" s="28"/>
      <c r="FG559" s="28"/>
      <c r="FH559" s="28"/>
      <c r="FI559" s="28"/>
      <c r="FJ559" s="28"/>
      <c r="FK559" s="28"/>
      <c r="FL559" s="28"/>
      <c r="FM559" s="28"/>
      <c r="FN559" s="28"/>
      <c r="FO559" s="28"/>
      <c r="FP559" s="28"/>
      <c r="FQ559" s="28"/>
      <c r="FR559" s="28"/>
      <c r="FS559" s="28"/>
      <c r="FT559" s="28"/>
      <c r="FU559" s="28"/>
      <c r="FV559" s="28"/>
      <c r="FW559" s="28"/>
      <c r="FX559" s="28"/>
      <c r="FY559" s="28"/>
      <c r="FZ559" s="28"/>
      <c r="GA559" s="28"/>
      <c r="GB559" s="28"/>
      <c r="GC559" s="28"/>
      <c r="GD559" s="28"/>
      <c r="GE559" s="28"/>
      <c r="GF559" s="28"/>
      <c r="GG559" s="28"/>
      <c r="GH559" s="28"/>
      <c r="GI559" s="28"/>
      <c r="GJ559" s="28"/>
      <c r="GK559" s="28"/>
      <c r="GL559" s="28"/>
      <c r="GM559" s="28"/>
      <c r="GN559" s="28"/>
      <c r="GO559" s="28"/>
      <c r="GP559" s="28"/>
      <c r="GQ559" s="28"/>
      <c r="GR559" s="28"/>
      <c r="GS559" s="28"/>
      <c r="GT559" s="28"/>
      <c r="GU559" s="28"/>
      <c r="GV559" s="28"/>
      <c r="GW559" s="28"/>
      <c r="GX559" s="28"/>
      <c r="GY559" s="28"/>
      <c r="GZ559" s="28"/>
      <c r="HA559" s="28"/>
      <c r="HB559" s="28"/>
      <c r="HC559" s="28"/>
      <c r="HD559" s="28"/>
      <c r="HE559" s="28"/>
      <c r="HF559" s="28"/>
      <c r="HG559" s="28"/>
      <c r="HH559" s="28"/>
      <c r="HI559" s="28"/>
      <c r="HJ559" s="28"/>
      <c r="HK559" s="28"/>
      <c r="HL559" s="28"/>
      <c r="HM559" s="28"/>
      <c r="HN559" s="28"/>
      <c r="HO559" s="28"/>
      <c r="HP559" s="28"/>
      <c r="HQ559" s="28"/>
      <c r="HR559" s="28"/>
      <c r="HS559" s="28"/>
      <c r="HT559" s="28"/>
      <c r="HU559" s="28"/>
      <c r="HV559" s="28"/>
      <c r="HW559" s="28"/>
      <c r="HX559" s="28"/>
      <c r="HY559" s="28"/>
      <c r="HZ559" s="28"/>
      <c r="IA559" s="28"/>
      <c r="IB559" s="28"/>
      <c r="IC559" s="28"/>
      <c r="ID559" s="28"/>
      <c r="IE559" s="28"/>
      <c r="IF559" s="28"/>
      <c r="IG559" s="28"/>
      <c r="IH559" s="28"/>
      <c r="II559" s="28"/>
      <c r="IJ559" s="28"/>
      <c r="IK559" s="28"/>
      <c r="IL559" s="28"/>
      <c r="IM559" s="28"/>
      <c r="IN559" s="28"/>
      <c r="IO559" s="28"/>
      <c r="IP559" s="28"/>
      <c r="IQ559" s="28"/>
      <c r="IR559" s="28"/>
      <c r="IS559" s="28"/>
      <c r="IT559" s="28"/>
      <c r="IU559" s="28"/>
      <c r="IV559" s="28"/>
      <c r="IW559" s="28"/>
      <c r="IX559" s="28"/>
      <c r="IY559" s="28"/>
      <c r="IZ559" s="28"/>
      <c r="JA559" s="28"/>
      <c r="JB559" s="28"/>
      <c r="JC559" s="28"/>
      <c r="JD559" s="28"/>
      <c r="JE559" s="28"/>
      <c r="JF559" s="28"/>
      <c r="JG559" s="28"/>
      <c r="JH559" s="28"/>
      <c r="JI559" s="28"/>
      <c r="JJ559" s="28"/>
      <c r="JK559" s="28"/>
      <c r="JL559" s="28"/>
      <c r="JM559" s="28"/>
      <c r="JN559" s="28"/>
      <c r="JO559" s="28"/>
      <c r="JP559" s="28"/>
      <c r="JQ559" s="28"/>
      <c r="JR559" s="28"/>
      <c r="JS559" s="28"/>
    </row>
    <row r="560" spans="1:279" s="27" customFormat="1" ht="12.75" outlineLevel="1" x14ac:dyDescent="0.2">
      <c r="A560" s="33"/>
      <c r="B560" s="58"/>
      <c r="C560" s="54" t="s">
        <v>195</v>
      </c>
      <c r="D560" s="33"/>
      <c r="E560" s="33"/>
      <c r="F560" s="33"/>
      <c r="G560" s="33"/>
      <c r="H560" s="33"/>
      <c r="I560" s="198"/>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c r="CG560" s="34"/>
      <c r="CH560" s="34"/>
      <c r="CI560" s="34"/>
      <c r="CJ560" s="34"/>
      <c r="CK560" s="34"/>
      <c r="CL560" s="34"/>
      <c r="CM560" s="34"/>
      <c r="CN560" s="34"/>
      <c r="CO560" s="34"/>
      <c r="CP560" s="34"/>
      <c r="CQ560" s="34"/>
      <c r="CR560" s="34"/>
      <c r="CS560" s="34"/>
      <c r="CT560" s="34"/>
      <c r="CU560" s="34"/>
      <c r="CV560" s="34"/>
      <c r="CW560" s="34"/>
      <c r="CX560" s="34"/>
      <c r="CY560" s="34"/>
      <c r="CZ560" s="34"/>
      <c r="DA560" s="34"/>
      <c r="DB560" s="14"/>
      <c r="DC560" s="28"/>
      <c r="DD560" s="28"/>
      <c r="DE560" s="28"/>
      <c r="DF560" s="28"/>
      <c r="DG560" s="28"/>
      <c r="DH560" s="28"/>
      <c r="DI560" s="28"/>
      <c r="DJ560" s="28"/>
      <c r="DK560" s="28"/>
      <c r="DL560" s="28"/>
      <c r="DM560" s="28"/>
      <c r="DN560" s="28"/>
      <c r="DO560" s="28"/>
      <c r="DP560" s="28"/>
      <c r="DQ560" s="28"/>
      <c r="DR560" s="28"/>
      <c r="DS560" s="28"/>
      <c r="DT560" s="28"/>
      <c r="DU560" s="28"/>
      <c r="DV560" s="28"/>
      <c r="DW560" s="28"/>
      <c r="DX560" s="28"/>
      <c r="DY560" s="28"/>
      <c r="DZ560" s="28"/>
      <c r="EA560" s="28"/>
      <c r="EB560" s="28"/>
      <c r="EC560" s="28"/>
      <c r="ED560" s="28"/>
      <c r="EE560" s="28"/>
      <c r="EF560" s="28"/>
      <c r="EG560" s="28"/>
      <c r="EH560" s="28"/>
      <c r="EI560" s="28"/>
      <c r="EJ560" s="28"/>
      <c r="EK560" s="28"/>
      <c r="EL560" s="28"/>
      <c r="EM560" s="28"/>
      <c r="EN560" s="28"/>
      <c r="EO560" s="28"/>
      <c r="EP560" s="28"/>
      <c r="EQ560" s="28"/>
      <c r="ER560" s="28"/>
      <c r="ES560" s="28"/>
      <c r="ET560" s="28"/>
      <c r="EU560" s="28"/>
      <c r="EV560" s="28"/>
      <c r="EW560" s="28"/>
      <c r="EX560" s="28"/>
      <c r="EY560" s="28"/>
      <c r="EZ560" s="28"/>
      <c r="FA560" s="28"/>
      <c r="FB560" s="28"/>
      <c r="FC560" s="28"/>
      <c r="FD560" s="28"/>
      <c r="FE560" s="28"/>
      <c r="FF560" s="28"/>
      <c r="FG560" s="28"/>
      <c r="FH560" s="28"/>
      <c r="FI560" s="28"/>
      <c r="FJ560" s="28"/>
      <c r="FK560" s="28"/>
      <c r="FL560" s="28"/>
      <c r="FM560" s="28"/>
      <c r="FN560" s="28"/>
      <c r="FO560" s="28"/>
      <c r="FP560" s="28"/>
      <c r="FQ560" s="28"/>
      <c r="FR560" s="28"/>
      <c r="FS560" s="28"/>
      <c r="FT560" s="28"/>
      <c r="FU560" s="28"/>
      <c r="FV560" s="28"/>
      <c r="FW560" s="28"/>
      <c r="FX560" s="28"/>
      <c r="FY560" s="28"/>
      <c r="FZ560" s="28"/>
      <c r="GA560" s="28"/>
      <c r="GB560" s="28"/>
      <c r="GC560" s="28"/>
      <c r="GD560" s="28"/>
      <c r="GE560" s="28"/>
      <c r="GF560" s="28"/>
      <c r="GG560" s="28"/>
      <c r="GH560" s="28"/>
      <c r="GI560" s="28"/>
      <c r="GJ560" s="28"/>
      <c r="GK560" s="28"/>
      <c r="GL560" s="28"/>
      <c r="GM560" s="28"/>
      <c r="GN560" s="28"/>
      <c r="GO560" s="28"/>
      <c r="GP560" s="28"/>
      <c r="GQ560" s="28"/>
      <c r="GR560" s="28"/>
      <c r="GS560" s="28"/>
      <c r="GT560" s="28"/>
      <c r="GU560" s="28"/>
      <c r="GV560" s="28"/>
      <c r="GW560" s="28"/>
      <c r="GX560" s="28"/>
      <c r="GY560" s="28"/>
      <c r="GZ560" s="28"/>
      <c r="HA560" s="28"/>
      <c r="HB560" s="28"/>
      <c r="HC560" s="28"/>
      <c r="HD560" s="28"/>
      <c r="HE560" s="28"/>
      <c r="HF560" s="28"/>
      <c r="HG560" s="28"/>
      <c r="HH560" s="28"/>
      <c r="HI560" s="28"/>
      <c r="HJ560" s="28"/>
      <c r="HK560" s="28"/>
      <c r="HL560" s="28"/>
      <c r="HM560" s="28"/>
      <c r="HN560" s="28"/>
      <c r="HO560" s="28"/>
      <c r="HP560" s="28"/>
      <c r="HQ560" s="28"/>
      <c r="HR560" s="28"/>
      <c r="HS560" s="28"/>
      <c r="HT560" s="28"/>
      <c r="HU560" s="28"/>
      <c r="HV560" s="28"/>
      <c r="HW560" s="28"/>
      <c r="HX560" s="28"/>
      <c r="HY560" s="28"/>
      <c r="HZ560" s="28"/>
      <c r="IA560" s="28"/>
      <c r="IB560" s="28"/>
      <c r="IC560" s="28"/>
      <c r="ID560" s="28"/>
      <c r="IE560" s="28"/>
      <c r="IF560" s="28"/>
      <c r="IG560" s="28"/>
      <c r="IH560" s="28"/>
      <c r="II560" s="28"/>
      <c r="IJ560" s="28"/>
      <c r="IK560" s="28"/>
      <c r="IL560" s="28"/>
      <c r="IM560" s="28"/>
      <c r="IN560" s="28"/>
      <c r="IO560" s="28"/>
      <c r="IP560" s="28"/>
      <c r="IQ560" s="28"/>
      <c r="IR560" s="28"/>
      <c r="IS560" s="28"/>
      <c r="IT560" s="28"/>
      <c r="IU560" s="28"/>
      <c r="IV560" s="28"/>
      <c r="IW560" s="28"/>
      <c r="IX560" s="28"/>
      <c r="IY560" s="28"/>
      <c r="IZ560" s="28"/>
      <c r="JA560" s="28"/>
      <c r="JB560" s="28"/>
      <c r="JC560" s="28"/>
      <c r="JD560" s="28"/>
      <c r="JE560" s="28"/>
      <c r="JF560" s="28"/>
      <c r="JG560" s="28"/>
      <c r="JH560" s="28"/>
      <c r="JI560" s="28"/>
      <c r="JJ560" s="28"/>
      <c r="JK560" s="28"/>
      <c r="JL560" s="28"/>
      <c r="JM560" s="28"/>
      <c r="JN560" s="28"/>
      <c r="JO560" s="28"/>
      <c r="JP560" s="28"/>
      <c r="JQ560" s="28"/>
      <c r="JR560" s="28"/>
      <c r="JS560" s="28"/>
    </row>
    <row r="561" spans="1:279" s="27" customFormat="1" ht="12.75" outlineLevel="1" x14ac:dyDescent="0.2">
      <c r="A561" s="33"/>
      <c r="B561" s="58"/>
      <c r="C561" s="33"/>
      <c r="D561" s="33"/>
      <c r="E561" s="33"/>
      <c r="F561" s="33"/>
      <c r="G561" s="33"/>
      <c r="H561" s="33"/>
      <c r="I561" s="198"/>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c r="CG561" s="34"/>
      <c r="CH561" s="34"/>
      <c r="CI561" s="34"/>
      <c r="CJ561" s="34"/>
      <c r="CK561" s="34"/>
      <c r="CL561" s="34"/>
      <c r="CM561" s="34"/>
      <c r="CN561" s="34"/>
      <c r="CO561" s="34"/>
      <c r="CP561" s="34"/>
      <c r="CQ561" s="34"/>
      <c r="CR561" s="34"/>
      <c r="CS561" s="34"/>
      <c r="CT561" s="34"/>
      <c r="CU561" s="34"/>
      <c r="CV561" s="34"/>
      <c r="CW561" s="34"/>
      <c r="CX561" s="34"/>
      <c r="CY561" s="34"/>
      <c r="CZ561" s="34"/>
      <c r="DA561" s="34"/>
      <c r="DB561" s="14"/>
      <c r="DC561" s="28"/>
      <c r="DD561" s="28"/>
      <c r="DE561" s="28"/>
      <c r="DF561" s="28"/>
      <c r="DG561" s="28"/>
      <c r="DH561" s="28"/>
      <c r="DI561" s="28"/>
      <c r="DJ561" s="28"/>
      <c r="DK561" s="28"/>
      <c r="DL561" s="28"/>
      <c r="DM561" s="28"/>
      <c r="DN561" s="28"/>
      <c r="DO561" s="28"/>
      <c r="DP561" s="28"/>
      <c r="DQ561" s="28"/>
      <c r="DR561" s="28"/>
      <c r="DS561" s="28"/>
      <c r="DT561" s="28"/>
      <c r="DU561" s="28"/>
      <c r="DV561" s="28"/>
      <c r="DW561" s="28"/>
      <c r="DX561" s="28"/>
      <c r="DY561" s="28"/>
      <c r="DZ561" s="28"/>
      <c r="EA561" s="28"/>
      <c r="EB561" s="28"/>
      <c r="EC561" s="28"/>
      <c r="ED561" s="28"/>
      <c r="EE561" s="28"/>
      <c r="EF561" s="28"/>
      <c r="EG561" s="28"/>
      <c r="EH561" s="28"/>
      <c r="EI561" s="28"/>
      <c r="EJ561" s="28"/>
      <c r="EK561" s="28"/>
      <c r="EL561" s="28"/>
      <c r="EM561" s="28"/>
      <c r="EN561" s="28"/>
      <c r="EO561" s="28"/>
      <c r="EP561" s="28"/>
      <c r="EQ561" s="28"/>
      <c r="ER561" s="28"/>
      <c r="ES561" s="28"/>
      <c r="ET561" s="28"/>
      <c r="EU561" s="28"/>
      <c r="EV561" s="28"/>
      <c r="EW561" s="28"/>
      <c r="EX561" s="28"/>
      <c r="EY561" s="28"/>
      <c r="EZ561" s="28"/>
      <c r="FA561" s="28"/>
      <c r="FB561" s="28"/>
      <c r="FC561" s="28"/>
      <c r="FD561" s="28"/>
      <c r="FE561" s="28"/>
      <c r="FF561" s="28"/>
      <c r="FG561" s="28"/>
      <c r="FH561" s="28"/>
      <c r="FI561" s="28"/>
      <c r="FJ561" s="28"/>
      <c r="FK561" s="28"/>
      <c r="FL561" s="28"/>
      <c r="FM561" s="28"/>
      <c r="FN561" s="28"/>
      <c r="FO561" s="28"/>
      <c r="FP561" s="28"/>
      <c r="FQ561" s="28"/>
      <c r="FR561" s="28"/>
      <c r="FS561" s="28"/>
      <c r="FT561" s="28"/>
      <c r="FU561" s="28"/>
      <c r="FV561" s="28"/>
      <c r="FW561" s="28"/>
      <c r="FX561" s="28"/>
      <c r="FY561" s="28"/>
      <c r="FZ561" s="28"/>
      <c r="GA561" s="28"/>
      <c r="GB561" s="28"/>
      <c r="GC561" s="28"/>
      <c r="GD561" s="28"/>
      <c r="GE561" s="28"/>
      <c r="GF561" s="28"/>
      <c r="GG561" s="28"/>
      <c r="GH561" s="28"/>
      <c r="GI561" s="28"/>
      <c r="GJ561" s="28"/>
      <c r="GK561" s="28"/>
      <c r="GL561" s="28"/>
      <c r="GM561" s="28"/>
      <c r="GN561" s="28"/>
      <c r="GO561" s="28"/>
      <c r="GP561" s="28"/>
      <c r="GQ561" s="28"/>
      <c r="GR561" s="28"/>
      <c r="GS561" s="28"/>
      <c r="GT561" s="28"/>
      <c r="GU561" s="28"/>
      <c r="GV561" s="28"/>
      <c r="GW561" s="28"/>
      <c r="GX561" s="28"/>
      <c r="GY561" s="28"/>
      <c r="GZ561" s="28"/>
      <c r="HA561" s="28"/>
      <c r="HB561" s="28"/>
      <c r="HC561" s="28"/>
      <c r="HD561" s="28"/>
      <c r="HE561" s="28"/>
      <c r="HF561" s="28"/>
      <c r="HG561" s="28"/>
      <c r="HH561" s="28"/>
      <c r="HI561" s="28"/>
      <c r="HJ561" s="28"/>
      <c r="HK561" s="28"/>
      <c r="HL561" s="28"/>
      <c r="HM561" s="28"/>
      <c r="HN561" s="28"/>
      <c r="HO561" s="28"/>
      <c r="HP561" s="28"/>
      <c r="HQ561" s="28"/>
      <c r="HR561" s="28"/>
      <c r="HS561" s="28"/>
      <c r="HT561" s="28"/>
      <c r="HU561" s="28"/>
      <c r="HV561" s="28"/>
      <c r="HW561" s="28"/>
      <c r="HX561" s="28"/>
      <c r="HY561" s="28"/>
      <c r="HZ561" s="28"/>
      <c r="IA561" s="28"/>
      <c r="IB561" s="28"/>
      <c r="IC561" s="28"/>
      <c r="ID561" s="28"/>
      <c r="IE561" s="28"/>
      <c r="IF561" s="28"/>
      <c r="IG561" s="28"/>
      <c r="IH561" s="28"/>
      <c r="II561" s="28"/>
      <c r="IJ561" s="28"/>
      <c r="IK561" s="28"/>
      <c r="IL561" s="28"/>
      <c r="IM561" s="28"/>
      <c r="IN561" s="28"/>
      <c r="IO561" s="28"/>
      <c r="IP561" s="28"/>
      <c r="IQ561" s="28"/>
      <c r="IR561" s="28"/>
      <c r="IS561" s="28"/>
      <c r="IT561" s="28"/>
      <c r="IU561" s="28"/>
      <c r="IV561" s="28"/>
      <c r="IW561" s="28"/>
      <c r="IX561" s="28"/>
      <c r="IY561" s="28"/>
      <c r="IZ561" s="28"/>
      <c r="JA561" s="28"/>
      <c r="JB561" s="28"/>
      <c r="JC561" s="28"/>
      <c r="JD561" s="28"/>
      <c r="JE561" s="28"/>
      <c r="JF561" s="28"/>
      <c r="JG561" s="28"/>
      <c r="JH561" s="28"/>
      <c r="JI561" s="28"/>
      <c r="JJ561" s="28"/>
      <c r="JK561" s="28"/>
      <c r="JL561" s="28"/>
      <c r="JM561" s="28"/>
      <c r="JN561" s="28"/>
      <c r="JO561" s="28"/>
      <c r="JP561" s="28"/>
      <c r="JQ561" s="28"/>
      <c r="JR561" s="28"/>
      <c r="JS561" s="28"/>
    </row>
    <row r="562" spans="1:279" s="27" customFormat="1" ht="12.75" outlineLevel="1" x14ac:dyDescent="0.2">
      <c r="A562" s="33"/>
      <c r="B562" s="58"/>
      <c r="C562" s="193" t="s">
        <v>32</v>
      </c>
      <c r="D562" s="33"/>
      <c r="E562" s="33"/>
      <c r="F562" s="33"/>
      <c r="G562" s="253">
        <f t="shared" ref="G562" si="814">SUM(J562:AS562)</f>
        <v>-435072.96827970352</v>
      </c>
      <c r="H562" s="246">
        <f>+G562/G564</f>
        <v>1</v>
      </c>
      <c r="I562" s="201" t="s">
        <v>193</v>
      </c>
      <c r="J562" s="199">
        <f>+J515/J$10</f>
        <v>-10726.506492146598</v>
      </c>
      <c r="K562" s="199">
        <f t="shared" ref="K562:P562" si="815">+K515/K$10</f>
        <v>-10796.691093333333</v>
      </c>
      <c r="L562" s="199">
        <f t="shared" si="815"/>
        <v>-7484.8012977099243</v>
      </c>
      <c r="M562" s="199">
        <f t="shared" si="815"/>
        <v>-4067.0818162393161</v>
      </c>
      <c r="N562" s="199">
        <f t="shared" si="815"/>
        <v>-4285.2824285714287</v>
      </c>
      <c r="O562" s="199">
        <f t="shared" si="815"/>
        <v>-4227.6050304259634</v>
      </c>
      <c r="P562" s="199">
        <f t="shared" si="815"/>
        <v>-7458.8845818181817</v>
      </c>
      <c r="Q562" s="199">
        <f t="shared" ref="Q562:AJ562" si="816">+Q515/Q$10</f>
        <v>-3811.900821917809</v>
      </c>
      <c r="R562" s="199">
        <f t="shared" si="816"/>
        <v>-3290.9329316770181</v>
      </c>
      <c r="S562" s="199">
        <f t="shared" si="816"/>
        <v>-3928.200956521739</v>
      </c>
      <c r="T562" s="199">
        <f t="shared" si="816"/>
        <v>-5334.9927039106142</v>
      </c>
      <c r="U562" s="199">
        <f t="shared" si="816"/>
        <v>-8003.0704236453194</v>
      </c>
      <c r="V562" s="199">
        <f t="shared" si="816"/>
        <v>-9657.4146945606681</v>
      </c>
      <c r="W562" s="199">
        <f t="shared" si="816"/>
        <v>-13197.467631067961</v>
      </c>
      <c r="X562" s="199">
        <f t="shared" si="816"/>
        <v>-8334.9114851485137</v>
      </c>
      <c r="Y562" s="199">
        <f t="shared" si="816"/>
        <v>-7196.5197500000004</v>
      </c>
      <c r="Z562" s="199">
        <f t="shared" si="816"/>
        <v>-5662.7764959349597</v>
      </c>
      <c r="AA562" s="199">
        <f t="shared" si="816"/>
        <v>-4563.2766153846151</v>
      </c>
      <c r="AB562" s="199">
        <f t="shared" si="816"/>
        <v>-7753.1519632352929</v>
      </c>
      <c r="AC562" s="199">
        <f t="shared" si="816"/>
        <v>-6349.561118773946</v>
      </c>
      <c r="AD562" s="199">
        <f t="shared" si="816"/>
        <v>-7945.6204296761134</v>
      </c>
      <c r="AE562" s="199">
        <f t="shared" si="816"/>
        <v>-11201.687806890755</v>
      </c>
      <c r="AF562" s="199">
        <f t="shared" si="816"/>
        <v>-13662.730760401786</v>
      </c>
      <c r="AG562" s="199">
        <f t="shared" si="816"/>
        <v>-17370.785334756096</v>
      </c>
      <c r="AH562" s="199">
        <f t="shared" si="816"/>
        <v>-33864.463213114759</v>
      </c>
      <c r="AI562" s="199">
        <f t="shared" si="816"/>
        <v>-29171.830317073178</v>
      </c>
      <c r="AJ562" s="199">
        <f t="shared" si="816"/>
        <v>-26195.818437735848</v>
      </c>
      <c r="AK562" s="199">
        <f t="shared" ref="AK562:AL562" si="817">+AK515/AK$10</f>
        <v>-22211.753940928276</v>
      </c>
      <c r="AL562" s="199">
        <f t="shared" si="817"/>
        <v>-25377.856855932208</v>
      </c>
      <c r="AM562" s="199">
        <f t="shared" ref="AM562:AO562" si="818">+AM515/AM$10</f>
        <v>-16815.25511111111</v>
      </c>
      <c r="AN562" s="199">
        <f t="shared" si="818"/>
        <v>-14675.149812734082</v>
      </c>
      <c r="AO562" s="199">
        <f t="shared" si="818"/>
        <v>-14574.585851301117</v>
      </c>
      <c r="AP562" s="199">
        <f t="shared" ref="AP562:AS562" si="819">+AP515/AP$10</f>
        <v>-14321.59387671233</v>
      </c>
      <c r="AQ562" s="199">
        <f t="shared" si="819"/>
        <v>-14642.739601374569</v>
      </c>
      <c r="AR562" s="199">
        <f t="shared" si="819"/>
        <v>-16484.502144329901</v>
      </c>
      <c r="AS562" s="199">
        <f t="shared" si="819"/>
        <v>-20425.564453608247</v>
      </c>
      <c r="AT562" s="199"/>
      <c r="AU562" s="199"/>
      <c r="AV562" s="199"/>
      <c r="AW562" s="199"/>
      <c r="AX562" s="199"/>
      <c r="AY562" s="199"/>
      <c r="AZ562" s="199"/>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c r="CG562" s="34"/>
      <c r="CH562" s="34"/>
      <c r="CI562" s="34"/>
      <c r="CJ562" s="34"/>
      <c r="CK562" s="34"/>
      <c r="CL562" s="34"/>
      <c r="CM562" s="34"/>
      <c r="CN562" s="34"/>
      <c r="CO562" s="34"/>
      <c r="CP562" s="34"/>
      <c r="CQ562" s="34"/>
      <c r="CR562" s="34"/>
      <c r="CS562" s="34"/>
      <c r="CT562" s="34"/>
      <c r="CU562" s="34"/>
      <c r="CV562" s="34"/>
      <c r="CW562" s="34"/>
      <c r="CX562" s="34"/>
      <c r="CY562" s="34"/>
      <c r="CZ562" s="34"/>
      <c r="DA562" s="34"/>
      <c r="DB562" s="14"/>
      <c r="DC562" s="28"/>
      <c r="DD562" s="28"/>
      <c r="DE562" s="28"/>
      <c r="DF562" s="28"/>
      <c r="DG562" s="28"/>
      <c r="DH562" s="28"/>
      <c r="DI562" s="28"/>
      <c r="DJ562" s="28"/>
      <c r="DK562" s="28"/>
      <c r="DL562" s="28"/>
      <c r="DM562" s="28"/>
      <c r="DN562" s="28"/>
      <c r="DO562" s="28"/>
      <c r="DP562" s="28"/>
      <c r="DQ562" s="28"/>
      <c r="DR562" s="28"/>
      <c r="DS562" s="28"/>
      <c r="DT562" s="28"/>
      <c r="DU562" s="28"/>
      <c r="DV562" s="28"/>
      <c r="DW562" s="28"/>
      <c r="DX562" s="28"/>
      <c r="DY562" s="28"/>
      <c r="DZ562" s="28"/>
      <c r="EA562" s="28"/>
      <c r="EB562" s="28"/>
      <c r="EC562" s="28"/>
      <c r="ED562" s="28"/>
      <c r="EE562" s="28"/>
      <c r="EF562" s="28"/>
      <c r="EG562" s="28"/>
      <c r="EH562" s="28"/>
      <c r="EI562" s="28"/>
      <c r="EJ562" s="28"/>
      <c r="EK562" s="28"/>
      <c r="EL562" s="28"/>
      <c r="EM562" s="28"/>
      <c r="EN562" s="28"/>
      <c r="EO562" s="28"/>
      <c r="EP562" s="28"/>
      <c r="EQ562" s="28"/>
      <c r="ER562" s="28"/>
      <c r="ES562" s="28"/>
      <c r="ET562" s="28"/>
      <c r="EU562" s="28"/>
      <c r="EV562" s="28"/>
      <c r="EW562" s="28"/>
      <c r="EX562" s="28"/>
      <c r="EY562" s="28"/>
      <c r="EZ562" s="28"/>
      <c r="FA562" s="28"/>
      <c r="FB562" s="28"/>
      <c r="FC562" s="28"/>
      <c r="FD562" s="28"/>
      <c r="FE562" s="28"/>
      <c r="FF562" s="28"/>
      <c r="FG562" s="28"/>
      <c r="FH562" s="28"/>
      <c r="FI562" s="28"/>
      <c r="FJ562" s="28"/>
      <c r="FK562" s="28"/>
      <c r="FL562" s="28"/>
      <c r="FM562" s="28"/>
      <c r="FN562" s="28"/>
      <c r="FO562" s="28"/>
      <c r="FP562" s="28"/>
      <c r="FQ562" s="28"/>
      <c r="FR562" s="28"/>
      <c r="FS562" s="28"/>
      <c r="FT562" s="28"/>
      <c r="FU562" s="28"/>
      <c r="FV562" s="28"/>
      <c r="FW562" s="28"/>
      <c r="FX562" s="28"/>
      <c r="FY562" s="28"/>
      <c r="FZ562" s="28"/>
      <c r="GA562" s="28"/>
      <c r="GB562" s="28"/>
      <c r="GC562" s="28"/>
      <c r="GD562" s="28"/>
      <c r="GE562" s="28"/>
      <c r="GF562" s="28"/>
      <c r="GG562" s="28"/>
      <c r="GH562" s="28"/>
      <c r="GI562" s="28"/>
      <c r="GJ562" s="28"/>
      <c r="GK562" s="28"/>
      <c r="GL562" s="28"/>
      <c r="GM562" s="28"/>
      <c r="GN562" s="28"/>
      <c r="GO562" s="28"/>
      <c r="GP562" s="28"/>
      <c r="GQ562" s="28"/>
      <c r="GR562" s="28"/>
      <c r="GS562" s="28"/>
      <c r="GT562" s="28"/>
      <c r="GU562" s="28"/>
      <c r="GV562" s="28"/>
      <c r="GW562" s="28"/>
      <c r="GX562" s="28"/>
      <c r="GY562" s="28"/>
      <c r="GZ562" s="28"/>
      <c r="HA562" s="28"/>
      <c r="HB562" s="28"/>
      <c r="HC562" s="28"/>
      <c r="HD562" s="28"/>
      <c r="HE562" s="28"/>
      <c r="HF562" s="28"/>
      <c r="HG562" s="28"/>
      <c r="HH562" s="28"/>
      <c r="HI562" s="28"/>
      <c r="HJ562" s="28"/>
      <c r="HK562" s="28"/>
      <c r="HL562" s="28"/>
      <c r="HM562" s="28"/>
      <c r="HN562" s="28"/>
      <c r="HO562" s="28"/>
      <c r="HP562" s="28"/>
      <c r="HQ562" s="28"/>
      <c r="HR562" s="28"/>
      <c r="HS562" s="28"/>
      <c r="HT562" s="28"/>
      <c r="HU562" s="28"/>
      <c r="HV562" s="28"/>
      <c r="HW562" s="28"/>
      <c r="HX562" s="28"/>
      <c r="HY562" s="28"/>
      <c r="HZ562" s="28"/>
      <c r="IA562" s="28"/>
      <c r="IB562" s="28"/>
      <c r="IC562" s="28"/>
      <c r="ID562" s="28"/>
      <c r="IE562" s="28"/>
      <c r="IF562" s="28"/>
      <c r="IG562" s="28"/>
      <c r="IH562" s="28"/>
      <c r="II562" s="28"/>
      <c r="IJ562" s="28"/>
      <c r="IK562" s="28"/>
      <c r="IL562" s="28"/>
      <c r="IM562" s="28"/>
      <c r="IN562" s="28"/>
      <c r="IO562" s="28"/>
      <c r="IP562" s="28"/>
      <c r="IQ562" s="28"/>
      <c r="IR562" s="28"/>
      <c r="IS562" s="28"/>
      <c r="IT562" s="28"/>
      <c r="IU562" s="28"/>
      <c r="IV562" s="28"/>
      <c r="IW562" s="28"/>
      <c r="IX562" s="28"/>
      <c r="IY562" s="28"/>
      <c r="IZ562" s="28"/>
      <c r="JA562" s="28"/>
      <c r="JB562" s="28"/>
      <c r="JC562" s="28"/>
      <c r="JD562" s="28"/>
      <c r="JE562" s="28"/>
      <c r="JF562" s="28"/>
      <c r="JG562" s="28"/>
      <c r="JH562" s="28"/>
      <c r="JI562" s="28"/>
      <c r="JJ562" s="28"/>
      <c r="JK562" s="28"/>
      <c r="JL562" s="28"/>
      <c r="JM562" s="28"/>
      <c r="JN562" s="28"/>
      <c r="JO562" s="28"/>
      <c r="JP562" s="28"/>
      <c r="JQ562" s="28"/>
      <c r="JR562" s="28"/>
      <c r="JS562" s="28"/>
    </row>
    <row r="563" spans="1:279" s="27" customFormat="1" ht="12.75" outlineLevel="1" x14ac:dyDescent="0.2">
      <c r="A563" s="33"/>
      <c r="B563" s="58"/>
      <c r="C563" s="33"/>
      <c r="D563" s="33"/>
      <c r="E563" s="33"/>
      <c r="F563" s="33"/>
      <c r="G563" s="33"/>
      <c r="H563" s="33"/>
      <c r="I563" s="198"/>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c r="CG563" s="34"/>
      <c r="CH563" s="34"/>
      <c r="CI563" s="34"/>
      <c r="CJ563" s="34"/>
      <c r="CK563" s="34"/>
      <c r="CL563" s="34"/>
      <c r="CM563" s="34"/>
      <c r="CN563" s="34"/>
      <c r="CO563" s="34"/>
      <c r="CP563" s="34"/>
      <c r="CQ563" s="34"/>
      <c r="CR563" s="34"/>
      <c r="CS563" s="34"/>
      <c r="CT563" s="34"/>
      <c r="CU563" s="34"/>
      <c r="CV563" s="34"/>
      <c r="CW563" s="34"/>
      <c r="CX563" s="34"/>
      <c r="CY563" s="34"/>
      <c r="CZ563" s="34"/>
      <c r="DA563" s="34"/>
      <c r="DB563" s="14"/>
      <c r="DC563" s="28"/>
      <c r="DD563" s="28"/>
      <c r="DE563" s="28"/>
      <c r="DF563" s="28"/>
      <c r="DG563" s="28"/>
      <c r="DH563" s="28"/>
      <c r="DI563" s="28"/>
      <c r="DJ563" s="28"/>
      <c r="DK563" s="28"/>
      <c r="DL563" s="28"/>
      <c r="DM563" s="28"/>
      <c r="DN563" s="28"/>
      <c r="DO563" s="28"/>
      <c r="DP563" s="28"/>
      <c r="DQ563" s="28"/>
      <c r="DR563" s="28"/>
      <c r="DS563" s="28"/>
      <c r="DT563" s="28"/>
      <c r="DU563" s="28"/>
      <c r="DV563" s="28"/>
      <c r="DW563" s="28"/>
      <c r="DX563" s="28"/>
      <c r="DY563" s="28"/>
      <c r="DZ563" s="28"/>
      <c r="EA563" s="28"/>
      <c r="EB563" s="28"/>
      <c r="EC563" s="28"/>
      <c r="ED563" s="28"/>
      <c r="EE563" s="28"/>
      <c r="EF563" s="28"/>
      <c r="EG563" s="28"/>
      <c r="EH563" s="28"/>
      <c r="EI563" s="28"/>
      <c r="EJ563" s="28"/>
      <c r="EK563" s="28"/>
      <c r="EL563" s="28"/>
      <c r="EM563" s="28"/>
      <c r="EN563" s="28"/>
      <c r="EO563" s="28"/>
      <c r="EP563" s="28"/>
      <c r="EQ563" s="28"/>
      <c r="ER563" s="28"/>
      <c r="ES563" s="28"/>
      <c r="ET563" s="28"/>
      <c r="EU563" s="28"/>
      <c r="EV563" s="28"/>
      <c r="EW563" s="28"/>
      <c r="EX563" s="28"/>
      <c r="EY563" s="28"/>
      <c r="EZ563" s="28"/>
      <c r="FA563" s="28"/>
      <c r="FB563" s="28"/>
      <c r="FC563" s="28"/>
      <c r="FD563" s="28"/>
      <c r="FE563" s="28"/>
      <c r="FF563" s="28"/>
      <c r="FG563" s="28"/>
      <c r="FH563" s="28"/>
      <c r="FI563" s="28"/>
      <c r="FJ563" s="28"/>
      <c r="FK563" s="28"/>
      <c r="FL563" s="28"/>
      <c r="FM563" s="28"/>
      <c r="FN563" s="28"/>
      <c r="FO563" s="28"/>
      <c r="FP563" s="28"/>
      <c r="FQ563" s="28"/>
      <c r="FR563" s="28"/>
      <c r="FS563" s="28"/>
      <c r="FT563" s="28"/>
      <c r="FU563" s="28"/>
      <c r="FV563" s="28"/>
      <c r="FW563" s="28"/>
      <c r="FX563" s="28"/>
      <c r="FY563" s="28"/>
      <c r="FZ563" s="28"/>
      <c r="GA563" s="28"/>
      <c r="GB563" s="28"/>
      <c r="GC563" s="28"/>
      <c r="GD563" s="28"/>
      <c r="GE563" s="28"/>
      <c r="GF563" s="28"/>
      <c r="GG563" s="28"/>
      <c r="GH563" s="28"/>
      <c r="GI563" s="28"/>
      <c r="GJ563" s="28"/>
      <c r="GK563" s="28"/>
      <c r="GL563" s="28"/>
      <c r="GM563" s="28"/>
      <c r="GN563" s="28"/>
      <c r="GO563" s="28"/>
      <c r="GP563" s="28"/>
      <c r="GQ563" s="28"/>
      <c r="GR563" s="28"/>
      <c r="GS563" s="28"/>
      <c r="GT563" s="28"/>
      <c r="GU563" s="28"/>
      <c r="GV563" s="28"/>
      <c r="GW563" s="28"/>
      <c r="GX563" s="28"/>
      <c r="GY563" s="28"/>
      <c r="GZ563" s="28"/>
      <c r="HA563" s="28"/>
      <c r="HB563" s="28"/>
      <c r="HC563" s="28"/>
      <c r="HD563" s="28"/>
      <c r="HE563" s="28"/>
      <c r="HF563" s="28"/>
      <c r="HG563" s="28"/>
      <c r="HH563" s="28"/>
      <c r="HI563" s="28"/>
      <c r="HJ563" s="28"/>
      <c r="HK563" s="28"/>
      <c r="HL563" s="28"/>
      <c r="HM563" s="28"/>
      <c r="HN563" s="28"/>
      <c r="HO563" s="28"/>
      <c r="HP563" s="28"/>
      <c r="HQ563" s="28"/>
      <c r="HR563" s="28"/>
      <c r="HS563" s="28"/>
      <c r="HT563" s="28"/>
      <c r="HU563" s="28"/>
      <c r="HV563" s="28"/>
      <c r="HW563" s="28"/>
      <c r="HX563" s="28"/>
      <c r="HY563" s="28"/>
      <c r="HZ563" s="28"/>
      <c r="IA563" s="28"/>
      <c r="IB563" s="28"/>
      <c r="IC563" s="28"/>
      <c r="ID563" s="28"/>
      <c r="IE563" s="28"/>
      <c r="IF563" s="28"/>
      <c r="IG563" s="28"/>
      <c r="IH563" s="28"/>
      <c r="II563" s="28"/>
      <c r="IJ563" s="28"/>
      <c r="IK563" s="28"/>
      <c r="IL563" s="28"/>
      <c r="IM563" s="28"/>
      <c r="IN563" s="28"/>
      <c r="IO563" s="28"/>
      <c r="IP563" s="28"/>
      <c r="IQ563" s="28"/>
      <c r="IR563" s="28"/>
      <c r="IS563" s="28"/>
      <c r="IT563" s="28"/>
      <c r="IU563" s="28"/>
      <c r="IV563" s="28"/>
      <c r="IW563" s="28"/>
      <c r="IX563" s="28"/>
      <c r="IY563" s="28"/>
      <c r="IZ563" s="28"/>
      <c r="JA563" s="28"/>
      <c r="JB563" s="28"/>
      <c r="JC563" s="28"/>
      <c r="JD563" s="28"/>
      <c r="JE563" s="28"/>
      <c r="JF563" s="28"/>
      <c r="JG563" s="28"/>
      <c r="JH563" s="28"/>
      <c r="JI563" s="28"/>
      <c r="JJ563" s="28"/>
      <c r="JK563" s="28"/>
      <c r="JL563" s="28"/>
      <c r="JM563" s="28"/>
      <c r="JN563" s="28"/>
      <c r="JO563" s="28"/>
      <c r="JP563" s="28"/>
      <c r="JQ563" s="28"/>
      <c r="JR563" s="28"/>
      <c r="JS563" s="28"/>
    </row>
    <row r="564" spans="1:279" s="27" customFormat="1" ht="13.5" outlineLevel="1" thickBot="1" x14ac:dyDescent="0.25">
      <c r="A564" s="33"/>
      <c r="B564" s="58"/>
      <c r="C564" s="51" t="s">
        <v>161</v>
      </c>
      <c r="D564" s="33"/>
      <c r="E564" s="260">
        <f>+G564/$G$599</f>
        <v>0.18731049006333192</v>
      </c>
      <c r="F564" s="33"/>
      <c r="G564" s="251">
        <f>SUM(J564:AS564)</f>
        <v>-435072.96827970352</v>
      </c>
      <c r="H564" s="246">
        <f>+G564/G564</f>
        <v>1</v>
      </c>
      <c r="I564" s="201" t="s">
        <v>193</v>
      </c>
      <c r="J564" s="256">
        <f>SUM(J562:J563)</f>
        <v>-10726.506492146598</v>
      </c>
      <c r="K564" s="256">
        <f t="shared" ref="K564:P564" si="820">SUM(K562:K563)</f>
        <v>-10796.691093333333</v>
      </c>
      <c r="L564" s="256">
        <f t="shared" si="820"/>
        <v>-7484.8012977099243</v>
      </c>
      <c r="M564" s="256">
        <f t="shared" si="820"/>
        <v>-4067.0818162393161</v>
      </c>
      <c r="N564" s="256">
        <f t="shared" si="820"/>
        <v>-4285.2824285714287</v>
      </c>
      <c r="O564" s="256">
        <f t="shared" si="820"/>
        <v>-4227.6050304259634</v>
      </c>
      <c r="P564" s="256">
        <f t="shared" si="820"/>
        <v>-7458.8845818181817</v>
      </c>
      <c r="Q564" s="256">
        <f t="shared" ref="Q564" si="821">SUM(Q562:Q563)</f>
        <v>-3811.900821917809</v>
      </c>
      <c r="R564" s="256">
        <f t="shared" ref="R564" si="822">SUM(R562:R563)</f>
        <v>-3290.9329316770181</v>
      </c>
      <c r="S564" s="256">
        <f t="shared" ref="S564" si="823">SUM(S562:S563)</f>
        <v>-3928.200956521739</v>
      </c>
      <c r="T564" s="256">
        <f t="shared" ref="T564" si="824">SUM(T562:T563)</f>
        <v>-5334.9927039106142</v>
      </c>
      <c r="U564" s="256">
        <f t="shared" ref="U564:V564" si="825">SUM(U562:U563)</f>
        <v>-8003.0704236453194</v>
      </c>
      <c r="V564" s="256">
        <f t="shared" si="825"/>
        <v>-9657.4146945606681</v>
      </c>
      <c r="W564" s="256">
        <f t="shared" ref="W564" si="826">SUM(W562:W563)</f>
        <v>-13197.467631067961</v>
      </c>
      <c r="X564" s="256">
        <f t="shared" ref="X564" si="827">SUM(X562:X563)</f>
        <v>-8334.9114851485137</v>
      </c>
      <c r="Y564" s="256">
        <f t="shared" ref="Y564" si="828">SUM(Y562:Y563)</f>
        <v>-7196.5197500000004</v>
      </c>
      <c r="Z564" s="256">
        <f t="shared" ref="Z564" si="829">SUM(Z562:Z563)</f>
        <v>-5662.7764959349597</v>
      </c>
      <c r="AA564" s="256">
        <f t="shared" ref="AA564:AB564" si="830">SUM(AA562:AA563)</f>
        <v>-4563.2766153846151</v>
      </c>
      <c r="AB564" s="256">
        <f t="shared" si="830"/>
        <v>-7753.1519632352929</v>
      </c>
      <c r="AC564" s="256">
        <f t="shared" ref="AC564" si="831">SUM(AC562:AC563)</f>
        <v>-6349.561118773946</v>
      </c>
      <c r="AD564" s="256">
        <f t="shared" ref="AD564" si="832">SUM(AD562:AD563)</f>
        <v>-7945.6204296761134</v>
      </c>
      <c r="AE564" s="256">
        <f t="shared" ref="AE564" si="833">SUM(AE562:AE563)</f>
        <v>-11201.687806890755</v>
      </c>
      <c r="AF564" s="256">
        <f t="shared" ref="AF564" si="834">SUM(AF562:AF563)</f>
        <v>-13662.730760401786</v>
      </c>
      <c r="AG564" s="256">
        <f t="shared" ref="AG564:AH564" si="835">SUM(AG562:AG563)</f>
        <v>-17370.785334756096</v>
      </c>
      <c r="AH564" s="256">
        <f t="shared" si="835"/>
        <v>-33864.463213114759</v>
      </c>
      <c r="AI564" s="256">
        <f t="shared" ref="AI564" si="836">SUM(AI562:AI563)</f>
        <v>-29171.830317073178</v>
      </c>
      <c r="AJ564" s="256">
        <f t="shared" ref="AJ564:AL564" si="837">SUM(AJ562:AJ563)</f>
        <v>-26195.818437735848</v>
      </c>
      <c r="AK564" s="256">
        <f t="shared" si="837"/>
        <v>-22211.753940928276</v>
      </c>
      <c r="AL564" s="256">
        <f t="shared" si="837"/>
        <v>-25377.856855932208</v>
      </c>
      <c r="AM564" s="256">
        <f t="shared" ref="AM564:AO564" si="838">SUM(AM562:AM563)</f>
        <v>-16815.25511111111</v>
      </c>
      <c r="AN564" s="256">
        <f t="shared" si="838"/>
        <v>-14675.149812734082</v>
      </c>
      <c r="AO564" s="256">
        <f t="shared" si="838"/>
        <v>-14574.585851301117</v>
      </c>
      <c r="AP564" s="256">
        <f t="shared" ref="AP564:AS564" si="839">SUM(AP562:AP563)</f>
        <v>-14321.59387671233</v>
      </c>
      <c r="AQ564" s="256">
        <f t="shared" si="839"/>
        <v>-14642.739601374569</v>
      </c>
      <c r="AR564" s="256">
        <f t="shared" si="839"/>
        <v>-16484.502144329901</v>
      </c>
      <c r="AS564" s="256">
        <f t="shared" si="839"/>
        <v>-20425.564453608247</v>
      </c>
      <c r="AT564" s="199"/>
      <c r="AU564" s="199"/>
      <c r="AV564" s="199"/>
      <c r="AW564" s="199"/>
      <c r="AX564" s="199"/>
      <c r="AY564" s="199"/>
      <c r="AZ564" s="199"/>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c r="CG564" s="34"/>
      <c r="CH564" s="34"/>
      <c r="CI564" s="34"/>
      <c r="CJ564" s="34"/>
      <c r="CK564" s="34"/>
      <c r="CL564" s="34"/>
      <c r="CM564" s="34"/>
      <c r="CN564" s="34"/>
      <c r="CO564" s="34"/>
      <c r="CP564" s="34"/>
      <c r="CQ564" s="34"/>
      <c r="CR564" s="34"/>
      <c r="CS564" s="34"/>
      <c r="CT564" s="34"/>
      <c r="CU564" s="34"/>
      <c r="CV564" s="34"/>
      <c r="CW564" s="34"/>
      <c r="CX564" s="34"/>
      <c r="CY564" s="34"/>
      <c r="CZ564" s="34"/>
      <c r="DA564" s="34"/>
      <c r="DB564" s="14"/>
      <c r="DC564" s="28"/>
      <c r="DD564" s="28"/>
      <c r="DE564" s="28"/>
      <c r="DF564" s="28"/>
      <c r="DG564" s="28"/>
      <c r="DH564" s="28"/>
      <c r="DI564" s="28"/>
      <c r="DJ564" s="28"/>
      <c r="DK564" s="28"/>
      <c r="DL564" s="28"/>
      <c r="DM564" s="28"/>
      <c r="DN564" s="28"/>
      <c r="DO564" s="28"/>
      <c r="DP564" s="28"/>
      <c r="DQ564" s="28"/>
      <c r="DR564" s="28"/>
      <c r="DS564" s="28"/>
      <c r="DT564" s="28"/>
      <c r="DU564" s="28"/>
      <c r="DV564" s="28"/>
      <c r="DW564" s="28"/>
      <c r="DX564" s="28"/>
      <c r="DY564" s="28"/>
      <c r="DZ564" s="28"/>
      <c r="EA564" s="28"/>
      <c r="EB564" s="28"/>
      <c r="EC564" s="28"/>
      <c r="ED564" s="28"/>
      <c r="EE564" s="28"/>
      <c r="EF564" s="28"/>
      <c r="EG564" s="28"/>
      <c r="EH564" s="28"/>
      <c r="EI564" s="28"/>
      <c r="EJ564" s="28"/>
      <c r="EK564" s="28"/>
      <c r="EL564" s="28"/>
      <c r="EM564" s="28"/>
      <c r="EN564" s="28"/>
      <c r="EO564" s="28"/>
      <c r="EP564" s="28"/>
      <c r="EQ564" s="28"/>
      <c r="ER564" s="28"/>
      <c r="ES564" s="28"/>
      <c r="ET564" s="28"/>
      <c r="EU564" s="28"/>
      <c r="EV564" s="28"/>
      <c r="EW564" s="28"/>
      <c r="EX564" s="28"/>
      <c r="EY564" s="28"/>
      <c r="EZ564" s="28"/>
      <c r="FA564" s="28"/>
      <c r="FB564" s="28"/>
      <c r="FC564" s="28"/>
      <c r="FD564" s="28"/>
      <c r="FE564" s="28"/>
      <c r="FF564" s="28"/>
      <c r="FG564" s="28"/>
      <c r="FH564" s="28"/>
      <c r="FI564" s="28"/>
      <c r="FJ564" s="28"/>
      <c r="FK564" s="28"/>
      <c r="FL564" s="28"/>
      <c r="FM564" s="28"/>
      <c r="FN564" s="28"/>
      <c r="FO564" s="28"/>
      <c r="FP564" s="28"/>
      <c r="FQ564" s="28"/>
      <c r="FR564" s="28"/>
      <c r="FS564" s="28"/>
      <c r="FT564" s="28"/>
      <c r="FU564" s="28"/>
      <c r="FV564" s="28"/>
      <c r="FW564" s="28"/>
      <c r="FX564" s="28"/>
      <c r="FY564" s="28"/>
      <c r="FZ564" s="28"/>
      <c r="GA564" s="28"/>
      <c r="GB564" s="28"/>
      <c r="GC564" s="28"/>
      <c r="GD564" s="28"/>
      <c r="GE564" s="28"/>
      <c r="GF564" s="28"/>
      <c r="GG564" s="28"/>
      <c r="GH564" s="28"/>
      <c r="GI564" s="28"/>
      <c r="GJ564" s="28"/>
      <c r="GK564" s="28"/>
      <c r="GL564" s="28"/>
      <c r="GM564" s="28"/>
      <c r="GN564" s="28"/>
      <c r="GO564" s="28"/>
      <c r="GP564" s="28"/>
      <c r="GQ564" s="28"/>
      <c r="GR564" s="28"/>
      <c r="GS564" s="28"/>
      <c r="GT564" s="28"/>
      <c r="GU564" s="28"/>
      <c r="GV564" s="28"/>
      <c r="GW564" s="28"/>
      <c r="GX564" s="28"/>
      <c r="GY564" s="28"/>
      <c r="GZ564" s="28"/>
      <c r="HA564" s="28"/>
      <c r="HB564" s="28"/>
      <c r="HC564" s="28"/>
      <c r="HD564" s="28"/>
      <c r="HE564" s="28"/>
      <c r="HF564" s="28"/>
      <c r="HG564" s="28"/>
      <c r="HH564" s="28"/>
      <c r="HI564" s="28"/>
      <c r="HJ564" s="28"/>
      <c r="HK564" s="28"/>
      <c r="HL564" s="28"/>
      <c r="HM564" s="28"/>
      <c r="HN564" s="28"/>
      <c r="HO564" s="28"/>
      <c r="HP564" s="28"/>
      <c r="HQ564" s="28"/>
      <c r="HR564" s="28"/>
      <c r="HS564" s="28"/>
      <c r="HT564" s="28"/>
      <c r="HU564" s="28"/>
      <c r="HV564" s="28"/>
      <c r="HW564" s="28"/>
      <c r="HX564" s="28"/>
      <c r="HY564" s="28"/>
      <c r="HZ564" s="28"/>
      <c r="IA564" s="28"/>
      <c r="IB564" s="28"/>
      <c r="IC564" s="28"/>
      <c r="ID564" s="28"/>
      <c r="IE564" s="28"/>
      <c r="IF564" s="28"/>
      <c r="IG564" s="28"/>
      <c r="IH564" s="28"/>
      <c r="II564" s="28"/>
      <c r="IJ564" s="28"/>
      <c r="IK564" s="28"/>
      <c r="IL564" s="28"/>
      <c r="IM564" s="28"/>
      <c r="IN564" s="28"/>
      <c r="IO564" s="28"/>
      <c r="IP564" s="28"/>
      <c r="IQ564" s="28"/>
      <c r="IR564" s="28"/>
      <c r="IS564" s="28"/>
      <c r="IT564" s="28"/>
      <c r="IU564" s="28"/>
      <c r="IV564" s="28"/>
      <c r="IW564" s="28"/>
      <c r="IX564" s="28"/>
      <c r="IY564" s="28"/>
      <c r="IZ564" s="28"/>
      <c r="JA564" s="28"/>
      <c r="JB564" s="28"/>
      <c r="JC564" s="28"/>
      <c r="JD564" s="28"/>
      <c r="JE564" s="28"/>
      <c r="JF564" s="28"/>
      <c r="JG564" s="28"/>
      <c r="JH564" s="28"/>
      <c r="JI564" s="28"/>
      <c r="JJ564" s="28"/>
      <c r="JK564" s="28"/>
      <c r="JL564" s="28"/>
      <c r="JM564" s="28"/>
      <c r="JN564" s="28"/>
      <c r="JO564" s="28"/>
      <c r="JP564" s="28"/>
      <c r="JQ564" s="28"/>
      <c r="JR564" s="28"/>
      <c r="JS564" s="28"/>
    </row>
    <row r="565" spans="1:279" s="27" customFormat="1" ht="13.5" outlineLevel="1" thickTop="1" x14ac:dyDescent="0.2">
      <c r="A565" s="33"/>
      <c r="B565" s="58"/>
      <c r="C565" s="33"/>
      <c r="D565" s="33"/>
      <c r="E565" s="257"/>
      <c r="F565" s="33"/>
      <c r="G565" s="33"/>
      <c r="H565" s="33"/>
      <c r="I565" s="198"/>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c r="CG565" s="34"/>
      <c r="CH565" s="34"/>
      <c r="CI565" s="34"/>
      <c r="CJ565" s="34"/>
      <c r="CK565" s="34"/>
      <c r="CL565" s="34"/>
      <c r="CM565" s="34"/>
      <c r="CN565" s="34"/>
      <c r="CO565" s="34"/>
      <c r="CP565" s="34"/>
      <c r="CQ565" s="34"/>
      <c r="CR565" s="34"/>
      <c r="CS565" s="34"/>
      <c r="CT565" s="34"/>
      <c r="CU565" s="34"/>
      <c r="CV565" s="34"/>
      <c r="CW565" s="34"/>
      <c r="CX565" s="34"/>
      <c r="CY565" s="34"/>
      <c r="CZ565" s="34"/>
      <c r="DA565" s="34"/>
      <c r="DB565" s="14"/>
      <c r="DC565" s="28"/>
      <c r="DD565" s="28"/>
      <c r="DE565" s="28"/>
      <c r="DF565" s="28"/>
      <c r="DG565" s="28"/>
      <c r="DH565" s="28"/>
      <c r="DI565" s="28"/>
      <c r="DJ565" s="28"/>
      <c r="DK565" s="28"/>
      <c r="DL565" s="28"/>
      <c r="DM565" s="28"/>
      <c r="DN565" s="28"/>
      <c r="DO565" s="28"/>
      <c r="DP565" s="28"/>
      <c r="DQ565" s="28"/>
      <c r="DR565" s="28"/>
      <c r="DS565" s="28"/>
      <c r="DT565" s="28"/>
      <c r="DU565" s="28"/>
      <c r="DV565" s="28"/>
      <c r="DW565" s="28"/>
      <c r="DX565" s="28"/>
      <c r="DY565" s="28"/>
      <c r="DZ565" s="28"/>
      <c r="EA565" s="28"/>
      <c r="EB565" s="28"/>
      <c r="EC565" s="28"/>
      <c r="ED565" s="28"/>
      <c r="EE565" s="28"/>
      <c r="EF565" s="28"/>
      <c r="EG565" s="28"/>
      <c r="EH565" s="28"/>
      <c r="EI565" s="28"/>
      <c r="EJ565" s="28"/>
      <c r="EK565" s="28"/>
      <c r="EL565" s="28"/>
      <c r="EM565" s="28"/>
      <c r="EN565" s="28"/>
      <c r="EO565" s="28"/>
      <c r="EP565" s="28"/>
      <c r="EQ565" s="28"/>
      <c r="ER565" s="28"/>
      <c r="ES565" s="28"/>
      <c r="ET565" s="28"/>
      <c r="EU565" s="28"/>
      <c r="EV565" s="28"/>
      <c r="EW565" s="28"/>
      <c r="EX565" s="28"/>
      <c r="EY565" s="28"/>
      <c r="EZ565" s="28"/>
      <c r="FA565" s="28"/>
      <c r="FB565" s="28"/>
      <c r="FC565" s="28"/>
      <c r="FD565" s="28"/>
      <c r="FE565" s="28"/>
      <c r="FF565" s="28"/>
      <c r="FG565" s="28"/>
      <c r="FH565" s="28"/>
      <c r="FI565" s="28"/>
      <c r="FJ565" s="28"/>
      <c r="FK565" s="28"/>
      <c r="FL565" s="28"/>
      <c r="FM565" s="28"/>
      <c r="FN565" s="28"/>
      <c r="FO565" s="28"/>
      <c r="FP565" s="28"/>
      <c r="FQ565" s="28"/>
      <c r="FR565" s="28"/>
      <c r="FS565" s="28"/>
      <c r="FT565" s="28"/>
      <c r="FU565" s="28"/>
      <c r="FV565" s="28"/>
      <c r="FW565" s="28"/>
      <c r="FX565" s="28"/>
      <c r="FY565" s="28"/>
      <c r="FZ565" s="28"/>
      <c r="GA565" s="28"/>
      <c r="GB565" s="28"/>
      <c r="GC565" s="28"/>
      <c r="GD565" s="28"/>
      <c r="GE565" s="28"/>
      <c r="GF565" s="28"/>
      <c r="GG565" s="28"/>
      <c r="GH565" s="28"/>
      <c r="GI565" s="28"/>
      <c r="GJ565" s="28"/>
      <c r="GK565" s="28"/>
      <c r="GL565" s="28"/>
      <c r="GM565" s="28"/>
      <c r="GN565" s="28"/>
      <c r="GO565" s="28"/>
      <c r="GP565" s="28"/>
      <c r="GQ565" s="28"/>
      <c r="GR565" s="28"/>
      <c r="GS565" s="28"/>
      <c r="GT565" s="28"/>
      <c r="GU565" s="28"/>
      <c r="GV565" s="28"/>
      <c r="GW565" s="28"/>
      <c r="GX565" s="28"/>
      <c r="GY565" s="28"/>
      <c r="GZ565" s="28"/>
      <c r="HA565" s="28"/>
      <c r="HB565" s="28"/>
      <c r="HC565" s="28"/>
      <c r="HD565" s="28"/>
      <c r="HE565" s="28"/>
      <c r="HF565" s="28"/>
      <c r="HG565" s="28"/>
      <c r="HH565" s="28"/>
      <c r="HI565" s="28"/>
      <c r="HJ565" s="28"/>
      <c r="HK565" s="28"/>
      <c r="HL565" s="28"/>
      <c r="HM565" s="28"/>
      <c r="HN565" s="28"/>
      <c r="HO565" s="28"/>
      <c r="HP565" s="28"/>
      <c r="HQ565" s="28"/>
      <c r="HR565" s="28"/>
      <c r="HS565" s="28"/>
      <c r="HT565" s="28"/>
      <c r="HU565" s="28"/>
      <c r="HV565" s="28"/>
      <c r="HW565" s="28"/>
      <c r="HX565" s="28"/>
      <c r="HY565" s="28"/>
      <c r="HZ565" s="28"/>
      <c r="IA565" s="28"/>
      <c r="IB565" s="28"/>
      <c r="IC565" s="28"/>
      <c r="ID565" s="28"/>
      <c r="IE565" s="28"/>
      <c r="IF565" s="28"/>
      <c r="IG565" s="28"/>
      <c r="IH565" s="28"/>
      <c r="II565" s="28"/>
      <c r="IJ565" s="28"/>
      <c r="IK565" s="28"/>
      <c r="IL565" s="28"/>
      <c r="IM565" s="28"/>
      <c r="IN565" s="28"/>
      <c r="IO565" s="28"/>
      <c r="IP565" s="28"/>
      <c r="IQ565" s="28"/>
      <c r="IR565" s="28"/>
      <c r="IS565" s="28"/>
      <c r="IT565" s="28"/>
      <c r="IU565" s="28"/>
      <c r="IV565" s="28"/>
      <c r="IW565" s="28"/>
      <c r="IX565" s="28"/>
      <c r="IY565" s="28"/>
      <c r="IZ565" s="28"/>
      <c r="JA565" s="28"/>
      <c r="JB565" s="28"/>
      <c r="JC565" s="28"/>
      <c r="JD565" s="28"/>
      <c r="JE565" s="28"/>
      <c r="JF565" s="28"/>
      <c r="JG565" s="28"/>
      <c r="JH565" s="28"/>
      <c r="JI565" s="28"/>
      <c r="JJ565" s="28"/>
      <c r="JK565" s="28"/>
      <c r="JL565" s="28"/>
      <c r="JM565" s="28"/>
      <c r="JN565" s="28"/>
      <c r="JO565" s="28"/>
      <c r="JP565" s="28"/>
      <c r="JQ565" s="28"/>
      <c r="JR565" s="28"/>
      <c r="JS565" s="28"/>
    </row>
    <row r="566" spans="1:279" s="27" customFormat="1" ht="12.75" outlineLevel="1" x14ac:dyDescent="0.2">
      <c r="A566" s="33"/>
      <c r="B566" s="58"/>
      <c r="C566" s="33"/>
      <c r="D566" s="33"/>
      <c r="E566" s="257"/>
      <c r="F566" s="33"/>
      <c r="G566" s="33"/>
      <c r="H566" s="33"/>
      <c r="I566" s="198"/>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c r="CG566" s="34"/>
      <c r="CH566" s="34"/>
      <c r="CI566" s="34"/>
      <c r="CJ566" s="34"/>
      <c r="CK566" s="34"/>
      <c r="CL566" s="34"/>
      <c r="CM566" s="34"/>
      <c r="CN566" s="34"/>
      <c r="CO566" s="34"/>
      <c r="CP566" s="34"/>
      <c r="CQ566" s="34"/>
      <c r="CR566" s="34"/>
      <c r="CS566" s="34"/>
      <c r="CT566" s="34"/>
      <c r="CU566" s="34"/>
      <c r="CV566" s="34"/>
      <c r="CW566" s="34"/>
      <c r="CX566" s="34"/>
      <c r="CY566" s="34"/>
      <c r="CZ566" s="34"/>
      <c r="DA566" s="34"/>
      <c r="DB566" s="14"/>
      <c r="DC566" s="28"/>
      <c r="DD566" s="28"/>
      <c r="DE566" s="28"/>
      <c r="DF566" s="28"/>
      <c r="DG566" s="28"/>
      <c r="DH566" s="28"/>
      <c r="DI566" s="28"/>
      <c r="DJ566" s="28"/>
      <c r="DK566" s="28"/>
      <c r="DL566" s="28"/>
      <c r="DM566" s="28"/>
      <c r="DN566" s="28"/>
      <c r="DO566" s="28"/>
      <c r="DP566" s="28"/>
      <c r="DQ566" s="28"/>
      <c r="DR566" s="28"/>
      <c r="DS566" s="28"/>
      <c r="DT566" s="28"/>
      <c r="DU566" s="28"/>
      <c r="DV566" s="28"/>
      <c r="DW566" s="28"/>
      <c r="DX566" s="28"/>
      <c r="DY566" s="28"/>
      <c r="DZ566" s="28"/>
      <c r="EA566" s="28"/>
      <c r="EB566" s="28"/>
      <c r="EC566" s="28"/>
      <c r="ED566" s="28"/>
      <c r="EE566" s="28"/>
      <c r="EF566" s="28"/>
      <c r="EG566" s="28"/>
      <c r="EH566" s="28"/>
      <c r="EI566" s="28"/>
      <c r="EJ566" s="28"/>
      <c r="EK566" s="28"/>
      <c r="EL566" s="28"/>
      <c r="EM566" s="28"/>
      <c r="EN566" s="28"/>
      <c r="EO566" s="28"/>
      <c r="EP566" s="28"/>
      <c r="EQ566" s="28"/>
      <c r="ER566" s="28"/>
      <c r="ES566" s="28"/>
      <c r="ET566" s="28"/>
      <c r="EU566" s="28"/>
      <c r="EV566" s="28"/>
      <c r="EW566" s="28"/>
      <c r="EX566" s="28"/>
      <c r="EY566" s="28"/>
      <c r="EZ566" s="28"/>
      <c r="FA566" s="28"/>
      <c r="FB566" s="28"/>
      <c r="FC566" s="28"/>
      <c r="FD566" s="28"/>
      <c r="FE566" s="28"/>
      <c r="FF566" s="28"/>
      <c r="FG566" s="28"/>
      <c r="FH566" s="28"/>
      <c r="FI566" s="28"/>
      <c r="FJ566" s="28"/>
      <c r="FK566" s="28"/>
      <c r="FL566" s="28"/>
      <c r="FM566" s="28"/>
      <c r="FN566" s="28"/>
      <c r="FO566" s="28"/>
      <c r="FP566" s="28"/>
      <c r="FQ566" s="28"/>
      <c r="FR566" s="28"/>
      <c r="FS566" s="28"/>
      <c r="FT566" s="28"/>
      <c r="FU566" s="28"/>
      <c r="FV566" s="28"/>
      <c r="FW566" s="28"/>
      <c r="FX566" s="28"/>
      <c r="FY566" s="28"/>
      <c r="FZ566" s="28"/>
      <c r="GA566" s="28"/>
      <c r="GB566" s="28"/>
      <c r="GC566" s="28"/>
      <c r="GD566" s="28"/>
      <c r="GE566" s="28"/>
      <c r="GF566" s="28"/>
      <c r="GG566" s="28"/>
      <c r="GH566" s="28"/>
      <c r="GI566" s="28"/>
      <c r="GJ566" s="28"/>
      <c r="GK566" s="28"/>
      <c r="GL566" s="28"/>
      <c r="GM566" s="28"/>
      <c r="GN566" s="28"/>
      <c r="GO566" s="28"/>
      <c r="GP566" s="28"/>
      <c r="GQ566" s="28"/>
      <c r="GR566" s="28"/>
      <c r="GS566" s="28"/>
      <c r="GT566" s="28"/>
      <c r="GU566" s="28"/>
      <c r="GV566" s="28"/>
      <c r="GW566" s="28"/>
      <c r="GX566" s="28"/>
      <c r="GY566" s="28"/>
      <c r="GZ566" s="28"/>
      <c r="HA566" s="28"/>
      <c r="HB566" s="28"/>
      <c r="HC566" s="28"/>
      <c r="HD566" s="28"/>
      <c r="HE566" s="28"/>
      <c r="HF566" s="28"/>
      <c r="HG566" s="28"/>
      <c r="HH566" s="28"/>
      <c r="HI566" s="28"/>
      <c r="HJ566" s="28"/>
      <c r="HK566" s="28"/>
      <c r="HL566" s="28"/>
      <c r="HM566" s="28"/>
      <c r="HN566" s="28"/>
      <c r="HO566" s="28"/>
      <c r="HP566" s="28"/>
      <c r="HQ566" s="28"/>
      <c r="HR566" s="28"/>
      <c r="HS566" s="28"/>
      <c r="HT566" s="28"/>
      <c r="HU566" s="28"/>
      <c r="HV566" s="28"/>
      <c r="HW566" s="28"/>
      <c r="HX566" s="28"/>
      <c r="HY566" s="28"/>
      <c r="HZ566" s="28"/>
      <c r="IA566" s="28"/>
      <c r="IB566" s="28"/>
      <c r="IC566" s="28"/>
      <c r="ID566" s="28"/>
      <c r="IE566" s="28"/>
      <c r="IF566" s="28"/>
      <c r="IG566" s="28"/>
      <c r="IH566" s="28"/>
      <c r="II566" s="28"/>
      <c r="IJ566" s="28"/>
      <c r="IK566" s="28"/>
      <c r="IL566" s="28"/>
      <c r="IM566" s="28"/>
      <c r="IN566" s="28"/>
      <c r="IO566" s="28"/>
      <c r="IP566" s="28"/>
      <c r="IQ566" s="28"/>
      <c r="IR566" s="28"/>
      <c r="IS566" s="28"/>
      <c r="IT566" s="28"/>
      <c r="IU566" s="28"/>
      <c r="IV566" s="28"/>
      <c r="IW566" s="28"/>
      <c r="IX566" s="28"/>
      <c r="IY566" s="28"/>
      <c r="IZ566" s="28"/>
      <c r="JA566" s="28"/>
      <c r="JB566" s="28"/>
      <c r="JC566" s="28"/>
      <c r="JD566" s="28"/>
      <c r="JE566" s="28"/>
      <c r="JF566" s="28"/>
      <c r="JG566" s="28"/>
      <c r="JH566" s="28"/>
      <c r="JI566" s="28"/>
      <c r="JJ566" s="28"/>
      <c r="JK566" s="28"/>
      <c r="JL566" s="28"/>
      <c r="JM566" s="28"/>
      <c r="JN566" s="28"/>
      <c r="JO566" s="28"/>
      <c r="JP566" s="28"/>
      <c r="JQ566" s="28"/>
      <c r="JR566" s="28"/>
      <c r="JS566" s="28"/>
    </row>
    <row r="567" spans="1:279" s="27" customFormat="1" ht="12.75" outlineLevel="1" x14ac:dyDescent="0.2">
      <c r="A567" s="33"/>
      <c r="B567" s="58"/>
      <c r="C567" s="54" t="s">
        <v>196</v>
      </c>
      <c r="D567" s="33"/>
      <c r="E567" s="257"/>
      <c r="F567" s="33"/>
      <c r="G567" s="33"/>
      <c r="H567" s="33"/>
      <c r="I567" s="198"/>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c r="CG567" s="34"/>
      <c r="CH567" s="34"/>
      <c r="CI567" s="34"/>
      <c r="CJ567" s="34"/>
      <c r="CK567" s="34"/>
      <c r="CL567" s="34"/>
      <c r="CM567" s="34"/>
      <c r="CN567" s="34"/>
      <c r="CO567" s="34"/>
      <c r="CP567" s="34"/>
      <c r="CQ567" s="34"/>
      <c r="CR567" s="34"/>
      <c r="CS567" s="34"/>
      <c r="CT567" s="34"/>
      <c r="CU567" s="34"/>
      <c r="CV567" s="34"/>
      <c r="CW567" s="34"/>
      <c r="CX567" s="34"/>
      <c r="CY567" s="34"/>
      <c r="CZ567" s="34"/>
      <c r="DA567" s="34"/>
      <c r="DB567" s="14"/>
      <c r="DC567" s="28"/>
      <c r="DD567" s="28"/>
      <c r="DE567" s="28"/>
      <c r="DF567" s="28"/>
      <c r="DG567" s="28"/>
      <c r="DH567" s="28"/>
      <c r="DI567" s="28"/>
      <c r="DJ567" s="28"/>
      <c r="DK567" s="28"/>
      <c r="DL567" s="28"/>
      <c r="DM567" s="28"/>
      <c r="DN567" s="28"/>
      <c r="DO567" s="28"/>
      <c r="DP567" s="28"/>
      <c r="DQ567" s="28"/>
      <c r="DR567" s="28"/>
      <c r="DS567" s="28"/>
      <c r="DT567" s="28"/>
      <c r="DU567" s="28"/>
      <c r="DV567" s="28"/>
      <c r="DW567" s="28"/>
      <c r="DX567" s="28"/>
      <c r="DY567" s="28"/>
      <c r="DZ567" s="28"/>
      <c r="EA567" s="28"/>
      <c r="EB567" s="28"/>
      <c r="EC567" s="28"/>
      <c r="ED567" s="28"/>
      <c r="EE567" s="28"/>
      <c r="EF567" s="28"/>
      <c r="EG567" s="28"/>
      <c r="EH567" s="28"/>
      <c r="EI567" s="28"/>
      <c r="EJ567" s="28"/>
      <c r="EK567" s="28"/>
      <c r="EL567" s="28"/>
      <c r="EM567" s="28"/>
      <c r="EN567" s="28"/>
      <c r="EO567" s="28"/>
      <c r="EP567" s="28"/>
      <c r="EQ567" s="28"/>
      <c r="ER567" s="28"/>
      <c r="ES567" s="28"/>
      <c r="ET567" s="28"/>
      <c r="EU567" s="28"/>
      <c r="EV567" s="28"/>
      <c r="EW567" s="28"/>
      <c r="EX567" s="28"/>
      <c r="EY567" s="28"/>
      <c r="EZ567" s="28"/>
      <c r="FA567" s="28"/>
      <c r="FB567" s="28"/>
      <c r="FC567" s="28"/>
      <c r="FD567" s="28"/>
      <c r="FE567" s="28"/>
      <c r="FF567" s="28"/>
      <c r="FG567" s="28"/>
      <c r="FH567" s="28"/>
      <c r="FI567" s="28"/>
      <c r="FJ567" s="28"/>
      <c r="FK567" s="28"/>
      <c r="FL567" s="28"/>
      <c r="FM567" s="28"/>
      <c r="FN567" s="28"/>
      <c r="FO567" s="28"/>
      <c r="FP567" s="28"/>
      <c r="FQ567" s="28"/>
      <c r="FR567" s="28"/>
      <c r="FS567" s="28"/>
      <c r="FT567" s="28"/>
      <c r="FU567" s="28"/>
      <c r="FV567" s="28"/>
      <c r="FW567" s="28"/>
      <c r="FX567" s="28"/>
      <c r="FY567" s="28"/>
      <c r="FZ567" s="28"/>
      <c r="GA567" s="28"/>
      <c r="GB567" s="28"/>
      <c r="GC567" s="28"/>
      <c r="GD567" s="28"/>
      <c r="GE567" s="28"/>
      <c r="GF567" s="28"/>
      <c r="GG567" s="28"/>
      <c r="GH567" s="28"/>
      <c r="GI567" s="28"/>
      <c r="GJ567" s="28"/>
      <c r="GK567" s="28"/>
      <c r="GL567" s="28"/>
      <c r="GM567" s="28"/>
      <c r="GN567" s="28"/>
      <c r="GO567" s="28"/>
      <c r="GP567" s="28"/>
      <c r="GQ567" s="28"/>
      <c r="GR567" s="28"/>
      <c r="GS567" s="28"/>
      <c r="GT567" s="28"/>
      <c r="GU567" s="28"/>
      <c r="GV567" s="28"/>
      <c r="GW567" s="28"/>
      <c r="GX567" s="28"/>
      <c r="GY567" s="28"/>
      <c r="GZ567" s="28"/>
      <c r="HA567" s="28"/>
      <c r="HB567" s="28"/>
      <c r="HC567" s="28"/>
      <c r="HD567" s="28"/>
      <c r="HE567" s="28"/>
      <c r="HF567" s="28"/>
      <c r="HG567" s="28"/>
      <c r="HH567" s="28"/>
      <c r="HI567" s="28"/>
      <c r="HJ567" s="28"/>
      <c r="HK567" s="28"/>
      <c r="HL567" s="28"/>
      <c r="HM567" s="28"/>
      <c r="HN567" s="28"/>
      <c r="HO567" s="28"/>
      <c r="HP567" s="28"/>
      <c r="HQ567" s="28"/>
      <c r="HR567" s="28"/>
      <c r="HS567" s="28"/>
      <c r="HT567" s="28"/>
      <c r="HU567" s="28"/>
      <c r="HV567" s="28"/>
      <c r="HW567" s="28"/>
      <c r="HX567" s="28"/>
      <c r="HY567" s="28"/>
      <c r="HZ567" s="28"/>
      <c r="IA567" s="28"/>
      <c r="IB567" s="28"/>
      <c r="IC567" s="28"/>
      <c r="ID567" s="28"/>
      <c r="IE567" s="28"/>
      <c r="IF567" s="28"/>
      <c r="IG567" s="28"/>
      <c r="IH567" s="28"/>
      <c r="II567" s="28"/>
      <c r="IJ567" s="28"/>
      <c r="IK567" s="28"/>
      <c r="IL567" s="28"/>
      <c r="IM567" s="28"/>
      <c r="IN567" s="28"/>
      <c r="IO567" s="28"/>
      <c r="IP567" s="28"/>
      <c r="IQ567" s="28"/>
      <c r="IR567" s="28"/>
      <c r="IS567" s="28"/>
      <c r="IT567" s="28"/>
      <c r="IU567" s="28"/>
      <c r="IV567" s="28"/>
      <c r="IW567" s="28"/>
      <c r="IX567" s="28"/>
      <c r="IY567" s="28"/>
      <c r="IZ567" s="28"/>
      <c r="JA567" s="28"/>
      <c r="JB567" s="28"/>
      <c r="JC567" s="28"/>
      <c r="JD567" s="28"/>
      <c r="JE567" s="28"/>
      <c r="JF567" s="28"/>
      <c r="JG567" s="28"/>
      <c r="JH567" s="28"/>
      <c r="JI567" s="28"/>
      <c r="JJ567" s="28"/>
      <c r="JK567" s="28"/>
      <c r="JL567" s="28"/>
      <c r="JM567" s="28"/>
      <c r="JN567" s="28"/>
      <c r="JO567" s="28"/>
      <c r="JP567" s="28"/>
      <c r="JQ567" s="28"/>
      <c r="JR567" s="28"/>
      <c r="JS567" s="28"/>
    </row>
    <row r="568" spans="1:279" s="27" customFormat="1" ht="12.75" outlineLevel="1" x14ac:dyDescent="0.2">
      <c r="A568" s="33"/>
      <c r="B568" s="58"/>
      <c r="C568" s="33"/>
      <c r="D568" s="33"/>
      <c r="E568" s="257"/>
      <c r="F568" s="33"/>
      <c r="G568" s="33"/>
      <c r="H568" s="33"/>
      <c r="I568" s="198"/>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c r="CG568" s="34"/>
      <c r="CH568" s="34"/>
      <c r="CI568" s="34"/>
      <c r="CJ568" s="34"/>
      <c r="CK568" s="34"/>
      <c r="CL568" s="34"/>
      <c r="CM568" s="34"/>
      <c r="CN568" s="34"/>
      <c r="CO568" s="34"/>
      <c r="CP568" s="34"/>
      <c r="CQ568" s="34"/>
      <c r="CR568" s="34"/>
      <c r="CS568" s="34"/>
      <c r="CT568" s="34"/>
      <c r="CU568" s="34"/>
      <c r="CV568" s="34"/>
      <c r="CW568" s="34"/>
      <c r="CX568" s="34"/>
      <c r="CY568" s="34"/>
      <c r="CZ568" s="34"/>
      <c r="DA568" s="34"/>
      <c r="DB568" s="14"/>
      <c r="DC568" s="28"/>
      <c r="DD568" s="28"/>
      <c r="DE568" s="28"/>
      <c r="DF568" s="28"/>
      <c r="DG568" s="28"/>
      <c r="DH568" s="28"/>
      <c r="DI568" s="28"/>
      <c r="DJ568" s="28"/>
      <c r="DK568" s="28"/>
      <c r="DL568" s="28"/>
      <c r="DM568" s="28"/>
      <c r="DN568" s="28"/>
      <c r="DO568" s="28"/>
      <c r="DP568" s="28"/>
      <c r="DQ568" s="28"/>
      <c r="DR568" s="28"/>
      <c r="DS568" s="28"/>
      <c r="DT568" s="28"/>
      <c r="DU568" s="28"/>
      <c r="DV568" s="28"/>
      <c r="DW568" s="28"/>
      <c r="DX568" s="28"/>
      <c r="DY568" s="28"/>
      <c r="DZ568" s="28"/>
      <c r="EA568" s="28"/>
      <c r="EB568" s="28"/>
      <c r="EC568" s="28"/>
      <c r="ED568" s="28"/>
      <c r="EE568" s="28"/>
      <c r="EF568" s="28"/>
      <c r="EG568" s="28"/>
      <c r="EH568" s="28"/>
      <c r="EI568" s="28"/>
      <c r="EJ568" s="28"/>
      <c r="EK568" s="28"/>
      <c r="EL568" s="28"/>
      <c r="EM568" s="28"/>
      <c r="EN568" s="28"/>
      <c r="EO568" s="28"/>
      <c r="EP568" s="28"/>
      <c r="EQ568" s="28"/>
      <c r="ER568" s="28"/>
      <c r="ES568" s="28"/>
      <c r="ET568" s="28"/>
      <c r="EU568" s="28"/>
      <c r="EV568" s="28"/>
      <c r="EW568" s="28"/>
      <c r="EX568" s="28"/>
      <c r="EY568" s="28"/>
      <c r="EZ568" s="28"/>
      <c r="FA568" s="28"/>
      <c r="FB568" s="28"/>
      <c r="FC568" s="28"/>
      <c r="FD568" s="28"/>
      <c r="FE568" s="28"/>
      <c r="FF568" s="28"/>
      <c r="FG568" s="28"/>
      <c r="FH568" s="28"/>
      <c r="FI568" s="28"/>
      <c r="FJ568" s="28"/>
      <c r="FK568" s="28"/>
      <c r="FL568" s="28"/>
      <c r="FM568" s="28"/>
      <c r="FN568" s="28"/>
      <c r="FO568" s="28"/>
      <c r="FP568" s="28"/>
      <c r="FQ568" s="28"/>
      <c r="FR568" s="28"/>
      <c r="FS568" s="28"/>
      <c r="FT568" s="28"/>
      <c r="FU568" s="28"/>
      <c r="FV568" s="28"/>
      <c r="FW568" s="28"/>
      <c r="FX568" s="28"/>
      <c r="FY568" s="28"/>
      <c r="FZ568" s="28"/>
      <c r="GA568" s="28"/>
      <c r="GB568" s="28"/>
      <c r="GC568" s="28"/>
      <c r="GD568" s="28"/>
      <c r="GE568" s="28"/>
      <c r="GF568" s="28"/>
      <c r="GG568" s="28"/>
      <c r="GH568" s="28"/>
      <c r="GI568" s="28"/>
      <c r="GJ568" s="28"/>
      <c r="GK568" s="28"/>
      <c r="GL568" s="28"/>
      <c r="GM568" s="28"/>
      <c r="GN568" s="28"/>
      <c r="GO568" s="28"/>
      <c r="GP568" s="28"/>
      <c r="GQ568" s="28"/>
      <c r="GR568" s="28"/>
      <c r="GS568" s="28"/>
      <c r="GT568" s="28"/>
      <c r="GU568" s="28"/>
      <c r="GV568" s="28"/>
      <c r="GW568" s="28"/>
      <c r="GX568" s="28"/>
      <c r="GY568" s="28"/>
      <c r="GZ568" s="28"/>
      <c r="HA568" s="28"/>
      <c r="HB568" s="28"/>
      <c r="HC568" s="28"/>
      <c r="HD568" s="28"/>
      <c r="HE568" s="28"/>
      <c r="HF568" s="28"/>
      <c r="HG568" s="28"/>
      <c r="HH568" s="28"/>
      <c r="HI568" s="28"/>
      <c r="HJ568" s="28"/>
      <c r="HK568" s="28"/>
      <c r="HL568" s="28"/>
      <c r="HM568" s="28"/>
      <c r="HN568" s="28"/>
      <c r="HO568" s="28"/>
      <c r="HP568" s="28"/>
      <c r="HQ568" s="28"/>
      <c r="HR568" s="28"/>
      <c r="HS568" s="28"/>
      <c r="HT568" s="28"/>
      <c r="HU568" s="28"/>
      <c r="HV568" s="28"/>
      <c r="HW568" s="28"/>
      <c r="HX568" s="28"/>
      <c r="HY568" s="28"/>
      <c r="HZ568" s="28"/>
      <c r="IA568" s="28"/>
      <c r="IB568" s="28"/>
      <c r="IC568" s="28"/>
      <c r="ID568" s="28"/>
      <c r="IE568" s="28"/>
      <c r="IF568" s="28"/>
      <c r="IG568" s="28"/>
      <c r="IH568" s="28"/>
      <c r="II568" s="28"/>
      <c r="IJ568" s="28"/>
      <c r="IK568" s="28"/>
      <c r="IL568" s="28"/>
      <c r="IM568" s="28"/>
      <c r="IN568" s="28"/>
      <c r="IO568" s="28"/>
      <c r="IP568" s="28"/>
      <c r="IQ568" s="28"/>
      <c r="IR568" s="28"/>
      <c r="IS568" s="28"/>
      <c r="IT568" s="28"/>
      <c r="IU568" s="28"/>
      <c r="IV568" s="28"/>
      <c r="IW568" s="28"/>
      <c r="IX568" s="28"/>
      <c r="IY568" s="28"/>
      <c r="IZ568" s="28"/>
      <c r="JA568" s="28"/>
      <c r="JB568" s="28"/>
      <c r="JC568" s="28"/>
      <c r="JD568" s="28"/>
      <c r="JE568" s="28"/>
      <c r="JF568" s="28"/>
      <c r="JG568" s="28"/>
      <c r="JH568" s="28"/>
      <c r="JI568" s="28"/>
      <c r="JJ568" s="28"/>
      <c r="JK568" s="28"/>
      <c r="JL568" s="28"/>
      <c r="JM568" s="28"/>
      <c r="JN568" s="28"/>
      <c r="JO568" s="28"/>
      <c r="JP568" s="28"/>
      <c r="JQ568" s="28"/>
      <c r="JR568" s="28"/>
      <c r="JS568" s="28"/>
    </row>
    <row r="569" spans="1:279" s="27" customFormat="1" ht="12.75" outlineLevel="1" x14ac:dyDescent="0.2">
      <c r="A569" s="33"/>
      <c r="B569" s="58"/>
      <c r="C569" s="193" t="s">
        <v>36</v>
      </c>
      <c r="D569" s="33"/>
      <c r="E569" s="258"/>
      <c r="F569" s="194"/>
      <c r="G569" s="253">
        <f t="shared" ref="G569:G586" si="840">SUM(J569:AS569)</f>
        <v>-130070.26990439768</v>
      </c>
      <c r="H569" s="246">
        <f>+G569/$G$541</f>
        <v>1.6950105316070928E-4</v>
      </c>
      <c r="I569" s="201" t="s">
        <v>193</v>
      </c>
      <c r="J569" s="199">
        <f t="shared" ref="J569:Y585" si="841">+J522/J$10</f>
        <v>-2136.4362565445022</v>
      </c>
      <c r="K569" s="199">
        <f t="shared" si="841"/>
        <v>-2211.7800533333334</v>
      </c>
      <c r="L569" s="199">
        <f t="shared" si="841"/>
        <v>-2554.437735368957</v>
      </c>
      <c r="M569" s="199">
        <f t="shared" si="841"/>
        <v>-2400.1076709401709</v>
      </c>
      <c r="N569" s="199">
        <f t="shared" si="841"/>
        <v>-2030.9680408163267</v>
      </c>
      <c r="O569" s="199">
        <f t="shared" si="841"/>
        <v>-2701.7394523326575</v>
      </c>
      <c r="P569" s="199">
        <f t="shared" si="841"/>
        <v>-3831.6069636363636</v>
      </c>
      <c r="Q569" s="199">
        <f t="shared" si="841"/>
        <v>-1850.214095890411</v>
      </c>
      <c r="R569" s="199">
        <f t="shared" si="841"/>
        <v>-1928.7537142857143</v>
      </c>
      <c r="S569" s="199">
        <f t="shared" si="841"/>
        <v>-2119.4304130434784</v>
      </c>
      <c r="T569" s="199">
        <f t="shared" si="841"/>
        <v>-1745.4878435754192</v>
      </c>
      <c r="U569" s="199">
        <f t="shared" si="841"/>
        <v>-2787.3813891625614</v>
      </c>
      <c r="V569" s="199">
        <f t="shared" si="841"/>
        <v>-2879.6068619246857</v>
      </c>
      <c r="W569" s="199">
        <f t="shared" si="841"/>
        <v>-3856.6527281553404</v>
      </c>
      <c r="X569" s="199">
        <f t="shared" si="841"/>
        <v>-3739.8387029702967</v>
      </c>
      <c r="Y569" s="199">
        <f t="shared" si="841"/>
        <v>-3459.699201923077</v>
      </c>
      <c r="Z569" s="199">
        <f t="shared" ref="Z569:AJ569" si="842">+Z522/Z$10</f>
        <v>-2977.1158536585363</v>
      </c>
      <c r="AA569" s="199">
        <f t="shared" si="842"/>
        <v>-3207.1481831501819</v>
      </c>
      <c r="AB569" s="199">
        <f t="shared" si="842"/>
        <v>-4145.2934999999998</v>
      </c>
      <c r="AC569" s="199">
        <f t="shared" si="842"/>
        <v>-4010.0695785440612</v>
      </c>
      <c r="AD569" s="199">
        <f t="shared" si="842"/>
        <v>-4086.2674412955466</v>
      </c>
      <c r="AE569" s="199">
        <f t="shared" si="842"/>
        <v>-3754.3415714285711</v>
      </c>
      <c r="AF569" s="199">
        <f t="shared" si="842"/>
        <v>-5225.975598214286</v>
      </c>
      <c r="AG569" s="199">
        <f t="shared" si="842"/>
        <v>-3785.8725203252034</v>
      </c>
      <c r="AH569" s="199">
        <f t="shared" si="842"/>
        <v>-4259.5668524590164</v>
      </c>
      <c r="AI569" s="199">
        <f t="shared" si="842"/>
        <v>-4630.7427804878043</v>
      </c>
      <c r="AJ569" s="199">
        <f t="shared" si="842"/>
        <v>-4174.0889811320758</v>
      </c>
      <c r="AK569" s="199">
        <f t="shared" ref="AK569:AL569" si="843">+AK522/AK$10</f>
        <v>-4713.2456371308017</v>
      </c>
      <c r="AL569" s="199">
        <f t="shared" si="843"/>
        <v>-4578.8146271186442</v>
      </c>
      <c r="AM569" s="199">
        <f t="shared" ref="AM569:AO569" si="844">+AM522/AM$10</f>
        <v>-4890.4479917695471</v>
      </c>
      <c r="AN569" s="199">
        <f t="shared" si="844"/>
        <v>-4801.05522846442</v>
      </c>
      <c r="AO569" s="199">
        <f t="shared" si="844"/>
        <v>-4650.3230111524163</v>
      </c>
      <c r="AP569" s="199">
        <f t="shared" ref="AP569:AS569" si="845">+AP522/AP$10</f>
        <v>-4879.0115684931507</v>
      </c>
      <c r="AQ569" s="199">
        <f t="shared" si="845"/>
        <v>-4705.2955738831615</v>
      </c>
      <c r="AR569" s="199">
        <f t="shared" si="845"/>
        <v>-4610.0161374570444</v>
      </c>
      <c r="AS569" s="199">
        <f t="shared" si="845"/>
        <v>-5751.4361443298967</v>
      </c>
      <c r="AT569" s="199"/>
      <c r="AU569" s="199"/>
      <c r="AV569" s="199"/>
      <c r="AW569" s="199"/>
      <c r="AX569" s="199"/>
      <c r="AY569" s="199"/>
      <c r="AZ569" s="199"/>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c r="CG569" s="34"/>
      <c r="CH569" s="34"/>
      <c r="CI569" s="34"/>
      <c r="CJ569" s="34"/>
      <c r="CK569" s="34"/>
      <c r="CL569" s="34"/>
      <c r="CM569" s="34"/>
      <c r="CN569" s="34"/>
      <c r="CO569" s="34"/>
      <c r="CP569" s="34"/>
      <c r="CQ569" s="34"/>
      <c r="CR569" s="34"/>
      <c r="CS569" s="34"/>
      <c r="CT569" s="34"/>
      <c r="CU569" s="34"/>
      <c r="CV569" s="34"/>
      <c r="CW569" s="34"/>
      <c r="CX569" s="34"/>
      <c r="CY569" s="34"/>
      <c r="CZ569" s="34"/>
      <c r="DA569" s="34"/>
      <c r="DB569" s="14"/>
      <c r="DC569" s="28"/>
      <c r="DD569" s="28"/>
      <c r="DE569" s="28"/>
      <c r="DF569" s="28"/>
      <c r="DG569" s="28"/>
      <c r="DH569" s="28"/>
      <c r="DI569" s="28"/>
      <c r="DJ569" s="28"/>
      <c r="DK569" s="28"/>
      <c r="DL569" s="28"/>
      <c r="DM569" s="28"/>
      <c r="DN569" s="28"/>
      <c r="DO569" s="28"/>
      <c r="DP569" s="28"/>
      <c r="DQ569" s="28"/>
      <c r="DR569" s="28"/>
      <c r="DS569" s="28"/>
      <c r="DT569" s="28"/>
      <c r="DU569" s="28"/>
      <c r="DV569" s="28"/>
      <c r="DW569" s="28"/>
      <c r="DX569" s="28"/>
      <c r="DY569" s="28"/>
      <c r="DZ569" s="28"/>
      <c r="EA569" s="28"/>
      <c r="EB569" s="28"/>
      <c r="EC569" s="28"/>
      <c r="ED569" s="28"/>
      <c r="EE569" s="28"/>
      <c r="EF569" s="28"/>
      <c r="EG569" s="28"/>
      <c r="EH569" s="28"/>
      <c r="EI569" s="28"/>
      <c r="EJ569" s="28"/>
      <c r="EK569" s="28"/>
      <c r="EL569" s="28"/>
      <c r="EM569" s="28"/>
      <c r="EN569" s="28"/>
      <c r="EO569" s="28"/>
      <c r="EP569" s="28"/>
      <c r="EQ569" s="28"/>
      <c r="ER569" s="28"/>
      <c r="ES569" s="28"/>
      <c r="ET569" s="28"/>
      <c r="EU569" s="28"/>
      <c r="EV569" s="28"/>
      <c r="EW569" s="28"/>
      <c r="EX569" s="28"/>
      <c r="EY569" s="28"/>
      <c r="EZ569" s="28"/>
      <c r="FA569" s="28"/>
      <c r="FB569" s="28"/>
      <c r="FC569" s="28"/>
      <c r="FD569" s="28"/>
      <c r="FE569" s="28"/>
      <c r="FF569" s="28"/>
      <c r="FG569" s="28"/>
      <c r="FH569" s="28"/>
      <c r="FI569" s="28"/>
      <c r="FJ569" s="28"/>
      <c r="FK569" s="28"/>
      <c r="FL569" s="28"/>
      <c r="FM569" s="28"/>
      <c r="FN569" s="28"/>
      <c r="FO569" s="28"/>
      <c r="FP569" s="28"/>
      <c r="FQ569" s="28"/>
      <c r="FR569" s="28"/>
      <c r="FS569" s="28"/>
      <c r="FT569" s="28"/>
      <c r="FU569" s="28"/>
      <c r="FV569" s="28"/>
      <c r="FW569" s="28"/>
      <c r="FX569" s="28"/>
      <c r="FY569" s="28"/>
      <c r="FZ569" s="28"/>
      <c r="GA569" s="28"/>
      <c r="GB569" s="28"/>
      <c r="GC569" s="28"/>
      <c r="GD569" s="28"/>
      <c r="GE569" s="28"/>
      <c r="GF569" s="28"/>
      <c r="GG569" s="28"/>
      <c r="GH569" s="28"/>
      <c r="GI569" s="28"/>
      <c r="GJ569" s="28"/>
      <c r="GK569" s="28"/>
      <c r="GL569" s="28"/>
      <c r="GM569" s="28"/>
      <c r="GN569" s="28"/>
      <c r="GO569" s="28"/>
      <c r="GP569" s="28"/>
      <c r="GQ569" s="28"/>
      <c r="GR569" s="28"/>
      <c r="GS569" s="28"/>
      <c r="GT569" s="28"/>
      <c r="GU569" s="28"/>
      <c r="GV569" s="28"/>
      <c r="GW569" s="28"/>
      <c r="GX569" s="28"/>
      <c r="GY569" s="28"/>
      <c r="GZ569" s="28"/>
      <c r="HA569" s="28"/>
      <c r="HB569" s="28"/>
      <c r="HC569" s="28"/>
      <c r="HD569" s="28"/>
      <c r="HE569" s="28"/>
      <c r="HF569" s="28"/>
      <c r="HG569" s="28"/>
      <c r="HH569" s="28"/>
      <c r="HI569" s="28"/>
      <c r="HJ569" s="28"/>
      <c r="HK569" s="28"/>
      <c r="HL569" s="28"/>
      <c r="HM569" s="28"/>
      <c r="HN569" s="28"/>
      <c r="HO569" s="28"/>
      <c r="HP569" s="28"/>
      <c r="HQ569" s="28"/>
      <c r="HR569" s="28"/>
      <c r="HS569" s="28"/>
      <c r="HT569" s="28"/>
      <c r="HU569" s="28"/>
      <c r="HV569" s="28"/>
      <c r="HW569" s="28"/>
      <c r="HX569" s="28"/>
      <c r="HY569" s="28"/>
      <c r="HZ569" s="28"/>
      <c r="IA569" s="28"/>
      <c r="IB569" s="28"/>
      <c r="IC569" s="28"/>
      <c r="ID569" s="28"/>
      <c r="IE569" s="28"/>
      <c r="IF569" s="28"/>
      <c r="IG569" s="28"/>
      <c r="IH569" s="28"/>
      <c r="II569" s="28"/>
      <c r="IJ569" s="28"/>
      <c r="IK569" s="28"/>
      <c r="IL569" s="28"/>
      <c r="IM569" s="28"/>
      <c r="IN569" s="28"/>
      <c r="IO569" s="28"/>
      <c r="IP569" s="28"/>
      <c r="IQ569" s="28"/>
      <c r="IR569" s="28"/>
      <c r="IS569" s="28"/>
      <c r="IT569" s="28"/>
      <c r="IU569" s="28"/>
      <c r="IV569" s="28"/>
      <c r="IW569" s="28"/>
      <c r="IX569" s="28"/>
      <c r="IY569" s="28"/>
      <c r="IZ569" s="28"/>
      <c r="JA569" s="28"/>
      <c r="JB569" s="28"/>
      <c r="JC569" s="28"/>
      <c r="JD569" s="28"/>
      <c r="JE569" s="28"/>
      <c r="JF569" s="28"/>
      <c r="JG569" s="28"/>
      <c r="JH569" s="28"/>
      <c r="JI569" s="28"/>
      <c r="JJ569" s="28"/>
      <c r="JK569" s="28"/>
      <c r="JL569" s="28"/>
      <c r="JM569" s="28"/>
      <c r="JN569" s="28"/>
      <c r="JO569" s="28"/>
      <c r="JP569" s="28"/>
      <c r="JQ569" s="28"/>
      <c r="JR569" s="28"/>
      <c r="JS569" s="28"/>
    </row>
    <row r="570" spans="1:279" s="27" customFormat="1" ht="12.75" outlineLevel="1" x14ac:dyDescent="0.2">
      <c r="A570" s="33"/>
      <c r="B570" s="58"/>
      <c r="C570" s="193" t="s">
        <v>35</v>
      </c>
      <c r="D570" s="33"/>
      <c r="E570" s="258"/>
      <c r="F570" s="194"/>
      <c r="G570" s="253">
        <f t="shared" si="840"/>
        <v>-151768.01809320861</v>
      </c>
      <c r="H570" s="246">
        <f t="shared" ref="H570:H586" si="846">+G570/$G$541</f>
        <v>1.9777647053258464E-4</v>
      </c>
      <c r="I570" s="201" t="s">
        <v>193</v>
      </c>
      <c r="J570" s="199">
        <f t="shared" si="841"/>
        <v>-1724.0034554973827</v>
      </c>
      <c r="K570" s="199">
        <f t="shared" ref="K570:Y570" si="847">+K523/K$10</f>
        <v>-2160.5049866666668</v>
      </c>
      <c r="L570" s="199">
        <f t="shared" si="847"/>
        <v>-2236.9041475826971</v>
      </c>
      <c r="M570" s="199">
        <f t="shared" si="847"/>
        <v>-2216.3639743589742</v>
      </c>
      <c r="N570" s="199">
        <f t="shared" si="847"/>
        <v>-1651.7047142857141</v>
      </c>
      <c r="O570" s="199">
        <f t="shared" si="847"/>
        <v>-2277.3248275862065</v>
      </c>
      <c r="P570" s="199">
        <f t="shared" si="847"/>
        <v>-2731.7597818181816</v>
      </c>
      <c r="Q570" s="199">
        <f t="shared" si="847"/>
        <v>-2405.4597808219169</v>
      </c>
      <c r="R570" s="199">
        <f t="shared" si="847"/>
        <v>-2418.7957018633542</v>
      </c>
      <c r="S570" s="199">
        <f t="shared" si="847"/>
        <v>-1743.3720326086957</v>
      </c>
      <c r="T570" s="199">
        <f t="shared" si="847"/>
        <v>-2609.7894972067047</v>
      </c>
      <c r="U570" s="199">
        <f t="shared" si="847"/>
        <v>-1932.8339802955666</v>
      </c>
      <c r="V570" s="199">
        <f t="shared" si="847"/>
        <v>-3129.7410627615063</v>
      </c>
      <c r="W570" s="199">
        <f t="shared" si="847"/>
        <v>-2717.6068446601944</v>
      </c>
      <c r="X570" s="199">
        <f t="shared" si="847"/>
        <v>-3172.4102574257427</v>
      </c>
      <c r="Y570" s="199">
        <f t="shared" si="847"/>
        <v>-4239.4968846153852</v>
      </c>
      <c r="Z570" s="199">
        <f t="shared" ref="Z570:AJ570" si="848">+Z523/Z$10</f>
        <v>-2652.0770731707316</v>
      </c>
      <c r="AA570" s="199">
        <f t="shared" si="848"/>
        <v>-2744.902761904762</v>
      </c>
      <c r="AB570" s="199">
        <f t="shared" si="848"/>
        <v>-6509.908088235291</v>
      </c>
      <c r="AC570" s="199">
        <f t="shared" si="848"/>
        <v>-10058.235340996171</v>
      </c>
      <c r="AD570" s="199">
        <f t="shared" si="848"/>
        <v>-5307.5757085020241</v>
      </c>
      <c r="AE570" s="199">
        <f t="shared" si="848"/>
        <v>-5311.1241008403367</v>
      </c>
      <c r="AF570" s="199">
        <f t="shared" si="848"/>
        <v>-9381.5322857142855</v>
      </c>
      <c r="AG570" s="199">
        <f t="shared" si="848"/>
        <v>-6482.6992764227643</v>
      </c>
      <c r="AH570" s="199">
        <f t="shared" si="848"/>
        <v>-5352.1595163934426</v>
      </c>
      <c r="AI570" s="199">
        <f t="shared" si="848"/>
        <v>-4963.0124552845537</v>
      </c>
      <c r="AJ570" s="199">
        <f t="shared" si="848"/>
        <v>-4683.1103999999996</v>
      </c>
      <c r="AK570" s="199">
        <f t="shared" ref="AK570:AL570" si="849">+AK523/AK$10</f>
        <v>-5300.6777215189868</v>
      </c>
      <c r="AL570" s="199">
        <f t="shared" si="849"/>
        <v>-5876.2333983050839</v>
      </c>
      <c r="AM570" s="199">
        <f t="shared" ref="AM570:AO570" si="850">+AM523/AM$10</f>
        <v>-4980.8664115226338</v>
      </c>
      <c r="AN570" s="199">
        <f t="shared" si="850"/>
        <v>-5145.6823670411968</v>
      </c>
      <c r="AO570" s="199">
        <f t="shared" si="850"/>
        <v>-4808.6336431226755</v>
      </c>
      <c r="AP570" s="199">
        <f t="shared" ref="AP570:AS570" si="851">+AP523/AP$10</f>
        <v>-6152.8082739726042</v>
      </c>
      <c r="AQ570" s="199">
        <f t="shared" si="851"/>
        <v>-4910.3806116838487</v>
      </c>
      <c r="AR570" s="199">
        <f t="shared" si="851"/>
        <v>-5341.9730103092797</v>
      </c>
      <c r="AS570" s="199">
        <f t="shared" si="851"/>
        <v>-6436.3537182130613</v>
      </c>
      <c r="AT570" s="199"/>
      <c r="AU570" s="199"/>
      <c r="AV570" s="199"/>
      <c r="AW570" s="199"/>
      <c r="AX570" s="199"/>
      <c r="AY570" s="199"/>
      <c r="AZ570" s="199"/>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c r="CG570" s="34"/>
      <c r="CH570" s="34"/>
      <c r="CI570" s="34"/>
      <c r="CJ570" s="34"/>
      <c r="CK570" s="34"/>
      <c r="CL570" s="34"/>
      <c r="CM570" s="34"/>
      <c r="CN570" s="34"/>
      <c r="CO570" s="34"/>
      <c r="CP570" s="34"/>
      <c r="CQ570" s="34"/>
      <c r="CR570" s="34"/>
      <c r="CS570" s="34"/>
      <c r="CT570" s="34"/>
      <c r="CU570" s="34"/>
      <c r="CV570" s="34"/>
      <c r="CW570" s="34"/>
      <c r="CX570" s="34"/>
      <c r="CY570" s="34"/>
      <c r="CZ570" s="34"/>
      <c r="DA570" s="34"/>
      <c r="DB570" s="14"/>
      <c r="DC570" s="28"/>
      <c r="DD570" s="28"/>
      <c r="DE570" s="28"/>
      <c r="DF570" s="28"/>
      <c r="DG570" s="28"/>
      <c r="DH570" s="28"/>
      <c r="DI570" s="28"/>
      <c r="DJ570" s="28"/>
      <c r="DK570" s="28"/>
      <c r="DL570" s="28"/>
      <c r="DM570" s="28"/>
      <c r="DN570" s="28"/>
      <c r="DO570" s="28"/>
      <c r="DP570" s="28"/>
      <c r="DQ570" s="28"/>
      <c r="DR570" s="28"/>
      <c r="DS570" s="28"/>
      <c r="DT570" s="28"/>
      <c r="DU570" s="28"/>
      <c r="DV570" s="28"/>
      <c r="DW570" s="28"/>
      <c r="DX570" s="28"/>
      <c r="DY570" s="28"/>
      <c r="DZ570" s="28"/>
      <c r="EA570" s="28"/>
      <c r="EB570" s="28"/>
      <c r="EC570" s="28"/>
      <c r="ED570" s="28"/>
      <c r="EE570" s="28"/>
      <c r="EF570" s="28"/>
      <c r="EG570" s="28"/>
      <c r="EH570" s="28"/>
      <c r="EI570" s="28"/>
      <c r="EJ570" s="28"/>
      <c r="EK570" s="28"/>
      <c r="EL570" s="28"/>
      <c r="EM570" s="28"/>
      <c r="EN570" s="28"/>
      <c r="EO570" s="28"/>
      <c r="EP570" s="28"/>
      <c r="EQ570" s="28"/>
      <c r="ER570" s="28"/>
      <c r="ES570" s="28"/>
      <c r="ET570" s="28"/>
      <c r="EU570" s="28"/>
      <c r="EV570" s="28"/>
      <c r="EW570" s="28"/>
      <c r="EX570" s="28"/>
      <c r="EY570" s="28"/>
      <c r="EZ570" s="28"/>
      <c r="FA570" s="28"/>
      <c r="FB570" s="28"/>
      <c r="FC570" s="28"/>
      <c r="FD570" s="28"/>
      <c r="FE570" s="28"/>
      <c r="FF570" s="28"/>
      <c r="FG570" s="28"/>
      <c r="FH570" s="28"/>
      <c r="FI570" s="28"/>
      <c r="FJ570" s="28"/>
      <c r="FK570" s="28"/>
      <c r="FL570" s="28"/>
      <c r="FM570" s="28"/>
      <c r="FN570" s="28"/>
      <c r="FO570" s="28"/>
      <c r="FP570" s="28"/>
      <c r="FQ570" s="28"/>
      <c r="FR570" s="28"/>
      <c r="FS570" s="28"/>
      <c r="FT570" s="28"/>
      <c r="FU570" s="28"/>
      <c r="FV570" s="28"/>
      <c r="FW570" s="28"/>
      <c r="FX570" s="28"/>
      <c r="FY570" s="28"/>
      <c r="FZ570" s="28"/>
      <c r="GA570" s="28"/>
      <c r="GB570" s="28"/>
      <c r="GC570" s="28"/>
      <c r="GD570" s="28"/>
      <c r="GE570" s="28"/>
      <c r="GF570" s="28"/>
      <c r="GG570" s="28"/>
      <c r="GH570" s="28"/>
      <c r="GI570" s="28"/>
      <c r="GJ570" s="28"/>
      <c r="GK570" s="28"/>
      <c r="GL570" s="28"/>
      <c r="GM570" s="28"/>
      <c r="GN570" s="28"/>
      <c r="GO570" s="28"/>
      <c r="GP570" s="28"/>
      <c r="GQ570" s="28"/>
      <c r="GR570" s="28"/>
      <c r="GS570" s="28"/>
      <c r="GT570" s="28"/>
      <c r="GU570" s="28"/>
      <c r="GV570" s="28"/>
      <c r="GW570" s="28"/>
      <c r="GX570" s="28"/>
      <c r="GY570" s="28"/>
      <c r="GZ570" s="28"/>
      <c r="HA570" s="28"/>
      <c r="HB570" s="28"/>
      <c r="HC570" s="28"/>
      <c r="HD570" s="28"/>
      <c r="HE570" s="28"/>
      <c r="HF570" s="28"/>
      <c r="HG570" s="28"/>
      <c r="HH570" s="28"/>
      <c r="HI570" s="28"/>
      <c r="HJ570" s="28"/>
      <c r="HK570" s="28"/>
      <c r="HL570" s="28"/>
      <c r="HM570" s="28"/>
      <c r="HN570" s="28"/>
      <c r="HO570" s="28"/>
      <c r="HP570" s="28"/>
      <c r="HQ570" s="28"/>
      <c r="HR570" s="28"/>
      <c r="HS570" s="28"/>
      <c r="HT570" s="28"/>
      <c r="HU570" s="28"/>
      <c r="HV570" s="28"/>
      <c r="HW570" s="28"/>
      <c r="HX570" s="28"/>
      <c r="HY570" s="28"/>
      <c r="HZ570" s="28"/>
      <c r="IA570" s="28"/>
      <c r="IB570" s="28"/>
      <c r="IC570" s="28"/>
      <c r="ID570" s="28"/>
      <c r="IE570" s="28"/>
      <c r="IF570" s="28"/>
      <c r="IG570" s="28"/>
      <c r="IH570" s="28"/>
      <c r="II570" s="28"/>
      <c r="IJ570" s="28"/>
      <c r="IK570" s="28"/>
      <c r="IL570" s="28"/>
      <c r="IM570" s="28"/>
      <c r="IN570" s="28"/>
      <c r="IO570" s="28"/>
      <c r="IP570" s="28"/>
      <c r="IQ570" s="28"/>
      <c r="IR570" s="28"/>
      <c r="IS570" s="28"/>
      <c r="IT570" s="28"/>
      <c r="IU570" s="28"/>
      <c r="IV570" s="28"/>
      <c r="IW570" s="28"/>
      <c r="IX570" s="28"/>
      <c r="IY570" s="28"/>
      <c r="IZ570" s="28"/>
      <c r="JA570" s="28"/>
      <c r="JB570" s="28"/>
      <c r="JC570" s="28"/>
      <c r="JD570" s="28"/>
      <c r="JE570" s="28"/>
      <c r="JF570" s="28"/>
      <c r="JG570" s="28"/>
      <c r="JH570" s="28"/>
      <c r="JI570" s="28"/>
      <c r="JJ570" s="28"/>
      <c r="JK570" s="28"/>
      <c r="JL570" s="28"/>
      <c r="JM570" s="28"/>
      <c r="JN570" s="28"/>
      <c r="JO570" s="28"/>
      <c r="JP570" s="28"/>
      <c r="JQ570" s="28"/>
      <c r="JR570" s="28"/>
      <c r="JS570" s="28"/>
    </row>
    <row r="571" spans="1:279" s="27" customFormat="1" ht="12.75" outlineLevel="1" x14ac:dyDescent="0.2">
      <c r="A571" s="33"/>
      <c r="B571" s="58"/>
      <c r="C571" s="193" t="s">
        <v>34</v>
      </c>
      <c r="D571" s="33"/>
      <c r="E571" s="258"/>
      <c r="F571" s="194"/>
      <c r="G571" s="253">
        <f t="shared" si="840"/>
        <v>-84102.462803360278</v>
      </c>
      <c r="H571" s="246">
        <f t="shared" si="846"/>
        <v>1.0959811207477911E-4</v>
      </c>
      <c r="I571" s="201" t="s">
        <v>193</v>
      </c>
      <c r="J571" s="199">
        <f t="shared" si="841"/>
        <v>-21.198848167539268</v>
      </c>
      <c r="K571" s="199">
        <f t="shared" si="841"/>
        <v>-21.594560000000001</v>
      </c>
      <c r="L571" s="199">
        <f t="shared" si="841"/>
        <v>-30.588829516539441</v>
      </c>
      <c r="M571" s="199">
        <f t="shared" si="841"/>
        <v>-39.162307692307699</v>
      </c>
      <c r="N571" s="199">
        <f t="shared" si="841"/>
        <v>-265.03779591836735</v>
      </c>
      <c r="O571" s="199">
        <f t="shared" si="841"/>
        <v>-135.75782961460447</v>
      </c>
      <c r="P571" s="199">
        <f t="shared" si="841"/>
        <v>-172.26741818181819</v>
      </c>
      <c r="Q571" s="199">
        <f t="shared" si="841"/>
        <v>-206.21430136986302</v>
      </c>
      <c r="R571" s="199">
        <f t="shared" si="841"/>
        <v>-74.590819875776404</v>
      </c>
      <c r="S571" s="199">
        <f t="shared" si="841"/>
        <v>-57.370728260869562</v>
      </c>
      <c r="T571" s="199">
        <f t="shared" si="841"/>
        <v>-118.67684916201117</v>
      </c>
      <c r="U571" s="199">
        <f t="shared" si="841"/>
        <v>-68.812886699507374</v>
      </c>
      <c r="V571" s="199">
        <f t="shared" si="841"/>
        <v>-360.67928870292883</v>
      </c>
      <c r="W571" s="199">
        <f t="shared" si="841"/>
        <v>-859.51411650485443</v>
      </c>
      <c r="X571" s="199">
        <f t="shared" si="841"/>
        <v>-694.63319801980197</v>
      </c>
      <c r="Y571" s="199">
        <f t="shared" si="841"/>
        <v>-1251.9843942307693</v>
      </c>
      <c r="Z571" s="199">
        <f t="shared" ref="Z571:AJ571" si="852">+Z524/Z$10</f>
        <v>-487.40394308943098</v>
      </c>
      <c r="AA571" s="199">
        <f t="shared" si="852"/>
        <v>-716.07879120879113</v>
      </c>
      <c r="AB571" s="199">
        <f t="shared" si="852"/>
        <v>-585.21809558823531</v>
      </c>
      <c r="AC571" s="199">
        <f t="shared" si="852"/>
        <v>-745.95148659003837</v>
      </c>
      <c r="AD571" s="199">
        <f t="shared" si="852"/>
        <v>-422.68681781376517</v>
      </c>
      <c r="AE571" s="199">
        <f t="shared" si="852"/>
        <v>-443.81746218487399</v>
      </c>
      <c r="AF571" s="199">
        <f t="shared" si="852"/>
        <v>-590.61296428571416</v>
      </c>
      <c r="AG571" s="199">
        <f t="shared" si="852"/>
        <v>-530.46018699186993</v>
      </c>
      <c r="AH571" s="199">
        <f t="shared" si="852"/>
        <v>-10318.847999999998</v>
      </c>
      <c r="AI571" s="199">
        <f t="shared" si="852"/>
        <v>-10912.632512195121</v>
      </c>
      <c r="AJ571" s="199">
        <f t="shared" si="852"/>
        <v>-5990.3467320754726</v>
      </c>
      <c r="AK571" s="199">
        <f t="shared" ref="AK571:AL571" si="853">+AK524/AK$10</f>
        <v>-4289.6923459915606</v>
      </c>
      <c r="AL571" s="199">
        <f t="shared" si="853"/>
        <v>-4447.1557033898307</v>
      </c>
      <c r="AM571" s="199">
        <f t="shared" ref="AM571:AO571" si="854">+AM524/AM$10</f>
        <v>-4572.797399176955</v>
      </c>
      <c r="AN571" s="199">
        <f t="shared" si="854"/>
        <v>-4121.8875955056192</v>
      </c>
      <c r="AO571" s="199">
        <f t="shared" si="854"/>
        <v>-4381.0407955390328</v>
      </c>
      <c r="AP571" s="199">
        <f t="shared" ref="AP571:AS571" si="855">+AP524/AP$10</f>
        <v>-4522.9662534246572</v>
      </c>
      <c r="AQ571" s="199">
        <f t="shared" si="855"/>
        <v>-7936.2310103092777</v>
      </c>
      <c r="AR571" s="199">
        <f t="shared" si="855"/>
        <v>-6052.1490171821324</v>
      </c>
      <c r="AS571" s="199">
        <f t="shared" si="855"/>
        <v>-7656.4015189003458</v>
      </c>
      <c r="AT571" s="199"/>
      <c r="AU571" s="199"/>
      <c r="AV571" s="199"/>
      <c r="AW571" s="199"/>
      <c r="AX571" s="199"/>
      <c r="AY571" s="199"/>
      <c r="AZ571" s="199"/>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c r="CG571" s="34"/>
      <c r="CH571" s="34"/>
      <c r="CI571" s="34"/>
      <c r="CJ571" s="34"/>
      <c r="CK571" s="34"/>
      <c r="CL571" s="34"/>
      <c r="CM571" s="34"/>
      <c r="CN571" s="34"/>
      <c r="CO571" s="34"/>
      <c r="CP571" s="34"/>
      <c r="CQ571" s="34"/>
      <c r="CR571" s="34"/>
      <c r="CS571" s="34"/>
      <c r="CT571" s="34"/>
      <c r="CU571" s="34"/>
      <c r="CV571" s="34"/>
      <c r="CW571" s="34"/>
      <c r="CX571" s="34"/>
      <c r="CY571" s="34"/>
      <c r="CZ571" s="34"/>
      <c r="DA571" s="34"/>
      <c r="DB571" s="14"/>
      <c r="DC571" s="28"/>
      <c r="DD571" s="28"/>
      <c r="DE571" s="28"/>
      <c r="DF571" s="28"/>
      <c r="DG571" s="28"/>
      <c r="DH571" s="28"/>
      <c r="DI571" s="28"/>
      <c r="DJ571" s="28"/>
      <c r="DK571" s="28"/>
      <c r="DL571" s="28"/>
      <c r="DM571" s="28"/>
      <c r="DN571" s="28"/>
      <c r="DO571" s="28"/>
      <c r="DP571" s="28"/>
      <c r="DQ571" s="28"/>
      <c r="DR571" s="28"/>
      <c r="DS571" s="28"/>
      <c r="DT571" s="28"/>
      <c r="DU571" s="28"/>
      <c r="DV571" s="28"/>
      <c r="DW571" s="28"/>
      <c r="DX571" s="28"/>
      <c r="DY571" s="28"/>
      <c r="DZ571" s="28"/>
      <c r="EA571" s="28"/>
      <c r="EB571" s="28"/>
      <c r="EC571" s="28"/>
      <c r="ED571" s="28"/>
      <c r="EE571" s="28"/>
      <c r="EF571" s="28"/>
      <c r="EG571" s="28"/>
      <c r="EH571" s="28"/>
      <c r="EI571" s="28"/>
      <c r="EJ571" s="28"/>
      <c r="EK571" s="28"/>
      <c r="EL571" s="28"/>
      <c r="EM571" s="28"/>
      <c r="EN571" s="28"/>
      <c r="EO571" s="28"/>
      <c r="EP571" s="28"/>
      <c r="EQ571" s="28"/>
      <c r="ER571" s="28"/>
      <c r="ES571" s="28"/>
      <c r="ET571" s="28"/>
      <c r="EU571" s="28"/>
      <c r="EV571" s="28"/>
      <c r="EW571" s="28"/>
      <c r="EX571" s="28"/>
      <c r="EY571" s="28"/>
      <c r="EZ571" s="28"/>
      <c r="FA571" s="28"/>
      <c r="FB571" s="28"/>
      <c r="FC571" s="28"/>
      <c r="FD571" s="28"/>
      <c r="FE571" s="28"/>
      <c r="FF571" s="28"/>
      <c r="FG571" s="28"/>
      <c r="FH571" s="28"/>
      <c r="FI571" s="28"/>
      <c r="FJ571" s="28"/>
      <c r="FK571" s="28"/>
      <c r="FL571" s="28"/>
      <c r="FM571" s="28"/>
      <c r="FN571" s="28"/>
      <c r="FO571" s="28"/>
      <c r="FP571" s="28"/>
      <c r="FQ571" s="28"/>
      <c r="FR571" s="28"/>
      <c r="FS571" s="28"/>
      <c r="FT571" s="28"/>
      <c r="FU571" s="28"/>
      <c r="FV571" s="28"/>
      <c r="FW571" s="28"/>
      <c r="FX571" s="28"/>
      <c r="FY571" s="28"/>
      <c r="FZ571" s="28"/>
      <c r="GA571" s="28"/>
      <c r="GB571" s="28"/>
      <c r="GC571" s="28"/>
      <c r="GD571" s="28"/>
      <c r="GE571" s="28"/>
      <c r="GF571" s="28"/>
      <c r="GG571" s="28"/>
      <c r="GH571" s="28"/>
      <c r="GI571" s="28"/>
      <c r="GJ571" s="28"/>
      <c r="GK571" s="28"/>
      <c r="GL571" s="28"/>
      <c r="GM571" s="28"/>
      <c r="GN571" s="28"/>
      <c r="GO571" s="28"/>
      <c r="GP571" s="28"/>
      <c r="GQ571" s="28"/>
      <c r="GR571" s="28"/>
      <c r="GS571" s="28"/>
      <c r="GT571" s="28"/>
      <c r="GU571" s="28"/>
      <c r="GV571" s="28"/>
      <c r="GW571" s="28"/>
      <c r="GX571" s="28"/>
      <c r="GY571" s="28"/>
      <c r="GZ571" s="28"/>
      <c r="HA571" s="28"/>
      <c r="HB571" s="28"/>
      <c r="HC571" s="28"/>
      <c r="HD571" s="28"/>
      <c r="HE571" s="28"/>
      <c r="HF571" s="28"/>
      <c r="HG571" s="28"/>
      <c r="HH571" s="28"/>
      <c r="HI571" s="28"/>
      <c r="HJ571" s="28"/>
      <c r="HK571" s="28"/>
      <c r="HL571" s="28"/>
      <c r="HM571" s="28"/>
      <c r="HN571" s="28"/>
      <c r="HO571" s="28"/>
      <c r="HP571" s="28"/>
      <c r="HQ571" s="28"/>
      <c r="HR571" s="28"/>
      <c r="HS571" s="28"/>
      <c r="HT571" s="28"/>
      <c r="HU571" s="28"/>
      <c r="HV571" s="28"/>
      <c r="HW571" s="28"/>
      <c r="HX571" s="28"/>
      <c r="HY571" s="28"/>
      <c r="HZ571" s="28"/>
      <c r="IA571" s="28"/>
      <c r="IB571" s="28"/>
      <c r="IC571" s="28"/>
      <c r="ID571" s="28"/>
      <c r="IE571" s="28"/>
      <c r="IF571" s="28"/>
      <c r="IG571" s="28"/>
      <c r="IH571" s="28"/>
      <c r="II571" s="28"/>
      <c r="IJ571" s="28"/>
      <c r="IK571" s="28"/>
      <c r="IL571" s="28"/>
      <c r="IM571" s="28"/>
      <c r="IN571" s="28"/>
      <c r="IO571" s="28"/>
      <c r="IP571" s="28"/>
      <c r="IQ571" s="28"/>
      <c r="IR571" s="28"/>
      <c r="IS571" s="28"/>
      <c r="IT571" s="28"/>
      <c r="IU571" s="28"/>
      <c r="IV571" s="28"/>
      <c r="IW571" s="28"/>
      <c r="IX571" s="28"/>
      <c r="IY571" s="28"/>
      <c r="IZ571" s="28"/>
      <c r="JA571" s="28"/>
      <c r="JB571" s="28"/>
      <c r="JC571" s="28"/>
      <c r="JD571" s="28"/>
      <c r="JE571" s="28"/>
      <c r="JF571" s="28"/>
      <c r="JG571" s="28"/>
      <c r="JH571" s="28"/>
      <c r="JI571" s="28"/>
      <c r="JJ571" s="28"/>
      <c r="JK571" s="28"/>
      <c r="JL571" s="28"/>
      <c r="JM571" s="28"/>
      <c r="JN571" s="28"/>
      <c r="JO571" s="28"/>
      <c r="JP571" s="28"/>
      <c r="JQ571" s="28"/>
      <c r="JR571" s="28"/>
      <c r="JS571" s="28"/>
    </row>
    <row r="572" spans="1:279" s="27" customFormat="1" ht="12.75" outlineLevel="1" x14ac:dyDescent="0.2">
      <c r="A572" s="33"/>
      <c r="B572" s="58"/>
      <c r="C572" s="193" t="s">
        <v>67</v>
      </c>
      <c r="D572" s="33"/>
      <c r="E572" s="258"/>
      <c r="F572" s="194"/>
      <c r="G572" s="253">
        <f t="shared" si="840"/>
        <v>-51882.827087337188</v>
      </c>
      <c r="H572" s="246">
        <f t="shared" si="846"/>
        <v>6.7611098514075546E-5</v>
      </c>
      <c r="I572" s="201" t="s">
        <v>193</v>
      </c>
      <c r="J572" s="199">
        <f t="shared" si="841"/>
        <v>-316.13348167539266</v>
      </c>
      <c r="K572" s="199">
        <f t="shared" si="841"/>
        <v>-303.88319999999993</v>
      </c>
      <c r="L572" s="199">
        <f t="shared" si="841"/>
        <v>-431.62946564885488</v>
      </c>
      <c r="M572" s="199">
        <f t="shared" si="841"/>
        <v>-257.42279914529917</v>
      </c>
      <c r="N572" s="199">
        <f t="shared" si="841"/>
        <v>-312.38342857142851</v>
      </c>
      <c r="O572" s="199">
        <f t="shared" si="841"/>
        <v>-306.78162271805274</v>
      </c>
      <c r="P572" s="199">
        <f t="shared" si="841"/>
        <v>-780.14498181818192</v>
      </c>
      <c r="Q572" s="199">
        <f t="shared" si="841"/>
        <v>-741.3192643292781</v>
      </c>
      <c r="R572" s="199">
        <f t="shared" si="841"/>
        <v>-741.12159799264975</v>
      </c>
      <c r="S572" s="199">
        <f t="shared" si="841"/>
        <v>-621.06128539331689</v>
      </c>
      <c r="T572" s="199">
        <f t="shared" si="841"/>
        <v>-816.05200000000002</v>
      </c>
      <c r="U572" s="199">
        <f t="shared" si="841"/>
        <v>-1383.9813891625615</v>
      </c>
      <c r="V572" s="199">
        <f t="shared" si="841"/>
        <v>-1207.8050962343095</v>
      </c>
      <c r="W572" s="199">
        <f t="shared" si="841"/>
        <v>-1184.8329320388348</v>
      </c>
      <c r="X572" s="199">
        <f t="shared" si="841"/>
        <v>-1586.6408118811883</v>
      </c>
      <c r="Y572" s="199">
        <f t="shared" si="841"/>
        <v>-1515.8167019230771</v>
      </c>
      <c r="Z572" s="199">
        <f t="shared" ref="Z572:AJ572" si="856">+Z525/Z$10</f>
        <v>-646.06426829268287</v>
      </c>
      <c r="AA572" s="199">
        <f t="shared" si="856"/>
        <v>-1654.7157728937732</v>
      </c>
      <c r="AB572" s="199">
        <f t="shared" si="856"/>
        <v>-1577.0048970588236</v>
      </c>
      <c r="AC572" s="199">
        <f t="shared" si="856"/>
        <v>-1419.7326053639847</v>
      </c>
      <c r="AD572" s="199">
        <f t="shared" si="856"/>
        <v>-1656.3701538461539</v>
      </c>
      <c r="AE572" s="199">
        <f t="shared" si="856"/>
        <v>-1773.8110168067226</v>
      </c>
      <c r="AF572" s="199">
        <f t="shared" si="856"/>
        <v>-1816.0142589285715</v>
      </c>
      <c r="AG572" s="199">
        <f t="shared" si="856"/>
        <v>-1658.8299024390244</v>
      </c>
      <c r="AH572" s="199">
        <f t="shared" si="856"/>
        <v>-2181.674975409836</v>
      </c>
      <c r="AI572" s="199">
        <f t="shared" si="856"/>
        <v>-2814.60837398374</v>
      </c>
      <c r="AJ572" s="199">
        <f t="shared" si="856"/>
        <v>-1851.9601207547171</v>
      </c>
      <c r="AK572" s="199">
        <f t="shared" ref="AK572:AL572" si="857">+AK525/AK$10</f>
        <v>-2359.6364472573841</v>
      </c>
      <c r="AL572" s="199">
        <f t="shared" si="857"/>
        <v>-2137.9861355932203</v>
      </c>
      <c r="AM572" s="199">
        <f t="shared" ref="AM572:AO572" si="858">+AM525/AM$10</f>
        <v>-2201.295703703704</v>
      </c>
      <c r="AN572" s="199">
        <f t="shared" si="858"/>
        <v>-2210.3920749063673</v>
      </c>
      <c r="AO572" s="199">
        <f t="shared" si="858"/>
        <v>-2311.8726840148702</v>
      </c>
      <c r="AP572" s="199">
        <f t="shared" ref="AP572:AS572" si="859">+AP525/AP$10</f>
        <v>-2188.0774726027398</v>
      </c>
      <c r="AQ572" s="199">
        <f t="shared" si="859"/>
        <v>-2005.2040343642609</v>
      </c>
      <c r="AR572" s="199">
        <f t="shared" si="859"/>
        <v>-2396.9378281786944</v>
      </c>
      <c r="AS572" s="199">
        <f t="shared" si="859"/>
        <v>-2513.6283024054983</v>
      </c>
      <c r="AT572" s="199"/>
      <c r="AU572" s="199"/>
      <c r="AV572" s="199"/>
      <c r="AW572" s="199"/>
      <c r="AX572" s="199"/>
      <c r="AY572" s="199"/>
      <c r="AZ572" s="199"/>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c r="CG572" s="34"/>
      <c r="CH572" s="34"/>
      <c r="CI572" s="34"/>
      <c r="CJ572" s="34"/>
      <c r="CK572" s="34"/>
      <c r="CL572" s="34"/>
      <c r="CM572" s="34"/>
      <c r="CN572" s="34"/>
      <c r="CO572" s="34"/>
      <c r="CP572" s="34"/>
      <c r="CQ572" s="34"/>
      <c r="CR572" s="34"/>
      <c r="CS572" s="34"/>
      <c r="CT572" s="34"/>
      <c r="CU572" s="34"/>
      <c r="CV572" s="34"/>
      <c r="CW572" s="34"/>
      <c r="CX572" s="34"/>
      <c r="CY572" s="34"/>
      <c r="CZ572" s="34"/>
      <c r="DA572" s="34"/>
      <c r="DB572" s="14"/>
      <c r="DC572" s="28"/>
      <c r="DD572" s="28"/>
      <c r="DE572" s="28"/>
      <c r="DF572" s="28"/>
      <c r="DG572" s="28"/>
      <c r="DH572" s="28"/>
      <c r="DI572" s="28"/>
      <c r="DJ572" s="28"/>
      <c r="DK572" s="28"/>
      <c r="DL572" s="28"/>
      <c r="DM572" s="28"/>
      <c r="DN572" s="28"/>
      <c r="DO572" s="28"/>
      <c r="DP572" s="28"/>
      <c r="DQ572" s="28"/>
      <c r="DR572" s="28"/>
      <c r="DS572" s="28"/>
      <c r="DT572" s="28"/>
      <c r="DU572" s="28"/>
      <c r="DV572" s="28"/>
      <c r="DW572" s="28"/>
      <c r="DX572" s="28"/>
      <c r="DY572" s="28"/>
      <c r="DZ572" s="28"/>
      <c r="EA572" s="28"/>
      <c r="EB572" s="28"/>
      <c r="EC572" s="28"/>
      <c r="ED572" s="28"/>
      <c r="EE572" s="28"/>
      <c r="EF572" s="28"/>
      <c r="EG572" s="28"/>
      <c r="EH572" s="28"/>
      <c r="EI572" s="28"/>
      <c r="EJ572" s="28"/>
      <c r="EK572" s="28"/>
      <c r="EL572" s="28"/>
      <c r="EM572" s="28"/>
      <c r="EN572" s="28"/>
      <c r="EO572" s="28"/>
      <c r="EP572" s="28"/>
      <c r="EQ572" s="28"/>
      <c r="ER572" s="28"/>
      <c r="ES572" s="28"/>
      <c r="ET572" s="28"/>
      <c r="EU572" s="28"/>
      <c r="EV572" s="28"/>
      <c r="EW572" s="28"/>
      <c r="EX572" s="28"/>
      <c r="EY572" s="28"/>
      <c r="EZ572" s="28"/>
      <c r="FA572" s="28"/>
      <c r="FB572" s="28"/>
      <c r="FC572" s="28"/>
      <c r="FD572" s="28"/>
      <c r="FE572" s="28"/>
      <c r="FF572" s="28"/>
      <c r="FG572" s="28"/>
      <c r="FH572" s="28"/>
      <c r="FI572" s="28"/>
      <c r="FJ572" s="28"/>
      <c r="FK572" s="28"/>
      <c r="FL572" s="28"/>
      <c r="FM572" s="28"/>
      <c r="FN572" s="28"/>
      <c r="FO572" s="28"/>
      <c r="FP572" s="28"/>
      <c r="FQ572" s="28"/>
      <c r="FR572" s="28"/>
      <c r="FS572" s="28"/>
      <c r="FT572" s="28"/>
      <c r="FU572" s="28"/>
      <c r="FV572" s="28"/>
      <c r="FW572" s="28"/>
      <c r="FX572" s="28"/>
      <c r="FY572" s="28"/>
      <c r="FZ572" s="28"/>
      <c r="GA572" s="28"/>
      <c r="GB572" s="28"/>
      <c r="GC572" s="28"/>
      <c r="GD572" s="28"/>
      <c r="GE572" s="28"/>
      <c r="GF572" s="28"/>
      <c r="GG572" s="28"/>
      <c r="GH572" s="28"/>
      <c r="GI572" s="28"/>
      <c r="GJ572" s="28"/>
      <c r="GK572" s="28"/>
      <c r="GL572" s="28"/>
      <c r="GM572" s="28"/>
      <c r="GN572" s="28"/>
      <c r="GO572" s="28"/>
      <c r="GP572" s="28"/>
      <c r="GQ572" s="28"/>
      <c r="GR572" s="28"/>
      <c r="GS572" s="28"/>
      <c r="GT572" s="28"/>
      <c r="GU572" s="28"/>
      <c r="GV572" s="28"/>
      <c r="GW572" s="28"/>
      <c r="GX572" s="28"/>
      <c r="GY572" s="28"/>
      <c r="GZ572" s="28"/>
      <c r="HA572" s="28"/>
      <c r="HB572" s="28"/>
      <c r="HC572" s="28"/>
      <c r="HD572" s="28"/>
      <c r="HE572" s="28"/>
      <c r="HF572" s="28"/>
      <c r="HG572" s="28"/>
      <c r="HH572" s="28"/>
      <c r="HI572" s="28"/>
      <c r="HJ572" s="28"/>
      <c r="HK572" s="28"/>
      <c r="HL572" s="28"/>
      <c r="HM572" s="28"/>
      <c r="HN572" s="28"/>
      <c r="HO572" s="28"/>
      <c r="HP572" s="28"/>
      <c r="HQ572" s="28"/>
      <c r="HR572" s="28"/>
      <c r="HS572" s="28"/>
      <c r="HT572" s="28"/>
      <c r="HU572" s="28"/>
      <c r="HV572" s="28"/>
      <c r="HW572" s="28"/>
      <c r="HX572" s="28"/>
      <c r="HY572" s="28"/>
      <c r="HZ572" s="28"/>
      <c r="IA572" s="28"/>
      <c r="IB572" s="28"/>
      <c r="IC572" s="28"/>
      <c r="ID572" s="28"/>
      <c r="IE572" s="28"/>
      <c r="IF572" s="28"/>
      <c r="IG572" s="28"/>
      <c r="IH572" s="28"/>
      <c r="II572" s="28"/>
      <c r="IJ572" s="28"/>
      <c r="IK572" s="28"/>
      <c r="IL572" s="28"/>
      <c r="IM572" s="28"/>
      <c r="IN572" s="28"/>
      <c r="IO572" s="28"/>
      <c r="IP572" s="28"/>
      <c r="IQ572" s="28"/>
      <c r="IR572" s="28"/>
      <c r="IS572" s="28"/>
      <c r="IT572" s="28"/>
      <c r="IU572" s="28"/>
      <c r="IV572" s="28"/>
      <c r="IW572" s="28"/>
      <c r="IX572" s="28"/>
      <c r="IY572" s="28"/>
      <c r="IZ572" s="28"/>
      <c r="JA572" s="28"/>
      <c r="JB572" s="28"/>
      <c r="JC572" s="28"/>
      <c r="JD572" s="28"/>
      <c r="JE572" s="28"/>
      <c r="JF572" s="28"/>
      <c r="JG572" s="28"/>
      <c r="JH572" s="28"/>
      <c r="JI572" s="28"/>
      <c r="JJ572" s="28"/>
      <c r="JK572" s="28"/>
      <c r="JL572" s="28"/>
      <c r="JM572" s="28"/>
      <c r="JN572" s="28"/>
      <c r="JO572" s="28"/>
      <c r="JP572" s="28"/>
      <c r="JQ572" s="28"/>
      <c r="JR572" s="28"/>
      <c r="JS572" s="28"/>
    </row>
    <row r="573" spans="1:279" s="27" customFormat="1" ht="12.75" outlineLevel="1" x14ac:dyDescent="0.2">
      <c r="A573" s="33"/>
      <c r="B573" s="58"/>
      <c r="C573" s="193" t="s">
        <v>40</v>
      </c>
      <c r="D573" s="33"/>
      <c r="E573" s="258"/>
      <c r="F573" s="194"/>
      <c r="G573" s="253">
        <f t="shared" si="840"/>
        <v>-43837.996386390187</v>
      </c>
      <c r="H573" s="246">
        <f t="shared" si="846"/>
        <v>5.712747856531722E-5</v>
      </c>
      <c r="I573" s="201" t="s">
        <v>193</v>
      </c>
      <c r="J573" s="199">
        <f t="shared" si="841"/>
        <v>-869.65442408376964</v>
      </c>
      <c r="K573" s="199">
        <f t="shared" si="841"/>
        <v>-837.94050666666669</v>
      </c>
      <c r="L573" s="199">
        <f t="shared" si="841"/>
        <v>-962.74811704834622</v>
      </c>
      <c r="M573" s="199">
        <f t="shared" si="841"/>
        <v>-815.32017094017101</v>
      </c>
      <c r="N573" s="199">
        <f t="shared" si="841"/>
        <v>-890.75016326530613</v>
      </c>
      <c r="O573" s="199">
        <f t="shared" si="841"/>
        <v>-897.92095334685609</v>
      </c>
      <c r="P573" s="199">
        <f t="shared" si="841"/>
        <v>-864.46712727272734</v>
      </c>
      <c r="Q573" s="199">
        <f t="shared" si="841"/>
        <v>-611.55293150684929</v>
      </c>
      <c r="R573" s="199">
        <f t="shared" si="841"/>
        <v>-655.80567701863345</v>
      </c>
      <c r="S573" s="199">
        <f t="shared" si="841"/>
        <v>-627.18985869565211</v>
      </c>
      <c r="T573" s="199">
        <f t="shared" si="841"/>
        <v>-750.3387374301675</v>
      </c>
      <c r="U573" s="199">
        <f t="shared" si="841"/>
        <v>-746.80760591133003</v>
      </c>
      <c r="V573" s="199">
        <f t="shared" si="841"/>
        <v>-639.22950627615069</v>
      </c>
      <c r="W573" s="199">
        <f t="shared" si="841"/>
        <v>-982.23572815533976</v>
      </c>
      <c r="X573" s="199">
        <f t="shared" si="841"/>
        <v>-1289.9262574257425</v>
      </c>
      <c r="Y573" s="199">
        <f t="shared" si="841"/>
        <v>-1307.4222788461541</v>
      </c>
      <c r="Z573" s="199">
        <f t="shared" ref="Z573:AJ573" si="860">+Z526/Z$10</f>
        <v>-1109.1912113821138</v>
      </c>
      <c r="AA573" s="199">
        <f t="shared" si="860"/>
        <v>-1009.347238095238</v>
      </c>
      <c r="AB573" s="199">
        <f t="shared" si="860"/>
        <v>-1133.8093088235296</v>
      </c>
      <c r="AC573" s="199">
        <f t="shared" si="860"/>
        <v>-1242.1277011494253</v>
      </c>
      <c r="AD573" s="199">
        <f t="shared" si="860"/>
        <v>-1405.381943319838</v>
      </c>
      <c r="AE573" s="199">
        <f t="shared" si="860"/>
        <v>-1614.2112184873949</v>
      </c>
      <c r="AF573" s="199">
        <f t="shared" si="860"/>
        <v>-1736.3182142857142</v>
      </c>
      <c r="AG573" s="199">
        <f t="shared" si="860"/>
        <v>-1651.095162601626</v>
      </c>
      <c r="AH573" s="199">
        <f t="shared" si="860"/>
        <v>-1576.1532786885243</v>
      </c>
      <c r="AI573" s="199">
        <f t="shared" si="860"/>
        <v>-1525.2017073170732</v>
      </c>
      <c r="AJ573" s="199">
        <f t="shared" si="860"/>
        <v>-1590.5972679245285</v>
      </c>
      <c r="AK573" s="199">
        <f t="shared" ref="AK573:AL573" si="861">+AK526/AK$10</f>
        <v>-1736.7722362869197</v>
      </c>
      <c r="AL573" s="199">
        <f t="shared" si="861"/>
        <v>-1802.3719830508473</v>
      </c>
      <c r="AM573" s="199">
        <f t="shared" ref="AM573:AO573" si="862">+AM526/AM$10</f>
        <v>-1762.2110370370372</v>
      </c>
      <c r="AN573" s="199">
        <f t="shared" si="862"/>
        <v>-1759.2912958801501</v>
      </c>
      <c r="AO573" s="199">
        <f t="shared" si="862"/>
        <v>-1344.2453308550184</v>
      </c>
      <c r="AP573" s="199">
        <f t="shared" ref="AP573:AS573" si="863">+AP526/AP$10</f>
        <v>-1491.5056712328765</v>
      </c>
      <c r="AQ573" s="199">
        <f t="shared" si="863"/>
        <v>-1491.3804879725085</v>
      </c>
      <c r="AR573" s="199">
        <f t="shared" si="863"/>
        <v>-1519.460233676976</v>
      </c>
      <c r="AS573" s="199">
        <f t="shared" si="863"/>
        <v>-1588.0138144329894</v>
      </c>
      <c r="AT573" s="199"/>
      <c r="AU573" s="199"/>
      <c r="AV573" s="199"/>
      <c r="AW573" s="199"/>
      <c r="AX573" s="199"/>
      <c r="AY573" s="199"/>
      <c r="AZ573" s="199"/>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c r="CG573" s="34"/>
      <c r="CH573" s="34"/>
      <c r="CI573" s="34"/>
      <c r="CJ573" s="34"/>
      <c r="CK573" s="34"/>
      <c r="CL573" s="34"/>
      <c r="CM573" s="34"/>
      <c r="CN573" s="34"/>
      <c r="CO573" s="34"/>
      <c r="CP573" s="34"/>
      <c r="CQ573" s="34"/>
      <c r="CR573" s="34"/>
      <c r="CS573" s="34"/>
      <c r="CT573" s="34"/>
      <c r="CU573" s="34"/>
      <c r="CV573" s="34"/>
      <c r="CW573" s="34"/>
      <c r="CX573" s="34"/>
      <c r="CY573" s="34"/>
      <c r="CZ573" s="34"/>
      <c r="DA573" s="34"/>
      <c r="DB573" s="14"/>
      <c r="DC573" s="28"/>
      <c r="DD573" s="28"/>
      <c r="DE573" s="28"/>
      <c r="DF573" s="28"/>
      <c r="DG573" s="28"/>
      <c r="DH573" s="28"/>
      <c r="DI573" s="28"/>
      <c r="DJ573" s="28"/>
      <c r="DK573" s="28"/>
      <c r="DL573" s="28"/>
      <c r="DM573" s="28"/>
      <c r="DN573" s="28"/>
      <c r="DO573" s="28"/>
      <c r="DP573" s="28"/>
      <c r="DQ573" s="28"/>
      <c r="DR573" s="28"/>
      <c r="DS573" s="28"/>
      <c r="DT573" s="28"/>
      <c r="DU573" s="28"/>
      <c r="DV573" s="28"/>
      <c r="DW573" s="28"/>
      <c r="DX573" s="28"/>
      <c r="DY573" s="28"/>
      <c r="DZ573" s="28"/>
      <c r="EA573" s="28"/>
      <c r="EB573" s="28"/>
      <c r="EC573" s="28"/>
      <c r="ED573" s="28"/>
      <c r="EE573" s="28"/>
      <c r="EF573" s="28"/>
      <c r="EG573" s="28"/>
      <c r="EH573" s="28"/>
      <c r="EI573" s="28"/>
      <c r="EJ573" s="28"/>
      <c r="EK573" s="28"/>
      <c r="EL573" s="28"/>
      <c r="EM573" s="28"/>
      <c r="EN573" s="28"/>
      <c r="EO573" s="28"/>
      <c r="EP573" s="28"/>
      <c r="EQ573" s="28"/>
      <c r="ER573" s="28"/>
      <c r="ES573" s="28"/>
      <c r="ET573" s="28"/>
      <c r="EU573" s="28"/>
      <c r="EV573" s="28"/>
      <c r="EW573" s="28"/>
      <c r="EX573" s="28"/>
      <c r="EY573" s="28"/>
      <c r="EZ573" s="28"/>
      <c r="FA573" s="28"/>
      <c r="FB573" s="28"/>
      <c r="FC573" s="28"/>
      <c r="FD573" s="28"/>
      <c r="FE573" s="28"/>
      <c r="FF573" s="28"/>
      <c r="FG573" s="28"/>
      <c r="FH573" s="28"/>
      <c r="FI573" s="28"/>
      <c r="FJ573" s="28"/>
      <c r="FK573" s="28"/>
      <c r="FL573" s="28"/>
      <c r="FM573" s="28"/>
      <c r="FN573" s="28"/>
      <c r="FO573" s="28"/>
      <c r="FP573" s="28"/>
      <c r="FQ573" s="28"/>
      <c r="FR573" s="28"/>
      <c r="FS573" s="28"/>
      <c r="FT573" s="28"/>
      <c r="FU573" s="28"/>
      <c r="FV573" s="28"/>
      <c r="FW573" s="28"/>
      <c r="FX573" s="28"/>
      <c r="FY573" s="28"/>
      <c r="FZ573" s="28"/>
      <c r="GA573" s="28"/>
      <c r="GB573" s="28"/>
      <c r="GC573" s="28"/>
      <c r="GD573" s="28"/>
      <c r="GE573" s="28"/>
      <c r="GF573" s="28"/>
      <c r="GG573" s="28"/>
      <c r="GH573" s="28"/>
      <c r="GI573" s="28"/>
      <c r="GJ573" s="28"/>
      <c r="GK573" s="28"/>
      <c r="GL573" s="28"/>
      <c r="GM573" s="28"/>
      <c r="GN573" s="28"/>
      <c r="GO573" s="28"/>
      <c r="GP573" s="28"/>
      <c r="GQ573" s="28"/>
      <c r="GR573" s="28"/>
      <c r="GS573" s="28"/>
      <c r="GT573" s="28"/>
      <c r="GU573" s="28"/>
      <c r="GV573" s="28"/>
      <c r="GW573" s="28"/>
      <c r="GX573" s="28"/>
      <c r="GY573" s="28"/>
      <c r="GZ573" s="28"/>
      <c r="HA573" s="28"/>
      <c r="HB573" s="28"/>
      <c r="HC573" s="28"/>
      <c r="HD573" s="28"/>
      <c r="HE573" s="28"/>
      <c r="HF573" s="28"/>
      <c r="HG573" s="28"/>
      <c r="HH573" s="28"/>
      <c r="HI573" s="28"/>
      <c r="HJ573" s="28"/>
      <c r="HK573" s="28"/>
      <c r="HL573" s="28"/>
      <c r="HM573" s="28"/>
      <c r="HN573" s="28"/>
      <c r="HO573" s="28"/>
      <c r="HP573" s="28"/>
      <c r="HQ573" s="28"/>
      <c r="HR573" s="28"/>
      <c r="HS573" s="28"/>
      <c r="HT573" s="28"/>
      <c r="HU573" s="28"/>
      <c r="HV573" s="28"/>
      <c r="HW573" s="28"/>
      <c r="HX573" s="28"/>
      <c r="HY573" s="28"/>
      <c r="HZ573" s="28"/>
      <c r="IA573" s="28"/>
      <c r="IB573" s="28"/>
      <c r="IC573" s="28"/>
      <c r="ID573" s="28"/>
      <c r="IE573" s="28"/>
      <c r="IF573" s="28"/>
      <c r="IG573" s="28"/>
      <c r="IH573" s="28"/>
      <c r="II573" s="28"/>
      <c r="IJ573" s="28"/>
      <c r="IK573" s="28"/>
      <c r="IL573" s="28"/>
      <c r="IM573" s="28"/>
      <c r="IN573" s="28"/>
      <c r="IO573" s="28"/>
      <c r="IP573" s="28"/>
      <c r="IQ573" s="28"/>
      <c r="IR573" s="28"/>
      <c r="IS573" s="28"/>
      <c r="IT573" s="28"/>
      <c r="IU573" s="28"/>
      <c r="IV573" s="28"/>
      <c r="IW573" s="28"/>
      <c r="IX573" s="28"/>
      <c r="IY573" s="28"/>
      <c r="IZ573" s="28"/>
      <c r="JA573" s="28"/>
      <c r="JB573" s="28"/>
      <c r="JC573" s="28"/>
      <c r="JD573" s="28"/>
      <c r="JE573" s="28"/>
      <c r="JF573" s="28"/>
      <c r="JG573" s="28"/>
      <c r="JH573" s="28"/>
      <c r="JI573" s="28"/>
      <c r="JJ573" s="28"/>
      <c r="JK573" s="28"/>
      <c r="JL573" s="28"/>
      <c r="JM573" s="28"/>
      <c r="JN573" s="28"/>
      <c r="JO573" s="28"/>
      <c r="JP573" s="28"/>
      <c r="JQ573" s="28"/>
      <c r="JR573" s="28"/>
      <c r="JS573" s="28"/>
    </row>
    <row r="574" spans="1:279" s="27" customFormat="1" ht="12.75" outlineLevel="1" x14ac:dyDescent="0.2">
      <c r="A574" s="33"/>
      <c r="B574" s="58"/>
      <c r="C574" s="193" t="s">
        <v>69</v>
      </c>
      <c r="D574" s="33"/>
      <c r="E574" s="258"/>
      <c r="F574" s="194"/>
      <c r="G574" s="253">
        <f t="shared" si="840"/>
        <v>-43085.456967772967</v>
      </c>
      <c r="H574" s="246">
        <f t="shared" si="846"/>
        <v>5.6146806932250566E-5</v>
      </c>
      <c r="I574" s="201" t="s">
        <v>193</v>
      </c>
      <c r="J574" s="199">
        <f t="shared" si="841"/>
        <v>-1051.5289790575914</v>
      </c>
      <c r="K574" s="199">
        <f t="shared" si="841"/>
        <v>-3197.0920533333333</v>
      </c>
      <c r="L574" s="199">
        <f t="shared" si="841"/>
        <v>-2242.1077353689566</v>
      </c>
      <c r="M574" s="199">
        <f t="shared" si="841"/>
        <v>-617.00564102564101</v>
      </c>
      <c r="N574" s="199">
        <f t="shared" si="841"/>
        <v>-1101.9953061224489</v>
      </c>
      <c r="O574" s="199">
        <f t="shared" si="841"/>
        <v>-709.33281947261662</v>
      </c>
      <c r="P574" s="199">
        <f t="shared" si="841"/>
        <v>-682.10369090909091</v>
      </c>
      <c r="Q574" s="199">
        <f t="shared" si="841"/>
        <v>-239.36246575342466</v>
      </c>
      <c r="R574" s="199">
        <f t="shared" si="841"/>
        <v>-351.60258385093169</v>
      </c>
      <c r="S574" s="199">
        <f t="shared" si="841"/>
        <v>-348.16082608695649</v>
      </c>
      <c r="T574" s="199">
        <f t="shared" si="841"/>
        <v>-587.56154189944141</v>
      </c>
      <c r="U574" s="199">
        <f t="shared" si="841"/>
        <v>-700.51940886699504</v>
      </c>
      <c r="V574" s="199">
        <f t="shared" si="841"/>
        <v>-746.69291213389124</v>
      </c>
      <c r="W574" s="199">
        <f t="shared" si="841"/>
        <v>-1001.7569902912621</v>
      </c>
      <c r="X574" s="199">
        <f t="shared" si="841"/>
        <v>-1470.9935643564356</v>
      </c>
      <c r="Y574" s="199">
        <f t="shared" si="841"/>
        <v>-754.96043269230768</v>
      </c>
      <c r="Z574" s="199">
        <f t="shared" ref="Z574:AJ574" si="864">+Z527/Z$10</f>
        <v>-1037.6761382113821</v>
      </c>
      <c r="AA574" s="199">
        <f t="shared" si="864"/>
        <v>-300.7892600732601</v>
      </c>
      <c r="AB574" s="199">
        <f t="shared" si="864"/>
        <v>-1221.4572794117646</v>
      </c>
      <c r="AC574" s="199">
        <f t="shared" si="864"/>
        <v>-1145.2249425287357</v>
      </c>
      <c r="AD574" s="199">
        <f t="shared" si="864"/>
        <v>-730.90607287449393</v>
      </c>
      <c r="AE574" s="199">
        <f t="shared" si="864"/>
        <v>-1212.6230420168067</v>
      </c>
      <c r="AF574" s="199">
        <f t="shared" si="864"/>
        <v>-815.25839285714278</v>
      </c>
      <c r="AG574" s="199">
        <f t="shared" si="864"/>
        <v>-428.33317886178867</v>
      </c>
      <c r="AH574" s="199">
        <f t="shared" si="864"/>
        <v>-761.24080327868853</v>
      </c>
      <c r="AI574" s="199">
        <f t="shared" si="864"/>
        <v>-6409.1350650406494</v>
      </c>
      <c r="AJ574" s="199">
        <f t="shared" si="864"/>
        <v>-2177.2949660377358</v>
      </c>
      <c r="AK574" s="199">
        <f t="shared" ref="AK574:AL574" si="865">+AK527/AK$10</f>
        <v>-1722.386911392405</v>
      </c>
      <c r="AL574" s="199">
        <f t="shared" si="865"/>
        <v>-1026.8936779661017</v>
      </c>
      <c r="AM574" s="199">
        <f t="shared" ref="AM574:AO574" si="866">+AM527/AM$10</f>
        <v>-1221.8603621399177</v>
      </c>
      <c r="AN574" s="199">
        <f t="shared" si="866"/>
        <v>-1287.1109063670413</v>
      </c>
      <c r="AO574" s="199">
        <f t="shared" si="866"/>
        <v>-1890.6559851301117</v>
      </c>
      <c r="AP574" s="199">
        <f t="shared" ref="AP574:AS574" si="867">+AP527/AP$10</f>
        <v>-1721.1015821917806</v>
      </c>
      <c r="AQ574" s="199">
        <f t="shared" si="867"/>
        <v>-617.35207560137462</v>
      </c>
      <c r="AR574" s="199">
        <f t="shared" si="867"/>
        <v>-888.48778006872863</v>
      </c>
      <c r="AS574" s="199">
        <f t="shared" si="867"/>
        <v>-666.89159450171815</v>
      </c>
      <c r="AT574" s="199"/>
      <c r="AU574" s="199"/>
      <c r="AV574" s="199"/>
      <c r="AW574" s="199"/>
      <c r="AX574" s="199"/>
      <c r="AY574" s="199"/>
      <c r="AZ574" s="199"/>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c r="CG574" s="34"/>
      <c r="CH574" s="34"/>
      <c r="CI574" s="34"/>
      <c r="CJ574" s="34"/>
      <c r="CK574" s="34"/>
      <c r="CL574" s="34"/>
      <c r="CM574" s="34"/>
      <c r="CN574" s="34"/>
      <c r="CO574" s="34"/>
      <c r="CP574" s="34"/>
      <c r="CQ574" s="34"/>
      <c r="CR574" s="34"/>
      <c r="CS574" s="34"/>
      <c r="CT574" s="34"/>
      <c r="CU574" s="34"/>
      <c r="CV574" s="34"/>
      <c r="CW574" s="34"/>
      <c r="CX574" s="34"/>
      <c r="CY574" s="34"/>
      <c r="CZ574" s="34"/>
      <c r="DA574" s="34"/>
      <c r="DB574" s="14"/>
      <c r="DC574" s="28"/>
      <c r="DD574" s="28"/>
      <c r="DE574" s="28"/>
      <c r="DF574" s="28"/>
      <c r="DG574" s="28"/>
      <c r="DH574" s="28"/>
      <c r="DI574" s="28"/>
      <c r="DJ574" s="28"/>
      <c r="DK574" s="28"/>
      <c r="DL574" s="28"/>
      <c r="DM574" s="28"/>
      <c r="DN574" s="28"/>
      <c r="DO574" s="28"/>
      <c r="DP574" s="28"/>
      <c r="DQ574" s="28"/>
      <c r="DR574" s="28"/>
      <c r="DS574" s="28"/>
      <c r="DT574" s="28"/>
      <c r="DU574" s="28"/>
      <c r="DV574" s="28"/>
      <c r="DW574" s="28"/>
      <c r="DX574" s="28"/>
      <c r="DY574" s="28"/>
      <c r="DZ574" s="28"/>
      <c r="EA574" s="28"/>
      <c r="EB574" s="28"/>
      <c r="EC574" s="28"/>
      <c r="ED574" s="28"/>
      <c r="EE574" s="28"/>
      <c r="EF574" s="28"/>
      <c r="EG574" s="28"/>
      <c r="EH574" s="28"/>
      <c r="EI574" s="28"/>
      <c r="EJ574" s="28"/>
      <c r="EK574" s="28"/>
      <c r="EL574" s="28"/>
      <c r="EM574" s="28"/>
      <c r="EN574" s="28"/>
      <c r="EO574" s="28"/>
      <c r="EP574" s="28"/>
      <c r="EQ574" s="28"/>
      <c r="ER574" s="28"/>
      <c r="ES574" s="28"/>
      <c r="ET574" s="28"/>
      <c r="EU574" s="28"/>
      <c r="EV574" s="28"/>
      <c r="EW574" s="28"/>
      <c r="EX574" s="28"/>
      <c r="EY574" s="28"/>
      <c r="EZ574" s="28"/>
      <c r="FA574" s="28"/>
      <c r="FB574" s="28"/>
      <c r="FC574" s="28"/>
      <c r="FD574" s="28"/>
      <c r="FE574" s="28"/>
      <c r="FF574" s="28"/>
      <c r="FG574" s="28"/>
      <c r="FH574" s="28"/>
      <c r="FI574" s="28"/>
      <c r="FJ574" s="28"/>
      <c r="FK574" s="28"/>
      <c r="FL574" s="28"/>
      <c r="FM574" s="28"/>
      <c r="FN574" s="28"/>
      <c r="FO574" s="28"/>
      <c r="FP574" s="28"/>
      <c r="FQ574" s="28"/>
      <c r="FR574" s="28"/>
      <c r="FS574" s="28"/>
      <c r="FT574" s="28"/>
      <c r="FU574" s="28"/>
      <c r="FV574" s="28"/>
      <c r="FW574" s="28"/>
      <c r="FX574" s="28"/>
      <c r="FY574" s="28"/>
      <c r="FZ574" s="28"/>
      <c r="GA574" s="28"/>
      <c r="GB574" s="28"/>
      <c r="GC574" s="28"/>
      <c r="GD574" s="28"/>
      <c r="GE574" s="28"/>
      <c r="GF574" s="28"/>
      <c r="GG574" s="28"/>
      <c r="GH574" s="28"/>
      <c r="GI574" s="28"/>
      <c r="GJ574" s="28"/>
      <c r="GK574" s="28"/>
      <c r="GL574" s="28"/>
      <c r="GM574" s="28"/>
      <c r="GN574" s="28"/>
      <c r="GO574" s="28"/>
      <c r="GP574" s="28"/>
      <c r="GQ574" s="28"/>
      <c r="GR574" s="28"/>
      <c r="GS574" s="28"/>
      <c r="GT574" s="28"/>
      <c r="GU574" s="28"/>
      <c r="GV574" s="28"/>
      <c r="GW574" s="28"/>
      <c r="GX574" s="28"/>
      <c r="GY574" s="28"/>
      <c r="GZ574" s="28"/>
      <c r="HA574" s="28"/>
      <c r="HB574" s="28"/>
      <c r="HC574" s="28"/>
      <c r="HD574" s="28"/>
      <c r="HE574" s="28"/>
      <c r="HF574" s="28"/>
      <c r="HG574" s="28"/>
      <c r="HH574" s="28"/>
      <c r="HI574" s="28"/>
      <c r="HJ574" s="28"/>
      <c r="HK574" s="28"/>
      <c r="HL574" s="28"/>
      <c r="HM574" s="28"/>
      <c r="HN574" s="28"/>
      <c r="HO574" s="28"/>
      <c r="HP574" s="28"/>
      <c r="HQ574" s="28"/>
      <c r="HR574" s="28"/>
      <c r="HS574" s="28"/>
      <c r="HT574" s="28"/>
      <c r="HU574" s="28"/>
      <c r="HV574" s="28"/>
      <c r="HW574" s="28"/>
      <c r="HX574" s="28"/>
      <c r="HY574" s="28"/>
      <c r="HZ574" s="28"/>
      <c r="IA574" s="28"/>
      <c r="IB574" s="28"/>
      <c r="IC574" s="28"/>
      <c r="ID574" s="28"/>
      <c r="IE574" s="28"/>
      <c r="IF574" s="28"/>
      <c r="IG574" s="28"/>
      <c r="IH574" s="28"/>
      <c r="II574" s="28"/>
      <c r="IJ574" s="28"/>
      <c r="IK574" s="28"/>
      <c r="IL574" s="28"/>
      <c r="IM574" s="28"/>
      <c r="IN574" s="28"/>
      <c r="IO574" s="28"/>
      <c r="IP574" s="28"/>
      <c r="IQ574" s="28"/>
      <c r="IR574" s="28"/>
      <c r="IS574" s="28"/>
      <c r="IT574" s="28"/>
      <c r="IU574" s="28"/>
      <c r="IV574" s="28"/>
      <c r="IW574" s="28"/>
      <c r="IX574" s="28"/>
      <c r="IY574" s="28"/>
      <c r="IZ574" s="28"/>
      <c r="JA574" s="28"/>
      <c r="JB574" s="28"/>
      <c r="JC574" s="28"/>
      <c r="JD574" s="28"/>
      <c r="JE574" s="28"/>
      <c r="JF574" s="28"/>
      <c r="JG574" s="28"/>
      <c r="JH574" s="28"/>
      <c r="JI574" s="28"/>
      <c r="JJ574" s="28"/>
      <c r="JK574" s="28"/>
      <c r="JL574" s="28"/>
      <c r="JM574" s="28"/>
      <c r="JN574" s="28"/>
      <c r="JO574" s="28"/>
      <c r="JP574" s="28"/>
      <c r="JQ574" s="28"/>
      <c r="JR574" s="28"/>
      <c r="JS574" s="28"/>
    </row>
    <row r="575" spans="1:279" s="27" customFormat="1" ht="12.75" outlineLevel="1" x14ac:dyDescent="0.2">
      <c r="A575" s="33"/>
      <c r="B575" s="58"/>
      <c r="C575" s="193" t="s">
        <v>42</v>
      </c>
      <c r="D575" s="33"/>
      <c r="E575" s="258"/>
      <c r="F575" s="194"/>
      <c r="G575" s="253">
        <f t="shared" si="840"/>
        <v>-48262.750298797793</v>
      </c>
      <c r="H575" s="246">
        <f t="shared" si="846"/>
        <v>6.2893595977707556E-5</v>
      </c>
      <c r="I575" s="201" t="s">
        <v>193</v>
      </c>
      <c r="J575" s="199">
        <f t="shared" si="841"/>
        <v>-261.85303664921469</v>
      </c>
      <c r="K575" s="199">
        <f t="shared" si="841"/>
        <v>-709.40213333333327</v>
      </c>
      <c r="L575" s="199">
        <f t="shared" si="841"/>
        <v>-199.80104325699747</v>
      </c>
      <c r="M575" s="199">
        <f t="shared" si="841"/>
        <v>-194.35470085470089</v>
      </c>
      <c r="N575" s="199">
        <f t="shared" si="841"/>
        <v>-642.02234693877551</v>
      </c>
      <c r="O575" s="199">
        <f t="shared" si="841"/>
        <v>-1189.3144827586207</v>
      </c>
      <c r="P575" s="199">
        <f t="shared" si="841"/>
        <v>-301.34323636363638</v>
      </c>
      <c r="Q575" s="199">
        <f t="shared" si="841"/>
        <v>-167.7327808219178</v>
      </c>
      <c r="R575" s="199">
        <f t="shared" si="841"/>
        <v>-177.72749068322983</v>
      </c>
      <c r="S575" s="199">
        <f t="shared" si="841"/>
        <v>-642.23583695652167</v>
      </c>
      <c r="T575" s="199">
        <f t="shared" si="841"/>
        <v>-277.37559776536312</v>
      </c>
      <c r="U575" s="199">
        <f t="shared" si="841"/>
        <v>-458.954709359606</v>
      </c>
      <c r="V575" s="199">
        <f t="shared" si="841"/>
        <v>-354.82042677824268</v>
      </c>
      <c r="W575" s="199">
        <f t="shared" si="841"/>
        <v>-551.47561165048546</v>
      </c>
      <c r="X575" s="199">
        <f t="shared" si="841"/>
        <v>-450.87676237623754</v>
      </c>
      <c r="Y575" s="199">
        <f t="shared" si="841"/>
        <v>-1250.2511057692309</v>
      </c>
      <c r="Z575" s="199">
        <f t="shared" ref="Z575:AJ575" si="868">+Z528/Z$10</f>
        <v>-1182.4820813008132</v>
      </c>
      <c r="AA575" s="199">
        <f t="shared" si="868"/>
        <v>-1095.0564908424908</v>
      </c>
      <c r="AB575" s="199">
        <f t="shared" si="868"/>
        <v>-530.27315441176484</v>
      </c>
      <c r="AC575" s="199">
        <f t="shared" si="868"/>
        <v>-416.17147892720311</v>
      </c>
      <c r="AD575" s="199">
        <f t="shared" si="868"/>
        <v>-996.26042914979769</v>
      </c>
      <c r="AE575" s="199">
        <f t="shared" si="868"/>
        <v>-2849.3016974789916</v>
      </c>
      <c r="AF575" s="199">
        <f t="shared" si="868"/>
        <v>-1115.0430982142857</v>
      </c>
      <c r="AG575" s="199">
        <f t="shared" si="868"/>
        <v>-2317.6273821138211</v>
      </c>
      <c r="AH575" s="199">
        <f t="shared" si="868"/>
        <v>-2257.9442049180325</v>
      </c>
      <c r="AI575" s="199">
        <f t="shared" si="868"/>
        <v>-2429.3966585365856</v>
      </c>
      <c r="AJ575" s="199">
        <f t="shared" si="868"/>
        <v>-809.6403849056602</v>
      </c>
      <c r="AK575" s="199">
        <f t="shared" ref="AK575:AL575" si="869">+AK528/AK$10</f>
        <v>-601.66690295358649</v>
      </c>
      <c r="AL575" s="199">
        <f t="shared" si="869"/>
        <v>-3996.4342033898306</v>
      </c>
      <c r="AM575" s="199">
        <f t="shared" ref="AM575:AO575" si="870">+AM528/AM$10</f>
        <v>-2651.7060000000001</v>
      </c>
      <c r="AN575" s="199">
        <f t="shared" si="870"/>
        <v>-4534.4856779026213</v>
      </c>
      <c r="AO575" s="199">
        <f t="shared" si="870"/>
        <v>-2916.7831301115239</v>
      </c>
      <c r="AP575" s="199">
        <f t="shared" ref="AP575:AS575" si="871">+AP528/AP$10</f>
        <v>-2622.2077945205483</v>
      </c>
      <c r="AQ575" s="199">
        <f t="shared" si="871"/>
        <v>-3632.4393814432997</v>
      </c>
      <c r="AR575" s="199">
        <f t="shared" si="871"/>
        <v>-1343.5122268041237</v>
      </c>
      <c r="AS575" s="199">
        <f t="shared" si="871"/>
        <v>-2134.7766185567007</v>
      </c>
      <c r="AT575" s="199"/>
      <c r="AU575" s="199"/>
      <c r="AV575" s="199"/>
      <c r="AW575" s="199"/>
      <c r="AX575" s="199"/>
      <c r="AY575" s="199"/>
      <c r="AZ575" s="199"/>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c r="CG575" s="34"/>
      <c r="CH575" s="34"/>
      <c r="CI575" s="34"/>
      <c r="CJ575" s="34"/>
      <c r="CK575" s="34"/>
      <c r="CL575" s="34"/>
      <c r="CM575" s="34"/>
      <c r="CN575" s="34"/>
      <c r="CO575" s="34"/>
      <c r="CP575" s="34"/>
      <c r="CQ575" s="34"/>
      <c r="CR575" s="34"/>
      <c r="CS575" s="34"/>
      <c r="CT575" s="34"/>
      <c r="CU575" s="34"/>
      <c r="CV575" s="34"/>
      <c r="CW575" s="34"/>
      <c r="CX575" s="34"/>
      <c r="CY575" s="34"/>
      <c r="CZ575" s="34"/>
      <c r="DA575" s="34"/>
      <c r="DB575" s="14"/>
      <c r="DC575" s="28"/>
      <c r="DD575" s="28"/>
      <c r="DE575" s="28"/>
      <c r="DF575" s="28"/>
      <c r="DG575" s="28"/>
      <c r="DH575" s="28"/>
      <c r="DI575" s="28"/>
      <c r="DJ575" s="28"/>
      <c r="DK575" s="28"/>
      <c r="DL575" s="28"/>
      <c r="DM575" s="28"/>
      <c r="DN575" s="28"/>
      <c r="DO575" s="28"/>
      <c r="DP575" s="28"/>
      <c r="DQ575" s="28"/>
      <c r="DR575" s="28"/>
      <c r="DS575" s="28"/>
      <c r="DT575" s="28"/>
      <c r="DU575" s="28"/>
      <c r="DV575" s="28"/>
      <c r="DW575" s="28"/>
      <c r="DX575" s="28"/>
      <c r="DY575" s="28"/>
      <c r="DZ575" s="28"/>
      <c r="EA575" s="28"/>
      <c r="EB575" s="28"/>
      <c r="EC575" s="28"/>
      <c r="ED575" s="28"/>
      <c r="EE575" s="28"/>
      <c r="EF575" s="28"/>
      <c r="EG575" s="28"/>
      <c r="EH575" s="28"/>
      <c r="EI575" s="28"/>
      <c r="EJ575" s="28"/>
      <c r="EK575" s="28"/>
      <c r="EL575" s="28"/>
      <c r="EM575" s="28"/>
      <c r="EN575" s="28"/>
      <c r="EO575" s="28"/>
      <c r="EP575" s="28"/>
      <c r="EQ575" s="28"/>
      <c r="ER575" s="28"/>
      <c r="ES575" s="28"/>
      <c r="ET575" s="28"/>
      <c r="EU575" s="28"/>
      <c r="EV575" s="28"/>
      <c r="EW575" s="28"/>
      <c r="EX575" s="28"/>
      <c r="EY575" s="28"/>
      <c r="EZ575" s="28"/>
      <c r="FA575" s="28"/>
      <c r="FB575" s="28"/>
      <c r="FC575" s="28"/>
      <c r="FD575" s="28"/>
      <c r="FE575" s="28"/>
      <c r="FF575" s="28"/>
      <c r="FG575" s="28"/>
      <c r="FH575" s="28"/>
      <c r="FI575" s="28"/>
      <c r="FJ575" s="28"/>
      <c r="FK575" s="28"/>
      <c r="FL575" s="28"/>
      <c r="FM575" s="28"/>
      <c r="FN575" s="28"/>
      <c r="FO575" s="28"/>
      <c r="FP575" s="28"/>
      <c r="FQ575" s="28"/>
      <c r="FR575" s="28"/>
      <c r="FS575" s="28"/>
      <c r="FT575" s="28"/>
      <c r="FU575" s="28"/>
      <c r="FV575" s="28"/>
      <c r="FW575" s="28"/>
      <c r="FX575" s="28"/>
      <c r="FY575" s="28"/>
      <c r="FZ575" s="28"/>
      <c r="GA575" s="28"/>
      <c r="GB575" s="28"/>
      <c r="GC575" s="28"/>
      <c r="GD575" s="28"/>
      <c r="GE575" s="28"/>
      <c r="GF575" s="28"/>
      <c r="GG575" s="28"/>
      <c r="GH575" s="28"/>
      <c r="GI575" s="28"/>
      <c r="GJ575" s="28"/>
      <c r="GK575" s="28"/>
      <c r="GL575" s="28"/>
      <c r="GM575" s="28"/>
      <c r="GN575" s="28"/>
      <c r="GO575" s="28"/>
      <c r="GP575" s="28"/>
      <c r="GQ575" s="28"/>
      <c r="GR575" s="28"/>
      <c r="GS575" s="28"/>
      <c r="GT575" s="28"/>
      <c r="GU575" s="28"/>
      <c r="GV575" s="28"/>
      <c r="GW575" s="28"/>
      <c r="GX575" s="28"/>
      <c r="GY575" s="28"/>
      <c r="GZ575" s="28"/>
      <c r="HA575" s="28"/>
      <c r="HB575" s="28"/>
      <c r="HC575" s="28"/>
      <c r="HD575" s="28"/>
      <c r="HE575" s="28"/>
      <c r="HF575" s="28"/>
      <c r="HG575" s="28"/>
      <c r="HH575" s="28"/>
      <c r="HI575" s="28"/>
      <c r="HJ575" s="28"/>
      <c r="HK575" s="28"/>
      <c r="HL575" s="28"/>
      <c r="HM575" s="28"/>
      <c r="HN575" s="28"/>
      <c r="HO575" s="28"/>
      <c r="HP575" s="28"/>
      <c r="HQ575" s="28"/>
      <c r="HR575" s="28"/>
      <c r="HS575" s="28"/>
      <c r="HT575" s="28"/>
      <c r="HU575" s="28"/>
      <c r="HV575" s="28"/>
      <c r="HW575" s="28"/>
      <c r="HX575" s="28"/>
      <c r="HY575" s="28"/>
      <c r="HZ575" s="28"/>
      <c r="IA575" s="28"/>
      <c r="IB575" s="28"/>
      <c r="IC575" s="28"/>
      <c r="ID575" s="28"/>
      <c r="IE575" s="28"/>
      <c r="IF575" s="28"/>
      <c r="IG575" s="28"/>
      <c r="IH575" s="28"/>
      <c r="II575" s="28"/>
      <c r="IJ575" s="28"/>
      <c r="IK575" s="28"/>
      <c r="IL575" s="28"/>
      <c r="IM575" s="28"/>
      <c r="IN575" s="28"/>
      <c r="IO575" s="28"/>
      <c r="IP575" s="28"/>
      <c r="IQ575" s="28"/>
      <c r="IR575" s="28"/>
      <c r="IS575" s="28"/>
      <c r="IT575" s="28"/>
      <c r="IU575" s="28"/>
      <c r="IV575" s="28"/>
      <c r="IW575" s="28"/>
      <c r="IX575" s="28"/>
      <c r="IY575" s="28"/>
      <c r="IZ575" s="28"/>
      <c r="JA575" s="28"/>
      <c r="JB575" s="28"/>
      <c r="JC575" s="28"/>
      <c r="JD575" s="28"/>
      <c r="JE575" s="28"/>
      <c r="JF575" s="28"/>
      <c r="JG575" s="28"/>
      <c r="JH575" s="28"/>
      <c r="JI575" s="28"/>
      <c r="JJ575" s="28"/>
      <c r="JK575" s="28"/>
      <c r="JL575" s="28"/>
      <c r="JM575" s="28"/>
      <c r="JN575" s="28"/>
      <c r="JO575" s="28"/>
      <c r="JP575" s="28"/>
      <c r="JQ575" s="28"/>
      <c r="JR575" s="28"/>
      <c r="JS575" s="28"/>
    </row>
    <row r="576" spans="1:279" s="27" customFormat="1" ht="12.75" outlineLevel="1" x14ac:dyDescent="0.2">
      <c r="A576" s="33"/>
      <c r="B576" s="58"/>
      <c r="C576" s="193" t="s">
        <v>47</v>
      </c>
      <c r="D576" s="33"/>
      <c r="E576" s="258"/>
      <c r="F576" s="194"/>
      <c r="G576" s="253">
        <f t="shared" si="840"/>
        <v>-4752.5643024061046</v>
      </c>
      <c r="H576" s="246">
        <f t="shared" si="846"/>
        <v>6.1933034740676756E-6</v>
      </c>
      <c r="I576" s="201" t="s">
        <v>193</v>
      </c>
      <c r="J576" s="199">
        <f t="shared" si="841"/>
        <v>-295.79214659685863</v>
      </c>
      <c r="K576" s="199">
        <f t="shared" si="841"/>
        <v>-112.74162666666666</v>
      </c>
      <c r="L576" s="199">
        <f t="shared" si="841"/>
        <v>-302.0001526717557</v>
      </c>
      <c r="M576" s="199">
        <f t="shared" si="841"/>
        <v>-43.946837606837605</v>
      </c>
      <c r="N576" s="199">
        <f t="shared" si="841"/>
        <v>-192.02320408163266</v>
      </c>
      <c r="O576" s="199">
        <f t="shared" si="841"/>
        <v>-59.286004056795129</v>
      </c>
      <c r="P576" s="199">
        <f t="shared" si="841"/>
        <v>-266.09978181818184</v>
      </c>
      <c r="Q576" s="199">
        <f t="shared" si="841"/>
        <v>-33.210232876712332</v>
      </c>
      <c r="R576" s="199">
        <f t="shared" si="841"/>
        <v>-83.315552795031067</v>
      </c>
      <c r="S576" s="199">
        <f t="shared" si="841"/>
        <v>-288.04973913043477</v>
      </c>
      <c r="T576" s="199">
        <f t="shared" si="841"/>
        <v>-316.21766480446928</v>
      </c>
      <c r="U576" s="199">
        <f t="shared" si="841"/>
        <v>-225.4141773399015</v>
      </c>
      <c r="V576" s="199">
        <f t="shared" si="841"/>
        <v>-372.29818410041844</v>
      </c>
      <c r="W576" s="199">
        <f t="shared" si="841"/>
        <v>-716.56840776699028</v>
      </c>
      <c r="X576" s="199">
        <f t="shared" si="841"/>
        <v>-208.30528712871288</v>
      </c>
      <c r="Y576" s="199">
        <f t="shared" si="841"/>
        <v>-97.710807692307696</v>
      </c>
      <c r="Z576" s="199">
        <f t="shared" ref="Z576:AJ576" si="872">+Z529/Z$10</f>
        <v>-242.59367479674793</v>
      </c>
      <c r="AA576" s="199">
        <f t="shared" si="872"/>
        <v>-74.49755311355311</v>
      </c>
      <c r="AB576" s="199">
        <f t="shared" si="872"/>
        <v>-72.527919117647059</v>
      </c>
      <c r="AC576" s="199">
        <f t="shared" si="872"/>
        <v>-104.12276628352492</v>
      </c>
      <c r="AD576" s="199">
        <f t="shared" si="872"/>
        <v>0</v>
      </c>
      <c r="AE576" s="199">
        <f t="shared" si="872"/>
        <v>0</v>
      </c>
      <c r="AF576" s="199">
        <f t="shared" si="872"/>
        <v>0</v>
      </c>
      <c r="AG576" s="199">
        <f t="shared" si="872"/>
        <v>-62.869105691056909</v>
      </c>
      <c r="AH576" s="199">
        <f t="shared" si="872"/>
        <v>-116.58852459016393</v>
      </c>
      <c r="AI576" s="199">
        <f t="shared" si="872"/>
        <v>-303.85853658536587</v>
      </c>
      <c r="AJ576" s="199">
        <f t="shared" si="872"/>
        <v>-162.52641509433963</v>
      </c>
      <c r="AK576" s="199">
        <f t="shared" ref="AK576:AL576" si="873">+AK529/AK$10</f>
        <v>0</v>
      </c>
      <c r="AL576" s="199">
        <f t="shared" si="873"/>
        <v>0</v>
      </c>
      <c r="AM576" s="199">
        <f t="shared" ref="AM576:AO576" si="874">+AM529/AM$10</f>
        <v>0</v>
      </c>
      <c r="AN576" s="199">
        <f t="shared" si="874"/>
        <v>0</v>
      </c>
      <c r="AO576" s="199">
        <f t="shared" si="874"/>
        <v>0</v>
      </c>
      <c r="AP576" s="199">
        <f t="shared" ref="AP576:AS576" si="875">+AP529/AP$10</f>
        <v>0</v>
      </c>
      <c r="AQ576" s="199">
        <f t="shared" si="875"/>
        <v>0</v>
      </c>
      <c r="AR576" s="199">
        <f t="shared" si="875"/>
        <v>0</v>
      </c>
      <c r="AS576" s="199">
        <f t="shared" si="875"/>
        <v>0</v>
      </c>
      <c r="AT576" s="199"/>
      <c r="AU576" s="199"/>
      <c r="AV576" s="199"/>
      <c r="AW576" s="199"/>
      <c r="AX576" s="199"/>
      <c r="AY576" s="199"/>
      <c r="AZ576" s="199"/>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c r="CG576" s="34"/>
      <c r="CH576" s="34"/>
      <c r="CI576" s="34"/>
      <c r="CJ576" s="34"/>
      <c r="CK576" s="34"/>
      <c r="CL576" s="34"/>
      <c r="CM576" s="34"/>
      <c r="CN576" s="34"/>
      <c r="CO576" s="34"/>
      <c r="CP576" s="34"/>
      <c r="CQ576" s="34"/>
      <c r="CR576" s="34"/>
      <c r="CS576" s="34"/>
      <c r="CT576" s="34"/>
      <c r="CU576" s="34"/>
      <c r="CV576" s="34"/>
      <c r="CW576" s="34"/>
      <c r="CX576" s="34"/>
      <c r="CY576" s="34"/>
      <c r="CZ576" s="34"/>
      <c r="DA576" s="34"/>
      <c r="DB576" s="14"/>
      <c r="DC576" s="28"/>
      <c r="DD576" s="28"/>
      <c r="DE576" s="28"/>
      <c r="DF576" s="28"/>
      <c r="DG576" s="28"/>
      <c r="DH576" s="28"/>
      <c r="DI576" s="28"/>
      <c r="DJ576" s="28"/>
      <c r="DK576" s="28"/>
      <c r="DL576" s="28"/>
      <c r="DM576" s="28"/>
      <c r="DN576" s="28"/>
      <c r="DO576" s="28"/>
      <c r="DP576" s="28"/>
      <c r="DQ576" s="28"/>
      <c r="DR576" s="28"/>
      <c r="DS576" s="28"/>
      <c r="DT576" s="28"/>
      <c r="DU576" s="28"/>
      <c r="DV576" s="28"/>
      <c r="DW576" s="28"/>
      <c r="DX576" s="28"/>
      <c r="DY576" s="28"/>
      <c r="DZ576" s="28"/>
      <c r="EA576" s="28"/>
      <c r="EB576" s="28"/>
      <c r="EC576" s="28"/>
      <c r="ED576" s="28"/>
      <c r="EE576" s="28"/>
      <c r="EF576" s="28"/>
      <c r="EG576" s="28"/>
      <c r="EH576" s="28"/>
      <c r="EI576" s="28"/>
      <c r="EJ576" s="28"/>
      <c r="EK576" s="28"/>
      <c r="EL576" s="28"/>
      <c r="EM576" s="28"/>
      <c r="EN576" s="28"/>
      <c r="EO576" s="28"/>
      <c r="EP576" s="28"/>
      <c r="EQ576" s="28"/>
      <c r="ER576" s="28"/>
      <c r="ES576" s="28"/>
      <c r="ET576" s="28"/>
      <c r="EU576" s="28"/>
      <c r="EV576" s="28"/>
      <c r="EW576" s="28"/>
      <c r="EX576" s="28"/>
      <c r="EY576" s="28"/>
      <c r="EZ576" s="28"/>
      <c r="FA576" s="28"/>
      <c r="FB576" s="28"/>
      <c r="FC576" s="28"/>
      <c r="FD576" s="28"/>
      <c r="FE576" s="28"/>
      <c r="FF576" s="28"/>
      <c r="FG576" s="28"/>
      <c r="FH576" s="28"/>
      <c r="FI576" s="28"/>
      <c r="FJ576" s="28"/>
      <c r="FK576" s="28"/>
      <c r="FL576" s="28"/>
      <c r="FM576" s="28"/>
      <c r="FN576" s="28"/>
      <c r="FO576" s="28"/>
      <c r="FP576" s="28"/>
      <c r="FQ576" s="28"/>
      <c r="FR576" s="28"/>
      <c r="FS576" s="28"/>
      <c r="FT576" s="28"/>
      <c r="FU576" s="28"/>
      <c r="FV576" s="28"/>
      <c r="FW576" s="28"/>
      <c r="FX576" s="28"/>
      <c r="FY576" s="28"/>
      <c r="FZ576" s="28"/>
      <c r="GA576" s="28"/>
      <c r="GB576" s="28"/>
      <c r="GC576" s="28"/>
      <c r="GD576" s="28"/>
      <c r="GE576" s="28"/>
      <c r="GF576" s="28"/>
      <c r="GG576" s="28"/>
      <c r="GH576" s="28"/>
      <c r="GI576" s="28"/>
      <c r="GJ576" s="28"/>
      <c r="GK576" s="28"/>
      <c r="GL576" s="28"/>
      <c r="GM576" s="28"/>
      <c r="GN576" s="28"/>
      <c r="GO576" s="28"/>
      <c r="GP576" s="28"/>
      <c r="GQ576" s="28"/>
      <c r="GR576" s="28"/>
      <c r="GS576" s="28"/>
      <c r="GT576" s="28"/>
      <c r="GU576" s="28"/>
      <c r="GV576" s="28"/>
      <c r="GW576" s="28"/>
      <c r="GX576" s="28"/>
      <c r="GY576" s="28"/>
      <c r="GZ576" s="28"/>
      <c r="HA576" s="28"/>
      <c r="HB576" s="28"/>
      <c r="HC576" s="28"/>
      <c r="HD576" s="28"/>
      <c r="HE576" s="28"/>
      <c r="HF576" s="28"/>
      <c r="HG576" s="28"/>
      <c r="HH576" s="28"/>
      <c r="HI576" s="28"/>
      <c r="HJ576" s="28"/>
      <c r="HK576" s="28"/>
      <c r="HL576" s="28"/>
      <c r="HM576" s="28"/>
      <c r="HN576" s="28"/>
      <c r="HO576" s="28"/>
      <c r="HP576" s="28"/>
      <c r="HQ576" s="28"/>
      <c r="HR576" s="28"/>
      <c r="HS576" s="28"/>
      <c r="HT576" s="28"/>
      <c r="HU576" s="28"/>
      <c r="HV576" s="28"/>
      <c r="HW576" s="28"/>
      <c r="HX576" s="28"/>
      <c r="HY576" s="28"/>
      <c r="HZ576" s="28"/>
      <c r="IA576" s="28"/>
      <c r="IB576" s="28"/>
      <c r="IC576" s="28"/>
      <c r="ID576" s="28"/>
      <c r="IE576" s="28"/>
      <c r="IF576" s="28"/>
      <c r="IG576" s="28"/>
      <c r="IH576" s="28"/>
      <c r="II576" s="28"/>
      <c r="IJ576" s="28"/>
      <c r="IK576" s="28"/>
      <c r="IL576" s="28"/>
      <c r="IM576" s="28"/>
      <c r="IN576" s="28"/>
      <c r="IO576" s="28"/>
      <c r="IP576" s="28"/>
      <c r="IQ576" s="28"/>
      <c r="IR576" s="28"/>
      <c r="IS576" s="28"/>
      <c r="IT576" s="28"/>
      <c r="IU576" s="28"/>
      <c r="IV576" s="28"/>
      <c r="IW576" s="28"/>
      <c r="IX576" s="28"/>
      <c r="IY576" s="28"/>
      <c r="IZ576" s="28"/>
      <c r="JA576" s="28"/>
      <c r="JB576" s="28"/>
      <c r="JC576" s="28"/>
      <c r="JD576" s="28"/>
      <c r="JE576" s="28"/>
      <c r="JF576" s="28"/>
      <c r="JG576" s="28"/>
      <c r="JH576" s="28"/>
      <c r="JI576" s="28"/>
      <c r="JJ576" s="28"/>
      <c r="JK576" s="28"/>
      <c r="JL576" s="28"/>
      <c r="JM576" s="28"/>
      <c r="JN576" s="28"/>
      <c r="JO576" s="28"/>
      <c r="JP576" s="28"/>
      <c r="JQ576" s="28"/>
      <c r="JR576" s="28"/>
      <c r="JS576" s="28"/>
    </row>
    <row r="577" spans="1:279" s="27" customFormat="1" ht="12.75" outlineLevel="1" x14ac:dyDescent="0.2">
      <c r="A577" s="33"/>
      <c r="B577" s="58"/>
      <c r="C577" s="193" t="s">
        <v>45</v>
      </c>
      <c r="D577" s="33"/>
      <c r="E577" s="258"/>
      <c r="F577" s="194"/>
      <c r="G577" s="253">
        <f t="shared" si="840"/>
        <v>-35169.595652700249</v>
      </c>
      <c r="H577" s="246">
        <f t="shared" si="846"/>
        <v>4.5831253419790465E-5</v>
      </c>
      <c r="I577" s="201" t="s">
        <v>193</v>
      </c>
      <c r="J577" s="199">
        <f t="shared" si="841"/>
        <v>-146.13746073298429</v>
      </c>
      <c r="K577" s="199">
        <f t="shared" si="841"/>
        <v>-302.8645866666667</v>
      </c>
      <c r="L577" s="199">
        <f t="shared" si="841"/>
        <v>-1153.2327226463105</v>
      </c>
      <c r="M577" s="199">
        <f t="shared" si="841"/>
        <v>-339.58675213675212</v>
      </c>
      <c r="N577" s="199">
        <f t="shared" si="841"/>
        <v>-193.84669387755099</v>
      </c>
      <c r="O577" s="199">
        <f t="shared" si="841"/>
        <v>-262.25547667342801</v>
      </c>
      <c r="P577" s="199">
        <f t="shared" si="841"/>
        <v>-579.2960363636364</v>
      </c>
      <c r="Q577" s="199">
        <f t="shared" si="841"/>
        <v>-87.160246575342455</v>
      </c>
      <c r="R577" s="199">
        <f t="shared" si="841"/>
        <v>-1341.3129813664596</v>
      </c>
      <c r="S577" s="199">
        <f t="shared" si="841"/>
        <v>167.02710869565243</v>
      </c>
      <c r="T577" s="199">
        <f t="shared" si="841"/>
        <v>-93.503798882681579</v>
      </c>
      <c r="U577" s="199">
        <f t="shared" si="841"/>
        <v>-98.769931034482752</v>
      </c>
      <c r="V577" s="199">
        <f t="shared" si="841"/>
        <v>-105.24498744769875</v>
      </c>
      <c r="W577" s="199">
        <f t="shared" si="841"/>
        <v>-159.71706796116507</v>
      </c>
      <c r="X577" s="199">
        <f t="shared" si="841"/>
        <v>-1064.5988217821782</v>
      </c>
      <c r="Y577" s="199">
        <f t="shared" si="841"/>
        <v>-1338.9045865384614</v>
      </c>
      <c r="Z577" s="199">
        <f t="shared" ref="Z577:AJ577" si="876">+Z530/Z$10</f>
        <v>105.43180487804879</v>
      </c>
      <c r="AA577" s="199">
        <f t="shared" si="876"/>
        <v>-160.99041025641026</v>
      </c>
      <c r="AB577" s="199">
        <f t="shared" si="876"/>
        <v>-205.78440441176468</v>
      </c>
      <c r="AC577" s="199">
        <f t="shared" si="876"/>
        <v>-173.91982375478926</v>
      </c>
      <c r="AD577" s="199">
        <f t="shared" si="876"/>
        <v>-608.58576518218626</v>
      </c>
      <c r="AE577" s="199">
        <f t="shared" si="876"/>
        <v>-386.00821848739503</v>
      </c>
      <c r="AF577" s="199">
        <f t="shared" si="876"/>
        <v>-311.26182142857141</v>
      </c>
      <c r="AG577" s="199">
        <f t="shared" si="876"/>
        <v>-295.15268292682924</v>
      </c>
      <c r="AH577" s="199">
        <f t="shared" si="876"/>
        <v>-306.20995081967214</v>
      </c>
      <c r="AI577" s="199">
        <f t="shared" si="876"/>
        <v>-231.51561788617889</v>
      </c>
      <c r="AJ577" s="199">
        <f t="shared" si="876"/>
        <v>-269.38589433962267</v>
      </c>
      <c r="AK577" s="199">
        <f t="shared" ref="AK577:AL577" si="877">+AK530/AK$10</f>
        <v>-1484.3983037974685</v>
      </c>
      <c r="AL577" s="199">
        <f t="shared" si="877"/>
        <v>-346.11810169491531</v>
      </c>
      <c r="AM577" s="199">
        <f t="shared" ref="AM577:AO577" si="878">+AM530/AM$10</f>
        <v>-291.04697942386832</v>
      </c>
      <c r="AN577" s="199">
        <f t="shared" si="878"/>
        <v>-3137.099400749064</v>
      </c>
      <c r="AO577" s="199">
        <f t="shared" si="878"/>
        <v>-3240.3074572490709</v>
      </c>
      <c r="AP577" s="199">
        <f t="shared" ref="AP577:AS577" si="879">+AP530/AP$10</f>
        <v>-3064.2132945205481</v>
      </c>
      <c r="AQ577" s="199">
        <f t="shared" si="879"/>
        <v>-2859.9528591065291</v>
      </c>
      <c r="AR577" s="199">
        <f t="shared" si="879"/>
        <v>-6081.9561237113403</v>
      </c>
      <c r="AS577" s="199">
        <f t="shared" si="879"/>
        <v>-4721.7153058419244</v>
      </c>
      <c r="AT577" s="199"/>
      <c r="AU577" s="199"/>
      <c r="AV577" s="199"/>
      <c r="AW577" s="199"/>
      <c r="AX577" s="199"/>
      <c r="AY577" s="199"/>
      <c r="AZ577" s="199"/>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c r="CG577" s="34"/>
      <c r="CH577" s="34"/>
      <c r="CI577" s="34"/>
      <c r="CJ577" s="34"/>
      <c r="CK577" s="34"/>
      <c r="CL577" s="34"/>
      <c r="CM577" s="34"/>
      <c r="CN577" s="34"/>
      <c r="CO577" s="34"/>
      <c r="CP577" s="34"/>
      <c r="CQ577" s="34"/>
      <c r="CR577" s="34"/>
      <c r="CS577" s="34"/>
      <c r="CT577" s="34"/>
      <c r="CU577" s="34"/>
      <c r="CV577" s="34"/>
      <c r="CW577" s="34"/>
      <c r="CX577" s="34"/>
      <c r="CY577" s="34"/>
      <c r="CZ577" s="34"/>
      <c r="DA577" s="34"/>
      <c r="DB577" s="14"/>
      <c r="DC577" s="28"/>
      <c r="DD577" s="28"/>
      <c r="DE577" s="28"/>
      <c r="DF577" s="28"/>
      <c r="DG577" s="28"/>
      <c r="DH577" s="28"/>
      <c r="DI577" s="28"/>
      <c r="DJ577" s="28"/>
      <c r="DK577" s="28"/>
      <c r="DL577" s="28"/>
      <c r="DM577" s="28"/>
      <c r="DN577" s="28"/>
      <c r="DO577" s="28"/>
      <c r="DP577" s="28"/>
      <c r="DQ577" s="28"/>
      <c r="DR577" s="28"/>
      <c r="DS577" s="28"/>
      <c r="DT577" s="28"/>
      <c r="DU577" s="28"/>
      <c r="DV577" s="28"/>
      <c r="DW577" s="28"/>
      <c r="DX577" s="28"/>
      <c r="DY577" s="28"/>
      <c r="DZ577" s="28"/>
      <c r="EA577" s="28"/>
      <c r="EB577" s="28"/>
      <c r="EC577" s="28"/>
      <c r="ED577" s="28"/>
      <c r="EE577" s="28"/>
      <c r="EF577" s="28"/>
      <c r="EG577" s="28"/>
      <c r="EH577" s="28"/>
      <c r="EI577" s="28"/>
      <c r="EJ577" s="28"/>
      <c r="EK577" s="28"/>
      <c r="EL577" s="28"/>
      <c r="EM577" s="28"/>
      <c r="EN577" s="28"/>
      <c r="EO577" s="28"/>
      <c r="EP577" s="28"/>
      <c r="EQ577" s="28"/>
      <c r="ER577" s="28"/>
      <c r="ES577" s="28"/>
      <c r="ET577" s="28"/>
      <c r="EU577" s="28"/>
      <c r="EV577" s="28"/>
      <c r="EW577" s="28"/>
      <c r="EX577" s="28"/>
      <c r="EY577" s="28"/>
      <c r="EZ577" s="28"/>
      <c r="FA577" s="28"/>
      <c r="FB577" s="28"/>
      <c r="FC577" s="28"/>
      <c r="FD577" s="28"/>
      <c r="FE577" s="28"/>
      <c r="FF577" s="28"/>
      <c r="FG577" s="28"/>
      <c r="FH577" s="28"/>
      <c r="FI577" s="28"/>
      <c r="FJ577" s="28"/>
      <c r="FK577" s="28"/>
      <c r="FL577" s="28"/>
      <c r="FM577" s="28"/>
      <c r="FN577" s="28"/>
      <c r="FO577" s="28"/>
      <c r="FP577" s="28"/>
      <c r="FQ577" s="28"/>
      <c r="FR577" s="28"/>
      <c r="FS577" s="28"/>
      <c r="FT577" s="28"/>
      <c r="FU577" s="28"/>
      <c r="FV577" s="28"/>
      <c r="FW577" s="28"/>
      <c r="FX577" s="28"/>
      <c r="FY577" s="28"/>
      <c r="FZ577" s="28"/>
      <c r="GA577" s="28"/>
      <c r="GB577" s="28"/>
      <c r="GC577" s="28"/>
      <c r="GD577" s="28"/>
      <c r="GE577" s="28"/>
      <c r="GF577" s="28"/>
      <c r="GG577" s="28"/>
      <c r="GH577" s="28"/>
      <c r="GI577" s="28"/>
      <c r="GJ577" s="28"/>
      <c r="GK577" s="28"/>
      <c r="GL577" s="28"/>
      <c r="GM577" s="28"/>
      <c r="GN577" s="28"/>
      <c r="GO577" s="28"/>
      <c r="GP577" s="28"/>
      <c r="GQ577" s="28"/>
      <c r="GR577" s="28"/>
      <c r="GS577" s="28"/>
      <c r="GT577" s="28"/>
      <c r="GU577" s="28"/>
      <c r="GV577" s="28"/>
      <c r="GW577" s="28"/>
      <c r="GX577" s="28"/>
      <c r="GY577" s="28"/>
      <c r="GZ577" s="28"/>
      <c r="HA577" s="28"/>
      <c r="HB577" s="28"/>
      <c r="HC577" s="28"/>
      <c r="HD577" s="28"/>
      <c r="HE577" s="28"/>
      <c r="HF577" s="28"/>
      <c r="HG577" s="28"/>
      <c r="HH577" s="28"/>
      <c r="HI577" s="28"/>
      <c r="HJ577" s="28"/>
      <c r="HK577" s="28"/>
      <c r="HL577" s="28"/>
      <c r="HM577" s="28"/>
      <c r="HN577" s="28"/>
      <c r="HO577" s="28"/>
      <c r="HP577" s="28"/>
      <c r="HQ577" s="28"/>
      <c r="HR577" s="28"/>
      <c r="HS577" s="28"/>
      <c r="HT577" s="28"/>
      <c r="HU577" s="28"/>
      <c r="HV577" s="28"/>
      <c r="HW577" s="28"/>
      <c r="HX577" s="28"/>
      <c r="HY577" s="28"/>
      <c r="HZ577" s="28"/>
      <c r="IA577" s="28"/>
      <c r="IB577" s="28"/>
      <c r="IC577" s="28"/>
      <c r="ID577" s="28"/>
      <c r="IE577" s="28"/>
      <c r="IF577" s="28"/>
      <c r="IG577" s="28"/>
      <c r="IH577" s="28"/>
      <c r="II577" s="28"/>
      <c r="IJ577" s="28"/>
      <c r="IK577" s="28"/>
      <c r="IL577" s="28"/>
      <c r="IM577" s="28"/>
      <c r="IN577" s="28"/>
      <c r="IO577" s="28"/>
      <c r="IP577" s="28"/>
      <c r="IQ577" s="28"/>
      <c r="IR577" s="28"/>
      <c r="IS577" s="28"/>
      <c r="IT577" s="28"/>
      <c r="IU577" s="28"/>
      <c r="IV577" s="28"/>
      <c r="IW577" s="28"/>
      <c r="IX577" s="28"/>
      <c r="IY577" s="28"/>
      <c r="IZ577" s="28"/>
      <c r="JA577" s="28"/>
      <c r="JB577" s="28"/>
      <c r="JC577" s="28"/>
      <c r="JD577" s="28"/>
      <c r="JE577" s="28"/>
      <c r="JF577" s="28"/>
      <c r="JG577" s="28"/>
      <c r="JH577" s="28"/>
      <c r="JI577" s="28"/>
      <c r="JJ577" s="28"/>
      <c r="JK577" s="28"/>
      <c r="JL577" s="28"/>
      <c r="JM577" s="28"/>
      <c r="JN577" s="28"/>
      <c r="JO577" s="28"/>
      <c r="JP577" s="28"/>
      <c r="JQ577" s="28"/>
      <c r="JR577" s="28"/>
      <c r="JS577" s="28"/>
    </row>
    <row r="578" spans="1:279" s="27" customFormat="1" ht="12.75" outlineLevel="1" x14ac:dyDescent="0.2">
      <c r="A578" s="33"/>
      <c r="B578" s="58"/>
      <c r="C578" s="193" t="s">
        <v>41</v>
      </c>
      <c r="D578" s="33"/>
      <c r="E578" s="258"/>
      <c r="F578" s="194"/>
      <c r="G578" s="253">
        <f t="shared" si="840"/>
        <v>-22205.070218216599</v>
      </c>
      <c r="H578" s="246">
        <f t="shared" si="846"/>
        <v>2.8936534000134034E-5</v>
      </c>
      <c r="I578" s="201" t="s">
        <v>193</v>
      </c>
      <c r="J578" s="199">
        <f t="shared" si="841"/>
        <v>-325.09034031413609</v>
      </c>
      <c r="K578" s="199">
        <f t="shared" si="841"/>
        <v>-333.11805333333336</v>
      </c>
      <c r="L578" s="199">
        <f t="shared" si="841"/>
        <v>-358.04786259541982</v>
      </c>
      <c r="M578" s="199">
        <f t="shared" si="841"/>
        <v>-302.49963675213672</v>
      </c>
      <c r="N578" s="199">
        <f t="shared" si="841"/>
        <v>-821.41922448979585</v>
      </c>
      <c r="O578" s="199">
        <f t="shared" si="841"/>
        <v>-35.718073022312375</v>
      </c>
      <c r="P578" s="199">
        <f t="shared" si="841"/>
        <v>-414.23141818181813</v>
      </c>
      <c r="Q578" s="199">
        <f t="shared" si="841"/>
        <v>-597.07724657534243</v>
      </c>
      <c r="R578" s="199">
        <f t="shared" si="841"/>
        <v>-294.94187577639752</v>
      </c>
      <c r="S578" s="199">
        <f t="shared" si="841"/>
        <v>-437.16569565217389</v>
      </c>
      <c r="T578" s="199">
        <f t="shared" si="841"/>
        <v>-470.58246927374302</v>
      </c>
      <c r="U578" s="199">
        <f t="shared" si="841"/>
        <v>-649.7926995073891</v>
      </c>
      <c r="V578" s="199">
        <f t="shared" si="841"/>
        <v>-29.959389121338912</v>
      </c>
      <c r="W578" s="199">
        <f t="shared" si="841"/>
        <v>-369.8657961165049</v>
      </c>
      <c r="X578" s="199">
        <f t="shared" si="841"/>
        <v>-435.04950495049508</v>
      </c>
      <c r="Y578" s="199">
        <f t="shared" si="841"/>
        <v>-490.38461538461536</v>
      </c>
      <c r="Z578" s="199">
        <f t="shared" ref="Z578:AJ578" si="880">+Z531/Z$10</f>
        <v>-430.73170731707319</v>
      </c>
      <c r="AA578" s="199">
        <f t="shared" si="880"/>
        <v>-403.5164835164835</v>
      </c>
      <c r="AB578" s="199">
        <f t="shared" si="880"/>
        <v>-433.8235294117647</v>
      </c>
      <c r="AC578" s="199">
        <f t="shared" si="880"/>
        <v>-475.47892720306515</v>
      </c>
      <c r="AD578" s="199">
        <f t="shared" si="880"/>
        <v>-1093.4787692307693</v>
      </c>
      <c r="AE578" s="199">
        <f t="shared" si="880"/>
        <v>-593.27731092436977</v>
      </c>
      <c r="AF578" s="199">
        <f t="shared" si="880"/>
        <v>0</v>
      </c>
      <c r="AG578" s="199">
        <f t="shared" si="880"/>
        <v>-746.32838211382114</v>
      </c>
      <c r="AH578" s="199">
        <f t="shared" si="880"/>
        <v>-1496.5180327868852</v>
      </c>
      <c r="AI578" s="199">
        <f t="shared" si="880"/>
        <v>-634.30894308943084</v>
      </c>
      <c r="AJ578" s="199">
        <f t="shared" si="880"/>
        <v>-919.14049811320763</v>
      </c>
      <c r="AK578" s="199">
        <f t="shared" ref="AK578:AL578" si="881">+AK531/AK$10</f>
        <v>-1244.2869198312237</v>
      </c>
      <c r="AL578" s="199">
        <f t="shared" si="881"/>
        <v>-1042.9440677966102</v>
      </c>
      <c r="AM578" s="199">
        <f t="shared" ref="AM578:AO578" si="882">+AM531/AM$10</f>
        <v>-1648.6074074074074</v>
      </c>
      <c r="AN578" s="199">
        <f t="shared" si="882"/>
        <v>-751.89364044943818</v>
      </c>
      <c r="AO578" s="199">
        <f t="shared" si="882"/>
        <v>-955.54498141263946</v>
      </c>
      <c r="AP578" s="199">
        <f t="shared" ref="AP578:AS578" si="883">+AP531/AP$10</f>
        <v>-626.20547945205476</v>
      </c>
      <c r="AQ578" s="199">
        <f t="shared" si="883"/>
        <v>-628.35738831615117</v>
      </c>
      <c r="AR578" s="199">
        <f t="shared" si="883"/>
        <v>-1068.7285223367699</v>
      </c>
      <c r="AS578" s="199">
        <f t="shared" si="883"/>
        <v>-646.95532646048105</v>
      </c>
      <c r="AT578" s="199"/>
      <c r="AU578" s="199"/>
      <c r="AV578" s="199"/>
      <c r="AW578" s="199"/>
      <c r="AX578" s="199"/>
      <c r="AY578" s="199"/>
      <c r="AZ578" s="199"/>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c r="CG578" s="34"/>
      <c r="CH578" s="34"/>
      <c r="CI578" s="34"/>
      <c r="CJ578" s="34"/>
      <c r="CK578" s="34"/>
      <c r="CL578" s="34"/>
      <c r="CM578" s="34"/>
      <c r="CN578" s="34"/>
      <c r="CO578" s="34"/>
      <c r="CP578" s="34"/>
      <c r="CQ578" s="34"/>
      <c r="CR578" s="34"/>
      <c r="CS578" s="34"/>
      <c r="CT578" s="34"/>
      <c r="CU578" s="34"/>
      <c r="CV578" s="34"/>
      <c r="CW578" s="34"/>
      <c r="CX578" s="34"/>
      <c r="CY578" s="34"/>
      <c r="CZ578" s="34"/>
      <c r="DA578" s="34"/>
      <c r="DB578" s="14"/>
      <c r="DC578" s="28"/>
      <c r="DD578" s="28"/>
      <c r="DE578" s="28"/>
      <c r="DF578" s="28"/>
      <c r="DG578" s="28"/>
      <c r="DH578" s="28"/>
      <c r="DI578" s="28"/>
      <c r="DJ578" s="28"/>
      <c r="DK578" s="28"/>
      <c r="DL578" s="28"/>
      <c r="DM578" s="28"/>
      <c r="DN578" s="28"/>
      <c r="DO578" s="28"/>
      <c r="DP578" s="28"/>
      <c r="DQ578" s="28"/>
      <c r="DR578" s="28"/>
      <c r="DS578" s="28"/>
      <c r="DT578" s="28"/>
      <c r="DU578" s="28"/>
      <c r="DV578" s="28"/>
      <c r="DW578" s="28"/>
      <c r="DX578" s="28"/>
      <c r="DY578" s="28"/>
      <c r="DZ578" s="28"/>
      <c r="EA578" s="28"/>
      <c r="EB578" s="28"/>
      <c r="EC578" s="28"/>
      <c r="ED578" s="28"/>
      <c r="EE578" s="28"/>
      <c r="EF578" s="28"/>
      <c r="EG578" s="28"/>
      <c r="EH578" s="28"/>
      <c r="EI578" s="28"/>
      <c r="EJ578" s="28"/>
      <c r="EK578" s="28"/>
      <c r="EL578" s="28"/>
      <c r="EM578" s="28"/>
      <c r="EN578" s="28"/>
      <c r="EO578" s="28"/>
      <c r="EP578" s="28"/>
      <c r="EQ578" s="28"/>
      <c r="ER578" s="28"/>
      <c r="ES578" s="28"/>
      <c r="ET578" s="28"/>
      <c r="EU578" s="28"/>
      <c r="EV578" s="28"/>
      <c r="EW578" s="28"/>
      <c r="EX578" s="28"/>
      <c r="EY578" s="28"/>
      <c r="EZ578" s="28"/>
      <c r="FA578" s="28"/>
      <c r="FB578" s="28"/>
      <c r="FC578" s="28"/>
      <c r="FD578" s="28"/>
      <c r="FE578" s="28"/>
      <c r="FF578" s="28"/>
      <c r="FG578" s="28"/>
      <c r="FH578" s="28"/>
      <c r="FI578" s="28"/>
      <c r="FJ578" s="28"/>
      <c r="FK578" s="28"/>
      <c r="FL578" s="28"/>
      <c r="FM578" s="28"/>
      <c r="FN578" s="28"/>
      <c r="FO578" s="28"/>
      <c r="FP578" s="28"/>
      <c r="FQ578" s="28"/>
      <c r="FR578" s="28"/>
      <c r="FS578" s="28"/>
      <c r="FT578" s="28"/>
      <c r="FU578" s="28"/>
      <c r="FV578" s="28"/>
      <c r="FW578" s="28"/>
      <c r="FX578" s="28"/>
      <c r="FY578" s="28"/>
      <c r="FZ578" s="28"/>
      <c r="GA578" s="28"/>
      <c r="GB578" s="28"/>
      <c r="GC578" s="28"/>
      <c r="GD578" s="28"/>
      <c r="GE578" s="28"/>
      <c r="GF578" s="28"/>
      <c r="GG578" s="28"/>
      <c r="GH578" s="28"/>
      <c r="GI578" s="28"/>
      <c r="GJ578" s="28"/>
      <c r="GK578" s="28"/>
      <c r="GL578" s="28"/>
      <c r="GM578" s="28"/>
      <c r="GN578" s="28"/>
      <c r="GO578" s="28"/>
      <c r="GP578" s="28"/>
      <c r="GQ578" s="28"/>
      <c r="GR578" s="28"/>
      <c r="GS578" s="28"/>
      <c r="GT578" s="28"/>
      <c r="GU578" s="28"/>
      <c r="GV578" s="28"/>
      <c r="GW578" s="28"/>
      <c r="GX578" s="28"/>
      <c r="GY578" s="28"/>
      <c r="GZ578" s="28"/>
      <c r="HA578" s="28"/>
      <c r="HB578" s="28"/>
      <c r="HC578" s="28"/>
      <c r="HD578" s="28"/>
      <c r="HE578" s="28"/>
      <c r="HF578" s="28"/>
      <c r="HG578" s="28"/>
      <c r="HH578" s="28"/>
      <c r="HI578" s="28"/>
      <c r="HJ578" s="28"/>
      <c r="HK578" s="28"/>
      <c r="HL578" s="28"/>
      <c r="HM578" s="28"/>
      <c r="HN578" s="28"/>
      <c r="HO578" s="28"/>
      <c r="HP578" s="28"/>
      <c r="HQ578" s="28"/>
      <c r="HR578" s="28"/>
      <c r="HS578" s="28"/>
      <c r="HT578" s="28"/>
      <c r="HU578" s="28"/>
      <c r="HV578" s="28"/>
      <c r="HW578" s="28"/>
      <c r="HX578" s="28"/>
      <c r="HY578" s="28"/>
      <c r="HZ578" s="28"/>
      <c r="IA578" s="28"/>
      <c r="IB578" s="28"/>
      <c r="IC578" s="28"/>
      <c r="ID578" s="28"/>
      <c r="IE578" s="28"/>
      <c r="IF578" s="28"/>
      <c r="IG578" s="28"/>
      <c r="IH578" s="28"/>
      <c r="II578" s="28"/>
      <c r="IJ578" s="28"/>
      <c r="IK578" s="28"/>
      <c r="IL578" s="28"/>
      <c r="IM578" s="28"/>
      <c r="IN578" s="28"/>
      <c r="IO578" s="28"/>
      <c r="IP578" s="28"/>
      <c r="IQ578" s="28"/>
      <c r="IR578" s="28"/>
      <c r="IS578" s="28"/>
      <c r="IT578" s="28"/>
      <c r="IU578" s="28"/>
      <c r="IV578" s="28"/>
      <c r="IW578" s="28"/>
      <c r="IX578" s="28"/>
      <c r="IY578" s="28"/>
      <c r="IZ578" s="28"/>
      <c r="JA578" s="28"/>
      <c r="JB578" s="28"/>
      <c r="JC578" s="28"/>
      <c r="JD578" s="28"/>
      <c r="JE578" s="28"/>
      <c r="JF578" s="28"/>
      <c r="JG578" s="28"/>
      <c r="JH578" s="28"/>
      <c r="JI578" s="28"/>
      <c r="JJ578" s="28"/>
      <c r="JK578" s="28"/>
      <c r="JL578" s="28"/>
      <c r="JM578" s="28"/>
      <c r="JN578" s="28"/>
      <c r="JO578" s="28"/>
      <c r="JP578" s="28"/>
      <c r="JQ578" s="28"/>
      <c r="JR578" s="28"/>
      <c r="JS578" s="28"/>
    </row>
    <row r="579" spans="1:279" s="27" customFormat="1" ht="12.75" outlineLevel="1" x14ac:dyDescent="0.2">
      <c r="A579" s="33"/>
      <c r="B579" s="58"/>
      <c r="C579" s="193" t="s">
        <v>44</v>
      </c>
      <c r="D579" s="33"/>
      <c r="E579" s="258"/>
      <c r="F579" s="194"/>
      <c r="G579" s="253">
        <f t="shared" si="840"/>
        <v>-13856.68094914223</v>
      </c>
      <c r="H579" s="246">
        <f t="shared" si="846"/>
        <v>1.805733174781499E-5</v>
      </c>
      <c r="I579" s="201" t="s">
        <v>193</v>
      </c>
      <c r="J579" s="199">
        <f t="shared" si="841"/>
        <v>-713.30730041742333</v>
      </c>
      <c r="K579" s="199">
        <f t="shared" si="841"/>
        <v>-898.35928704355615</v>
      </c>
      <c r="L579" s="199">
        <f t="shared" si="841"/>
        <v>-769.83976634739361</v>
      </c>
      <c r="M579" s="199">
        <f t="shared" si="841"/>
        <v>-1004.8590179953716</v>
      </c>
      <c r="N579" s="199">
        <f t="shared" si="841"/>
        <v>-852.22573270140799</v>
      </c>
      <c r="O579" s="199">
        <f t="shared" si="841"/>
        <v>-597.21610903181067</v>
      </c>
      <c r="P579" s="199">
        <f t="shared" si="841"/>
        <v>-367.21213341328854</v>
      </c>
      <c r="Q579" s="199">
        <f t="shared" si="841"/>
        <v>-613.80979589360402</v>
      </c>
      <c r="R579" s="199">
        <f t="shared" si="841"/>
        <v>-394.64502275641712</v>
      </c>
      <c r="S579" s="199">
        <f t="shared" si="841"/>
        <v>-65.527130434782606</v>
      </c>
      <c r="T579" s="199">
        <f t="shared" si="841"/>
        <v>-1229.0760045240204</v>
      </c>
      <c r="U579" s="199">
        <f t="shared" si="841"/>
        <v>-905.59261328268292</v>
      </c>
      <c r="V579" s="199">
        <f t="shared" si="841"/>
        <v>-143.51671966527198</v>
      </c>
      <c r="W579" s="199">
        <f t="shared" si="841"/>
        <v>-253.98876699029125</v>
      </c>
      <c r="X579" s="199">
        <f t="shared" si="841"/>
        <v>-184.75886138613862</v>
      </c>
      <c r="Y579" s="199">
        <f t="shared" si="841"/>
        <v>-415.83512500000001</v>
      </c>
      <c r="Z579" s="199">
        <f t="shared" ref="Z579:AJ579" si="884">+Z532/Z$10</f>
        <v>-109.42336585365852</v>
      </c>
      <c r="AA579" s="199">
        <f t="shared" si="884"/>
        <v>-133.87146520146518</v>
      </c>
      <c r="AB579" s="199">
        <f t="shared" si="884"/>
        <v>-32.705514705882351</v>
      </c>
      <c r="AC579" s="199">
        <f t="shared" si="884"/>
        <v>-305.77422988505748</v>
      </c>
      <c r="AD579" s="199">
        <f t="shared" si="884"/>
        <v>-119.59895546558704</v>
      </c>
      <c r="AE579" s="199">
        <f t="shared" si="884"/>
        <v>-199.73727731092436</v>
      </c>
      <c r="AF579" s="199">
        <f t="shared" si="884"/>
        <v>-266.68336607142857</v>
      </c>
      <c r="AG579" s="199">
        <f t="shared" si="884"/>
        <v>-355.4239756097561</v>
      </c>
      <c r="AH579" s="199">
        <f t="shared" si="884"/>
        <v>-1461.1536311475411</v>
      </c>
      <c r="AI579" s="199">
        <f t="shared" si="884"/>
        <v>-574.88624390243899</v>
      </c>
      <c r="AJ579" s="199">
        <f t="shared" si="884"/>
        <v>-415.80396226415093</v>
      </c>
      <c r="AK579" s="199">
        <f t="shared" ref="AK579:AL579" si="885">+AK532/AK$10</f>
        <v>-290.42633755274261</v>
      </c>
      <c r="AL579" s="199">
        <f t="shared" si="885"/>
        <v>-181.4232372881356</v>
      </c>
      <c r="AM579" s="199">
        <f t="shared" ref="AM579:AO579" si="886">+AM532/AM$10</f>
        <v>0</v>
      </c>
      <c r="AN579" s="199">
        <f t="shared" si="886"/>
        <v>0</v>
      </c>
      <c r="AO579" s="199">
        <f t="shared" si="886"/>
        <v>0</v>
      </c>
      <c r="AP579" s="199">
        <f t="shared" ref="AP579:AS579" si="887">+AP532/AP$10</f>
        <v>0</v>
      </c>
      <c r="AQ579" s="199">
        <f t="shared" si="887"/>
        <v>0</v>
      </c>
      <c r="AR579" s="199">
        <f t="shared" si="887"/>
        <v>0</v>
      </c>
      <c r="AS579" s="199">
        <f t="shared" si="887"/>
        <v>0</v>
      </c>
      <c r="AT579" s="199"/>
      <c r="AU579" s="199"/>
      <c r="AV579" s="199"/>
      <c r="AW579" s="199"/>
      <c r="AX579" s="199"/>
      <c r="AY579" s="199"/>
      <c r="AZ579" s="199"/>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c r="CG579" s="34"/>
      <c r="CH579" s="34"/>
      <c r="CI579" s="34"/>
      <c r="CJ579" s="34"/>
      <c r="CK579" s="34"/>
      <c r="CL579" s="34"/>
      <c r="CM579" s="34"/>
      <c r="CN579" s="34"/>
      <c r="CO579" s="34"/>
      <c r="CP579" s="34"/>
      <c r="CQ579" s="34"/>
      <c r="CR579" s="34"/>
      <c r="CS579" s="34"/>
      <c r="CT579" s="34"/>
      <c r="CU579" s="34"/>
      <c r="CV579" s="34"/>
      <c r="CW579" s="34"/>
      <c r="CX579" s="34"/>
      <c r="CY579" s="34"/>
      <c r="CZ579" s="34"/>
      <c r="DA579" s="34"/>
      <c r="DB579" s="14"/>
      <c r="DC579" s="28"/>
      <c r="DD579" s="28"/>
      <c r="DE579" s="28"/>
      <c r="DF579" s="28"/>
      <c r="DG579" s="28"/>
      <c r="DH579" s="28"/>
      <c r="DI579" s="28"/>
      <c r="DJ579" s="28"/>
      <c r="DK579" s="28"/>
      <c r="DL579" s="28"/>
      <c r="DM579" s="28"/>
      <c r="DN579" s="28"/>
      <c r="DO579" s="28"/>
      <c r="DP579" s="28"/>
      <c r="DQ579" s="28"/>
      <c r="DR579" s="28"/>
      <c r="DS579" s="28"/>
      <c r="DT579" s="28"/>
      <c r="DU579" s="28"/>
      <c r="DV579" s="28"/>
      <c r="DW579" s="28"/>
      <c r="DX579" s="28"/>
      <c r="DY579" s="28"/>
      <c r="DZ579" s="28"/>
      <c r="EA579" s="28"/>
      <c r="EB579" s="28"/>
      <c r="EC579" s="28"/>
      <c r="ED579" s="28"/>
      <c r="EE579" s="28"/>
      <c r="EF579" s="28"/>
      <c r="EG579" s="28"/>
      <c r="EH579" s="28"/>
      <c r="EI579" s="28"/>
      <c r="EJ579" s="28"/>
      <c r="EK579" s="28"/>
      <c r="EL579" s="28"/>
      <c r="EM579" s="28"/>
      <c r="EN579" s="28"/>
      <c r="EO579" s="28"/>
      <c r="EP579" s="28"/>
      <c r="EQ579" s="28"/>
      <c r="ER579" s="28"/>
      <c r="ES579" s="28"/>
      <c r="ET579" s="28"/>
      <c r="EU579" s="28"/>
      <c r="EV579" s="28"/>
      <c r="EW579" s="28"/>
      <c r="EX579" s="28"/>
      <c r="EY579" s="28"/>
      <c r="EZ579" s="28"/>
      <c r="FA579" s="28"/>
      <c r="FB579" s="28"/>
      <c r="FC579" s="28"/>
      <c r="FD579" s="28"/>
      <c r="FE579" s="28"/>
      <c r="FF579" s="28"/>
      <c r="FG579" s="28"/>
      <c r="FH579" s="28"/>
      <c r="FI579" s="28"/>
      <c r="FJ579" s="28"/>
      <c r="FK579" s="28"/>
      <c r="FL579" s="28"/>
      <c r="FM579" s="28"/>
      <c r="FN579" s="28"/>
      <c r="FO579" s="28"/>
      <c r="FP579" s="28"/>
      <c r="FQ579" s="28"/>
      <c r="FR579" s="28"/>
      <c r="FS579" s="28"/>
      <c r="FT579" s="28"/>
      <c r="FU579" s="28"/>
      <c r="FV579" s="28"/>
      <c r="FW579" s="28"/>
      <c r="FX579" s="28"/>
      <c r="FY579" s="28"/>
      <c r="FZ579" s="28"/>
      <c r="GA579" s="28"/>
      <c r="GB579" s="28"/>
      <c r="GC579" s="28"/>
      <c r="GD579" s="28"/>
      <c r="GE579" s="28"/>
      <c r="GF579" s="28"/>
      <c r="GG579" s="28"/>
      <c r="GH579" s="28"/>
      <c r="GI579" s="28"/>
      <c r="GJ579" s="28"/>
      <c r="GK579" s="28"/>
      <c r="GL579" s="28"/>
      <c r="GM579" s="28"/>
      <c r="GN579" s="28"/>
      <c r="GO579" s="28"/>
      <c r="GP579" s="28"/>
      <c r="GQ579" s="28"/>
      <c r="GR579" s="28"/>
      <c r="GS579" s="28"/>
      <c r="GT579" s="28"/>
      <c r="GU579" s="28"/>
      <c r="GV579" s="28"/>
      <c r="GW579" s="28"/>
      <c r="GX579" s="28"/>
      <c r="GY579" s="28"/>
      <c r="GZ579" s="28"/>
      <c r="HA579" s="28"/>
      <c r="HB579" s="28"/>
      <c r="HC579" s="28"/>
      <c r="HD579" s="28"/>
      <c r="HE579" s="28"/>
      <c r="HF579" s="28"/>
      <c r="HG579" s="28"/>
      <c r="HH579" s="28"/>
      <c r="HI579" s="28"/>
      <c r="HJ579" s="28"/>
      <c r="HK579" s="28"/>
      <c r="HL579" s="28"/>
      <c r="HM579" s="28"/>
      <c r="HN579" s="28"/>
      <c r="HO579" s="28"/>
      <c r="HP579" s="28"/>
      <c r="HQ579" s="28"/>
      <c r="HR579" s="28"/>
      <c r="HS579" s="28"/>
      <c r="HT579" s="28"/>
      <c r="HU579" s="28"/>
      <c r="HV579" s="28"/>
      <c r="HW579" s="28"/>
      <c r="HX579" s="28"/>
      <c r="HY579" s="28"/>
      <c r="HZ579" s="28"/>
      <c r="IA579" s="28"/>
      <c r="IB579" s="28"/>
      <c r="IC579" s="28"/>
      <c r="ID579" s="28"/>
      <c r="IE579" s="28"/>
      <c r="IF579" s="28"/>
      <c r="IG579" s="28"/>
      <c r="IH579" s="28"/>
      <c r="II579" s="28"/>
      <c r="IJ579" s="28"/>
      <c r="IK579" s="28"/>
      <c r="IL579" s="28"/>
      <c r="IM579" s="28"/>
      <c r="IN579" s="28"/>
      <c r="IO579" s="28"/>
      <c r="IP579" s="28"/>
      <c r="IQ579" s="28"/>
      <c r="IR579" s="28"/>
      <c r="IS579" s="28"/>
      <c r="IT579" s="28"/>
      <c r="IU579" s="28"/>
      <c r="IV579" s="28"/>
      <c r="IW579" s="28"/>
      <c r="IX579" s="28"/>
      <c r="IY579" s="28"/>
      <c r="IZ579" s="28"/>
      <c r="JA579" s="28"/>
      <c r="JB579" s="28"/>
      <c r="JC579" s="28"/>
      <c r="JD579" s="28"/>
      <c r="JE579" s="28"/>
      <c r="JF579" s="28"/>
      <c r="JG579" s="28"/>
      <c r="JH579" s="28"/>
      <c r="JI579" s="28"/>
      <c r="JJ579" s="28"/>
      <c r="JK579" s="28"/>
      <c r="JL579" s="28"/>
      <c r="JM579" s="28"/>
      <c r="JN579" s="28"/>
      <c r="JO579" s="28"/>
      <c r="JP579" s="28"/>
      <c r="JQ579" s="28"/>
      <c r="JR579" s="28"/>
      <c r="JS579" s="28"/>
    </row>
    <row r="580" spans="1:279" s="27" customFormat="1" ht="12.75" outlineLevel="1" x14ac:dyDescent="0.2">
      <c r="A580" s="33"/>
      <c r="B580" s="58"/>
      <c r="C580" s="193" t="s">
        <v>43</v>
      </c>
      <c r="D580" s="33"/>
      <c r="E580" s="258"/>
      <c r="F580" s="194"/>
      <c r="G580" s="253">
        <f t="shared" si="840"/>
        <v>-24545.520898756818</v>
      </c>
      <c r="H580" s="246">
        <f t="shared" si="846"/>
        <v>3.1986491961425639E-5</v>
      </c>
      <c r="I580" s="201" t="s">
        <v>193</v>
      </c>
      <c r="J580" s="199">
        <f t="shared" si="841"/>
        <v>-452.99285340314134</v>
      </c>
      <c r="K580" s="199">
        <f t="shared" si="841"/>
        <v>-775.04584</v>
      </c>
      <c r="L580" s="199">
        <f t="shared" si="841"/>
        <v>-679.31091603053437</v>
      </c>
      <c r="M580" s="199">
        <f t="shared" si="841"/>
        <v>-457.74181623931628</v>
      </c>
      <c r="N580" s="199">
        <f t="shared" si="841"/>
        <v>-638.0895714285715</v>
      </c>
      <c r="O580" s="199">
        <f t="shared" si="841"/>
        <v>-770.91821501014215</v>
      </c>
      <c r="P580" s="199">
        <f t="shared" si="841"/>
        <v>-502.50759999999985</v>
      </c>
      <c r="Q580" s="199">
        <f t="shared" si="841"/>
        <v>-1121.1602739726027</v>
      </c>
      <c r="R580" s="199">
        <f t="shared" si="841"/>
        <v>-524.29011180124223</v>
      </c>
      <c r="S580" s="199">
        <f t="shared" si="841"/>
        <v>-1030.6545760869567</v>
      </c>
      <c r="T580" s="199">
        <f t="shared" si="841"/>
        <v>-501.25289385474861</v>
      </c>
      <c r="U580" s="199">
        <f t="shared" si="841"/>
        <v>-579.32940886699521</v>
      </c>
      <c r="V580" s="199">
        <f t="shared" si="841"/>
        <v>-728.34402510460245</v>
      </c>
      <c r="W580" s="199">
        <f t="shared" si="841"/>
        <v>-950.82758252427186</v>
      </c>
      <c r="X580" s="199">
        <f t="shared" si="841"/>
        <v>-1092.8857920792079</v>
      </c>
      <c r="Y580" s="199">
        <f t="shared" si="841"/>
        <v>-1002.3077500000001</v>
      </c>
      <c r="Z580" s="199">
        <f t="shared" ref="Z580:AJ580" si="888">+Z533/Z$10</f>
        <v>-942.76593495934947</v>
      </c>
      <c r="AA580" s="199">
        <f t="shared" si="888"/>
        <v>-524.29106959706962</v>
      </c>
      <c r="AB580" s="199">
        <f t="shared" si="888"/>
        <v>-649.93399999999997</v>
      </c>
      <c r="AC580" s="199">
        <f t="shared" si="888"/>
        <v>-1040.6714482758623</v>
      </c>
      <c r="AD580" s="199">
        <f t="shared" si="888"/>
        <v>-667.96272874493934</v>
      </c>
      <c r="AE580" s="199">
        <f t="shared" si="888"/>
        <v>-677.87881512605043</v>
      </c>
      <c r="AF580" s="199">
        <f t="shared" si="888"/>
        <v>-826.47447321428569</v>
      </c>
      <c r="AG580" s="199">
        <f t="shared" si="888"/>
        <v>-936.08888617886169</v>
      </c>
      <c r="AH580" s="199">
        <f t="shared" si="888"/>
        <v>-793.55597540983615</v>
      </c>
      <c r="AI580" s="199">
        <f t="shared" si="888"/>
        <v>-1931.9571951219514</v>
      </c>
      <c r="AJ580" s="199">
        <f t="shared" si="888"/>
        <v>-763.13745660377367</v>
      </c>
      <c r="AK580" s="199">
        <f t="shared" ref="AK580:AL580" si="889">+AK533/AK$10</f>
        <v>-1787.3113670886073</v>
      </c>
      <c r="AL580" s="199">
        <f t="shared" si="889"/>
        <v>-1195.8323220338984</v>
      </c>
      <c r="AM580" s="199">
        <f t="shared" ref="AM580:AO580" si="890">+AM533/AM$10</f>
        <v>0</v>
      </c>
      <c r="AN580" s="199">
        <f t="shared" si="890"/>
        <v>0</v>
      </c>
      <c r="AO580" s="199">
        <f t="shared" si="890"/>
        <v>0</v>
      </c>
      <c r="AP580" s="199">
        <f t="shared" ref="AP580:AS580" si="891">+AP533/AP$10</f>
        <v>0</v>
      </c>
      <c r="AQ580" s="199">
        <f t="shared" si="891"/>
        <v>0</v>
      </c>
      <c r="AR580" s="199">
        <f t="shared" si="891"/>
        <v>0</v>
      </c>
      <c r="AS580" s="199">
        <f t="shared" si="891"/>
        <v>0</v>
      </c>
      <c r="AT580" s="199"/>
      <c r="AU580" s="199"/>
      <c r="AV580" s="199"/>
      <c r="AW580" s="199"/>
      <c r="AX580" s="199"/>
      <c r="AY580" s="199"/>
      <c r="AZ580" s="199"/>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c r="CG580" s="34"/>
      <c r="CH580" s="34"/>
      <c r="CI580" s="34"/>
      <c r="CJ580" s="34"/>
      <c r="CK580" s="34"/>
      <c r="CL580" s="34"/>
      <c r="CM580" s="34"/>
      <c r="CN580" s="34"/>
      <c r="CO580" s="34"/>
      <c r="CP580" s="34"/>
      <c r="CQ580" s="34"/>
      <c r="CR580" s="34"/>
      <c r="CS580" s="34"/>
      <c r="CT580" s="34"/>
      <c r="CU580" s="34"/>
      <c r="CV580" s="34"/>
      <c r="CW580" s="34"/>
      <c r="CX580" s="34"/>
      <c r="CY580" s="34"/>
      <c r="CZ580" s="34"/>
      <c r="DA580" s="34"/>
      <c r="DB580" s="14"/>
      <c r="DC580" s="28"/>
      <c r="DD580" s="28"/>
      <c r="DE580" s="28"/>
      <c r="DF580" s="28"/>
      <c r="DG580" s="28"/>
      <c r="DH580" s="28"/>
      <c r="DI580" s="28"/>
      <c r="DJ580" s="28"/>
      <c r="DK580" s="28"/>
      <c r="DL580" s="28"/>
      <c r="DM580" s="28"/>
      <c r="DN580" s="28"/>
      <c r="DO580" s="28"/>
      <c r="DP580" s="28"/>
      <c r="DQ580" s="28"/>
      <c r="DR580" s="28"/>
      <c r="DS580" s="28"/>
      <c r="DT580" s="28"/>
      <c r="DU580" s="28"/>
      <c r="DV580" s="28"/>
      <c r="DW580" s="28"/>
      <c r="DX580" s="28"/>
      <c r="DY580" s="28"/>
      <c r="DZ580" s="28"/>
      <c r="EA580" s="28"/>
      <c r="EB580" s="28"/>
      <c r="EC580" s="28"/>
      <c r="ED580" s="28"/>
      <c r="EE580" s="28"/>
      <c r="EF580" s="28"/>
      <c r="EG580" s="28"/>
      <c r="EH580" s="28"/>
      <c r="EI580" s="28"/>
      <c r="EJ580" s="28"/>
      <c r="EK580" s="28"/>
      <c r="EL580" s="28"/>
      <c r="EM580" s="28"/>
      <c r="EN580" s="28"/>
      <c r="EO580" s="28"/>
      <c r="EP580" s="28"/>
      <c r="EQ580" s="28"/>
      <c r="ER580" s="28"/>
      <c r="ES580" s="28"/>
      <c r="ET580" s="28"/>
      <c r="EU580" s="28"/>
      <c r="EV580" s="28"/>
      <c r="EW580" s="28"/>
      <c r="EX580" s="28"/>
      <c r="EY580" s="28"/>
      <c r="EZ580" s="28"/>
      <c r="FA580" s="28"/>
      <c r="FB580" s="28"/>
      <c r="FC580" s="28"/>
      <c r="FD580" s="28"/>
      <c r="FE580" s="28"/>
      <c r="FF580" s="28"/>
      <c r="FG580" s="28"/>
      <c r="FH580" s="28"/>
      <c r="FI580" s="28"/>
      <c r="FJ580" s="28"/>
      <c r="FK580" s="28"/>
      <c r="FL580" s="28"/>
      <c r="FM580" s="28"/>
      <c r="FN580" s="28"/>
      <c r="FO580" s="28"/>
      <c r="FP580" s="28"/>
      <c r="FQ580" s="28"/>
      <c r="FR580" s="28"/>
      <c r="FS580" s="28"/>
      <c r="FT580" s="28"/>
      <c r="FU580" s="28"/>
      <c r="FV580" s="28"/>
      <c r="FW580" s="28"/>
      <c r="FX580" s="28"/>
      <c r="FY580" s="28"/>
      <c r="FZ580" s="28"/>
      <c r="GA580" s="28"/>
      <c r="GB580" s="28"/>
      <c r="GC580" s="28"/>
      <c r="GD580" s="28"/>
      <c r="GE580" s="28"/>
      <c r="GF580" s="28"/>
      <c r="GG580" s="28"/>
      <c r="GH580" s="28"/>
      <c r="GI580" s="28"/>
      <c r="GJ580" s="28"/>
      <c r="GK580" s="28"/>
      <c r="GL580" s="28"/>
      <c r="GM580" s="28"/>
      <c r="GN580" s="28"/>
      <c r="GO580" s="28"/>
      <c r="GP580" s="28"/>
      <c r="GQ580" s="28"/>
      <c r="GR580" s="28"/>
      <c r="GS580" s="28"/>
      <c r="GT580" s="28"/>
      <c r="GU580" s="28"/>
      <c r="GV580" s="28"/>
      <c r="GW580" s="28"/>
      <c r="GX580" s="28"/>
      <c r="GY580" s="28"/>
      <c r="GZ580" s="28"/>
      <c r="HA580" s="28"/>
      <c r="HB580" s="28"/>
      <c r="HC580" s="28"/>
      <c r="HD580" s="28"/>
      <c r="HE580" s="28"/>
      <c r="HF580" s="28"/>
      <c r="HG580" s="28"/>
      <c r="HH580" s="28"/>
      <c r="HI580" s="28"/>
      <c r="HJ580" s="28"/>
      <c r="HK580" s="28"/>
      <c r="HL580" s="28"/>
      <c r="HM580" s="28"/>
      <c r="HN580" s="28"/>
      <c r="HO580" s="28"/>
      <c r="HP580" s="28"/>
      <c r="HQ580" s="28"/>
      <c r="HR580" s="28"/>
      <c r="HS580" s="28"/>
      <c r="HT580" s="28"/>
      <c r="HU580" s="28"/>
      <c r="HV580" s="28"/>
      <c r="HW580" s="28"/>
      <c r="HX580" s="28"/>
      <c r="HY580" s="28"/>
      <c r="HZ580" s="28"/>
      <c r="IA580" s="28"/>
      <c r="IB580" s="28"/>
      <c r="IC580" s="28"/>
      <c r="ID580" s="28"/>
      <c r="IE580" s="28"/>
      <c r="IF580" s="28"/>
      <c r="IG580" s="28"/>
      <c r="IH580" s="28"/>
      <c r="II580" s="28"/>
      <c r="IJ580" s="28"/>
      <c r="IK580" s="28"/>
      <c r="IL580" s="28"/>
      <c r="IM580" s="28"/>
      <c r="IN580" s="28"/>
      <c r="IO580" s="28"/>
      <c r="IP580" s="28"/>
      <c r="IQ580" s="28"/>
      <c r="IR580" s="28"/>
      <c r="IS580" s="28"/>
      <c r="IT580" s="28"/>
      <c r="IU580" s="28"/>
      <c r="IV580" s="28"/>
      <c r="IW580" s="28"/>
      <c r="IX580" s="28"/>
      <c r="IY580" s="28"/>
      <c r="IZ580" s="28"/>
      <c r="JA580" s="28"/>
      <c r="JB580" s="28"/>
      <c r="JC580" s="28"/>
      <c r="JD580" s="28"/>
      <c r="JE580" s="28"/>
      <c r="JF580" s="28"/>
      <c r="JG580" s="28"/>
      <c r="JH580" s="28"/>
      <c r="JI580" s="28"/>
      <c r="JJ580" s="28"/>
      <c r="JK580" s="28"/>
      <c r="JL580" s="28"/>
      <c r="JM580" s="28"/>
      <c r="JN580" s="28"/>
      <c r="JO580" s="28"/>
      <c r="JP580" s="28"/>
      <c r="JQ580" s="28"/>
      <c r="JR580" s="28"/>
      <c r="JS580" s="28"/>
    </row>
    <row r="581" spans="1:279" s="27" customFormat="1" ht="12.75" outlineLevel="1" x14ac:dyDescent="0.2">
      <c r="A581" s="33"/>
      <c r="B581" s="58"/>
      <c r="C581" s="193" t="s">
        <v>70</v>
      </c>
      <c r="D581" s="33"/>
      <c r="E581" s="258"/>
      <c r="F581" s="194"/>
      <c r="G581" s="253">
        <f t="shared" si="840"/>
        <v>-2738.8605327832961</v>
      </c>
      <c r="H581" s="246">
        <f t="shared" si="846"/>
        <v>3.5691457018447692E-6</v>
      </c>
      <c r="I581" s="201" t="s">
        <v>193</v>
      </c>
      <c r="J581" s="199">
        <f t="shared" si="841"/>
        <v>-44.661806282722509</v>
      </c>
      <c r="K581" s="199">
        <f t="shared" si="841"/>
        <v>-263.26767999999998</v>
      </c>
      <c r="L581" s="199">
        <f t="shared" si="841"/>
        <v>-65.34407124681934</v>
      </c>
      <c r="M581" s="199">
        <f t="shared" si="841"/>
        <v>-303.38420940170937</v>
      </c>
      <c r="N581" s="199">
        <f t="shared" si="841"/>
        <v>-129.61857142857141</v>
      </c>
      <c r="O581" s="199">
        <f t="shared" si="841"/>
        <v>-473.29144016227178</v>
      </c>
      <c r="P581" s="199">
        <f t="shared" si="841"/>
        <v>-46.637690909090907</v>
      </c>
      <c r="Q581" s="199">
        <f t="shared" si="841"/>
        <v>-206.59941095890412</v>
      </c>
      <c r="R581" s="199">
        <f t="shared" si="841"/>
        <v>-159.56053416149066</v>
      </c>
      <c r="S581" s="199">
        <f t="shared" si="841"/>
        <v>-81.080445652173921</v>
      </c>
      <c r="T581" s="199">
        <f t="shared" si="841"/>
        <v>-54.623564245810051</v>
      </c>
      <c r="U581" s="199">
        <f t="shared" si="841"/>
        <v>-22.505605911330047</v>
      </c>
      <c r="V581" s="199">
        <f t="shared" si="841"/>
        <v>-95.514451882845194</v>
      </c>
      <c r="W581" s="199">
        <f t="shared" si="841"/>
        <v>-114.53955339805825</v>
      </c>
      <c r="X581" s="199">
        <f t="shared" si="841"/>
        <v>-33.171722772277228</v>
      </c>
      <c r="Y581" s="199">
        <f t="shared" si="841"/>
        <v>-40.997855769230767</v>
      </c>
      <c r="Z581" s="199">
        <f t="shared" ref="Z581:AJ581" si="892">+Z534/Z$10</f>
        <v>-106.92990243902439</v>
      </c>
      <c r="AA581" s="199">
        <f t="shared" si="892"/>
        <v>-39.422739926739929</v>
      </c>
      <c r="AB581" s="199">
        <f t="shared" si="892"/>
        <v>0</v>
      </c>
      <c r="AC581" s="199">
        <f t="shared" si="892"/>
        <v>-221.71550957854404</v>
      </c>
      <c r="AD581" s="199">
        <f t="shared" si="892"/>
        <v>-52.805878542510122</v>
      </c>
      <c r="AE581" s="199">
        <f t="shared" si="892"/>
        <v>-58.086084033613446</v>
      </c>
      <c r="AF581" s="199">
        <f t="shared" si="892"/>
        <v>-64.17599107142857</v>
      </c>
      <c r="AG581" s="199">
        <f t="shared" si="892"/>
        <v>-60.925813008130085</v>
      </c>
      <c r="AH581" s="199">
        <f t="shared" si="892"/>
        <v>0</v>
      </c>
      <c r="AI581" s="199">
        <f t="shared" si="892"/>
        <v>0</v>
      </c>
      <c r="AJ581" s="199">
        <f t="shared" si="892"/>
        <v>0</v>
      </c>
      <c r="AK581" s="199">
        <f t="shared" ref="AK581:AL581" si="893">+AK534/AK$10</f>
        <v>0</v>
      </c>
      <c r="AL581" s="199">
        <f t="shared" si="893"/>
        <v>0</v>
      </c>
      <c r="AM581" s="199">
        <f t="shared" ref="AM581:AO581" si="894">+AM534/AM$10</f>
        <v>0</v>
      </c>
      <c r="AN581" s="199">
        <f t="shared" si="894"/>
        <v>0</v>
      </c>
      <c r="AO581" s="199">
        <f t="shared" si="894"/>
        <v>0</v>
      </c>
      <c r="AP581" s="199">
        <f t="shared" ref="AP581:AS581" si="895">+AP534/AP$10</f>
        <v>0</v>
      </c>
      <c r="AQ581" s="199">
        <f t="shared" si="895"/>
        <v>0</v>
      </c>
      <c r="AR581" s="199">
        <f t="shared" si="895"/>
        <v>0</v>
      </c>
      <c r="AS581" s="199">
        <f t="shared" si="895"/>
        <v>0</v>
      </c>
      <c r="AT581" s="199"/>
      <c r="AU581" s="199"/>
      <c r="AV581" s="199"/>
      <c r="AW581" s="199"/>
      <c r="AX581" s="199"/>
      <c r="AY581" s="199"/>
      <c r="AZ581" s="199"/>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c r="CG581" s="34"/>
      <c r="CH581" s="34"/>
      <c r="CI581" s="34"/>
      <c r="CJ581" s="34"/>
      <c r="CK581" s="34"/>
      <c r="CL581" s="34"/>
      <c r="CM581" s="34"/>
      <c r="CN581" s="34"/>
      <c r="CO581" s="34"/>
      <c r="CP581" s="34"/>
      <c r="CQ581" s="34"/>
      <c r="CR581" s="34"/>
      <c r="CS581" s="34"/>
      <c r="CT581" s="34"/>
      <c r="CU581" s="34"/>
      <c r="CV581" s="34"/>
      <c r="CW581" s="34"/>
      <c r="CX581" s="34"/>
      <c r="CY581" s="34"/>
      <c r="CZ581" s="34"/>
      <c r="DA581" s="34"/>
      <c r="DB581" s="14"/>
      <c r="DC581" s="28"/>
      <c r="DD581" s="28"/>
      <c r="DE581" s="28"/>
      <c r="DF581" s="28"/>
      <c r="DG581" s="28"/>
      <c r="DH581" s="28"/>
      <c r="DI581" s="28"/>
      <c r="DJ581" s="28"/>
      <c r="DK581" s="28"/>
      <c r="DL581" s="28"/>
      <c r="DM581" s="28"/>
      <c r="DN581" s="28"/>
      <c r="DO581" s="28"/>
      <c r="DP581" s="28"/>
      <c r="DQ581" s="28"/>
      <c r="DR581" s="28"/>
      <c r="DS581" s="28"/>
      <c r="DT581" s="28"/>
      <c r="DU581" s="28"/>
      <c r="DV581" s="28"/>
      <c r="DW581" s="28"/>
      <c r="DX581" s="28"/>
      <c r="DY581" s="28"/>
      <c r="DZ581" s="28"/>
      <c r="EA581" s="28"/>
      <c r="EB581" s="28"/>
      <c r="EC581" s="28"/>
      <c r="ED581" s="28"/>
      <c r="EE581" s="28"/>
      <c r="EF581" s="28"/>
      <c r="EG581" s="28"/>
      <c r="EH581" s="28"/>
      <c r="EI581" s="28"/>
      <c r="EJ581" s="28"/>
      <c r="EK581" s="28"/>
      <c r="EL581" s="28"/>
      <c r="EM581" s="28"/>
      <c r="EN581" s="28"/>
      <c r="EO581" s="28"/>
      <c r="EP581" s="28"/>
      <c r="EQ581" s="28"/>
      <c r="ER581" s="28"/>
      <c r="ES581" s="28"/>
      <c r="ET581" s="28"/>
      <c r="EU581" s="28"/>
      <c r="EV581" s="28"/>
      <c r="EW581" s="28"/>
      <c r="EX581" s="28"/>
      <c r="EY581" s="28"/>
      <c r="EZ581" s="28"/>
      <c r="FA581" s="28"/>
      <c r="FB581" s="28"/>
      <c r="FC581" s="28"/>
      <c r="FD581" s="28"/>
      <c r="FE581" s="28"/>
      <c r="FF581" s="28"/>
      <c r="FG581" s="28"/>
      <c r="FH581" s="28"/>
      <c r="FI581" s="28"/>
      <c r="FJ581" s="28"/>
      <c r="FK581" s="28"/>
      <c r="FL581" s="28"/>
      <c r="FM581" s="28"/>
      <c r="FN581" s="28"/>
      <c r="FO581" s="28"/>
      <c r="FP581" s="28"/>
      <c r="FQ581" s="28"/>
      <c r="FR581" s="28"/>
      <c r="FS581" s="28"/>
      <c r="FT581" s="28"/>
      <c r="FU581" s="28"/>
      <c r="FV581" s="28"/>
      <c r="FW581" s="28"/>
      <c r="FX581" s="28"/>
      <c r="FY581" s="28"/>
      <c r="FZ581" s="28"/>
      <c r="GA581" s="28"/>
      <c r="GB581" s="28"/>
      <c r="GC581" s="28"/>
      <c r="GD581" s="28"/>
      <c r="GE581" s="28"/>
      <c r="GF581" s="28"/>
      <c r="GG581" s="28"/>
      <c r="GH581" s="28"/>
      <c r="GI581" s="28"/>
      <c r="GJ581" s="28"/>
      <c r="GK581" s="28"/>
      <c r="GL581" s="28"/>
      <c r="GM581" s="28"/>
      <c r="GN581" s="28"/>
      <c r="GO581" s="28"/>
      <c r="GP581" s="28"/>
      <c r="GQ581" s="28"/>
      <c r="GR581" s="28"/>
      <c r="GS581" s="28"/>
      <c r="GT581" s="28"/>
      <c r="GU581" s="28"/>
      <c r="GV581" s="28"/>
      <c r="GW581" s="28"/>
      <c r="GX581" s="28"/>
      <c r="GY581" s="28"/>
      <c r="GZ581" s="28"/>
      <c r="HA581" s="28"/>
      <c r="HB581" s="28"/>
      <c r="HC581" s="28"/>
      <c r="HD581" s="28"/>
      <c r="HE581" s="28"/>
      <c r="HF581" s="28"/>
      <c r="HG581" s="28"/>
      <c r="HH581" s="28"/>
      <c r="HI581" s="28"/>
      <c r="HJ581" s="28"/>
      <c r="HK581" s="28"/>
      <c r="HL581" s="28"/>
      <c r="HM581" s="28"/>
      <c r="HN581" s="28"/>
      <c r="HO581" s="28"/>
      <c r="HP581" s="28"/>
      <c r="HQ581" s="28"/>
      <c r="HR581" s="28"/>
      <c r="HS581" s="28"/>
      <c r="HT581" s="28"/>
      <c r="HU581" s="28"/>
      <c r="HV581" s="28"/>
      <c r="HW581" s="28"/>
      <c r="HX581" s="28"/>
      <c r="HY581" s="28"/>
      <c r="HZ581" s="28"/>
      <c r="IA581" s="28"/>
      <c r="IB581" s="28"/>
      <c r="IC581" s="28"/>
      <c r="ID581" s="28"/>
      <c r="IE581" s="28"/>
      <c r="IF581" s="28"/>
      <c r="IG581" s="28"/>
      <c r="IH581" s="28"/>
      <c r="II581" s="28"/>
      <c r="IJ581" s="28"/>
      <c r="IK581" s="28"/>
      <c r="IL581" s="28"/>
      <c r="IM581" s="28"/>
      <c r="IN581" s="28"/>
      <c r="IO581" s="28"/>
      <c r="IP581" s="28"/>
      <c r="IQ581" s="28"/>
      <c r="IR581" s="28"/>
      <c r="IS581" s="28"/>
      <c r="IT581" s="28"/>
      <c r="IU581" s="28"/>
      <c r="IV581" s="28"/>
      <c r="IW581" s="28"/>
      <c r="IX581" s="28"/>
      <c r="IY581" s="28"/>
      <c r="IZ581" s="28"/>
      <c r="JA581" s="28"/>
      <c r="JB581" s="28"/>
      <c r="JC581" s="28"/>
      <c r="JD581" s="28"/>
      <c r="JE581" s="28"/>
      <c r="JF581" s="28"/>
      <c r="JG581" s="28"/>
      <c r="JH581" s="28"/>
      <c r="JI581" s="28"/>
      <c r="JJ581" s="28"/>
      <c r="JK581" s="28"/>
      <c r="JL581" s="28"/>
      <c r="JM581" s="28"/>
      <c r="JN581" s="28"/>
      <c r="JO581" s="28"/>
      <c r="JP581" s="28"/>
      <c r="JQ581" s="28"/>
      <c r="JR581" s="28"/>
      <c r="JS581" s="28"/>
    </row>
    <row r="582" spans="1:279" s="27" customFormat="1" ht="12.75" outlineLevel="1" x14ac:dyDescent="0.2">
      <c r="A582" s="33"/>
      <c r="B582" s="58"/>
      <c r="C582" s="193" t="s">
        <v>71</v>
      </c>
      <c r="D582" s="33"/>
      <c r="E582" s="258"/>
      <c r="F582" s="194"/>
      <c r="G582" s="253">
        <f t="shared" si="840"/>
        <v>-1503.5468359689094</v>
      </c>
      <c r="H582" s="246">
        <f t="shared" si="846"/>
        <v>1.9593468389086947E-6</v>
      </c>
      <c r="I582" s="201" t="s">
        <v>193</v>
      </c>
      <c r="J582" s="199">
        <f t="shared" si="841"/>
        <v>0</v>
      </c>
      <c r="K582" s="199">
        <f t="shared" si="841"/>
        <v>0</v>
      </c>
      <c r="L582" s="199">
        <f t="shared" si="841"/>
        <v>0</v>
      </c>
      <c r="M582" s="199">
        <f t="shared" si="841"/>
        <v>0</v>
      </c>
      <c r="N582" s="199">
        <f t="shared" si="841"/>
        <v>0</v>
      </c>
      <c r="O582" s="199">
        <f t="shared" si="841"/>
        <v>0</v>
      </c>
      <c r="P582" s="199">
        <f t="shared" si="841"/>
        <v>0</v>
      </c>
      <c r="Q582" s="199">
        <f t="shared" si="841"/>
        <v>0</v>
      </c>
      <c r="R582" s="199">
        <f t="shared" si="841"/>
        <v>0</v>
      </c>
      <c r="S582" s="199">
        <f t="shared" si="841"/>
        <v>0</v>
      </c>
      <c r="T582" s="199">
        <f t="shared" si="841"/>
        <v>0</v>
      </c>
      <c r="U582" s="199">
        <f t="shared" si="841"/>
        <v>0</v>
      </c>
      <c r="V582" s="199">
        <f t="shared" si="841"/>
        <v>0</v>
      </c>
      <c r="W582" s="199">
        <f t="shared" si="841"/>
        <v>0</v>
      </c>
      <c r="X582" s="199">
        <f t="shared" si="841"/>
        <v>0</v>
      </c>
      <c r="Y582" s="199">
        <f t="shared" si="841"/>
        <v>0</v>
      </c>
      <c r="Z582" s="199">
        <f t="shared" ref="Z582:AJ582" si="896">+Z535/Z$10</f>
        <v>0</v>
      </c>
      <c r="AA582" s="199">
        <f t="shared" si="896"/>
        <v>-765.85749450549463</v>
      </c>
      <c r="AB582" s="199">
        <f t="shared" si="896"/>
        <v>0</v>
      </c>
      <c r="AC582" s="199">
        <f t="shared" si="896"/>
        <v>0</v>
      </c>
      <c r="AD582" s="199">
        <f t="shared" si="896"/>
        <v>0</v>
      </c>
      <c r="AE582" s="199">
        <f t="shared" si="896"/>
        <v>0</v>
      </c>
      <c r="AF582" s="199">
        <f t="shared" si="896"/>
        <v>0</v>
      </c>
      <c r="AG582" s="199">
        <f t="shared" si="896"/>
        <v>-737.68934146341462</v>
      </c>
      <c r="AH582" s="199">
        <f t="shared" si="896"/>
        <v>0</v>
      </c>
      <c r="AI582" s="199">
        <f t="shared" si="896"/>
        <v>0</v>
      </c>
      <c r="AJ582" s="199">
        <f t="shared" si="896"/>
        <v>0</v>
      </c>
      <c r="AK582" s="199">
        <f t="shared" ref="AK582:AL582" si="897">+AK535/AK$10</f>
        <v>0</v>
      </c>
      <c r="AL582" s="199">
        <f t="shared" si="897"/>
        <v>0</v>
      </c>
      <c r="AM582" s="199">
        <f t="shared" ref="AM582:AO582" si="898">+AM535/AM$10</f>
        <v>0</v>
      </c>
      <c r="AN582" s="199">
        <f t="shared" si="898"/>
        <v>0</v>
      </c>
      <c r="AO582" s="199">
        <f t="shared" si="898"/>
        <v>0</v>
      </c>
      <c r="AP582" s="199">
        <f t="shared" ref="AP582:AS582" si="899">+AP535/AP$10</f>
        <v>0</v>
      </c>
      <c r="AQ582" s="199">
        <f t="shared" si="899"/>
        <v>0</v>
      </c>
      <c r="AR582" s="199">
        <f t="shared" si="899"/>
        <v>0</v>
      </c>
      <c r="AS582" s="199">
        <f t="shared" si="899"/>
        <v>0</v>
      </c>
      <c r="AT582" s="199"/>
      <c r="AU582" s="199"/>
      <c r="AV582" s="199"/>
      <c r="AW582" s="199"/>
      <c r="AX582" s="199"/>
      <c r="AY582" s="199"/>
      <c r="AZ582" s="199"/>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c r="CG582" s="34"/>
      <c r="CH582" s="34"/>
      <c r="CI582" s="34"/>
      <c r="CJ582" s="34"/>
      <c r="CK582" s="34"/>
      <c r="CL582" s="34"/>
      <c r="CM582" s="34"/>
      <c r="CN582" s="34"/>
      <c r="CO582" s="34"/>
      <c r="CP582" s="34"/>
      <c r="CQ582" s="34"/>
      <c r="CR582" s="34"/>
      <c r="CS582" s="34"/>
      <c r="CT582" s="34"/>
      <c r="CU582" s="34"/>
      <c r="CV582" s="34"/>
      <c r="CW582" s="34"/>
      <c r="CX582" s="34"/>
      <c r="CY582" s="34"/>
      <c r="CZ582" s="34"/>
      <c r="DA582" s="34"/>
      <c r="DB582" s="14"/>
      <c r="DC582" s="28"/>
      <c r="DD582" s="28"/>
      <c r="DE582" s="28"/>
      <c r="DF582" s="28"/>
      <c r="DG582" s="28"/>
      <c r="DH582" s="28"/>
      <c r="DI582" s="28"/>
      <c r="DJ582" s="28"/>
      <c r="DK582" s="28"/>
      <c r="DL582" s="28"/>
      <c r="DM582" s="28"/>
      <c r="DN582" s="28"/>
      <c r="DO582" s="28"/>
      <c r="DP582" s="28"/>
      <c r="DQ582" s="28"/>
      <c r="DR582" s="28"/>
      <c r="DS582" s="28"/>
      <c r="DT582" s="28"/>
      <c r="DU582" s="28"/>
      <c r="DV582" s="28"/>
      <c r="DW582" s="28"/>
      <c r="DX582" s="28"/>
      <c r="DY582" s="28"/>
      <c r="DZ582" s="28"/>
      <c r="EA582" s="28"/>
      <c r="EB582" s="28"/>
      <c r="EC582" s="28"/>
      <c r="ED582" s="28"/>
      <c r="EE582" s="28"/>
      <c r="EF582" s="28"/>
      <c r="EG582" s="28"/>
      <c r="EH582" s="28"/>
      <c r="EI582" s="28"/>
      <c r="EJ582" s="28"/>
      <c r="EK582" s="28"/>
      <c r="EL582" s="28"/>
      <c r="EM582" s="28"/>
      <c r="EN582" s="28"/>
      <c r="EO582" s="28"/>
      <c r="EP582" s="28"/>
      <c r="EQ582" s="28"/>
      <c r="ER582" s="28"/>
      <c r="ES582" s="28"/>
      <c r="ET582" s="28"/>
      <c r="EU582" s="28"/>
      <c r="EV582" s="28"/>
      <c r="EW582" s="28"/>
      <c r="EX582" s="28"/>
      <c r="EY582" s="28"/>
      <c r="EZ582" s="28"/>
      <c r="FA582" s="28"/>
      <c r="FB582" s="28"/>
      <c r="FC582" s="28"/>
      <c r="FD582" s="28"/>
      <c r="FE582" s="28"/>
      <c r="FF582" s="28"/>
      <c r="FG582" s="28"/>
      <c r="FH582" s="28"/>
      <c r="FI582" s="28"/>
      <c r="FJ582" s="28"/>
      <c r="FK582" s="28"/>
      <c r="FL582" s="28"/>
      <c r="FM582" s="28"/>
      <c r="FN582" s="28"/>
      <c r="FO582" s="28"/>
      <c r="FP582" s="28"/>
      <c r="FQ582" s="28"/>
      <c r="FR582" s="28"/>
      <c r="FS582" s="28"/>
      <c r="FT582" s="28"/>
      <c r="FU582" s="28"/>
      <c r="FV582" s="28"/>
      <c r="FW582" s="28"/>
      <c r="FX582" s="28"/>
      <c r="FY582" s="28"/>
      <c r="FZ582" s="28"/>
      <c r="GA582" s="28"/>
      <c r="GB582" s="28"/>
      <c r="GC582" s="28"/>
      <c r="GD582" s="28"/>
      <c r="GE582" s="28"/>
      <c r="GF582" s="28"/>
      <c r="GG582" s="28"/>
      <c r="GH582" s="28"/>
      <c r="GI582" s="28"/>
      <c r="GJ582" s="28"/>
      <c r="GK582" s="28"/>
      <c r="GL582" s="28"/>
      <c r="GM582" s="28"/>
      <c r="GN582" s="28"/>
      <c r="GO582" s="28"/>
      <c r="GP582" s="28"/>
      <c r="GQ582" s="28"/>
      <c r="GR582" s="28"/>
      <c r="GS582" s="28"/>
      <c r="GT582" s="28"/>
      <c r="GU582" s="28"/>
      <c r="GV582" s="28"/>
      <c r="GW582" s="28"/>
      <c r="GX582" s="28"/>
      <c r="GY582" s="28"/>
      <c r="GZ582" s="28"/>
      <c r="HA582" s="28"/>
      <c r="HB582" s="28"/>
      <c r="HC582" s="28"/>
      <c r="HD582" s="28"/>
      <c r="HE582" s="28"/>
      <c r="HF582" s="28"/>
      <c r="HG582" s="28"/>
      <c r="HH582" s="28"/>
      <c r="HI582" s="28"/>
      <c r="HJ582" s="28"/>
      <c r="HK582" s="28"/>
      <c r="HL582" s="28"/>
      <c r="HM582" s="28"/>
      <c r="HN582" s="28"/>
      <c r="HO582" s="28"/>
      <c r="HP582" s="28"/>
      <c r="HQ582" s="28"/>
      <c r="HR582" s="28"/>
      <c r="HS582" s="28"/>
      <c r="HT582" s="28"/>
      <c r="HU582" s="28"/>
      <c r="HV582" s="28"/>
      <c r="HW582" s="28"/>
      <c r="HX582" s="28"/>
      <c r="HY582" s="28"/>
      <c r="HZ582" s="28"/>
      <c r="IA582" s="28"/>
      <c r="IB582" s="28"/>
      <c r="IC582" s="28"/>
      <c r="ID582" s="28"/>
      <c r="IE582" s="28"/>
      <c r="IF582" s="28"/>
      <c r="IG582" s="28"/>
      <c r="IH582" s="28"/>
      <c r="II582" s="28"/>
      <c r="IJ582" s="28"/>
      <c r="IK582" s="28"/>
      <c r="IL582" s="28"/>
      <c r="IM582" s="28"/>
      <c r="IN582" s="28"/>
      <c r="IO582" s="28"/>
      <c r="IP582" s="28"/>
      <c r="IQ582" s="28"/>
      <c r="IR582" s="28"/>
      <c r="IS582" s="28"/>
      <c r="IT582" s="28"/>
      <c r="IU582" s="28"/>
      <c r="IV582" s="28"/>
      <c r="IW582" s="28"/>
      <c r="IX582" s="28"/>
      <c r="IY582" s="28"/>
      <c r="IZ582" s="28"/>
      <c r="JA582" s="28"/>
      <c r="JB582" s="28"/>
      <c r="JC582" s="28"/>
      <c r="JD582" s="28"/>
      <c r="JE582" s="28"/>
      <c r="JF582" s="28"/>
      <c r="JG582" s="28"/>
      <c r="JH582" s="28"/>
      <c r="JI582" s="28"/>
      <c r="JJ582" s="28"/>
      <c r="JK582" s="28"/>
      <c r="JL582" s="28"/>
      <c r="JM582" s="28"/>
      <c r="JN582" s="28"/>
      <c r="JO582" s="28"/>
      <c r="JP582" s="28"/>
      <c r="JQ582" s="28"/>
      <c r="JR582" s="28"/>
      <c r="JS582" s="28"/>
    </row>
    <row r="583" spans="1:279" s="27" customFormat="1" ht="12.75" outlineLevel="1" x14ac:dyDescent="0.2">
      <c r="A583" s="33"/>
      <c r="B583" s="58"/>
      <c r="C583" s="193" t="s">
        <v>46</v>
      </c>
      <c r="D583" s="33"/>
      <c r="E583" s="258"/>
      <c r="F583" s="194"/>
      <c r="G583" s="253">
        <f t="shared" si="840"/>
        <v>-5168.6761971412752</v>
      </c>
      <c r="H583" s="246">
        <f t="shared" si="846"/>
        <v>6.7355596286997102E-6</v>
      </c>
      <c r="I583" s="201" t="s">
        <v>193</v>
      </c>
      <c r="J583" s="199">
        <f t="shared" si="841"/>
        <v>0</v>
      </c>
      <c r="K583" s="199">
        <f t="shared" si="841"/>
        <v>0</v>
      </c>
      <c r="L583" s="199">
        <f t="shared" si="841"/>
        <v>0</v>
      </c>
      <c r="M583" s="199">
        <f t="shared" si="841"/>
        <v>0</v>
      </c>
      <c r="N583" s="199">
        <f t="shared" si="841"/>
        <v>0</v>
      </c>
      <c r="O583" s="199">
        <f t="shared" si="841"/>
        <v>0</v>
      </c>
      <c r="P583" s="199">
        <f t="shared" si="841"/>
        <v>0</v>
      </c>
      <c r="Q583" s="199">
        <f t="shared" si="841"/>
        <v>0</v>
      </c>
      <c r="R583" s="199">
        <f t="shared" si="841"/>
        <v>0</v>
      </c>
      <c r="S583" s="199">
        <f t="shared" si="841"/>
        <v>0</v>
      </c>
      <c r="T583" s="199">
        <f t="shared" si="841"/>
        <v>0</v>
      </c>
      <c r="U583" s="199">
        <f t="shared" si="841"/>
        <v>0</v>
      </c>
      <c r="V583" s="199">
        <f t="shared" si="841"/>
        <v>0</v>
      </c>
      <c r="W583" s="199">
        <f t="shared" si="841"/>
        <v>0</v>
      </c>
      <c r="X583" s="199">
        <f t="shared" si="841"/>
        <v>0</v>
      </c>
      <c r="Y583" s="199">
        <f t="shared" si="841"/>
        <v>0</v>
      </c>
      <c r="Z583" s="199">
        <f t="shared" ref="Z583:AJ583" si="900">+Z536/Z$10</f>
        <v>0</v>
      </c>
      <c r="AA583" s="199">
        <f t="shared" si="900"/>
        <v>0</v>
      </c>
      <c r="AB583" s="199">
        <f t="shared" si="900"/>
        <v>0</v>
      </c>
      <c r="AC583" s="199">
        <f t="shared" si="900"/>
        <v>0</v>
      </c>
      <c r="AD583" s="199">
        <f t="shared" si="900"/>
        <v>0</v>
      </c>
      <c r="AE583" s="199">
        <f t="shared" si="900"/>
        <v>0</v>
      </c>
      <c r="AF583" s="199">
        <f t="shared" si="900"/>
        <v>0</v>
      </c>
      <c r="AG583" s="199">
        <f t="shared" si="900"/>
        <v>0</v>
      </c>
      <c r="AH583" s="199">
        <f t="shared" si="900"/>
        <v>-331.70171311475417</v>
      </c>
      <c r="AI583" s="199">
        <f t="shared" si="900"/>
        <v>-674.70778861788619</v>
      </c>
      <c r="AJ583" s="199">
        <f t="shared" si="900"/>
        <v>-583.44418867924537</v>
      </c>
      <c r="AK583" s="199">
        <f t="shared" ref="AK583:AL583" si="901">+AK536/AK$10</f>
        <v>-681.36878481012661</v>
      </c>
      <c r="AL583" s="199">
        <f t="shared" si="901"/>
        <v>-458.00431355932199</v>
      </c>
      <c r="AM583" s="199">
        <f t="shared" ref="AM583:AO583" si="902">+AM536/AM$10</f>
        <v>-308.60675720164608</v>
      </c>
      <c r="AN583" s="199">
        <f t="shared" si="902"/>
        <v>-278.12807490636703</v>
      </c>
      <c r="AO583" s="199">
        <f t="shared" si="902"/>
        <v>-429.62371003717465</v>
      </c>
      <c r="AP583" s="199">
        <f t="shared" ref="AP583:AS583" si="903">+AP536/AP$10</f>
        <v>-285.09993150684932</v>
      </c>
      <c r="AQ583" s="199">
        <f t="shared" si="903"/>
        <v>-308.03349828178688</v>
      </c>
      <c r="AR583" s="199">
        <f t="shared" si="903"/>
        <v>-292.31272852233678</v>
      </c>
      <c r="AS583" s="199">
        <f t="shared" si="903"/>
        <v>-537.64470790378004</v>
      </c>
      <c r="AT583" s="199"/>
      <c r="AU583" s="199"/>
      <c r="AV583" s="199"/>
      <c r="AW583" s="199"/>
      <c r="AX583" s="199"/>
      <c r="AY583" s="199"/>
      <c r="AZ583" s="199"/>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c r="CG583" s="34"/>
      <c r="CH583" s="34"/>
      <c r="CI583" s="34"/>
      <c r="CJ583" s="34"/>
      <c r="CK583" s="34"/>
      <c r="CL583" s="34"/>
      <c r="CM583" s="34"/>
      <c r="CN583" s="34"/>
      <c r="CO583" s="34"/>
      <c r="CP583" s="34"/>
      <c r="CQ583" s="34"/>
      <c r="CR583" s="34"/>
      <c r="CS583" s="34"/>
      <c r="CT583" s="34"/>
      <c r="CU583" s="34"/>
      <c r="CV583" s="34"/>
      <c r="CW583" s="34"/>
      <c r="CX583" s="34"/>
      <c r="CY583" s="34"/>
      <c r="CZ583" s="34"/>
      <c r="DA583" s="34"/>
      <c r="DB583" s="14"/>
      <c r="DC583" s="28"/>
      <c r="DD583" s="28"/>
      <c r="DE583" s="28"/>
      <c r="DF583" s="28"/>
      <c r="DG583" s="28"/>
      <c r="DH583" s="28"/>
      <c r="DI583" s="28"/>
      <c r="DJ583" s="28"/>
      <c r="DK583" s="28"/>
      <c r="DL583" s="28"/>
      <c r="DM583" s="28"/>
      <c r="DN583" s="28"/>
      <c r="DO583" s="28"/>
      <c r="DP583" s="28"/>
      <c r="DQ583" s="28"/>
      <c r="DR583" s="28"/>
      <c r="DS583" s="28"/>
      <c r="DT583" s="28"/>
      <c r="DU583" s="28"/>
      <c r="DV583" s="28"/>
      <c r="DW583" s="28"/>
      <c r="DX583" s="28"/>
      <c r="DY583" s="28"/>
      <c r="DZ583" s="28"/>
      <c r="EA583" s="28"/>
      <c r="EB583" s="28"/>
      <c r="EC583" s="28"/>
      <c r="ED583" s="28"/>
      <c r="EE583" s="28"/>
      <c r="EF583" s="28"/>
      <c r="EG583" s="28"/>
      <c r="EH583" s="28"/>
      <c r="EI583" s="28"/>
      <c r="EJ583" s="28"/>
      <c r="EK583" s="28"/>
      <c r="EL583" s="28"/>
      <c r="EM583" s="28"/>
      <c r="EN583" s="28"/>
      <c r="EO583" s="28"/>
      <c r="EP583" s="28"/>
      <c r="EQ583" s="28"/>
      <c r="ER583" s="28"/>
      <c r="ES583" s="28"/>
      <c r="ET583" s="28"/>
      <c r="EU583" s="28"/>
      <c r="EV583" s="28"/>
      <c r="EW583" s="28"/>
      <c r="EX583" s="28"/>
      <c r="EY583" s="28"/>
      <c r="EZ583" s="28"/>
      <c r="FA583" s="28"/>
      <c r="FB583" s="28"/>
      <c r="FC583" s="28"/>
      <c r="FD583" s="28"/>
      <c r="FE583" s="28"/>
      <c r="FF583" s="28"/>
      <c r="FG583" s="28"/>
      <c r="FH583" s="28"/>
      <c r="FI583" s="28"/>
      <c r="FJ583" s="28"/>
      <c r="FK583" s="28"/>
      <c r="FL583" s="28"/>
      <c r="FM583" s="28"/>
      <c r="FN583" s="28"/>
      <c r="FO583" s="28"/>
      <c r="FP583" s="28"/>
      <c r="FQ583" s="28"/>
      <c r="FR583" s="28"/>
      <c r="FS583" s="28"/>
      <c r="FT583" s="28"/>
      <c r="FU583" s="28"/>
      <c r="FV583" s="28"/>
      <c r="FW583" s="28"/>
      <c r="FX583" s="28"/>
      <c r="FY583" s="28"/>
      <c r="FZ583" s="28"/>
      <c r="GA583" s="28"/>
      <c r="GB583" s="28"/>
      <c r="GC583" s="28"/>
      <c r="GD583" s="28"/>
      <c r="GE583" s="28"/>
      <c r="GF583" s="28"/>
      <c r="GG583" s="28"/>
      <c r="GH583" s="28"/>
      <c r="GI583" s="28"/>
      <c r="GJ583" s="28"/>
      <c r="GK583" s="28"/>
      <c r="GL583" s="28"/>
      <c r="GM583" s="28"/>
      <c r="GN583" s="28"/>
      <c r="GO583" s="28"/>
      <c r="GP583" s="28"/>
      <c r="GQ583" s="28"/>
      <c r="GR583" s="28"/>
      <c r="GS583" s="28"/>
      <c r="GT583" s="28"/>
      <c r="GU583" s="28"/>
      <c r="GV583" s="28"/>
      <c r="GW583" s="28"/>
      <c r="GX583" s="28"/>
      <c r="GY583" s="28"/>
      <c r="GZ583" s="28"/>
      <c r="HA583" s="28"/>
      <c r="HB583" s="28"/>
      <c r="HC583" s="28"/>
      <c r="HD583" s="28"/>
      <c r="HE583" s="28"/>
      <c r="HF583" s="28"/>
      <c r="HG583" s="28"/>
      <c r="HH583" s="28"/>
      <c r="HI583" s="28"/>
      <c r="HJ583" s="28"/>
      <c r="HK583" s="28"/>
      <c r="HL583" s="28"/>
      <c r="HM583" s="28"/>
      <c r="HN583" s="28"/>
      <c r="HO583" s="28"/>
      <c r="HP583" s="28"/>
      <c r="HQ583" s="28"/>
      <c r="HR583" s="28"/>
      <c r="HS583" s="28"/>
      <c r="HT583" s="28"/>
      <c r="HU583" s="28"/>
      <c r="HV583" s="28"/>
      <c r="HW583" s="28"/>
      <c r="HX583" s="28"/>
      <c r="HY583" s="28"/>
      <c r="HZ583" s="28"/>
      <c r="IA583" s="28"/>
      <c r="IB583" s="28"/>
      <c r="IC583" s="28"/>
      <c r="ID583" s="28"/>
      <c r="IE583" s="28"/>
      <c r="IF583" s="28"/>
      <c r="IG583" s="28"/>
      <c r="IH583" s="28"/>
      <c r="II583" s="28"/>
      <c r="IJ583" s="28"/>
      <c r="IK583" s="28"/>
      <c r="IL583" s="28"/>
      <c r="IM583" s="28"/>
      <c r="IN583" s="28"/>
      <c r="IO583" s="28"/>
      <c r="IP583" s="28"/>
      <c r="IQ583" s="28"/>
      <c r="IR583" s="28"/>
      <c r="IS583" s="28"/>
      <c r="IT583" s="28"/>
      <c r="IU583" s="28"/>
      <c r="IV583" s="28"/>
      <c r="IW583" s="28"/>
      <c r="IX583" s="28"/>
      <c r="IY583" s="28"/>
      <c r="IZ583" s="28"/>
      <c r="JA583" s="28"/>
      <c r="JB583" s="28"/>
      <c r="JC583" s="28"/>
      <c r="JD583" s="28"/>
      <c r="JE583" s="28"/>
      <c r="JF583" s="28"/>
      <c r="JG583" s="28"/>
      <c r="JH583" s="28"/>
      <c r="JI583" s="28"/>
      <c r="JJ583" s="28"/>
      <c r="JK583" s="28"/>
      <c r="JL583" s="28"/>
      <c r="JM583" s="28"/>
      <c r="JN583" s="28"/>
      <c r="JO583" s="28"/>
      <c r="JP583" s="28"/>
      <c r="JQ583" s="28"/>
      <c r="JR583" s="28"/>
      <c r="JS583" s="28"/>
    </row>
    <row r="584" spans="1:279" s="27" customFormat="1" ht="12.75" outlineLevel="1" x14ac:dyDescent="0.2">
      <c r="A584" s="33"/>
      <c r="B584" s="58"/>
      <c r="C584" s="193" t="s">
        <v>48</v>
      </c>
      <c r="D584" s="33"/>
      <c r="E584" s="258"/>
      <c r="F584" s="194"/>
      <c r="G584" s="253">
        <f t="shared" si="840"/>
        <v>-50.406372142966717</v>
      </c>
      <c r="H584" s="246">
        <f t="shared" si="846"/>
        <v>6.5687056469732341E-8</v>
      </c>
      <c r="I584" s="201" t="s">
        <v>193</v>
      </c>
      <c r="J584" s="199">
        <f t="shared" si="841"/>
        <v>0</v>
      </c>
      <c r="K584" s="199">
        <f t="shared" si="841"/>
        <v>0</v>
      </c>
      <c r="L584" s="199">
        <f t="shared" si="841"/>
        <v>0</v>
      </c>
      <c r="M584" s="199">
        <f t="shared" si="841"/>
        <v>0</v>
      </c>
      <c r="N584" s="199">
        <f t="shared" si="841"/>
        <v>0</v>
      </c>
      <c r="O584" s="199">
        <f t="shared" si="841"/>
        <v>0</v>
      </c>
      <c r="P584" s="199">
        <f t="shared" si="841"/>
        <v>0</v>
      </c>
      <c r="Q584" s="199">
        <f t="shared" si="841"/>
        <v>0</v>
      </c>
      <c r="R584" s="199">
        <f t="shared" si="841"/>
        <v>0</v>
      </c>
      <c r="S584" s="199">
        <f t="shared" si="841"/>
        <v>0</v>
      </c>
      <c r="T584" s="199">
        <f t="shared" si="841"/>
        <v>0</v>
      </c>
      <c r="U584" s="199">
        <f t="shared" si="841"/>
        <v>0</v>
      </c>
      <c r="V584" s="199">
        <f t="shared" si="841"/>
        <v>0</v>
      </c>
      <c r="W584" s="199">
        <f t="shared" si="841"/>
        <v>0</v>
      </c>
      <c r="X584" s="199">
        <f t="shared" si="841"/>
        <v>0</v>
      </c>
      <c r="Y584" s="199">
        <f t="shared" si="841"/>
        <v>0</v>
      </c>
      <c r="Z584" s="199">
        <f t="shared" ref="Z584:AJ584" si="904">+Z537/Z$10</f>
        <v>0</v>
      </c>
      <c r="AA584" s="199">
        <f t="shared" si="904"/>
        <v>0</v>
      </c>
      <c r="AB584" s="199">
        <f t="shared" si="904"/>
        <v>0</v>
      </c>
      <c r="AC584" s="199">
        <f t="shared" si="904"/>
        <v>0</v>
      </c>
      <c r="AD584" s="199">
        <f t="shared" si="904"/>
        <v>0</v>
      </c>
      <c r="AE584" s="199">
        <f t="shared" si="904"/>
        <v>0</v>
      </c>
      <c r="AF584" s="199">
        <f t="shared" si="904"/>
        <v>0</v>
      </c>
      <c r="AG584" s="199">
        <f t="shared" si="904"/>
        <v>0</v>
      </c>
      <c r="AH584" s="199">
        <f t="shared" si="904"/>
        <v>0</v>
      </c>
      <c r="AI584" s="199">
        <f t="shared" si="904"/>
        <v>-42.452032520325204</v>
      </c>
      <c r="AJ584" s="199">
        <f t="shared" si="904"/>
        <v>-7.9543396226415091</v>
      </c>
      <c r="AK584" s="199">
        <f t="shared" ref="AK584:AL584" si="905">+AK537/AK$10</f>
        <v>0</v>
      </c>
      <c r="AL584" s="199">
        <f t="shared" si="905"/>
        <v>0</v>
      </c>
      <c r="AM584" s="199">
        <f t="shared" ref="AM584:AO584" si="906">+AM537/AM$10</f>
        <v>0</v>
      </c>
      <c r="AN584" s="199">
        <f t="shared" si="906"/>
        <v>0</v>
      </c>
      <c r="AO584" s="199">
        <f t="shared" si="906"/>
        <v>0</v>
      </c>
      <c r="AP584" s="199">
        <f t="shared" ref="AP584:AS584" si="907">+AP537/AP$10</f>
        <v>0</v>
      </c>
      <c r="AQ584" s="199">
        <f t="shared" si="907"/>
        <v>0</v>
      </c>
      <c r="AR584" s="199">
        <f t="shared" si="907"/>
        <v>0</v>
      </c>
      <c r="AS584" s="199">
        <f t="shared" si="907"/>
        <v>0</v>
      </c>
      <c r="AT584" s="199"/>
      <c r="AU584" s="199"/>
      <c r="AV584" s="199"/>
      <c r="AW584" s="199"/>
      <c r="AX584" s="199"/>
      <c r="AY584" s="199"/>
      <c r="AZ584" s="199"/>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c r="CG584" s="34"/>
      <c r="CH584" s="34"/>
      <c r="CI584" s="34"/>
      <c r="CJ584" s="34"/>
      <c r="CK584" s="34"/>
      <c r="CL584" s="34"/>
      <c r="CM584" s="34"/>
      <c r="CN584" s="34"/>
      <c r="CO584" s="34"/>
      <c r="CP584" s="34"/>
      <c r="CQ584" s="34"/>
      <c r="CR584" s="34"/>
      <c r="CS584" s="34"/>
      <c r="CT584" s="34"/>
      <c r="CU584" s="34"/>
      <c r="CV584" s="34"/>
      <c r="CW584" s="34"/>
      <c r="CX584" s="34"/>
      <c r="CY584" s="34"/>
      <c r="CZ584" s="34"/>
      <c r="DA584" s="34"/>
      <c r="DB584" s="14"/>
      <c r="DC584" s="28"/>
      <c r="DD584" s="28"/>
      <c r="DE584" s="28"/>
      <c r="DF584" s="28"/>
      <c r="DG584" s="28"/>
      <c r="DH584" s="28"/>
      <c r="DI584" s="28"/>
      <c r="DJ584" s="28"/>
      <c r="DK584" s="28"/>
      <c r="DL584" s="28"/>
      <c r="DM584" s="28"/>
      <c r="DN584" s="28"/>
      <c r="DO584" s="28"/>
      <c r="DP584" s="28"/>
      <c r="DQ584" s="28"/>
      <c r="DR584" s="28"/>
      <c r="DS584" s="28"/>
      <c r="DT584" s="28"/>
      <c r="DU584" s="28"/>
      <c r="DV584" s="28"/>
      <c r="DW584" s="28"/>
      <c r="DX584" s="28"/>
      <c r="DY584" s="28"/>
      <c r="DZ584" s="28"/>
      <c r="EA584" s="28"/>
      <c r="EB584" s="28"/>
      <c r="EC584" s="28"/>
      <c r="ED584" s="28"/>
      <c r="EE584" s="28"/>
      <c r="EF584" s="28"/>
      <c r="EG584" s="28"/>
      <c r="EH584" s="28"/>
      <c r="EI584" s="28"/>
      <c r="EJ584" s="28"/>
      <c r="EK584" s="28"/>
      <c r="EL584" s="28"/>
      <c r="EM584" s="28"/>
      <c r="EN584" s="28"/>
      <c r="EO584" s="28"/>
      <c r="EP584" s="28"/>
      <c r="EQ584" s="28"/>
      <c r="ER584" s="28"/>
      <c r="ES584" s="28"/>
      <c r="ET584" s="28"/>
      <c r="EU584" s="28"/>
      <c r="EV584" s="28"/>
      <c r="EW584" s="28"/>
      <c r="EX584" s="28"/>
      <c r="EY584" s="28"/>
      <c r="EZ584" s="28"/>
      <c r="FA584" s="28"/>
      <c r="FB584" s="28"/>
      <c r="FC584" s="28"/>
      <c r="FD584" s="28"/>
      <c r="FE584" s="28"/>
      <c r="FF584" s="28"/>
      <c r="FG584" s="28"/>
      <c r="FH584" s="28"/>
      <c r="FI584" s="28"/>
      <c r="FJ584" s="28"/>
      <c r="FK584" s="28"/>
      <c r="FL584" s="28"/>
      <c r="FM584" s="28"/>
      <c r="FN584" s="28"/>
      <c r="FO584" s="28"/>
      <c r="FP584" s="28"/>
      <c r="FQ584" s="28"/>
      <c r="FR584" s="28"/>
      <c r="FS584" s="28"/>
      <c r="FT584" s="28"/>
      <c r="FU584" s="28"/>
      <c r="FV584" s="28"/>
      <c r="FW584" s="28"/>
      <c r="FX584" s="28"/>
      <c r="FY584" s="28"/>
      <c r="FZ584" s="28"/>
      <c r="GA584" s="28"/>
      <c r="GB584" s="28"/>
      <c r="GC584" s="28"/>
      <c r="GD584" s="28"/>
      <c r="GE584" s="28"/>
      <c r="GF584" s="28"/>
      <c r="GG584" s="28"/>
      <c r="GH584" s="28"/>
      <c r="GI584" s="28"/>
      <c r="GJ584" s="28"/>
      <c r="GK584" s="28"/>
      <c r="GL584" s="28"/>
      <c r="GM584" s="28"/>
      <c r="GN584" s="28"/>
      <c r="GO584" s="28"/>
      <c r="GP584" s="28"/>
      <c r="GQ584" s="28"/>
      <c r="GR584" s="28"/>
      <c r="GS584" s="28"/>
      <c r="GT584" s="28"/>
      <c r="GU584" s="28"/>
      <c r="GV584" s="28"/>
      <c r="GW584" s="28"/>
      <c r="GX584" s="28"/>
      <c r="GY584" s="28"/>
      <c r="GZ584" s="28"/>
      <c r="HA584" s="28"/>
      <c r="HB584" s="28"/>
      <c r="HC584" s="28"/>
      <c r="HD584" s="28"/>
      <c r="HE584" s="28"/>
      <c r="HF584" s="28"/>
      <c r="HG584" s="28"/>
      <c r="HH584" s="28"/>
      <c r="HI584" s="28"/>
      <c r="HJ584" s="28"/>
      <c r="HK584" s="28"/>
      <c r="HL584" s="28"/>
      <c r="HM584" s="28"/>
      <c r="HN584" s="28"/>
      <c r="HO584" s="28"/>
      <c r="HP584" s="28"/>
      <c r="HQ584" s="28"/>
      <c r="HR584" s="28"/>
      <c r="HS584" s="28"/>
      <c r="HT584" s="28"/>
      <c r="HU584" s="28"/>
      <c r="HV584" s="28"/>
      <c r="HW584" s="28"/>
      <c r="HX584" s="28"/>
      <c r="HY584" s="28"/>
      <c r="HZ584" s="28"/>
      <c r="IA584" s="28"/>
      <c r="IB584" s="28"/>
      <c r="IC584" s="28"/>
      <c r="ID584" s="28"/>
      <c r="IE584" s="28"/>
      <c r="IF584" s="28"/>
      <c r="IG584" s="28"/>
      <c r="IH584" s="28"/>
      <c r="II584" s="28"/>
      <c r="IJ584" s="28"/>
      <c r="IK584" s="28"/>
      <c r="IL584" s="28"/>
      <c r="IM584" s="28"/>
      <c r="IN584" s="28"/>
      <c r="IO584" s="28"/>
      <c r="IP584" s="28"/>
      <c r="IQ584" s="28"/>
      <c r="IR584" s="28"/>
      <c r="IS584" s="28"/>
      <c r="IT584" s="28"/>
      <c r="IU584" s="28"/>
      <c r="IV584" s="28"/>
      <c r="IW584" s="28"/>
      <c r="IX584" s="28"/>
      <c r="IY584" s="28"/>
      <c r="IZ584" s="28"/>
      <c r="JA584" s="28"/>
      <c r="JB584" s="28"/>
      <c r="JC584" s="28"/>
      <c r="JD584" s="28"/>
      <c r="JE584" s="28"/>
      <c r="JF584" s="28"/>
      <c r="JG584" s="28"/>
      <c r="JH584" s="28"/>
      <c r="JI584" s="28"/>
      <c r="JJ584" s="28"/>
      <c r="JK584" s="28"/>
      <c r="JL584" s="28"/>
      <c r="JM584" s="28"/>
      <c r="JN584" s="28"/>
      <c r="JO584" s="28"/>
      <c r="JP584" s="28"/>
      <c r="JQ584" s="28"/>
      <c r="JR584" s="28"/>
      <c r="JS584" s="28"/>
    </row>
    <row r="585" spans="1:279" s="27" customFormat="1" ht="12.75" outlineLevel="1" x14ac:dyDescent="0.2">
      <c r="A585" s="33"/>
      <c r="B585" s="58"/>
      <c r="C585" s="193" t="s">
        <v>49</v>
      </c>
      <c r="D585" s="33"/>
      <c r="E585" s="258"/>
      <c r="F585" s="194"/>
      <c r="G585" s="253">
        <f t="shared" si="840"/>
        <v>-4.5532528301886792</v>
      </c>
      <c r="H585" s="246">
        <f t="shared" si="846"/>
        <v>5.9335707582618568E-9</v>
      </c>
      <c r="I585" s="201" t="s">
        <v>193</v>
      </c>
      <c r="J585" s="199">
        <f t="shared" si="841"/>
        <v>0</v>
      </c>
      <c r="K585" s="199">
        <f t="shared" si="841"/>
        <v>0</v>
      </c>
      <c r="L585" s="199">
        <f t="shared" si="841"/>
        <v>0</v>
      </c>
      <c r="M585" s="199">
        <f t="shared" si="841"/>
        <v>0</v>
      </c>
      <c r="N585" s="199">
        <f t="shared" si="841"/>
        <v>0</v>
      </c>
      <c r="O585" s="199">
        <f t="shared" si="841"/>
        <v>0</v>
      </c>
      <c r="P585" s="199">
        <f t="shared" si="841"/>
        <v>0</v>
      </c>
      <c r="Q585" s="199">
        <f t="shared" si="841"/>
        <v>0</v>
      </c>
      <c r="R585" s="199">
        <f t="shared" si="841"/>
        <v>0</v>
      </c>
      <c r="S585" s="199">
        <f t="shared" si="841"/>
        <v>0</v>
      </c>
      <c r="T585" s="199">
        <f t="shared" si="841"/>
        <v>0</v>
      </c>
      <c r="U585" s="199">
        <f t="shared" si="841"/>
        <v>0</v>
      </c>
      <c r="V585" s="199">
        <f t="shared" si="841"/>
        <v>0</v>
      </c>
      <c r="W585" s="199">
        <f t="shared" si="841"/>
        <v>0</v>
      </c>
      <c r="X585" s="199">
        <f t="shared" ref="J585:Y586" si="908">+X538/X$10</f>
        <v>0</v>
      </c>
      <c r="Y585" s="199">
        <f t="shared" si="908"/>
        <v>0</v>
      </c>
      <c r="Z585" s="199">
        <f t="shared" ref="Z585:AJ585" si="909">+Z538/Z$10</f>
        <v>0</v>
      </c>
      <c r="AA585" s="199">
        <f t="shared" si="909"/>
        <v>0</v>
      </c>
      <c r="AB585" s="199">
        <f t="shared" si="909"/>
        <v>0</v>
      </c>
      <c r="AC585" s="199">
        <f t="shared" si="909"/>
        <v>0</v>
      </c>
      <c r="AD585" s="199">
        <f t="shared" si="909"/>
        <v>0</v>
      </c>
      <c r="AE585" s="199">
        <f t="shared" si="909"/>
        <v>0</v>
      </c>
      <c r="AF585" s="199">
        <f t="shared" si="909"/>
        <v>0</v>
      </c>
      <c r="AG585" s="199">
        <f t="shared" si="909"/>
        <v>0</v>
      </c>
      <c r="AH585" s="199">
        <f t="shared" si="909"/>
        <v>0</v>
      </c>
      <c r="AI585" s="199">
        <f t="shared" si="909"/>
        <v>0</v>
      </c>
      <c r="AJ585" s="199">
        <f t="shared" si="909"/>
        <v>-4.5532528301886792</v>
      </c>
      <c r="AK585" s="199">
        <f t="shared" ref="AK585:AL585" si="910">+AK538/AK$10</f>
        <v>0</v>
      </c>
      <c r="AL585" s="199">
        <f t="shared" si="910"/>
        <v>0</v>
      </c>
      <c r="AM585" s="199">
        <f t="shared" ref="AM585:AO585" si="911">+AM538/AM$10</f>
        <v>0</v>
      </c>
      <c r="AN585" s="199">
        <f t="shared" si="911"/>
        <v>0</v>
      </c>
      <c r="AO585" s="199">
        <f t="shared" si="911"/>
        <v>0</v>
      </c>
      <c r="AP585" s="199">
        <f t="shared" ref="AP585:AS585" si="912">+AP538/AP$10</f>
        <v>0</v>
      </c>
      <c r="AQ585" s="199">
        <f t="shared" si="912"/>
        <v>0</v>
      </c>
      <c r="AR585" s="199">
        <f t="shared" si="912"/>
        <v>0</v>
      </c>
      <c r="AS585" s="199">
        <f t="shared" si="912"/>
        <v>0</v>
      </c>
      <c r="AT585" s="199"/>
      <c r="AU585" s="199"/>
      <c r="AV585" s="199"/>
      <c r="AW585" s="199"/>
      <c r="AX585" s="199"/>
      <c r="AY585" s="199"/>
      <c r="AZ585" s="199"/>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c r="CG585" s="34"/>
      <c r="CH585" s="34"/>
      <c r="CI585" s="34"/>
      <c r="CJ585" s="34"/>
      <c r="CK585" s="34"/>
      <c r="CL585" s="34"/>
      <c r="CM585" s="34"/>
      <c r="CN585" s="34"/>
      <c r="CO585" s="34"/>
      <c r="CP585" s="34"/>
      <c r="CQ585" s="34"/>
      <c r="CR585" s="34"/>
      <c r="CS585" s="34"/>
      <c r="CT585" s="34"/>
      <c r="CU585" s="34"/>
      <c r="CV585" s="34"/>
      <c r="CW585" s="34"/>
      <c r="CX585" s="34"/>
      <c r="CY585" s="34"/>
      <c r="CZ585" s="34"/>
      <c r="DA585" s="34"/>
      <c r="DB585" s="14"/>
      <c r="DC585" s="28"/>
      <c r="DD585" s="28"/>
      <c r="DE585" s="28"/>
      <c r="DF585" s="28"/>
      <c r="DG585" s="28"/>
      <c r="DH585" s="28"/>
      <c r="DI585" s="28"/>
      <c r="DJ585" s="28"/>
      <c r="DK585" s="28"/>
      <c r="DL585" s="28"/>
      <c r="DM585" s="28"/>
      <c r="DN585" s="28"/>
      <c r="DO585" s="28"/>
      <c r="DP585" s="28"/>
      <c r="DQ585" s="28"/>
      <c r="DR585" s="28"/>
      <c r="DS585" s="28"/>
      <c r="DT585" s="28"/>
      <c r="DU585" s="28"/>
      <c r="DV585" s="28"/>
      <c r="DW585" s="28"/>
      <c r="DX585" s="28"/>
      <c r="DY585" s="28"/>
      <c r="DZ585" s="28"/>
      <c r="EA585" s="28"/>
      <c r="EB585" s="28"/>
      <c r="EC585" s="28"/>
      <c r="ED585" s="28"/>
      <c r="EE585" s="28"/>
      <c r="EF585" s="28"/>
      <c r="EG585" s="28"/>
      <c r="EH585" s="28"/>
      <c r="EI585" s="28"/>
      <c r="EJ585" s="28"/>
      <c r="EK585" s="28"/>
      <c r="EL585" s="28"/>
      <c r="EM585" s="28"/>
      <c r="EN585" s="28"/>
      <c r="EO585" s="28"/>
      <c r="EP585" s="28"/>
      <c r="EQ585" s="28"/>
      <c r="ER585" s="28"/>
      <c r="ES585" s="28"/>
      <c r="ET585" s="28"/>
      <c r="EU585" s="28"/>
      <c r="EV585" s="28"/>
      <c r="EW585" s="28"/>
      <c r="EX585" s="28"/>
      <c r="EY585" s="28"/>
      <c r="EZ585" s="28"/>
      <c r="FA585" s="28"/>
      <c r="FB585" s="28"/>
      <c r="FC585" s="28"/>
      <c r="FD585" s="28"/>
      <c r="FE585" s="28"/>
      <c r="FF585" s="28"/>
      <c r="FG585" s="28"/>
      <c r="FH585" s="28"/>
      <c r="FI585" s="28"/>
      <c r="FJ585" s="28"/>
      <c r="FK585" s="28"/>
      <c r="FL585" s="28"/>
      <c r="FM585" s="28"/>
      <c r="FN585" s="28"/>
      <c r="FO585" s="28"/>
      <c r="FP585" s="28"/>
      <c r="FQ585" s="28"/>
      <c r="FR585" s="28"/>
      <c r="FS585" s="28"/>
      <c r="FT585" s="28"/>
      <c r="FU585" s="28"/>
      <c r="FV585" s="28"/>
      <c r="FW585" s="28"/>
      <c r="FX585" s="28"/>
      <c r="FY585" s="28"/>
      <c r="FZ585" s="28"/>
      <c r="GA585" s="28"/>
      <c r="GB585" s="28"/>
      <c r="GC585" s="28"/>
      <c r="GD585" s="28"/>
      <c r="GE585" s="28"/>
      <c r="GF585" s="28"/>
      <c r="GG585" s="28"/>
      <c r="GH585" s="28"/>
      <c r="GI585" s="28"/>
      <c r="GJ585" s="28"/>
      <c r="GK585" s="28"/>
      <c r="GL585" s="28"/>
      <c r="GM585" s="28"/>
      <c r="GN585" s="28"/>
      <c r="GO585" s="28"/>
      <c r="GP585" s="28"/>
      <c r="GQ585" s="28"/>
      <c r="GR585" s="28"/>
      <c r="GS585" s="28"/>
      <c r="GT585" s="28"/>
      <c r="GU585" s="28"/>
      <c r="GV585" s="28"/>
      <c r="GW585" s="28"/>
      <c r="GX585" s="28"/>
      <c r="GY585" s="28"/>
      <c r="GZ585" s="28"/>
      <c r="HA585" s="28"/>
      <c r="HB585" s="28"/>
      <c r="HC585" s="28"/>
      <c r="HD585" s="28"/>
      <c r="HE585" s="28"/>
      <c r="HF585" s="28"/>
      <c r="HG585" s="28"/>
      <c r="HH585" s="28"/>
      <c r="HI585" s="28"/>
      <c r="HJ585" s="28"/>
      <c r="HK585" s="28"/>
      <c r="HL585" s="28"/>
      <c r="HM585" s="28"/>
      <c r="HN585" s="28"/>
      <c r="HO585" s="28"/>
      <c r="HP585" s="28"/>
      <c r="HQ585" s="28"/>
      <c r="HR585" s="28"/>
      <c r="HS585" s="28"/>
      <c r="HT585" s="28"/>
      <c r="HU585" s="28"/>
      <c r="HV585" s="28"/>
      <c r="HW585" s="28"/>
      <c r="HX585" s="28"/>
      <c r="HY585" s="28"/>
      <c r="HZ585" s="28"/>
      <c r="IA585" s="28"/>
      <c r="IB585" s="28"/>
      <c r="IC585" s="28"/>
      <c r="ID585" s="28"/>
      <c r="IE585" s="28"/>
      <c r="IF585" s="28"/>
      <c r="IG585" s="28"/>
      <c r="IH585" s="28"/>
      <c r="II585" s="28"/>
      <c r="IJ585" s="28"/>
      <c r="IK585" s="28"/>
      <c r="IL585" s="28"/>
      <c r="IM585" s="28"/>
      <c r="IN585" s="28"/>
      <c r="IO585" s="28"/>
      <c r="IP585" s="28"/>
      <c r="IQ585" s="28"/>
      <c r="IR585" s="28"/>
      <c r="IS585" s="28"/>
      <c r="IT585" s="28"/>
      <c r="IU585" s="28"/>
      <c r="IV585" s="28"/>
      <c r="IW585" s="28"/>
      <c r="IX585" s="28"/>
      <c r="IY585" s="28"/>
      <c r="IZ585" s="28"/>
      <c r="JA585" s="28"/>
      <c r="JB585" s="28"/>
      <c r="JC585" s="28"/>
      <c r="JD585" s="28"/>
      <c r="JE585" s="28"/>
      <c r="JF585" s="28"/>
      <c r="JG585" s="28"/>
      <c r="JH585" s="28"/>
      <c r="JI585" s="28"/>
      <c r="JJ585" s="28"/>
      <c r="JK585" s="28"/>
      <c r="JL585" s="28"/>
      <c r="JM585" s="28"/>
      <c r="JN585" s="28"/>
      <c r="JO585" s="28"/>
      <c r="JP585" s="28"/>
      <c r="JQ585" s="28"/>
      <c r="JR585" s="28"/>
      <c r="JS585" s="28"/>
    </row>
    <row r="586" spans="1:279" s="27" customFormat="1" ht="12.75" outlineLevel="1" x14ac:dyDescent="0.2">
      <c r="A586" s="33"/>
      <c r="B586" s="58"/>
      <c r="C586" s="193" t="s">
        <v>50</v>
      </c>
      <c r="D586" s="33"/>
      <c r="E586" s="258"/>
      <c r="F586" s="194"/>
      <c r="G586" s="253">
        <f t="shared" si="840"/>
        <v>-390.50343615886976</v>
      </c>
      <c r="H586" s="246">
        <f t="shared" si="846"/>
        <v>5.0888449559191942E-7</v>
      </c>
      <c r="I586" s="201" t="s">
        <v>193</v>
      </c>
      <c r="J586" s="199">
        <f t="shared" si="908"/>
        <v>0</v>
      </c>
      <c r="K586" s="199">
        <f t="shared" si="908"/>
        <v>0</v>
      </c>
      <c r="L586" s="199">
        <f t="shared" si="908"/>
        <v>0</v>
      </c>
      <c r="M586" s="199">
        <f t="shared" si="908"/>
        <v>0</v>
      </c>
      <c r="N586" s="199">
        <f t="shared" si="908"/>
        <v>0</v>
      </c>
      <c r="O586" s="199">
        <f t="shared" si="908"/>
        <v>0</v>
      </c>
      <c r="P586" s="199">
        <f t="shared" si="908"/>
        <v>0</v>
      </c>
      <c r="Q586" s="199">
        <f t="shared" si="908"/>
        <v>0</v>
      </c>
      <c r="R586" s="199">
        <f t="shared" si="908"/>
        <v>0</v>
      </c>
      <c r="S586" s="199">
        <f t="shared" si="908"/>
        <v>0</v>
      </c>
      <c r="T586" s="199">
        <f t="shared" si="908"/>
        <v>0</v>
      </c>
      <c r="U586" s="199">
        <f t="shared" si="908"/>
        <v>0</v>
      </c>
      <c r="V586" s="199">
        <f t="shared" si="908"/>
        <v>0</v>
      </c>
      <c r="W586" s="199">
        <f t="shared" si="908"/>
        <v>0</v>
      </c>
      <c r="X586" s="199">
        <f t="shared" si="908"/>
        <v>0</v>
      </c>
      <c r="Y586" s="199">
        <f t="shared" si="908"/>
        <v>0</v>
      </c>
      <c r="Z586" s="199">
        <f t="shared" ref="Z586:AJ586" si="913">+Z539/Z$10</f>
        <v>0</v>
      </c>
      <c r="AA586" s="199">
        <f t="shared" si="913"/>
        <v>0</v>
      </c>
      <c r="AB586" s="199">
        <f t="shared" si="913"/>
        <v>0</v>
      </c>
      <c r="AC586" s="199">
        <f t="shared" si="913"/>
        <v>0</v>
      </c>
      <c r="AD586" s="199">
        <f t="shared" si="913"/>
        <v>0</v>
      </c>
      <c r="AE586" s="199">
        <f t="shared" si="913"/>
        <v>0</v>
      </c>
      <c r="AF586" s="199">
        <f t="shared" si="913"/>
        <v>0</v>
      </c>
      <c r="AG586" s="199">
        <f t="shared" si="913"/>
        <v>0</v>
      </c>
      <c r="AH586" s="199">
        <f t="shared" si="913"/>
        <v>-194.3676475409836</v>
      </c>
      <c r="AI586" s="199">
        <f t="shared" si="913"/>
        <v>-196.13578861788616</v>
      </c>
      <c r="AJ586" s="199">
        <f t="shared" si="913"/>
        <v>0</v>
      </c>
      <c r="AK586" s="199">
        <f t="shared" ref="AK586:AL586" si="914">+AK539/AK$10</f>
        <v>0</v>
      </c>
      <c r="AL586" s="199">
        <f t="shared" si="914"/>
        <v>0</v>
      </c>
      <c r="AM586" s="199">
        <f t="shared" ref="AM586:AO586" si="915">+AM539/AM$10</f>
        <v>0</v>
      </c>
      <c r="AN586" s="199">
        <f t="shared" si="915"/>
        <v>0</v>
      </c>
      <c r="AO586" s="199">
        <f t="shared" si="915"/>
        <v>0</v>
      </c>
      <c r="AP586" s="199">
        <f t="shared" ref="AP586:AS586" si="916">+AP539/AP$10</f>
        <v>0</v>
      </c>
      <c r="AQ586" s="199">
        <f t="shared" si="916"/>
        <v>0</v>
      </c>
      <c r="AR586" s="199">
        <f t="shared" si="916"/>
        <v>0</v>
      </c>
      <c r="AS586" s="199">
        <f t="shared" si="916"/>
        <v>0</v>
      </c>
      <c r="AT586" s="199"/>
      <c r="AU586" s="199"/>
      <c r="AV586" s="199"/>
      <c r="AW586" s="199"/>
      <c r="AX586" s="199"/>
      <c r="AY586" s="199"/>
      <c r="AZ586" s="199"/>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c r="CG586" s="34"/>
      <c r="CH586" s="34"/>
      <c r="CI586" s="34"/>
      <c r="CJ586" s="34"/>
      <c r="CK586" s="34"/>
      <c r="CL586" s="34"/>
      <c r="CM586" s="34"/>
      <c r="CN586" s="34"/>
      <c r="CO586" s="34"/>
      <c r="CP586" s="34"/>
      <c r="CQ586" s="34"/>
      <c r="CR586" s="34"/>
      <c r="CS586" s="34"/>
      <c r="CT586" s="34"/>
      <c r="CU586" s="34"/>
      <c r="CV586" s="34"/>
      <c r="CW586" s="34"/>
      <c r="CX586" s="34"/>
      <c r="CY586" s="34"/>
      <c r="CZ586" s="34"/>
      <c r="DA586" s="34"/>
      <c r="DB586" s="14"/>
      <c r="DC586" s="28"/>
      <c r="DD586" s="28"/>
      <c r="DE586" s="28"/>
      <c r="DF586" s="28"/>
      <c r="DG586" s="28"/>
      <c r="DH586" s="28"/>
      <c r="DI586" s="28"/>
      <c r="DJ586" s="28"/>
      <c r="DK586" s="28"/>
      <c r="DL586" s="28"/>
      <c r="DM586" s="28"/>
      <c r="DN586" s="28"/>
      <c r="DO586" s="28"/>
      <c r="DP586" s="28"/>
      <c r="DQ586" s="28"/>
      <c r="DR586" s="28"/>
      <c r="DS586" s="28"/>
      <c r="DT586" s="28"/>
      <c r="DU586" s="28"/>
      <c r="DV586" s="28"/>
      <c r="DW586" s="28"/>
      <c r="DX586" s="28"/>
      <c r="DY586" s="28"/>
      <c r="DZ586" s="28"/>
      <c r="EA586" s="28"/>
      <c r="EB586" s="28"/>
      <c r="EC586" s="28"/>
      <c r="ED586" s="28"/>
      <c r="EE586" s="28"/>
      <c r="EF586" s="28"/>
      <c r="EG586" s="28"/>
      <c r="EH586" s="28"/>
      <c r="EI586" s="28"/>
      <c r="EJ586" s="28"/>
      <c r="EK586" s="28"/>
      <c r="EL586" s="28"/>
      <c r="EM586" s="28"/>
      <c r="EN586" s="28"/>
      <c r="EO586" s="28"/>
      <c r="EP586" s="28"/>
      <c r="EQ586" s="28"/>
      <c r="ER586" s="28"/>
      <c r="ES586" s="28"/>
      <c r="ET586" s="28"/>
      <c r="EU586" s="28"/>
      <c r="EV586" s="28"/>
      <c r="EW586" s="28"/>
      <c r="EX586" s="28"/>
      <c r="EY586" s="28"/>
      <c r="EZ586" s="28"/>
      <c r="FA586" s="28"/>
      <c r="FB586" s="28"/>
      <c r="FC586" s="28"/>
      <c r="FD586" s="28"/>
      <c r="FE586" s="28"/>
      <c r="FF586" s="28"/>
      <c r="FG586" s="28"/>
      <c r="FH586" s="28"/>
      <c r="FI586" s="28"/>
      <c r="FJ586" s="28"/>
      <c r="FK586" s="28"/>
      <c r="FL586" s="28"/>
      <c r="FM586" s="28"/>
      <c r="FN586" s="28"/>
      <c r="FO586" s="28"/>
      <c r="FP586" s="28"/>
      <c r="FQ586" s="28"/>
      <c r="FR586" s="28"/>
      <c r="FS586" s="28"/>
      <c r="FT586" s="28"/>
      <c r="FU586" s="28"/>
      <c r="FV586" s="28"/>
      <c r="FW586" s="28"/>
      <c r="FX586" s="28"/>
      <c r="FY586" s="28"/>
      <c r="FZ586" s="28"/>
      <c r="GA586" s="28"/>
      <c r="GB586" s="28"/>
      <c r="GC586" s="28"/>
      <c r="GD586" s="28"/>
      <c r="GE586" s="28"/>
      <c r="GF586" s="28"/>
      <c r="GG586" s="28"/>
      <c r="GH586" s="28"/>
      <c r="GI586" s="28"/>
      <c r="GJ586" s="28"/>
      <c r="GK586" s="28"/>
      <c r="GL586" s="28"/>
      <c r="GM586" s="28"/>
      <c r="GN586" s="28"/>
      <c r="GO586" s="28"/>
      <c r="GP586" s="28"/>
      <c r="GQ586" s="28"/>
      <c r="GR586" s="28"/>
      <c r="GS586" s="28"/>
      <c r="GT586" s="28"/>
      <c r="GU586" s="28"/>
      <c r="GV586" s="28"/>
      <c r="GW586" s="28"/>
      <c r="GX586" s="28"/>
      <c r="GY586" s="28"/>
      <c r="GZ586" s="28"/>
      <c r="HA586" s="28"/>
      <c r="HB586" s="28"/>
      <c r="HC586" s="28"/>
      <c r="HD586" s="28"/>
      <c r="HE586" s="28"/>
      <c r="HF586" s="28"/>
      <c r="HG586" s="28"/>
      <c r="HH586" s="28"/>
      <c r="HI586" s="28"/>
      <c r="HJ586" s="28"/>
      <c r="HK586" s="28"/>
      <c r="HL586" s="28"/>
      <c r="HM586" s="28"/>
      <c r="HN586" s="28"/>
      <c r="HO586" s="28"/>
      <c r="HP586" s="28"/>
      <c r="HQ586" s="28"/>
      <c r="HR586" s="28"/>
      <c r="HS586" s="28"/>
      <c r="HT586" s="28"/>
      <c r="HU586" s="28"/>
      <c r="HV586" s="28"/>
      <c r="HW586" s="28"/>
      <c r="HX586" s="28"/>
      <c r="HY586" s="28"/>
      <c r="HZ586" s="28"/>
      <c r="IA586" s="28"/>
      <c r="IB586" s="28"/>
      <c r="IC586" s="28"/>
      <c r="ID586" s="28"/>
      <c r="IE586" s="28"/>
      <c r="IF586" s="28"/>
      <c r="IG586" s="28"/>
      <c r="IH586" s="28"/>
      <c r="II586" s="28"/>
      <c r="IJ586" s="28"/>
      <c r="IK586" s="28"/>
      <c r="IL586" s="28"/>
      <c r="IM586" s="28"/>
      <c r="IN586" s="28"/>
      <c r="IO586" s="28"/>
      <c r="IP586" s="28"/>
      <c r="IQ586" s="28"/>
      <c r="IR586" s="28"/>
      <c r="IS586" s="28"/>
      <c r="IT586" s="28"/>
      <c r="IU586" s="28"/>
      <c r="IV586" s="28"/>
      <c r="IW586" s="28"/>
      <c r="IX586" s="28"/>
      <c r="IY586" s="28"/>
      <c r="IZ586" s="28"/>
      <c r="JA586" s="28"/>
      <c r="JB586" s="28"/>
      <c r="JC586" s="28"/>
      <c r="JD586" s="28"/>
      <c r="JE586" s="28"/>
      <c r="JF586" s="28"/>
      <c r="JG586" s="28"/>
      <c r="JH586" s="28"/>
      <c r="JI586" s="28"/>
      <c r="JJ586" s="28"/>
      <c r="JK586" s="28"/>
      <c r="JL586" s="28"/>
      <c r="JM586" s="28"/>
      <c r="JN586" s="28"/>
      <c r="JO586" s="28"/>
      <c r="JP586" s="28"/>
      <c r="JQ586" s="28"/>
      <c r="JR586" s="28"/>
      <c r="JS586" s="28"/>
    </row>
    <row r="587" spans="1:279" s="27" customFormat="1" ht="12.75" outlineLevel="1" x14ac:dyDescent="0.2">
      <c r="A587" s="33"/>
      <c r="B587" s="58"/>
      <c r="C587" s="33"/>
      <c r="D587" s="33"/>
      <c r="E587" s="257"/>
      <c r="F587" s="33"/>
      <c r="G587" s="33"/>
      <c r="H587" s="33"/>
      <c r="I587" s="201" t="s">
        <v>193</v>
      </c>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c r="CG587" s="34"/>
      <c r="CH587" s="34"/>
      <c r="CI587" s="34"/>
      <c r="CJ587" s="34"/>
      <c r="CK587" s="34"/>
      <c r="CL587" s="34"/>
      <c r="CM587" s="34"/>
      <c r="CN587" s="34"/>
      <c r="CO587" s="34"/>
      <c r="CP587" s="34"/>
      <c r="CQ587" s="34"/>
      <c r="CR587" s="34"/>
      <c r="CS587" s="34"/>
      <c r="CT587" s="34"/>
      <c r="CU587" s="34"/>
      <c r="CV587" s="34"/>
      <c r="CW587" s="34"/>
      <c r="CX587" s="34"/>
      <c r="CY587" s="34"/>
      <c r="CZ587" s="34"/>
      <c r="DA587" s="34"/>
      <c r="DB587" s="14"/>
      <c r="DC587" s="28"/>
      <c r="DD587" s="28"/>
      <c r="DE587" s="28"/>
      <c r="DF587" s="28"/>
      <c r="DG587" s="28"/>
      <c r="DH587" s="28"/>
      <c r="DI587" s="28"/>
      <c r="DJ587" s="28"/>
      <c r="DK587" s="28"/>
      <c r="DL587" s="28"/>
      <c r="DM587" s="28"/>
      <c r="DN587" s="28"/>
      <c r="DO587" s="28"/>
      <c r="DP587" s="28"/>
      <c r="DQ587" s="28"/>
      <c r="DR587" s="28"/>
      <c r="DS587" s="28"/>
      <c r="DT587" s="28"/>
      <c r="DU587" s="28"/>
      <c r="DV587" s="28"/>
      <c r="DW587" s="28"/>
      <c r="DX587" s="28"/>
      <c r="DY587" s="28"/>
      <c r="DZ587" s="28"/>
      <c r="EA587" s="28"/>
      <c r="EB587" s="28"/>
      <c r="EC587" s="28"/>
      <c r="ED587" s="28"/>
      <c r="EE587" s="28"/>
      <c r="EF587" s="28"/>
      <c r="EG587" s="28"/>
      <c r="EH587" s="28"/>
      <c r="EI587" s="28"/>
      <c r="EJ587" s="28"/>
      <c r="EK587" s="28"/>
      <c r="EL587" s="28"/>
      <c r="EM587" s="28"/>
      <c r="EN587" s="28"/>
      <c r="EO587" s="28"/>
      <c r="EP587" s="28"/>
      <c r="EQ587" s="28"/>
      <c r="ER587" s="28"/>
      <c r="ES587" s="28"/>
      <c r="ET587" s="28"/>
      <c r="EU587" s="28"/>
      <c r="EV587" s="28"/>
      <c r="EW587" s="28"/>
      <c r="EX587" s="28"/>
      <c r="EY587" s="28"/>
      <c r="EZ587" s="28"/>
      <c r="FA587" s="28"/>
      <c r="FB587" s="28"/>
      <c r="FC587" s="28"/>
      <c r="FD587" s="28"/>
      <c r="FE587" s="28"/>
      <c r="FF587" s="28"/>
      <c r="FG587" s="28"/>
      <c r="FH587" s="28"/>
      <c r="FI587" s="28"/>
      <c r="FJ587" s="28"/>
      <c r="FK587" s="28"/>
      <c r="FL587" s="28"/>
      <c r="FM587" s="28"/>
      <c r="FN587" s="28"/>
      <c r="FO587" s="28"/>
      <c r="FP587" s="28"/>
      <c r="FQ587" s="28"/>
      <c r="FR587" s="28"/>
      <c r="FS587" s="28"/>
      <c r="FT587" s="28"/>
      <c r="FU587" s="28"/>
      <c r="FV587" s="28"/>
      <c r="FW587" s="28"/>
      <c r="FX587" s="28"/>
      <c r="FY587" s="28"/>
      <c r="FZ587" s="28"/>
      <c r="GA587" s="28"/>
      <c r="GB587" s="28"/>
      <c r="GC587" s="28"/>
      <c r="GD587" s="28"/>
      <c r="GE587" s="28"/>
      <c r="GF587" s="28"/>
      <c r="GG587" s="28"/>
      <c r="GH587" s="28"/>
      <c r="GI587" s="28"/>
      <c r="GJ587" s="28"/>
      <c r="GK587" s="28"/>
      <c r="GL587" s="28"/>
      <c r="GM587" s="28"/>
      <c r="GN587" s="28"/>
      <c r="GO587" s="28"/>
      <c r="GP587" s="28"/>
      <c r="GQ587" s="28"/>
      <c r="GR587" s="28"/>
      <c r="GS587" s="28"/>
      <c r="GT587" s="28"/>
      <c r="GU587" s="28"/>
      <c r="GV587" s="28"/>
      <c r="GW587" s="28"/>
      <c r="GX587" s="28"/>
      <c r="GY587" s="28"/>
      <c r="GZ587" s="28"/>
      <c r="HA587" s="28"/>
      <c r="HB587" s="28"/>
      <c r="HC587" s="28"/>
      <c r="HD587" s="28"/>
      <c r="HE587" s="28"/>
      <c r="HF587" s="28"/>
      <c r="HG587" s="28"/>
      <c r="HH587" s="28"/>
      <c r="HI587" s="28"/>
      <c r="HJ587" s="28"/>
      <c r="HK587" s="28"/>
      <c r="HL587" s="28"/>
      <c r="HM587" s="28"/>
      <c r="HN587" s="28"/>
      <c r="HO587" s="28"/>
      <c r="HP587" s="28"/>
      <c r="HQ587" s="28"/>
      <c r="HR587" s="28"/>
      <c r="HS587" s="28"/>
      <c r="HT587" s="28"/>
      <c r="HU587" s="28"/>
      <c r="HV587" s="28"/>
      <c r="HW587" s="28"/>
      <c r="HX587" s="28"/>
      <c r="HY587" s="28"/>
      <c r="HZ587" s="28"/>
      <c r="IA587" s="28"/>
      <c r="IB587" s="28"/>
      <c r="IC587" s="28"/>
      <c r="ID587" s="28"/>
      <c r="IE587" s="28"/>
      <c r="IF587" s="28"/>
      <c r="IG587" s="28"/>
      <c r="IH587" s="28"/>
      <c r="II587" s="28"/>
      <c r="IJ587" s="28"/>
      <c r="IK587" s="28"/>
      <c r="IL587" s="28"/>
      <c r="IM587" s="28"/>
      <c r="IN587" s="28"/>
      <c r="IO587" s="28"/>
      <c r="IP587" s="28"/>
      <c r="IQ587" s="28"/>
      <c r="IR587" s="28"/>
      <c r="IS587" s="28"/>
      <c r="IT587" s="28"/>
      <c r="IU587" s="28"/>
      <c r="IV587" s="28"/>
      <c r="IW587" s="28"/>
      <c r="IX587" s="28"/>
      <c r="IY587" s="28"/>
      <c r="IZ587" s="28"/>
      <c r="JA587" s="28"/>
      <c r="JB587" s="28"/>
      <c r="JC587" s="28"/>
      <c r="JD587" s="28"/>
      <c r="JE587" s="28"/>
      <c r="JF587" s="28"/>
      <c r="JG587" s="28"/>
      <c r="JH587" s="28"/>
      <c r="JI587" s="28"/>
      <c r="JJ587" s="28"/>
      <c r="JK587" s="28"/>
      <c r="JL587" s="28"/>
      <c r="JM587" s="28"/>
      <c r="JN587" s="28"/>
      <c r="JO587" s="28"/>
      <c r="JP587" s="28"/>
      <c r="JQ587" s="28"/>
      <c r="JR587" s="28"/>
      <c r="JS587" s="28"/>
    </row>
    <row r="588" spans="1:279" s="27" customFormat="1" ht="13.5" outlineLevel="1" thickBot="1" x14ac:dyDescent="0.25">
      <c r="A588" s="33"/>
      <c r="B588" s="58"/>
      <c r="C588" s="51" t="s">
        <v>198</v>
      </c>
      <c r="D588" s="33"/>
      <c r="E588" s="260">
        <f>+G588/$G$599</f>
        <v>0.28560952761181008</v>
      </c>
      <c r="F588" s="33"/>
      <c r="G588" s="251">
        <f>SUM(J588:AS588)</f>
        <v>-663395.76018951228</v>
      </c>
      <c r="H588" s="246">
        <f>+G588/G588</f>
        <v>1</v>
      </c>
      <c r="I588" s="201" t="s">
        <v>193</v>
      </c>
      <c r="J588" s="256">
        <f>SUM(J569:J587)</f>
        <v>-8358.7903894226583</v>
      </c>
      <c r="K588" s="256">
        <f t="shared" ref="K588:AJ588" si="917">SUM(K569:K587)</f>
        <v>-12127.594567043558</v>
      </c>
      <c r="L588" s="256">
        <f t="shared" si="917"/>
        <v>-11985.992565329581</v>
      </c>
      <c r="M588" s="256">
        <f t="shared" si="917"/>
        <v>-8991.755535089389</v>
      </c>
      <c r="N588" s="256">
        <f t="shared" si="917"/>
        <v>-9722.0847939258965</v>
      </c>
      <c r="O588" s="256">
        <f t="shared" si="917"/>
        <v>-10416.857305786376</v>
      </c>
      <c r="P588" s="256">
        <f t="shared" si="917"/>
        <v>-11539.677860686013</v>
      </c>
      <c r="Q588" s="256">
        <f t="shared" si="917"/>
        <v>-8880.8728273461693</v>
      </c>
      <c r="R588" s="256">
        <f t="shared" si="917"/>
        <v>-9146.4636642273254</v>
      </c>
      <c r="S588" s="256">
        <f t="shared" si="917"/>
        <v>-7894.2714593063602</v>
      </c>
      <c r="T588" s="256">
        <f t="shared" si="917"/>
        <v>-9570.5384626245814</v>
      </c>
      <c r="U588" s="256">
        <f t="shared" si="917"/>
        <v>-10560.69580540091</v>
      </c>
      <c r="V588" s="256">
        <f t="shared" si="917"/>
        <v>-10793.452912133891</v>
      </c>
      <c r="W588" s="256">
        <f t="shared" si="917"/>
        <v>-13719.582126213592</v>
      </c>
      <c r="X588" s="256">
        <f t="shared" si="917"/>
        <v>-15424.089544554456</v>
      </c>
      <c r="Y588" s="256">
        <f t="shared" si="917"/>
        <v>-17165.771740384615</v>
      </c>
      <c r="Z588" s="256">
        <f t="shared" si="917"/>
        <v>-11819.023349593492</v>
      </c>
      <c r="AA588" s="256">
        <f t="shared" si="917"/>
        <v>-12830.485714285714</v>
      </c>
      <c r="AB588" s="256">
        <f t="shared" si="917"/>
        <v>-17097.739691176466</v>
      </c>
      <c r="AC588" s="256">
        <f t="shared" si="917"/>
        <v>-21359.195839080465</v>
      </c>
      <c r="AD588" s="256">
        <f t="shared" si="917"/>
        <v>-17147.880663967611</v>
      </c>
      <c r="AE588" s="256">
        <f t="shared" si="917"/>
        <v>-18874.217815126045</v>
      </c>
      <c r="AF588" s="256">
        <f t="shared" si="917"/>
        <v>-22149.350464285719</v>
      </c>
      <c r="AG588" s="256">
        <f t="shared" si="917"/>
        <v>-20049.395796747969</v>
      </c>
      <c r="AH588" s="256">
        <f t="shared" si="917"/>
        <v>-31407.683106557372</v>
      </c>
      <c r="AI588" s="256">
        <f t="shared" si="917"/>
        <v>-38274.551699187003</v>
      </c>
      <c r="AJ588" s="256">
        <f t="shared" si="917"/>
        <v>-24402.984860377353</v>
      </c>
      <c r="AK588" s="256">
        <f t="shared" ref="AK588:AL588" si="918">SUM(AK569:AK587)</f>
        <v>-26211.869915611816</v>
      </c>
      <c r="AL588" s="256">
        <f t="shared" si="918"/>
        <v>-27090.211771186438</v>
      </c>
      <c r="AM588" s="256">
        <f t="shared" ref="AM588:AO588" si="919">SUM(AM569:AM587)</f>
        <v>-24529.446049382714</v>
      </c>
      <c r="AN588" s="256">
        <f t="shared" si="919"/>
        <v>-28027.026262172283</v>
      </c>
      <c r="AO588" s="256">
        <f t="shared" si="919"/>
        <v>-26929.03072862453</v>
      </c>
      <c r="AP588" s="256">
        <f t="shared" ref="AP588:AS588" si="920">SUM(AP569:AP587)</f>
        <v>-27553.197321917811</v>
      </c>
      <c r="AQ588" s="256">
        <f t="shared" si="920"/>
        <v>-29094.626920962201</v>
      </c>
      <c r="AR588" s="256">
        <f t="shared" si="920"/>
        <v>-29595.533608247428</v>
      </c>
      <c r="AS588" s="256">
        <f t="shared" si="920"/>
        <v>-32653.817051546397</v>
      </c>
      <c r="AT588" s="199"/>
      <c r="AU588" s="199"/>
      <c r="AV588" s="199"/>
      <c r="AW588" s="199"/>
      <c r="AX588" s="199"/>
      <c r="AY588" s="199"/>
      <c r="AZ588" s="199"/>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c r="CG588" s="34"/>
      <c r="CH588" s="34"/>
      <c r="CI588" s="34"/>
      <c r="CJ588" s="34"/>
      <c r="CK588" s="34"/>
      <c r="CL588" s="34"/>
      <c r="CM588" s="34"/>
      <c r="CN588" s="34"/>
      <c r="CO588" s="34"/>
      <c r="CP588" s="34"/>
      <c r="CQ588" s="34"/>
      <c r="CR588" s="34"/>
      <c r="CS588" s="34"/>
      <c r="CT588" s="34"/>
      <c r="CU588" s="34"/>
      <c r="CV588" s="34"/>
      <c r="CW588" s="34"/>
      <c r="CX588" s="34"/>
      <c r="CY588" s="34"/>
      <c r="CZ588" s="34"/>
      <c r="DA588" s="34"/>
      <c r="DB588" s="14"/>
      <c r="DC588" s="28"/>
      <c r="DD588" s="28"/>
      <c r="DE588" s="28"/>
      <c r="DF588" s="28"/>
      <c r="DG588" s="28"/>
      <c r="DH588" s="28"/>
      <c r="DI588" s="28"/>
      <c r="DJ588" s="28"/>
      <c r="DK588" s="28"/>
      <c r="DL588" s="28"/>
      <c r="DM588" s="28"/>
      <c r="DN588" s="28"/>
      <c r="DO588" s="28"/>
      <c r="DP588" s="28"/>
      <c r="DQ588" s="28"/>
      <c r="DR588" s="28"/>
      <c r="DS588" s="28"/>
      <c r="DT588" s="28"/>
      <c r="DU588" s="28"/>
      <c r="DV588" s="28"/>
      <c r="DW588" s="28"/>
      <c r="DX588" s="28"/>
      <c r="DY588" s="28"/>
      <c r="DZ588" s="28"/>
      <c r="EA588" s="28"/>
      <c r="EB588" s="28"/>
      <c r="EC588" s="28"/>
      <c r="ED588" s="28"/>
      <c r="EE588" s="28"/>
      <c r="EF588" s="28"/>
      <c r="EG588" s="28"/>
      <c r="EH588" s="28"/>
      <c r="EI588" s="28"/>
      <c r="EJ588" s="28"/>
      <c r="EK588" s="28"/>
      <c r="EL588" s="28"/>
      <c r="EM588" s="28"/>
      <c r="EN588" s="28"/>
      <c r="EO588" s="28"/>
      <c r="EP588" s="28"/>
      <c r="EQ588" s="28"/>
      <c r="ER588" s="28"/>
      <c r="ES588" s="28"/>
      <c r="ET588" s="28"/>
      <c r="EU588" s="28"/>
      <c r="EV588" s="28"/>
      <c r="EW588" s="28"/>
      <c r="EX588" s="28"/>
      <c r="EY588" s="28"/>
      <c r="EZ588" s="28"/>
      <c r="FA588" s="28"/>
      <c r="FB588" s="28"/>
      <c r="FC588" s="28"/>
      <c r="FD588" s="28"/>
      <c r="FE588" s="28"/>
      <c r="FF588" s="28"/>
      <c r="FG588" s="28"/>
      <c r="FH588" s="28"/>
      <c r="FI588" s="28"/>
      <c r="FJ588" s="28"/>
      <c r="FK588" s="28"/>
      <c r="FL588" s="28"/>
      <c r="FM588" s="28"/>
      <c r="FN588" s="28"/>
      <c r="FO588" s="28"/>
      <c r="FP588" s="28"/>
      <c r="FQ588" s="28"/>
      <c r="FR588" s="28"/>
      <c r="FS588" s="28"/>
      <c r="FT588" s="28"/>
      <c r="FU588" s="28"/>
      <c r="FV588" s="28"/>
      <c r="FW588" s="28"/>
      <c r="FX588" s="28"/>
      <c r="FY588" s="28"/>
      <c r="FZ588" s="28"/>
      <c r="GA588" s="28"/>
      <c r="GB588" s="28"/>
      <c r="GC588" s="28"/>
      <c r="GD588" s="28"/>
      <c r="GE588" s="28"/>
      <c r="GF588" s="28"/>
      <c r="GG588" s="28"/>
      <c r="GH588" s="28"/>
      <c r="GI588" s="28"/>
      <c r="GJ588" s="28"/>
      <c r="GK588" s="28"/>
      <c r="GL588" s="28"/>
      <c r="GM588" s="28"/>
      <c r="GN588" s="28"/>
      <c r="GO588" s="28"/>
      <c r="GP588" s="28"/>
      <c r="GQ588" s="28"/>
      <c r="GR588" s="28"/>
      <c r="GS588" s="28"/>
      <c r="GT588" s="28"/>
      <c r="GU588" s="28"/>
      <c r="GV588" s="28"/>
      <c r="GW588" s="28"/>
      <c r="GX588" s="28"/>
      <c r="GY588" s="28"/>
      <c r="GZ588" s="28"/>
      <c r="HA588" s="28"/>
      <c r="HB588" s="28"/>
      <c r="HC588" s="28"/>
      <c r="HD588" s="28"/>
      <c r="HE588" s="28"/>
      <c r="HF588" s="28"/>
      <c r="HG588" s="28"/>
      <c r="HH588" s="28"/>
      <c r="HI588" s="28"/>
      <c r="HJ588" s="28"/>
      <c r="HK588" s="28"/>
      <c r="HL588" s="28"/>
      <c r="HM588" s="28"/>
      <c r="HN588" s="28"/>
      <c r="HO588" s="28"/>
      <c r="HP588" s="28"/>
      <c r="HQ588" s="28"/>
      <c r="HR588" s="28"/>
      <c r="HS588" s="28"/>
      <c r="HT588" s="28"/>
      <c r="HU588" s="28"/>
      <c r="HV588" s="28"/>
      <c r="HW588" s="28"/>
      <c r="HX588" s="28"/>
      <c r="HY588" s="28"/>
      <c r="HZ588" s="28"/>
      <c r="IA588" s="28"/>
      <c r="IB588" s="28"/>
      <c r="IC588" s="28"/>
      <c r="ID588" s="28"/>
      <c r="IE588" s="28"/>
      <c r="IF588" s="28"/>
      <c r="IG588" s="28"/>
      <c r="IH588" s="28"/>
      <c r="II588" s="28"/>
      <c r="IJ588" s="28"/>
      <c r="IK588" s="28"/>
      <c r="IL588" s="28"/>
      <c r="IM588" s="28"/>
      <c r="IN588" s="28"/>
      <c r="IO588" s="28"/>
      <c r="IP588" s="28"/>
      <c r="IQ588" s="28"/>
      <c r="IR588" s="28"/>
      <c r="IS588" s="28"/>
      <c r="IT588" s="28"/>
      <c r="IU588" s="28"/>
      <c r="IV588" s="28"/>
      <c r="IW588" s="28"/>
      <c r="IX588" s="28"/>
      <c r="IY588" s="28"/>
      <c r="IZ588" s="28"/>
      <c r="JA588" s="28"/>
      <c r="JB588" s="28"/>
      <c r="JC588" s="28"/>
      <c r="JD588" s="28"/>
      <c r="JE588" s="28"/>
      <c r="JF588" s="28"/>
      <c r="JG588" s="28"/>
      <c r="JH588" s="28"/>
      <c r="JI588" s="28"/>
      <c r="JJ588" s="28"/>
      <c r="JK588" s="28"/>
      <c r="JL588" s="28"/>
      <c r="JM588" s="28"/>
      <c r="JN588" s="28"/>
      <c r="JO588" s="28"/>
      <c r="JP588" s="28"/>
      <c r="JQ588" s="28"/>
      <c r="JR588" s="28"/>
      <c r="JS588" s="28"/>
    </row>
    <row r="589" spans="1:279" s="27" customFormat="1" ht="13.5" outlineLevel="1" thickTop="1" x14ac:dyDescent="0.2">
      <c r="A589" s="33"/>
      <c r="B589" s="58"/>
      <c r="C589" s="33"/>
      <c r="D589" s="33"/>
      <c r="E589" s="257"/>
      <c r="F589" s="33"/>
      <c r="G589" s="33"/>
      <c r="H589" s="33"/>
      <c r="I589" s="198"/>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c r="CG589" s="34"/>
      <c r="CH589" s="34"/>
      <c r="CI589" s="34"/>
      <c r="CJ589" s="34"/>
      <c r="CK589" s="34"/>
      <c r="CL589" s="34"/>
      <c r="CM589" s="34"/>
      <c r="CN589" s="34"/>
      <c r="CO589" s="34"/>
      <c r="CP589" s="34"/>
      <c r="CQ589" s="34"/>
      <c r="CR589" s="34"/>
      <c r="CS589" s="34"/>
      <c r="CT589" s="34"/>
      <c r="CU589" s="34"/>
      <c r="CV589" s="34"/>
      <c r="CW589" s="34"/>
      <c r="CX589" s="34"/>
      <c r="CY589" s="34"/>
      <c r="CZ589" s="34"/>
      <c r="DA589" s="34"/>
      <c r="DB589" s="14"/>
      <c r="DC589" s="28"/>
      <c r="DD589" s="28"/>
      <c r="DE589" s="28"/>
      <c r="DF589" s="28"/>
      <c r="DG589" s="28"/>
      <c r="DH589" s="28"/>
      <c r="DI589" s="28"/>
      <c r="DJ589" s="28"/>
      <c r="DK589" s="28"/>
      <c r="DL589" s="28"/>
      <c r="DM589" s="28"/>
      <c r="DN589" s="28"/>
      <c r="DO589" s="28"/>
      <c r="DP589" s="28"/>
      <c r="DQ589" s="28"/>
      <c r="DR589" s="28"/>
      <c r="DS589" s="28"/>
      <c r="DT589" s="28"/>
      <c r="DU589" s="28"/>
      <c r="DV589" s="28"/>
      <c r="DW589" s="28"/>
      <c r="DX589" s="28"/>
      <c r="DY589" s="28"/>
      <c r="DZ589" s="28"/>
      <c r="EA589" s="28"/>
      <c r="EB589" s="28"/>
      <c r="EC589" s="28"/>
      <c r="ED589" s="28"/>
      <c r="EE589" s="28"/>
      <c r="EF589" s="28"/>
      <c r="EG589" s="28"/>
      <c r="EH589" s="28"/>
      <c r="EI589" s="28"/>
      <c r="EJ589" s="28"/>
      <c r="EK589" s="28"/>
      <c r="EL589" s="28"/>
      <c r="EM589" s="28"/>
      <c r="EN589" s="28"/>
      <c r="EO589" s="28"/>
      <c r="EP589" s="28"/>
      <c r="EQ589" s="28"/>
      <c r="ER589" s="28"/>
      <c r="ES589" s="28"/>
      <c r="ET589" s="28"/>
      <c r="EU589" s="28"/>
      <c r="EV589" s="28"/>
      <c r="EW589" s="28"/>
      <c r="EX589" s="28"/>
      <c r="EY589" s="28"/>
      <c r="EZ589" s="28"/>
      <c r="FA589" s="28"/>
      <c r="FB589" s="28"/>
      <c r="FC589" s="28"/>
      <c r="FD589" s="28"/>
      <c r="FE589" s="28"/>
      <c r="FF589" s="28"/>
      <c r="FG589" s="28"/>
      <c r="FH589" s="28"/>
      <c r="FI589" s="28"/>
      <c r="FJ589" s="28"/>
      <c r="FK589" s="28"/>
      <c r="FL589" s="28"/>
      <c r="FM589" s="28"/>
      <c r="FN589" s="28"/>
      <c r="FO589" s="28"/>
      <c r="FP589" s="28"/>
      <c r="FQ589" s="28"/>
      <c r="FR589" s="28"/>
      <c r="FS589" s="28"/>
      <c r="FT589" s="28"/>
      <c r="FU589" s="28"/>
      <c r="FV589" s="28"/>
      <c r="FW589" s="28"/>
      <c r="FX589" s="28"/>
      <c r="FY589" s="28"/>
      <c r="FZ589" s="28"/>
      <c r="GA589" s="28"/>
      <c r="GB589" s="28"/>
      <c r="GC589" s="28"/>
      <c r="GD589" s="28"/>
      <c r="GE589" s="28"/>
      <c r="GF589" s="28"/>
      <c r="GG589" s="28"/>
      <c r="GH589" s="28"/>
      <c r="GI589" s="28"/>
      <c r="GJ589" s="28"/>
      <c r="GK589" s="28"/>
      <c r="GL589" s="28"/>
      <c r="GM589" s="28"/>
      <c r="GN589" s="28"/>
      <c r="GO589" s="28"/>
      <c r="GP589" s="28"/>
      <c r="GQ589" s="28"/>
      <c r="GR589" s="28"/>
      <c r="GS589" s="28"/>
      <c r="GT589" s="28"/>
      <c r="GU589" s="28"/>
      <c r="GV589" s="28"/>
      <c r="GW589" s="28"/>
      <c r="GX589" s="28"/>
      <c r="GY589" s="28"/>
      <c r="GZ589" s="28"/>
      <c r="HA589" s="28"/>
      <c r="HB589" s="28"/>
      <c r="HC589" s="28"/>
      <c r="HD589" s="28"/>
      <c r="HE589" s="28"/>
      <c r="HF589" s="28"/>
      <c r="HG589" s="28"/>
      <c r="HH589" s="28"/>
      <c r="HI589" s="28"/>
      <c r="HJ589" s="28"/>
      <c r="HK589" s="28"/>
      <c r="HL589" s="28"/>
      <c r="HM589" s="28"/>
      <c r="HN589" s="28"/>
      <c r="HO589" s="28"/>
      <c r="HP589" s="28"/>
      <c r="HQ589" s="28"/>
      <c r="HR589" s="28"/>
      <c r="HS589" s="28"/>
      <c r="HT589" s="28"/>
      <c r="HU589" s="28"/>
      <c r="HV589" s="28"/>
      <c r="HW589" s="28"/>
      <c r="HX589" s="28"/>
      <c r="HY589" s="28"/>
      <c r="HZ589" s="28"/>
      <c r="IA589" s="28"/>
      <c r="IB589" s="28"/>
      <c r="IC589" s="28"/>
      <c r="ID589" s="28"/>
      <c r="IE589" s="28"/>
      <c r="IF589" s="28"/>
      <c r="IG589" s="28"/>
      <c r="IH589" s="28"/>
      <c r="II589" s="28"/>
      <c r="IJ589" s="28"/>
      <c r="IK589" s="28"/>
      <c r="IL589" s="28"/>
      <c r="IM589" s="28"/>
      <c r="IN589" s="28"/>
      <c r="IO589" s="28"/>
      <c r="IP589" s="28"/>
      <c r="IQ589" s="28"/>
      <c r="IR589" s="28"/>
      <c r="IS589" s="28"/>
      <c r="IT589" s="28"/>
      <c r="IU589" s="28"/>
      <c r="IV589" s="28"/>
      <c r="IW589" s="28"/>
      <c r="IX589" s="28"/>
      <c r="IY589" s="28"/>
      <c r="IZ589" s="28"/>
      <c r="JA589" s="28"/>
      <c r="JB589" s="28"/>
      <c r="JC589" s="28"/>
      <c r="JD589" s="28"/>
      <c r="JE589" s="28"/>
      <c r="JF589" s="28"/>
      <c r="JG589" s="28"/>
      <c r="JH589" s="28"/>
      <c r="JI589" s="28"/>
      <c r="JJ589" s="28"/>
      <c r="JK589" s="28"/>
      <c r="JL589" s="28"/>
      <c r="JM589" s="28"/>
      <c r="JN589" s="28"/>
      <c r="JO589" s="28"/>
      <c r="JP589" s="28"/>
      <c r="JQ589" s="28"/>
      <c r="JR589" s="28"/>
      <c r="JS589" s="28"/>
    </row>
    <row r="590" spans="1:279" s="27" customFormat="1" ht="12.75" outlineLevel="1" x14ac:dyDescent="0.2">
      <c r="A590" s="33"/>
      <c r="B590" s="58"/>
      <c r="C590" s="54" t="s">
        <v>197</v>
      </c>
      <c r="D590" s="33"/>
      <c r="E590" s="257"/>
      <c r="F590" s="33"/>
      <c r="G590" s="33"/>
      <c r="H590" s="33"/>
      <c r="I590" s="198"/>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c r="CG590" s="34"/>
      <c r="CH590" s="34"/>
      <c r="CI590" s="34"/>
      <c r="CJ590" s="34"/>
      <c r="CK590" s="34"/>
      <c r="CL590" s="34"/>
      <c r="CM590" s="34"/>
      <c r="CN590" s="34"/>
      <c r="CO590" s="34"/>
      <c r="CP590" s="34"/>
      <c r="CQ590" s="34"/>
      <c r="CR590" s="34"/>
      <c r="CS590" s="34"/>
      <c r="CT590" s="34"/>
      <c r="CU590" s="34"/>
      <c r="CV590" s="34"/>
      <c r="CW590" s="34"/>
      <c r="CX590" s="34"/>
      <c r="CY590" s="34"/>
      <c r="CZ590" s="34"/>
      <c r="DA590" s="34"/>
      <c r="DB590" s="14"/>
      <c r="DC590" s="28"/>
      <c r="DD590" s="28"/>
      <c r="DE590" s="28"/>
      <c r="DF590" s="28"/>
      <c r="DG590" s="28"/>
      <c r="DH590" s="28"/>
      <c r="DI590" s="28"/>
      <c r="DJ590" s="28"/>
      <c r="DK590" s="28"/>
      <c r="DL590" s="28"/>
      <c r="DM590" s="28"/>
      <c r="DN590" s="28"/>
      <c r="DO590" s="28"/>
      <c r="DP590" s="28"/>
      <c r="DQ590" s="28"/>
      <c r="DR590" s="28"/>
      <c r="DS590" s="28"/>
      <c r="DT590" s="28"/>
      <c r="DU590" s="28"/>
      <c r="DV590" s="28"/>
      <c r="DW590" s="28"/>
      <c r="DX590" s="28"/>
      <c r="DY590" s="28"/>
      <c r="DZ590" s="28"/>
      <c r="EA590" s="28"/>
      <c r="EB590" s="28"/>
      <c r="EC590" s="28"/>
      <c r="ED590" s="28"/>
      <c r="EE590" s="28"/>
      <c r="EF590" s="28"/>
      <c r="EG590" s="28"/>
      <c r="EH590" s="28"/>
      <c r="EI590" s="28"/>
      <c r="EJ590" s="28"/>
      <c r="EK590" s="28"/>
      <c r="EL590" s="28"/>
      <c r="EM590" s="28"/>
      <c r="EN590" s="28"/>
      <c r="EO590" s="28"/>
      <c r="EP590" s="28"/>
      <c r="EQ590" s="28"/>
      <c r="ER590" s="28"/>
      <c r="ES590" s="28"/>
      <c r="ET590" s="28"/>
      <c r="EU590" s="28"/>
      <c r="EV590" s="28"/>
      <c r="EW590" s="28"/>
      <c r="EX590" s="28"/>
      <c r="EY590" s="28"/>
      <c r="EZ590" s="28"/>
      <c r="FA590" s="28"/>
      <c r="FB590" s="28"/>
      <c r="FC590" s="28"/>
      <c r="FD590" s="28"/>
      <c r="FE590" s="28"/>
      <c r="FF590" s="28"/>
      <c r="FG590" s="28"/>
      <c r="FH590" s="28"/>
      <c r="FI590" s="28"/>
      <c r="FJ590" s="28"/>
      <c r="FK590" s="28"/>
      <c r="FL590" s="28"/>
      <c r="FM590" s="28"/>
      <c r="FN590" s="28"/>
      <c r="FO590" s="28"/>
      <c r="FP590" s="28"/>
      <c r="FQ590" s="28"/>
      <c r="FR590" s="28"/>
      <c r="FS590" s="28"/>
      <c r="FT590" s="28"/>
      <c r="FU590" s="28"/>
      <c r="FV590" s="28"/>
      <c r="FW590" s="28"/>
      <c r="FX590" s="28"/>
      <c r="FY590" s="28"/>
      <c r="FZ590" s="28"/>
      <c r="GA590" s="28"/>
      <c r="GB590" s="28"/>
      <c r="GC590" s="28"/>
      <c r="GD590" s="28"/>
      <c r="GE590" s="28"/>
      <c r="GF590" s="28"/>
      <c r="GG590" s="28"/>
      <c r="GH590" s="28"/>
      <c r="GI590" s="28"/>
      <c r="GJ590" s="28"/>
      <c r="GK590" s="28"/>
      <c r="GL590" s="28"/>
      <c r="GM590" s="28"/>
      <c r="GN590" s="28"/>
      <c r="GO590" s="28"/>
      <c r="GP590" s="28"/>
      <c r="GQ590" s="28"/>
      <c r="GR590" s="28"/>
      <c r="GS590" s="28"/>
      <c r="GT590" s="28"/>
      <c r="GU590" s="28"/>
      <c r="GV590" s="28"/>
      <c r="GW590" s="28"/>
      <c r="GX590" s="28"/>
      <c r="GY590" s="28"/>
      <c r="GZ590" s="28"/>
      <c r="HA590" s="28"/>
      <c r="HB590" s="28"/>
      <c r="HC590" s="28"/>
      <c r="HD590" s="28"/>
      <c r="HE590" s="28"/>
      <c r="HF590" s="28"/>
      <c r="HG590" s="28"/>
      <c r="HH590" s="28"/>
      <c r="HI590" s="28"/>
      <c r="HJ590" s="28"/>
      <c r="HK590" s="28"/>
      <c r="HL590" s="28"/>
      <c r="HM590" s="28"/>
      <c r="HN590" s="28"/>
      <c r="HO590" s="28"/>
      <c r="HP590" s="28"/>
      <c r="HQ590" s="28"/>
      <c r="HR590" s="28"/>
      <c r="HS590" s="28"/>
      <c r="HT590" s="28"/>
      <c r="HU590" s="28"/>
      <c r="HV590" s="28"/>
      <c r="HW590" s="28"/>
      <c r="HX590" s="28"/>
      <c r="HY590" s="28"/>
      <c r="HZ590" s="28"/>
      <c r="IA590" s="28"/>
      <c r="IB590" s="28"/>
      <c r="IC590" s="28"/>
      <c r="ID590" s="28"/>
      <c r="IE590" s="28"/>
      <c r="IF590" s="28"/>
      <c r="IG590" s="28"/>
      <c r="IH590" s="28"/>
      <c r="II590" s="28"/>
      <c r="IJ590" s="28"/>
      <c r="IK590" s="28"/>
      <c r="IL590" s="28"/>
      <c r="IM590" s="28"/>
      <c r="IN590" s="28"/>
      <c r="IO590" s="28"/>
      <c r="IP590" s="28"/>
      <c r="IQ590" s="28"/>
      <c r="IR590" s="28"/>
      <c r="IS590" s="28"/>
      <c r="IT590" s="28"/>
      <c r="IU590" s="28"/>
      <c r="IV590" s="28"/>
      <c r="IW590" s="28"/>
      <c r="IX590" s="28"/>
      <c r="IY590" s="28"/>
      <c r="IZ590" s="28"/>
      <c r="JA590" s="28"/>
      <c r="JB590" s="28"/>
      <c r="JC590" s="28"/>
      <c r="JD590" s="28"/>
      <c r="JE590" s="28"/>
      <c r="JF590" s="28"/>
      <c r="JG590" s="28"/>
      <c r="JH590" s="28"/>
      <c r="JI590" s="28"/>
      <c r="JJ590" s="28"/>
      <c r="JK590" s="28"/>
      <c r="JL590" s="28"/>
      <c r="JM590" s="28"/>
      <c r="JN590" s="28"/>
      <c r="JO590" s="28"/>
      <c r="JP590" s="28"/>
      <c r="JQ590" s="28"/>
      <c r="JR590" s="28"/>
      <c r="JS590" s="28"/>
    </row>
    <row r="591" spans="1:279" s="27" customFormat="1" ht="12.75" outlineLevel="1" x14ac:dyDescent="0.2">
      <c r="A591" s="33"/>
      <c r="B591" s="58"/>
      <c r="C591" s="33"/>
      <c r="D591" s="33"/>
      <c r="E591" s="257"/>
      <c r="F591" s="33"/>
      <c r="G591" s="33"/>
      <c r="H591" s="33"/>
      <c r="I591" s="198"/>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c r="CG591" s="34"/>
      <c r="CH591" s="34"/>
      <c r="CI591" s="34"/>
      <c r="CJ591" s="34"/>
      <c r="CK591" s="34"/>
      <c r="CL591" s="34"/>
      <c r="CM591" s="34"/>
      <c r="CN591" s="34"/>
      <c r="CO591" s="34"/>
      <c r="CP591" s="34"/>
      <c r="CQ591" s="34"/>
      <c r="CR591" s="34"/>
      <c r="CS591" s="34"/>
      <c r="CT591" s="34"/>
      <c r="CU591" s="34"/>
      <c r="CV591" s="34"/>
      <c r="CW591" s="34"/>
      <c r="CX591" s="34"/>
      <c r="CY591" s="34"/>
      <c r="CZ591" s="34"/>
      <c r="DA591" s="34"/>
      <c r="DB591" s="14"/>
      <c r="DC591" s="28"/>
      <c r="DD591" s="28"/>
      <c r="DE591" s="28"/>
      <c r="DF591" s="28"/>
      <c r="DG591" s="28"/>
      <c r="DH591" s="28"/>
      <c r="DI591" s="28"/>
      <c r="DJ591" s="28"/>
      <c r="DK591" s="28"/>
      <c r="DL591" s="28"/>
      <c r="DM591" s="28"/>
      <c r="DN591" s="28"/>
      <c r="DO591" s="28"/>
      <c r="DP591" s="28"/>
      <c r="DQ591" s="28"/>
      <c r="DR591" s="28"/>
      <c r="DS591" s="28"/>
      <c r="DT591" s="28"/>
      <c r="DU591" s="28"/>
      <c r="DV591" s="28"/>
      <c r="DW591" s="28"/>
      <c r="DX591" s="28"/>
      <c r="DY591" s="28"/>
      <c r="DZ591" s="28"/>
      <c r="EA591" s="28"/>
      <c r="EB591" s="28"/>
      <c r="EC591" s="28"/>
      <c r="ED591" s="28"/>
      <c r="EE591" s="28"/>
      <c r="EF591" s="28"/>
      <c r="EG591" s="28"/>
      <c r="EH591" s="28"/>
      <c r="EI591" s="28"/>
      <c r="EJ591" s="28"/>
      <c r="EK591" s="28"/>
      <c r="EL591" s="28"/>
      <c r="EM591" s="28"/>
      <c r="EN591" s="28"/>
      <c r="EO591" s="28"/>
      <c r="EP591" s="28"/>
      <c r="EQ591" s="28"/>
      <c r="ER591" s="28"/>
      <c r="ES591" s="28"/>
      <c r="ET591" s="28"/>
      <c r="EU591" s="28"/>
      <c r="EV591" s="28"/>
      <c r="EW591" s="28"/>
      <c r="EX591" s="28"/>
      <c r="EY591" s="28"/>
      <c r="EZ591" s="28"/>
      <c r="FA591" s="28"/>
      <c r="FB591" s="28"/>
      <c r="FC591" s="28"/>
      <c r="FD591" s="28"/>
      <c r="FE591" s="28"/>
      <c r="FF591" s="28"/>
      <c r="FG591" s="28"/>
      <c r="FH591" s="28"/>
      <c r="FI591" s="28"/>
      <c r="FJ591" s="28"/>
      <c r="FK591" s="28"/>
      <c r="FL591" s="28"/>
      <c r="FM591" s="28"/>
      <c r="FN591" s="28"/>
      <c r="FO591" s="28"/>
      <c r="FP591" s="28"/>
      <c r="FQ591" s="28"/>
      <c r="FR591" s="28"/>
      <c r="FS591" s="28"/>
      <c r="FT591" s="28"/>
      <c r="FU591" s="28"/>
      <c r="FV591" s="28"/>
      <c r="FW591" s="28"/>
      <c r="FX591" s="28"/>
      <c r="FY591" s="28"/>
      <c r="FZ591" s="28"/>
      <c r="GA591" s="28"/>
      <c r="GB591" s="28"/>
      <c r="GC591" s="28"/>
      <c r="GD591" s="28"/>
      <c r="GE591" s="28"/>
      <c r="GF591" s="28"/>
      <c r="GG591" s="28"/>
      <c r="GH591" s="28"/>
      <c r="GI591" s="28"/>
      <c r="GJ591" s="28"/>
      <c r="GK591" s="28"/>
      <c r="GL591" s="28"/>
      <c r="GM591" s="28"/>
      <c r="GN591" s="28"/>
      <c r="GO591" s="28"/>
      <c r="GP591" s="28"/>
      <c r="GQ591" s="28"/>
      <c r="GR591" s="28"/>
      <c r="GS591" s="28"/>
      <c r="GT591" s="28"/>
      <c r="GU591" s="28"/>
      <c r="GV591" s="28"/>
      <c r="GW591" s="28"/>
      <c r="GX591" s="28"/>
      <c r="GY591" s="28"/>
      <c r="GZ591" s="28"/>
      <c r="HA591" s="28"/>
      <c r="HB591" s="28"/>
      <c r="HC591" s="28"/>
      <c r="HD591" s="28"/>
      <c r="HE591" s="28"/>
      <c r="HF591" s="28"/>
      <c r="HG591" s="28"/>
      <c r="HH591" s="28"/>
      <c r="HI591" s="28"/>
      <c r="HJ591" s="28"/>
      <c r="HK591" s="28"/>
      <c r="HL591" s="28"/>
      <c r="HM591" s="28"/>
      <c r="HN591" s="28"/>
      <c r="HO591" s="28"/>
      <c r="HP591" s="28"/>
      <c r="HQ591" s="28"/>
      <c r="HR591" s="28"/>
      <c r="HS591" s="28"/>
      <c r="HT591" s="28"/>
      <c r="HU591" s="28"/>
      <c r="HV591" s="28"/>
      <c r="HW591" s="28"/>
      <c r="HX591" s="28"/>
      <c r="HY591" s="28"/>
      <c r="HZ591" s="28"/>
      <c r="IA591" s="28"/>
      <c r="IB591" s="28"/>
      <c r="IC591" s="28"/>
      <c r="ID591" s="28"/>
      <c r="IE591" s="28"/>
      <c r="IF591" s="28"/>
      <c r="IG591" s="28"/>
      <c r="IH591" s="28"/>
      <c r="II591" s="28"/>
      <c r="IJ591" s="28"/>
      <c r="IK591" s="28"/>
      <c r="IL591" s="28"/>
      <c r="IM591" s="28"/>
      <c r="IN591" s="28"/>
      <c r="IO591" s="28"/>
      <c r="IP591" s="28"/>
      <c r="IQ591" s="28"/>
      <c r="IR591" s="28"/>
      <c r="IS591" s="28"/>
      <c r="IT591" s="28"/>
      <c r="IU591" s="28"/>
      <c r="IV591" s="28"/>
      <c r="IW591" s="28"/>
      <c r="IX591" s="28"/>
      <c r="IY591" s="28"/>
      <c r="IZ591" s="28"/>
      <c r="JA591" s="28"/>
      <c r="JB591" s="28"/>
      <c r="JC591" s="28"/>
      <c r="JD591" s="28"/>
      <c r="JE591" s="28"/>
      <c r="JF591" s="28"/>
      <c r="JG591" s="28"/>
      <c r="JH591" s="28"/>
      <c r="JI591" s="28"/>
      <c r="JJ591" s="28"/>
      <c r="JK591" s="28"/>
      <c r="JL591" s="28"/>
      <c r="JM591" s="28"/>
      <c r="JN591" s="28"/>
      <c r="JO591" s="28"/>
      <c r="JP591" s="28"/>
      <c r="JQ591" s="28"/>
      <c r="JR591" s="28"/>
      <c r="JS591" s="28"/>
    </row>
    <row r="592" spans="1:279" s="27" customFormat="1" ht="12.75" outlineLevel="1" x14ac:dyDescent="0.2">
      <c r="A592" s="33"/>
      <c r="B592" s="58"/>
      <c r="C592" s="193" t="s">
        <v>62</v>
      </c>
      <c r="D592" s="33"/>
      <c r="E592" s="259"/>
      <c r="F592" s="48"/>
      <c r="G592" s="253">
        <f t="shared" ref="G592:G594" si="921">SUM(J592:AS592)</f>
        <v>-1200553.8004375394</v>
      </c>
      <c r="H592" s="246">
        <f t="shared" ref="H592:H594" si="922">+G592/$G$541</f>
        <v>1.5645015090675594E-3</v>
      </c>
      <c r="I592" s="201" t="s">
        <v>193</v>
      </c>
      <c r="J592" s="199">
        <f t="shared" ref="J592:AJ592" si="923">+J545/J$10</f>
        <v>-21013.290261780105</v>
      </c>
      <c r="K592" s="199">
        <f t="shared" si="923"/>
        <v>-20576.894559999997</v>
      </c>
      <c r="L592" s="199">
        <f t="shared" si="923"/>
        <v>-22967.195954198476</v>
      </c>
      <c r="M592" s="199">
        <f t="shared" si="923"/>
        <v>-20899.391239316243</v>
      </c>
      <c r="N592" s="199">
        <f t="shared" si="923"/>
        <v>-22159.869918367342</v>
      </c>
      <c r="O592" s="199">
        <f t="shared" si="923"/>
        <v>-32252.156531440163</v>
      </c>
      <c r="P592" s="199">
        <f t="shared" si="923"/>
        <v>-21350.810381818181</v>
      </c>
      <c r="Q592" s="199">
        <f t="shared" si="923"/>
        <v>-17715.111534246582</v>
      </c>
      <c r="R592" s="199">
        <f t="shared" si="923"/>
        <v>-17481.510509316769</v>
      </c>
      <c r="S592" s="199">
        <f t="shared" si="923"/>
        <v>-18731.544630434786</v>
      </c>
      <c r="T592" s="199">
        <f t="shared" si="923"/>
        <v>-22713.969418994417</v>
      </c>
      <c r="U592" s="199">
        <f t="shared" si="923"/>
        <v>-29593.129901477827</v>
      </c>
      <c r="V592" s="199">
        <f t="shared" si="923"/>
        <v>-20327.608158995823</v>
      </c>
      <c r="W592" s="199">
        <f t="shared" si="923"/>
        <v>-29337.420466019415</v>
      </c>
      <c r="X592" s="199">
        <f t="shared" si="923"/>
        <v>-30862.548079207922</v>
      </c>
      <c r="Y592" s="199">
        <f t="shared" si="923"/>
        <v>-29888.208480769226</v>
      </c>
      <c r="Z592" s="199">
        <f t="shared" si="923"/>
        <v>-26575.248252032514</v>
      </c>
      <c r="AA592" s="199">
        <f t="shared" si="923"/>
        <v>-37646.938805860809</v>
      </c>
      <c r="AB592" s="199">
        <f t="shared" si="923"/>
        <v>-28338.206124999997</v>
      </c>
      <c r="AC592" s="199">
        <f t="shared" si="923"/>
        <v>-30205.502980842914</v>
      </c>
      <c r="AD592" s="199">
        <f t="shared" si="923"/>
        <v>-32543.128923076911</v>
      </c>
      <c r="AE592" s="199">
        <f t="shared" si="923"/>
        <v>-36225.954731092432</v>
      </c>
      <c r="AF592" s="199">
        <f t="shared" si="923"/>
        <v>-42604.519973214286</v>
      </c>
      <c r="AG592" s="199">
        <f t="shared" si="923"/>
        <v>-60467.937845528468</v>
      </c>
      <c r="AH592" s="199">
        <f t="shared" si="923"/>
        <v>-44494.311729508197</v>
      </c>
      <c r="AI592" s="199">
        <f t="shared" si="923"/>
        <v>-47505.520674796753</v>
      </c>
      <c r="AJ592" s="199">
        <f t="shared" si="923"/>
        <v>-42469.962113207548</v>
      </c>
      <c r="AK592" s="199">
        <f t="shared" ref="AK592:AL592" si="924">+AK545/AK$10</f>
        <v>-44217.771341772161</v>
      </c>
      <c r="AL592" s="199">
        <f t="shared" si="924"/>
        <v>-48184.218025423732</v>
      </c>
      <c r="AM592" s="199">
        <f t="shared" ref="AM592:AO592" si="925">+AM545/AM$10</f>
        <v>-62904.617127572019</v>
      </c>
      <c r="AN592" s="199">
        <f t="shared" si="925"/>
        <v>-36036.817378277156</v>
      </c>
      <c r="AO592" s="199">
        <f t="shared" si="925"/>
        <v>-40154.637531598513</v>
      </c>
      <c r="AP592" s="199">
        <f t="shared" ref="AP592:AS592" si="926">+AP545/AP$10</f>
        <v>-33501.987965753426</v>
      </c>
      <c r="AQ592" s="199">
        <f t="shared" si="926"/>
        <v>-38598.673814432994</v>
      </c>
      <c r="AR592" s="199">
        <f t="shared" si="926"/>
        <v>-35437.829670103092</v>
      </c>
      <c r="AS592" s="199">
        <f t="shared" si="926"/>
        <v>-54569.355402061847</v>
      </c>
      <c r="AT592" s="199"/>
      <c r="AU592" s="199"/>
      <c r="AV592" s="199"/>
      <c r="AW592" s="199"/>
      <c r="AX592" s="199"/>
      <c r="AY592" s="199"/>
      <c r="AZ592" s="199"/>
      <c r="BA592" s="34"/>
      <c r="BB592" s="34"/>
      <c r="BC592" s="34"/>
      <c r="BD592" s="34"/>
      <c r="BE592" s="34"/>
      <c r="BF592" s="34"/>
      <c r="BG592" s="34"/>
      <c r="BH592" s="34"/>
      <c r="BI592" s="34"/>
      <c r="BJ592" s="34"/>
      <c r="BK592" s="34"/>
      <c r="BL592" s="34"/>
      <c r="BM592" s="34"/>
      <c r="BN592" s="34"/>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c r="CO592" s="50"/>
      <c r="CP592" s="50"/>
      <c r="CQ592" s="50"/>
      <c r="CR592" s="50"/>
      <c r="CS592" s="50"/>
      <c r="CT592" s="50"/>
      <c r="CU592" s="50"/>
      <c r="CV592" s="50"/>
      <c r="CW592" s="50"/>
      <c r="CX592" s="50"/>
      <c r="CY592" s="50"/>
      <c r="CZ592" s="50"/>
      <c r="DA592" s="50"/>
      <c r="DB592" s="14"/>
      <c r="DC592" s="28"/>
      <c r="DD592" s="28"/>
      <c r="DE592" s="28"/>
      <c r="DF592" s="28"/>
      <c r="DG592" s="28"/>
      <c r="DH592" s="28"/>
      <c r="DI592" s="28"/>
      <c r="DJ592" s="28"/>
      <c r="DK592" s="28"/>
      <c r="DL592" s="28"/>
      <c r="DM592" s="28"/>
      <c r="DN592" s="28"/>
      <c r="DO592" s="28"/>
      <c r="DP592" s="28"/>
      <c r="DQ592" s="28"/>
      <c r="DR592" s="28"/>
      <c r="DS592" s="28"/>
      <c r="DT592" s="28"/>
      <c r="DU592" s="28"/>
      <c r="DV592" s="28"/>
      <c r="DW592" s="28"/>
      <c r="DX592" s="28"/>
      <c r="DY592" s="28"/>
      <c r="DZ592" s="28"/>
      <c r="EA592" s="28"/>
      <c r="EB592" s="28"/>
      <c r="EC592" s="28"/>
      <c r="ED592" s="28"/>
      <c r="EE592" s="28"/>
      <c r="EF592" s="28"/>
      <c r="EG592" s="28"/>
      <c r="EH592" s="28"/>
      <c r="EI592" s="28"/>
      <c r="EJ592" s="28"/>
      <c r="EK592" s="28"/>
      <c r="EL592" s="28"/>
      <c r="EM592" s="28"/>
      <c r="EN592" s="28"/>
      <c r="EO592" s="28"/>
      <c r="EP592" s="28"/>
      <c r="EQ592" s="28"/>
      <c r="ER592" s="28"/>
      <c r="ES592" s="28"/>
      <c r="ET592" s="28"/>
      <c r="EU592" s="28"/>
      <c r="EV592" s="28"/>
      <c r="EW592" s="28"/>
      <c r="EX592" s="28"/>
      <c r="EY592" s="28"/>
      <c r="EZ592" s="28"/>
      <c r="FA592" s="28"/>
      <c r="FB592" s="28"/>
      <c r="FC592" s="28"/>
      <c r="FD592" s="28"/>
      <c r="FE592" s="28"/>
      <c r="FF592" s="28"/>
      <c r="FG592" s="28"/>
      <c r="FH592" s="28"/>
      <c r="FI592" s="28"/>
      <c r="FJ592" s="28"/>
      <c r="FK592" s="28"/>
      <c r="FL592" s="28"/>
      <c r="FM592" s="28"/>
      <c r="FN592" s="28"/>
      <c r="FO592" s="28"/>
      <c r="FP592" s="28"/>
      <c r="FQ592" s="28"/>
      <c r="FR592" s="28"/>
      <c r="FS592" s="28"/>
      <c r="FT592" s="28"/>
      <c r="FU592" s="28"/>
      <c r="FV592" s="28"/>
      <c r="FW592" s="28"/>
      <c r="FX592" s="28"/>
      <c r="FY592" s="28"/>
      <c r="FZ592" s="28"/>
      <c r="GA592" s="28"/>
      <c r="GB592" s="28"/>
      <c r="GC592" s="28"/>
      <c r="GD592" s="28"/>
      <c r="GE592" s="28"/>
      <c r="GF592" s="28"/>
      <c r="GG592" s="28"/>
      <c r="GH592" s="28"/>
      <c r="GI592" s="28"/>
      <c r="GJ592" s="28"/>
      <c r="GK592" s="28"/>
      <c r="GL592" s="28"/>
      <c r="GM592" s="28"/>
      <c r="GN592" s="28"/>
      <c r="GO592" s="28"/>
      <c r="GP592" s="28"/>
      <c r="GQ592" s="28"/>
      <c r="GR592" s="28"/>
      <c r="GS592" s="28"/>
      <c r="GT592" s="28"/>
      <c r="GU592" s="28"/>
      <c r="GV592" s="28"/>
      <c r="GW592" s="28"/>
      <c r="GX592" s="28"/>
      <c r="GY592" s="28"/>
      <c r="GZ592" s="28"/>
      <c r="HA592" s="28"/>
      <c r="HB592" s="28"/>
      <c r="HC592" s="28"/>
      <c r="HD592" s="28"/>
      <c r="HE592" s="28"/>
      <c r="HF592" s="28"/>
      <c r="HG592" s="28"/>
      <c r="HH592" s="28"/>
      <c r="HI592" s="28"/>
      <c r="HJ592" s="28"/>
      <c r="HK592" s="28"/>
      <c r="HL592" s="28"/>
      <c r="HM592" s="28"/>
      <c r="HN592" s="28"/>
      <c r="HO592" s="28"/>
      <c r="HP592" s="28"/>
      <c r="HQ592" s="28"/>
      <c r="HR592" s="28"/>
      <c r="HS592" s="28"/>
      <c r="HT592" s="28"/>
      <c r="HU592" s="28"/>
      <c r="HV592" s="28"/>
      <c r="HW592" s="28"/>
      <c r="HX592" s="28"/>
      <c r="HY592" s="28"/>
      <c r="HZ592" s="28"/>
      <c r="IA592" s="28"/>
      <c r="IB592" s="28"/>
      <c r="IC592" s="28"/>
      <c r="ID592" s="28"/>
      <c r="IE592" s="28"/>
      <c r="IF592" s="28"/>
      <c r="IG592" s="28"/>
      <c r="IH592" s="28"/>
      <c r="II592" s="28"/>
      <c r="IJ592" s="28"/>
      <c r="IK592" s="28"/>
      <c r="IL592" s="28"/>
      <c r="IM592" s="28"/>
      <c r="IN592" s="28"/>
      <c r="IO592" s="28"/>
      <c r="IP592" s="28"/>
      <c r="IQ592" s="28"/>
      <c r="IR592" s="28"/>
      <c r="IS592" s="28"/>
      <c r="IT592" s="28"/>
      <c r="IU592" s="28"/>
      <c r="IV592" s="28"/>
      <c r="IW592" s="28"/>
      <c r="IX592" s="28"/>
      <c r="IY592" s="28"/>
      <c r="IZ592" s="28"/>
      <c r="JA592" s="28"/>
      <c r="JB592" s="28"/>
      <c r="JC592" s="28"/>
      <c r="JD592" s="28"/>
      <c r="JE592" s="28"/>
      <c r="JF592" s="28"/>
      <c r="JG592" s="28"/>
      <c r="JH592" s="28"/>
      <c r="JI592" s="28"/>
      <c r="JJ592" s="28"/>
      <c r="JK592" s="28"/>
      <c r="JL592" s="28"/>
      <c r="JM592" s="28"/>
      <c r="JN592" s="28"/>
      <c r="JO592" s="28"/>
      <c r="JP592" s="28"/>
      <c r="JQ592" s="28"/>
      <c r="JR592" s="28"/>
      <c r="JS592" s="28"/>
    </row>
    <row r="593" spans="1:279" s="27" customFormat="1" ht="12.75" outlineLevel="1" x14ac:dyDescent="0.2">
      <c r="A593" s="33"/>
      <c r="B593" s="58"/>
      <c r="C593" s="193" t="s">
        <v>33</v>
      </c>
      <c r="D593" s="33"/>
      <c r="E593" s="257"/>
      <c r="F593" s="33"/>
      <c r="G593" s="253">
        <f t="shared" si="921"/>
        <v>0</v>
      </c>
      <c r="H593" s="246">
        <f t="shared" si="922"/>
        <v>0</v>
      </c>
      <c r="I593" s="201" t="s">
        <v>193</v>
      </c>
      <c r="J593" s="199">
        <f t="shared" ref="J593:AJ593" si="927">+J546/J$10</f>
        <v>0</v>
      </c>
      <c r="K593" s="199">
        <f t="shared" si="927"/>
        <v>0</v>
      </c>
      <c r="L593" s="199">
        <f t="shared" si="927"/>
        <v>0</v>
      </c>
      <c r="M593" s="199">
        <f t="shared" si="927"/>
        <v>0</v>
      </c>
      <c r="N593" s="199">
        <f t="shared" si="927"/>
        <v>0</v>
      </c>
      <c r="O593" s="199">
        <f t="shared" si="927"/>
        <v>0</v>
      </c>
      <c r="P593" s="199">
        <f t="shared" si="927"/>
        <v>0</v>
      </c>
      <c r="Q593" s="199">
        <f t="shared" si="927"/>
        <v>0</v>
      </c>
      <c r="R593" s="199">
        <f t="shared" si="927"/>
        <v>0</v>
      </c>
      <c r="S593" s="199">
        <f t="shared" si="927"/>
        <v>0</v>
      </c>
      <c r="T593" s="199">
        <f t="shared" si="927"/>
        <v>0</v>
      </c>
      <c r="U593" s="199">
        <f t="shared" si="927"/>
        <v>0</v>
      </c>
      <c r="V593" s="199">
        <f t="shared" si="927"/>
        <v>0</v>
      </c>
      <c r="W593" s="199">
        <f t="shared" si="927"/>
        <v>0</v>
      </c>
      <c r="X593" s="199">
        <f t="shared" si="927"/>
        <v>0</v>
      </c>
      <c r="Y593" s="199">
        <f t="shared" si="927"/>
        <v>0</v>
      </c>
      <c r="Z593" s="199">
        <f t="shared" si="927"/>
        <v>0</v>
      </c>
      <c r="AA593" s="199">
        <f t="shared" si="927"/>
        <v>0</v>
      </c>
      <c r="AB593" s="199">
        <f t="shared" si="927"/>
        <v>0</v>
      </c>
      <c r="AC593" s="199">
        <f t="shared" si="927"/>
        <v>0</v>
      </c>
      <c r="AD593" s="199">
        <f t="shared" si="927"/>
        <v>0</v>
      </c>
      <c r="AE593" s="199">
        <f t="shared" si="927"/>
        <v>0</v>
      </c>
      <c r="AF593" s="199">
        <f t="shared" si="927"/>
        <v>0</v>
      </c>
      <c r="AG593" s="199">
        <f t="shared" si="927"/>
        <v>0</v>
      </c>
      <c r="AH593" s="199">
        <f t="shared" si="927"/>
        <v>0</v>
      </c>
      <c r="AI593" s="199">
        <f t="shared" si="927"/>
        <v>0</v>
      </c>
      <c r="AJ593" s="199">
        <f t="shared" si="927"/>
        <v>0</v>
      </c>
      <c r="AK593" s="199">
        <f t="shared" ref="AK593:AL593" si="928">+AK546/AK$10</f>
        <v>0</v>
      </c>
      <c r="AL593" s="199">
        <f t="shared" si="928"/>
        <v>0</v>
      </c>
      <c r="AM593" s="199">
        <f t="shared" ref="AM593:AO593" si="929">+AM546/AM$10</f>
        <v>0</v>
      </c>
      <c r="AN593" s="199">
        <f t="shared" si="929"/>
        <v>0</v>
      </c>
      <c r="AO593" s="199">
        <f t="shared" si="929"/>
        <v>0</v>
      </c>
      <c r="AP593" s="199">
        <f t="shared" ref="AP593:AS593" si="930">+AP546/AP$10</f>
        <v>0</v>
      </c>
      <c r="AQ593" s="199">
        <f t="shared" si="930"/>
        <v>0</v>
      </c>
      <c r="AR593" s="199">
        <f t="shared" si="930"/>
        <v>0</v>
      </c>
      <c r="AS593" s="199">
        <f t="shared" si="930"/>
        <v>0</v>
      </c>
      <c r="AT593" s="199"/>
      <c r="AU593" s="199"/>
      <c r="AV593" s="199"/>
      <c r="AW593" s="199"/>
      <c r="AX593" s="199"/>
      <c r="AY593" s="199"/>
      <c r="AZ593" s="199"/>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c r="CG593" s="34"/>
      <c r="CH593" s="34"/>
      <c r="CI593" s="34"/>
      <c r="CJ593" s="34"/>
      <c r="CK593" s="34"/>
      <c r="CL593" s="34"/>
      <c r="CM593" s="34"/>
      <c r="CN593" s="34"/>
      <c r="CO593" s="34"/>
      <c r="CP593" s="34"/>
      <c r="CQ593" s="34"/>
      <c r="CR593" s="34"/>
      <c r="CS593" s="34"/>
      <c r="CT593" s="34"/>
      <c r="CU593" s="34"/>
      <c r="CV593" s="34"/>
      <c r="CW593" s="34"/>
      <c r="CX593" s="34"/>
      <c r="CY593" s="34"/>
      <c r="CZ593" s="34"/>
      <c r="DA593" s="34"/>
      <c r="DB593" s="14"/>
      <c r="DC593" s="28"/>
      <c r="DD593" s="28"/>
      <c r="DE593" s="28"/>
      <c r="DF593" s="28"/>
      <c r="DG593" s="28"/>
      <c r="DH593" s="28"/>
      <c r="DI593" s="28"/>
      <c r="DJ593" s="28"/>
      <c r="DK593" s="28"/>
      <c r="DL593" s="28"/>
      <c r="DM593" s="28"/>
      <c r="DN593" s="28"/>
      <c r="DO593" s="28"/>
      <c r="DP593" s="28"/>
      <c r="DQ593" s="28"/>
      <c r="DR593" s="28"/>
      <c r="DS593" s="28"/>
      <c r="DT593" s="28"/>
      <c r="DU593" s="28"/>
      <c r="DV593" s="28"/>
      <c r="DW593" s="28"/>
      <c r="DX593" s="28"/>
      <c r="DY593" s="28"/>
      <c r="DZ593" s="28"/>
      <c r="EA593" s="28"/>
      <c r="EB593" s="28"/>
      <c r="EC593" s="28"/>
      <c r="ED593" s="28"/>
      <c r="EE593" s="28"/>
      <c r="EF593" s="28"/>
      <c r="EG593" s="28"/>
      <c r="EH593" s="28"/>
      <c r="EI593" s="28"/>
      <c r="EJ593" s="28"/>
      <c r="EK593" s="28"/>
      <c r="EL593" s="28"/>
      <c r="EM593" s="28"/>
      <c r="EN593" s="28"/>
      <c r="EO593" s="28"/>
      <c r="EP593" s="28"/>
      <c r="EQ593" s="28"/>
      <c r="ER593" s="28"/>
      <c r="ES593" s="28"/>
      <c r="ET593" s="28"/>
      <c r="EU593" s="28"/>
      <c r="EV593" s="28"/>
      <c r="EW593" s="28"/>
      <c r="EX593" s="28"/>
      <c r="EY593" s="28"/>
      <c r="EZ593" s="28"/>
      <c r="FA593" s="28"/>
      <c r="FB593" s="28"/>
      <c r="FC593" s="28"/>
      <c r="FD593" s="28"/>
      <c r="FE593" s="28"/>
      <c r="FF593" s="28"/>
      <c r="FG593" s="28"/>
      <c r="FH593" s="28"/>
      <c r="FI593" s="28"/>
      <c r="FJ593" s="28"/>
      <c r="FK593" s="28"/>
      <c r="FL593" s="28"/>
      <c r="FM593" s="28"/>
      <c r="FN593" s="28"/>
      <c r="FO593" s="28"/>
      <c r="FP593" s="28"/>
      <c r="FQ593" s="28"/>
      <c r="FR593" s="28"/>
      <c r="FS593" s="28"/>
      <c r="FT593" s="28"/>
      <c r="FU593" s="28"/>
      <c r="FV593" s="28"/>
      <c r="FW593" s="28"/>
      <c r="FX593" s="28"/>
      <c r="FY593" s="28"/>
      <c r="FZ593" s="28"/>
      <c r="GA593" s="28"/>
      <c r="GB593" s="28"/>
      <c r="GC593" s="28"/>
      <c r="GD593" s="28"/>
      <c r="GE593" s="28"/>
      <c r="GF593" s="28"/>
      <c r="GG593" s="28"/>
      <c r="GH593" s="28"/>
      <c r="GI593" s="28"/>
      <c r="GJ593" s="28"/>
      <c r="GK593" s="28"/>
      <c r="GL593" s="28"/>
      <c r="GM593" s="28"/>
      <c r="GN593" s="28"/>
      <c r="GO593" s="28"/>
      <c r="GP593" s="28"/>
      <c r="GQ593" s="28"/>
      <c r="GR593" s="28"/>
      <c r="GS593" s="28"/>
      <c r="GT593" s="28"/>
      <c r="GU593" s="28"/>
      <c r="GV593" s="28"/>
      <c r="GW593" s="28"/>
      <c r="GX593" s="28"/>
      <c r="GY593" s="28"/>
      <c r="GZ593" s="28"/>
      <c r="HA593" s="28"/>
      <c r="HB593" s="28"/>
      <c r="HC593" s="28"/>
      <c r="HD593" s="28"/>
      <c r="HE593" s="28"/>
      <c r="HF593" s="28"/>
      <c r="HG593" s="28"/>
      <c r="HH593" s="28"/>
      <c r="HI593" s="28"/>
      <c r="HJ593" s="28"/>
      <c r="HK593" s="28"/>
      <c r="HL593" s="28"/>
      <c r="HM593" s="28"/>
      <c r="HN593" s="28"/>
      <c r="HO593" s="28"/>
      <c r="HP593" s="28"/>
      <c r="HQ593" s="28"/>
      <c r="HR593" s="28"/>
      <c r="HS593" s="28"/>
      <c r="HT593" s="28"/>
      <c r="HU593" s="28"/>
      <c r="HV593" s="28"/>
      <c r="HW593" s="28"/>
      <c r="HX593" s="28"/>
      <c r="HY593" s="28"/>
      <c r="HZ593" s="28"/>
      <c r="IA593" s="28"/>
      <c r="IB593" s="28"/>
      <c r="IC593" s="28"/>
      <c r="ID593" s="28"/>
      <c r="IE593" s="28"/>
      <c r="IF593" s="28"/>
      <c r="IG593" s="28"/>
      <c r="IH593" s="28"/>
      <c r="II593" s="28"/>
      <c r="IJ593" s="28"/>
      <c r="IK593" s="28"/>
      <c r="IL593" s="28"/>
      <c r="IM593" s="28"/>
      <c r="IN593" s="28"/>
      <c r="IO593" s="28"/>
      <c r="IP593" s="28"/>
      <c r="IQ593" s="28"/>
      <c r="IR593" s="28"/>
      <c r="IS593" s="28"/>
      <c r="IT593" s="28"/>
      <c r="IU593" s="28"/>
      <c r="IV593" s="28"/>
      <c r="IW593" s="28"/>
      <c r="IX593" s="28"/>
      <c r="IY593" s="28"/>
      <c r="IZ593" s="28"/>
      <c r="JA593" s="28"/>
      <c r="JB593" s="28"/>
      <c r="JC593" s="28"/>
      <c r="JD593" s="28"/>
      <c r="JE593" s="28"/>
      <c r="JF593" s="28"/>
      <c r="JG593" s="28"/>
      <c r="JH593" s="28"/>
      <c r="JI593" s="28"/>
      <c r="JJ593" s="28"/>
      <c r="JK593" s="28"/>
      <c r="JL593" s="28"/>
      <c r="JM593" s="28"/>
      <c r="JN593" s="28"/>
      <c r="JO593" s="28"/>
      <c r="JP593" s="28"/>
      <c r="JQ593" s="28"/>
      <c r="JR593" s="28"/>
      <c r="JS593" s="28"/>
    </row>
    <row r="594" spans="1:279" s="27" customFormat="1" ht="12.75" outlineLevel="1" x14ac:dyDescent="0.2">
      <c r="A594" s="33"/>
      <c r="B594" s="58"/>
      <c r="C594" s="193" t="s">
        <v>37</v>
      </c>
      <c r="D594" s="33"/>
      <c r="E594" s="257"/>
      <c r="F594" s="33"/>
      <c r="G594" s="253">
        <f t="shared" si="921"/>
        <v>-23714.271005520539</v>
      </c>
      <c r="H594" s="246">
        <f t="shared" si="922"/>
        <v>3.090324878489624E-5</v>
      </c>
      <c r="I594" s="201" t="s">
        <v>193</v>
      </c>
      <c r="J594" s="199">
        <f t="shared" ref="J594:AJ594" si="931">+J547/J$10</f>
        <v>0</v>
      </c>
      <c r="K594" s="199">
        <f t="shared" si="931"/>
        <v>0</v>
      </c>
      <c r="L594" s="199">
        <f t="shared" si="931"/>
        <v>0</v>
      </c>
      <c r="M594" s="199">
        <f t="shared" si="931"/>
        <v>0</v>
      </c>
      <c r="N594" s="199">
        <f t="shared" si="931"/>
        <v>0</v>
      </c>
      <c r="O594" s="199">
        <f t="shared" si="931"/>
        <v>0</v>
      </c>
      <c r="P594" s="199">
        <f t="shared" si="931"/>
        <v>0</v>
      </c>
      <c r="Q594" s="199">
        <f t="shared" si="931"/>
        <v>0</v>
      </c>
      <c r="R594" s="199">
        <f t="shared" si="931"/>
        <v>0</v>
      </c>
      <c r="S594" s="199">
        <f t="shared" si="931"/>
        <v>0</v>
      </c>
      <c r="T594" s="199">
        <f t="shared" si="931"/>
        <v>0</v>
      </c>
      <c r="U594" s="199">
        <f t="shared" si="931"/>
        <v>0</v>
      </c>
      <c r="V594" s="199">
        <f t="shared" si="931"/>
        <v>0</v>
      </c>
      <c r="W594" s="199">
        <f t="shared" si="931"/>
        <v>0</v>
      </c>
      <c r="X594" s="199">
        <f t="shared" si="931"/>
        <v>0</v>
      </c>
      <c r="Y594" s="199">
        <f t="shared" si="931"/>
        <v>0</v>
      </c>
      <c r="Z594" s="199">
        <f t="shared" si="931"/>
        <v>0</v>
      </c>
      <c r="AA594" s="199">
        <f t="shared" si="931"/>
        <v>0</v>
      </c>
      <c r="AB594" s="199">
        <f t="shared" si="931"/>
        <v>0</v>
      </c>
      <c r="AC594" s="199">
        <f t="shared" si="931"/>
        <v>0</v>
      </c>
      <c r="AD594" s="199">
        <f t="shared" si="931"/>
        <v>0</v>
      </c>
      <c r="AE594" s="199">
        <f t="shared" si="931"/>
        <v>0</v>
      </c>
      <c r="AF594" s="199">
        <f t="shared" si="931"/>
        <v>0</v>
      </c>
      <c r="AG594" s="199">
        <f t="shared" si="931"/>
        <v>0</v>
      </c>
      <c r="AH594" s="199">
        <f t="shared" si="931"/>
        <v>0</v>
      </c>
      <c r="AI594" s="199">
        <f t="shared" si="931"/>
        <v>-3495.1219512195121</v>
      </c>
      <c r="AJ594" s="199">
        <f t="shared" si="931"/>
        <v>-3396.2264150943397</v>
      </c>
      <c r="AK594" s="199">
        <f t="shared" ref="AK594:AL594" si="932">+AK547/AK$10</f>
        <v>0</v>
      </c>
      <c r="AL594" s="199">
        <f t="shared" si="932"/>
        <v>-3996.9033898305083</v>
      </c>
      <c r="AM594" s="199">
        <f t="shared" ref="AM594:AO594" si="933">+AM547/AM$10</f>
        <v>0</v>
      </c>
      <c r="AN594" s="199">
        <f t="shared" si="933"/>
        <v>0</v>
      </c>
      <c r="AO594" s="199">
        <f t="shared" si="933"/>
        <v>-7911.6356877323424</v>
      </c>
      <c r="AP594" s="199">
        <f t="shared" ref="AP594:AS594" si="934">+AP547/AP$10</f>
        <v>-4914.3835616438355</v>
      </c>
      <c r="AQ594" s="199">
        <f t="shared" si="934"/>
        <v>0</v>
      </c>
      <c r="AR594" s="199">
        <f t="shared" si="934"/>
        <v>0</v>
      </c>
      <c r="AS594" s="199">
        <f t="shared" si="934"/>
        <v>0</v>
      </c>
      <c r="AT594" s="199"/>
      <c r="AU594" s="199"/>
      <c r="AV594" s="199"/>
      <c r="AW594" s="199"/>
      <c r="AX594" s="199"/>
      <c r="AY594" s="199"/>
      <c r="AZ594" s="199"/>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c r="CG594" s="34"/>
      <c r="CH594" s="34"/>
      <c r="CI594" s="34"/>
      <c r="CJ594" s="34"/>
      <c r="CK594" s="34"/>
      <c r="CL594" s="34"/>
      <c r="CM594" s="34"/>
      <c r="CN594" s="34"/>
      <c r="CO594" s="34"/>
      <c r="CP594" s="34"/>
      <c r="CQ594" s="34"/>
      <c r="CR594" s="34"/>
      <c r="CS594" s="34"/>
      <c r="CT594" s="34"/>
      <c r="CU594" s="34"/>
      <c r="CV594" s="34"/>
      <c r="CW594" s="34"/>
      <c r="CX594" s="34"/>
      <c r="CY594" s="34"/>
      <c r="CZ594" s="34"/>
      <c r="DA594" s="34"/>
      <c r="DB594" s="14"/>
      <c r="DC594" s="28"/>
      <c r="DD594" s="28"/>
      <c r="DE594" s="28"/>
      <c r="DF594" s="28"/>
      <c r="DG594" s="28"/>
      <c r="DH594" s="28"/>
      <c r="DI594" s="28"/>
      <c r="DJ594" s="28"/>
      <c r="DK594" s="28"/>
      <c r="DL594" s="28"/>
      <c r="DM594" s="28"/>
      <c r="DN594" s="28"/>
      <c r="DO594" s="28"/>
      <c r="DP594" s="28"/>
      <c r="DQ594" s="28"/>
      <c r="DR594" s="28"/>
      <c r="DS594" s="28"/>
      <c r="DT594" s="28"/>
      <c r="DU594" s="28"/>
      <c r="DV594" s="28"/>
      <c r="DW594" s="28"/>
      <c r="DX594" s="28"/>
      <c r="DY594" s="28"/>
      <c r="DZ594" s="28"/>
      <c r="EA594" s="28"/>
      <c r="EB594" s="28"/>
      <c r="EC594" s="28"/>
      <c r="ED594" s="28"/>
      <c r="EE594" s="28"/>
      <c r="EF594" s="28"/>
      <c r="EG594" s="28"/>
      <c r="EH594" s="28"/>
      <c r="EI594" s="28"/>
      <c r="EJ594" s="28"/>
      <c r="EK594" s="28"/>
      <c r="EL594" s="28"/>
      <c r="EM594" s="28"/>
      <c r="EN594" s="28"/>
      <c r="EO594" s="28"/>
      <c r="EP594" s="28"/>
      <c r="EQ594" s="28"/>
      <c r="ER594" s="28"/>
      <c r="ES594" s="28"/>
      <c r="ET594" s="28"/>
      <c r="EU594" s="28"/>
      <c r="EV594" s="28"/>
      <c r="EW594" s="28"/>
      <c r="EX594" s="28"/>
      <c r="EY594" s="28"/>
      <c r="EZ594" s="28"/>
      <c r="FA594" s="28"/>
      <c r="FB594" s="28"/>
      <c r="FC594" s="28"/>
      <c r="FD594" s="28"/>
      <c r="FE594" s="28"/>
      <c r="FF594" s="28"/>
      <c r="FG594" s="28"/>
      <c r="FH594" s="28"/>
      <c r="FI594" s="28"/>
      <c r="FJ594" s="28"/>
      <c r="FK594" s="28"/>
      <c r="FL594" s="28"/>
      <c r="FM594" s="28"/>
      <c r="FN594" s="28"/>
      <c r="FO594" s="28"/>
      <c r="FP594" s="28"/>
      <c r="FQ594" s="28"/>
      <c r="FR594" s="28"/>
      <c r="FS594" s="28"/>
      <c r="FT594" s="28"/>
      <c r="FU594" s="28"/>
      <c r="FV594" s="28"/>
      <c r="FW594" s="28"/>
      <c r="FX594" s="28"/>
      <c r="FY594" s="28"/>
      <c r="FZ594" s="28"/>
      <c r="GA594" s="28"/>
      <c r="GB594" s="28"/>
      <c r="GC594" s="28"/>
      <c r="GD594" s="28"/>
      <c r="GE594" s="28"/>
      <c r="GF594" s="28"/>
      <c r="GG594" s="28"/>
      <c r="GH594" s="28"/>
      <c r="GI594" s="28"/>
      <c r="GJ594" s="28"/>
      <c r="GK594" s="28"/>
      <c r="GL594" s="28"/>
      <c r="GM594" s="28"/>
      <c r="GN594" s="28"/>
      <c r="GO594" s="28"/>
      <c r="GP594" s="28"/>
      <c r="GQ594" s="28"/>
      <c r="GR594" s="28"/>
      <c r="GS594" s="28"/>
      <c r="GT594" s="28"/>
      <c r="GU594" s="28"/>
      <c r="GV594" s="28"/>
      <c r="GW594" s="28"/>
      <c r="GX594" s="28"/>
      <c r="GY594" s="28"/>
      <c r="GZ594" s="28"/>
      <c r="HA594" s="28"/>
      <c r="HB594" s="28"/>
      <c r="HC594" s="28"/>
      <c r="HD594" s="28"/>
      <c r="HE594" s="28"/>
      <c r="HF594" s="28"/>
      <c r="HG594" s="28"/>
      <c r="HH594" s="28"/>
      <c r="HI594" s="28"/>
      <c r="HJ594" s="28"/>
      <c r="HK594" s="28"/>
      <c r="HL594" s="28"/>
      <c r="HM594" s="28"/>
      <c r="HN594" s="28"/>
      <c r="HO594" s="28"/>
      <c r="HP594" s="28"/>
      <c r="HQ594" s="28"/>
      <c r="HR594" s="28"/>
      <c r="HS594" s="28"/>
      <c r="HT594" s="28"/>
      <c r="HU594" s="28"/>
      <c r="HV594" s="28"/>
      <c r="HW594" s="28"/>
      <c r="HX594" s="28"/>
      <c r="HY594" s="28"/>
      <c r="HZ594" s="28"/>
      <c r="IA594" s="28"/>
      <c r="IB594" s="28"/>
      <c r="IC594" s="28"/>
      <c r="ID594" s="28"/>
      <c r="IE594" s="28"/>
      <c r="IF594" s="28"/>
      <c r="IG594" s="28"/>
      <c r="IH594" s="28"/>
      <c r="II594" s="28"/>
      <c r="IJ594" s="28"/>
      <c r="IK594" s="28"/>
      <c r="IL594" s="28"/>
      <c r="IM594" s="28"/>
      <c r="IN594" s="28"/>
      <c r="IO594" s="28"/>
      <c r="IP594" s="28"/>
      <c r="IQ594" s="28"/>
      <c r="IR594" s="28"/>
      <c r="IS594" s="28"/>
      <c r="IT594" s="28"/>
      <c r="IU594" s="28"/>
      <c r="IV594" s="28"/>
      <c r="IW594" s="28"/>
      <c r="IX594" s="28"/>
      <c r="IY594" s="28"/>
      <c r="IZ594" s="28"/>
      <c r="JA594" s="28"/>
      <c r="JB594" s="28"/>
      <c r="JC594" s="28"/>
      <c r="JD594" s="28"/>
      <c r="JE594" s="28"/>
      <c r="JF594" s="28"/>
      <c r="JG594" s="28"/>
      <c r="JH594" s="28"/>
      <c r="JI594" s="28"/>
      <c r="JJ594" s="28"/>
      <c r="JK594" s="28"/>
      <c r="JL594" s="28"/>
      <c r="JM594" s="28"/>
      <c r="JN594" s="28"/>
      <c r="JO594" s="28"/>
      <c r="JP594" s="28"/>
      <c r="JQ594" s="28"/>
      <c r="JR594" s="28"/>
      <c r="JS594" s="28"/>
    </row>
    <row r="595" spans="1:279" s="27" customFormat="1" ht="12.75" outlineLevel="1" x14ac:dyDescent="0.2">
      <c r="A595" s="33"/>
      <c r="B595" s="58"/>
      <c r="C595" s="33"/>
      <c r="D595" s="33"/>
      <c r="E595" s="257"/>
      <c r="F595" s="33"/>
      <c r="G595" s="33"/>
      <c r="H595" s="33"/>
      <c r="I595" s="198"/>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c r="CG595" s="34"/>
      <c r="CH595" s="34"/>
      <c r="CI595" s="34"/>
      <c r="CJ595" s="34"/>
      <c r="CK595" s="34"/>
      <c r="CL595" s="34"/>
      <c r="CM595" s="34"/>
      <c r="CN595" s="34"/>
      <c r="CO595" s="34"/>
      <c r="CP595" s="34"/>
      <c r="CQ595" s="34"/>
      <c r="CR595" s="34"/>
      <c r="CS595" s="34"/>
      <c r="CT595" s="34"/>
      <c r="CU595" s="34"/>
      <c r="CV595" s="34"/>
      <c r="CW595" s="34"/>
      <c r="CX595" s="34"/>
      <c r="CY595" s="34"/>
      <c r="CZ595" s="34"/>
      <c r="DA595" s="34"/>
      <c r="DB595" s="14"/>
      <c r="DC595" s="28"/>
      <c r="DD595" s="28"/>
      <c r="DE595" s="28"/>
      <c r="DF595" s="28"/>
      <c r="DG595" s="28"/>
      <c r="DH595" s="28"/>
      <c r="DI595" s="28"/>
      <c r="DJ595" s="28"/>
      <c r="DK595" s="28"/>
      <c r="DL595" s="28"/>
      <c r="DM595" s="28"/>
      <c r="DN595" s="28"/>
      <c r="DO595" s="28"/>
      <c r="DP595" s="28"/>
      <c r="DQ595" s="28"/>
      <c r="DR595" s="28"/>
      <c r="DS595" s="28"/>
      <c r="DT595" s="28"/>
      <c r="DU595" s="28"/>
      <c r="DV595" s="28"/>
      <c r="DW595" s="28"/>
      <c r="DX595" s="28"/>
      <c r="DY595" s="28"/>
      <c r="DZ595" s="28"/>
      <c r="EA595" s="28"/>
      <c r="EB595" s="28"/>
      <c r="EC595" s="28"/>
      <c r="ED595" s="28"/>
      <c r="EE595" s="28"/>
      <c r="EF595" s="28"/>
      <c r="EG595" s="28"/>
      <c r="EH595" s="28"/>
      <c r="EI595" s="28"/>
      <c r="EJ595" s="28"/>
      <c r="EK595" s="28"/>
      <c r="EL595" s="28"/>
      <c r="EM595" s="28"/>
      <c r="EN595" s="28"/>
      <c r="EO595" s="28"/>
      <c r="EP595" s="28"/>
      <c r="EQ595" s="28"/>
      <c r="ER595" s="28"/>
      <c r="ES595" s="28"/>
      <c r="ET595" s="28"/>
      <c r="EU595" s="28"/>
      <c r="EV595" s="28"/>
      <c r="EW595" s="28"/>
      <c r="EX595" s="28"/>
      <c r="EY595" s="28"/>
      <c r="EZ595" s="28"/>
      <c r="FA595" s="28"/>
      <c r="FB595" s="28"/>
      <c r="FC595" s="28"/>
      <c r="FD595" s="28"/>
      <c r="FE595" s="28"/>
      <c r="FF595" s="28"/>
      <c r="FG595" s="28"/>
      <c r="FH595" s="28"/>
      <c r="FI595" s="28"/>
      <c r="FJ595" s="28"/>
      <c r="FK595" s="28"/>
      <c r="FL595" s="28"/>
      <c r="FM595" s="28"/>
      <c r="FN595" s="28"/>
      <c r="FO595" s="28"/>
      <c r="FP595" s="28"/>
      <c r="FQ595" s="28"/>
      <c r="FR595" s="28"/>
      <c r="FS595" s="28"/>
      <c r="FT595" s="28"/>
      <c r="FU595" s="28"/>
      <c r="FV595" s="28"/>
      <c r="FW595" s="28"/>
      <c r="FX595" s="28"/>
      <c r="FY595" s="28"/>
      <c r="FZ595" s="28"/>
      <c r="GA595" s="28"/>
      <c r="GB595" s="28"/>
      <c r="GC595" s="28"/>
      <c r="GD595" s="28"/>
      <c r="GE595" s="28"/>
      <c r="GF595" s="28"/>
      <c r="GG595" s="28"/>
      <c r="GH595" s="28"/>
      <c r="GI595" s="28"/>
      <c r="GJ595" s="28"/>
      <c r="GK595" s="28"/>
      <c r="GL595" s="28"/>
      <c r="GM595" s="28"/>
      <c r="GN595" s="28"/>
      <c r="GO595" s="28"/>
      <c r="GP595" s="28"/>
      <c r="GQ595" s="28"/>
      <c r="GR595" s="28"/>
      <c r="GS595" s="28"/>
      <c r="GT595" s="28"/>
      <c r="GU595" s="28"/>
      <c r="GV595" s="28"/>
      <c r="GW595" s="28"/>
      <c r="GX595" s="28"/>
      <c r="GY595" s="28"/>
      <c r="GZ595" s="28"/>
      <c r="HA595" s="28"/>
      <c r="HB595" s="28"/>
      <c r="HC595" s="28"/>
      <c r="HD595" s="28"/>
      <c r="HE595" s="28"/>
      <c r="HF595" s="28"/>
      <c r="HG595" s="28"/>
      <c r="HH595" s="28"/>
      <c r="HI595" s="28"/>
      <c r="HJ595" s="28"/>
      <c r="HK595" s="28"/>
      <c r="HL595" s="28"/>
      <c r="HM595" s="28"/>
      <c r="HN595" s="28"/>
      <c r="HO595" s="28"/>
      <c r="HP595" s="28"/>
      <c r="HQ595" s="28"/>
      <c r="HR595" s="28"/>
      <c r="HS595" s="28"/>
      <c r="HT595" s="28"/>
      <c r="HU595" s="28"/>
      <c r="HV595" s="28"/>
      <c r="HW595" s="28"/>
      <c r="HX595" s="28"/>
      <c r="HY595" s="28"/>
      <c r="HZ595" s="28"/>
      <c r="IA595" s="28"/>
      <c r="IB595" s="28"/>
      <c r="IC595" s="28"/>
      <c r="ID595" s="28"/>
      <c r="IE595" s="28"/>
      <c r="IF595" s="28"/>
      <c r="IG595" s="28"/>
      <c r="IH595" s="28"/>
      <c r="II595" s="28"/>
      <c r="IJ595" s="28"/>
      <c r="IK595" s="28"/>
      <c r="IL595" s="28"/>
      <c r="IM595" s="28"/>
      <c r="IN595" s="28"/>
      <c r="IO595" s="28"/>
      <c r="IP595" s="28"/>
      <c r="IQ595" s="28"/>
      <c r="IR595" s="28"/>
      <c r="IS595" s="28"/>
      <c r="IT595" s="28"/>
      <c r="IU595" s="28"/>
      <c r="IV595" s="28"/>
      <c r="IW595" s="28"/>
      <c r="IX595" s="28"/>
      <c r="IY595" s="28"/>
      <c r="IZ595" s="28"/>
      <c r="JA595" s="28"/>
      <c r="JB595" s="28"/>
      <c r="JC595" s="28"/>
      <c r="JD595" s="28"/>
      <c r="JE595" s="28"/>
      <c r="JF595" s="28"/>
      <c r="JG595" s="28"/>
      <c r="JH595" s="28"/>
      <c r="JI595" s="28"/>
      <c r="JJ595" s="28"/>
      <c r="JK595" s="28"/>
      <c r="JL595" s="28"/>
      <c r="JM595" s="28"/>
      <c r="JN595" s="28"/>
      <c r="JO595" s="28"/>
      <c r="JP595" s="28"/>
      <c r="JQ595" s="28"/>
      <c r="JR595" s="28"/>
      <c r="JS595" s="28"/>
    </row>
    <row r="596" spans="1:279" s="27" customFormat="1" ht="13.5" outlineLevel="1" thickBot="1" x14ac:dyDescent="0.25">
      <c r="A596" s="33"/>
      <c r="B596" s="58"/>
      <c r="C596" s="51" t="s">
        <v>199</v>
      </c>
      <c r="D596" s="33"/>
      <c r="E596" s="260">
        <f>+G596/$G$599</f>
        <v>0.52707998232485831</v>
      </c>
      <c r="F596" s="33"/>
      <c r="G596" s="251">
        <f>SUM(J596:AS596)</f>
        <v>-1224268.0714430597</v>
      </c>
      <c r="H596" s="246">
        <f>+G596/G596</f>
        <v>1</v>
      </c>
      <c r="I596" s="201" t="s">
        <v>193</v>
      </c>
      <c r="J596" s="256">
        <f>SUM(J592:J595)</f>
        <v>-21013.290261780105</v>
      </c>
      <c r="K596" s="256">
        <f t="shared" ref="K596:AJ596" si="935">SUM(K592:K595)</f>
        <v>-20576.894559999997</v>
      </c>
      <c r="L596" s="256">
        <f t="shared" si="935"/>
        <v>-22967.195954198476</v>
      </c>
      <c r="M596" s="256">
        <f t="shared" si="935"/>
        <v>-20899.391239316243</v>
      </c>
      <c r="N596" s="256">
        <f t="shared" si="935"/>
        <v>-22159.869918367342</v>
      </c>
      <c r="O596" s="256">
        <f t="shared" si="935"/>
        <v>-32252.156531440163</v>
      </c>
      <c r="P596" s="256">
        <f t="shared" si="935"/>
        <v>-21350.810381818181</v>
      </c>
      <c r="Q596" s="256">
        <f t="shared" si="935"/>
        <v>-17715.111534246582</v>
      </c>
      <c r="R596" s="256">
        <f t="shared" si="935"/>
        <v>-17481.510509316769</v>
      </c>
      <c r="S596" s="256">
        <f t="shared" si="935"/>
        <v>-18731.544630434786</v>
      </c>
      <c r="T596" s="256">
        <f t="shared" si="935"/>
        <v>-22713.969418994417</v>
      </c>
      <c r="U596" s="256">
        <f t="shared" si="935"/>
        <v>-29593.129901477827</v>
      </c>
      <c r="V596" s="256">
        <f t="shared" si="935"/>
        <v>-20327.608158995823</v>
      </c>
      <c r="W596" s="256">
        <f t="shared" si="935"/>
        <v>-29337.420466019415</v>
      </c>
      <c r="X596" s="256">
        <f t="shared" si="935"/>
        <v>-30862.548079207922</v>
      </c>
      <c r="Y596" s="256">
        <f t="shared" si="935"/>
        <v>-29888.208480769226</v>
      </c>
      <c r="Z596" s="256">
        <f t="shared" si="935"/>
        <v>-26575.248252032514</v>
      </c>
      <c r="AA596" s="256">
        <f t="shared" si="935"/>
        <v>-37646.938805860809</v>
      </c>
      <c r="AB596" s="256">
        <f t="shared" si="935"/>
        <v>-28338.206124999997</v>
      </c>
      <c r="AC596" s="256">
        <f t="shared" si="935"/>
        <v>-30205.502980842914</v>
      </c>
      <c r="AD596" s="256">
        <f t="shared" si="935"/>
        <v>-32543.128923076911</v>
      </c>
      <c r="AE596" s="256">
        <f t="shared" si="935"/>
        <v>-36225.954731092432</v>
      </c>
      <c r="AF596" s="256">
        <f t="shared" si="935"/>
        <v>-42604.519973214286</v>
      </c>
      <c r="AG596" s="256">
        <f t="shared" si="935"/>
        <v>-60467.937845528468</v>
      </c>
      <c r="AH596" s="256">
        <f t="shared" si="935"/>
        <v>-44494.311729508197</v>
      </c>
      <c r="AI596" s="256">
        <f t="shared" si="935"/>
        <v>-51000.642626016263</v>
      </c>
      <c r="AJ596" s="256">
        <f t="shared" si="935"/>
        <v>-45866.188528301886</v>
      </c>
      <c r="AK596" s="256">
        <f t="shared" ref="AK596:AL596" si="936">SUM(AK592:AK595)</f>
        <v>-44217.771341772161</v>
      </c>
      <c r="AL596" s="256">
        <f t="shared" si="936"/>
        <v>-52181.121415254238</v>
      </c>
      <c r="AM596" s="256">
        <f t="shared" ref="AM596:AO596" si="937">SUM(AM592:AM595)</f>
        <v>-62904.617127572019</v>
      </c>
      <c r="AN596" s="256">
        <f t="shared" si="937"/>
        <v>-36036.817378277156</v>
      </c>
      <c r="AO596" s="256">
        <f t="shared" si="937"/>
        <v>-48066.273219330855</v>
      </c>
      <c r="AP596" s="256">
        <f t="shared" ref="AP596:AS596" si="938">SUM(AP592:AP595)</f>
        <v>-38416.371527397263</v>
      </c>
      <c r="AQ596" s="256">
        <f t="shared" si="938"/>
        <v>-38598.673814432994</v>
      </c>
      <c r="AR596" s="256">
        <f t="shared" si="938"/>
        <v>-35437.829670103092</v>
      </c>
      <c r="AS596" s="256">
        <f t="shared" si="938"/>
        <v>-54569.355402061847</v>
      </c>
      <c r="AT596" s="199"/>
      <c r="AU596" s="199"/>
      <c r="AV596" s="199"/>
      <c r="AW596" s="199"/>
      <c r="AX596" s="199"/>
      <c r="AY596" s="199"/>
      <c r="AZ596" s="199"/>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c r="CG596" s="34"/>
      <c r="CH596" s="34"/>
      <c r="CI596" s="34"/>
      <c r="CJ596" s="34"/>
      <c r="CK596" s="34"/>
      <c r="CL596" s="34"/>
      <c r="CM596" s="34"/>
      <c r="CN596" s="34"/>
      <c r="CO596" s="34"/>
      <c r="CP596" s="34"/>
      <c r="CQ596" s="34"/>
      <c r="CR596" s="34"/>
      <c r="CS596" s="34"/>
      <c r="CT596" s="34"/>
      <c r="CU596" s="34"/>
      <c r="CV596" s="34"/>
      <c r="CW596" s="34"/>
      <c r="CX596" s="34"/>
      <c r="CY596" s="34"/>
      <c r="CZ596" s="34"/>
      <c r="DA596" s="34"/>
      <c r="DB596" s="14"/>
      <c r="DC596" s="28"/>
      <c r="DD596" s="28"/>
      <c r="DE596" s="28"/>
      <c r="DF596" s="28"/>
      <c r="DG596" s="28"/>
      <c r="DH596" s="28"/>
      <c r="DI596" s="28"/>
      <c r="DJ596" s="28"/>
      <c r="DK596" s="28"/>
      <c r="DL596" s="28"/>
      <c r="DM596" s="28"/>
      <c r="DN596" s="28"/>
      <c r="DO596" s="28"/>
      <c r="DP596" s="28"/>
      <c r="DQ596" s="28"/>
      <c r="DR596" s="28"/>
      <c r="DS596" s="28"/>
      <c r="DT596" s="28"/>
      <c r="DU596" s="28"/>
      <c r="DV596" s="28"/>
      <c r="DW596" s="28"/>
      <c r="DX596" s="28"/>
      <c r="DY596" s="28"/>
      <c r="DZ596" s="28"/>
      <c r="EA596" s="28"/>
      <c r="EB596" s="28"/>
      <c r="EC596" s="28"/>
      <c r="ED596" s="28"/>
      <c r="EE596" s="28"/>
      <c r="EF596" s="28"/>
      <c r="EG596" s="28"/>
      <c r="EH596" s="28"/>
      <c r="EI596" s="28"/>
      <c r="EJ596" s="28"/>
      <c r="EK596" s="28"/>
      <c r="EL596" s="28"/>
      <c r="EM596" s="28"/>
      <c r="EN596" s="28"/>
      <c r="EO596" s="28"/>
      <c r="EP596" s="28"/>
      <c r="EQ596" s="28"/>
      <c r="ER596" s="28"/>
      <c r="ES596" s="28"/>
      <c r="ET596" s="28"/>
      <c r="EU596" s="28"/>
      <c r="EV596" s="28"/>
      <c r="EW596" s="28"/>
      <c r="EX596" s="28"/>
      <c r="EY596" s="28"/>
      <c r="EZ596" s="28"/>
      <c r="FA596" s="28"/>
      <c r="FB596" s="28"/>
      <c r="FC596" s="28"/>
      <c r="FD596" s="28"/>
      <c r="FE596" s="28"/>
      <c r="FF596" s="28"/>
      <c r="FG596" s="28"/>
      <c r="FH596" s="28"/>
      <c r="FI596" s="28"/>
      <c r="FJ596" s="28"/>
      <c r="FK596" s="28"/>
      <c r="FL596" s="28"/>
      <c r="FM596" s="28"/>
      <c r="FN596" s="28"/>
      <c r="FO596" s="28"/>
      <c r="FP596" s="28"/>
      <c r="FQ596" s="28"/>
      <c r="FR596" s="28"/>
      <c r="FS596" s="28"/>
      <c r="FT596" s="28"/>
      <c r="FU596" s="28"/>
      <c r="FV596" s="28"/>
      <c r="FW596" s="28"/>
      <c r="FX596" s="28"/>
      <c r="FY596" s="28"/>
      <c r="FZ596" s="28"/>
      <c r="GA596" s="28"/>
      <c r="GB596" s="28"/>
      <c r="GC596" s="28"/>
      <c r="GD596" s="28"/>
      <c r="GE596" s="28"/>
      <c r="GF596" s="28"/>
      <c r="GG596" s="28"/>
      <c r="GH596" s="28"/>
      <c r="GI596" s="28"/>
      <c r="GJ596" s="28"/>
      <c r="GK596" s="28"/>
      <c r="GL596" s="28"/>
      <c r="GM596" s="28"/>
      <c r="GN596" s="28"/>
      <c r="GO596" s="28"/>
      <c r="GP596" s="28"/>
      <c r="GQ596" s="28"/>
      <c r="GR596" s="28"/>
      <c r="GS596" s="28"/>
      <c r="GT596" s="28"/>
      <c r="GU596" s="28"/>
      <c r="GV596" s="28"/>
      <c r="GW596" s="28"/>
      <c r="GX596" s="28"/>
      <c r="GY596" s="28"/>
      <c r="GZ596" s="28"/>
      <c r="HA596" s="28"/>
      <c r="HB596" s="28"/>
      <c r="HC596" s="28"/>
      <c r="HD596" s="28"/>
      <c r="HE596" s="28"/>
      <c r="HF596" s="28"/>
      <c r="HG596" s="28"/>
      <c r="HH596" s="28"/>
      <c r="HI596" s="28"/>
      <c r="HJ596" s="28"/>
      <c r="HK596" s="28"/>
      <c r="HL596" s="28"/>
      <c r="HM596" s="28"/>
      <c r="HN596" s="28"/>
      <c r="HO596" s="28"/>
      <c r="HP596" s="28"/>
      <c r="HQ596" s="28"/>
      <c r="HR596" s="28"/>
      <c r="HS596" s="28"/>
      <c r="HT596" s="28"/>
      <c r="HU596" s="28"/>
      <c r="HV596" s="28"/>
      <c r="HW596" s="28"/>
      <c r="HX596" s="28"/>
      <c r="HY596" s="28"/>
      <c r="HZ596" s="28"/>
      <c r="IA596" s="28"/>
      <c r="IB596" s="28"/>
      <c r="IC596" s="28"/>
      <c r="ID596" s="28"/>
      <c r="IE596" s="28"/>
      <c r="IF596" s="28"/>
      <c r="IG596" s="28"/>
      <c r="IH596" s="28"/>
      <c r="II596" s="28"/>
      <c r="IJ596" s="28"/>
      <c r="IK596" s="28"/>
      <c r="IL596" s="28"/>
      <c r="IM596" s="28"/>
      <c r="IN596" s="28"/>
      <c r="IO596" s="28"/>
      <c r="IP596" s="28"/>
      <c r="IQ596" s="28"/>
      <c r="IR596" s="28"/>
      <c r="IS596" s="28"/>
      <c r="IT596" s="28"/>
      <c r="IU596" s="28"/>
      <c r="IV596" s="28"/>
      <c r="IW596" s="28"/>
      <c r="IX596" s="28"/>
      <c r="IY596" s="28"/>
      <c r="IZ596" s="28"/>
      <c r="JA596" s="28"/>
      <c r="JB596" s="28"/>
      <c r="JC596" s="28"/>
      <c r="JD596" s="28"/>
      <c r="JE596" s="28"/>
      <c r="JF596" s="28"/>
      <c r="JG596" s="28"/>
      <c r="JH596" s="28"/>
      <c r="JI596" s="28"/>
      <c r="JJ596" s="28"/>
      <c r="JK596" s="28"/>
      <c r="JL596" s="28"/>
      <c r="JM596" s="28"/>
      <c r="JN596" s="28"/>
      <c r="JO596" s="28"/>
      <c r="JP596" s="28"/>
      <c r="JQ596" s="28"/>
      <c r="JR596" s="28"/>
      <c r="JS596" s="28"/>
    </row>
    <row r="597" spans="1:279" s="27" customFormat="1" ht="13.5" outlineLevel="1" thickTop="1" x14ac:dyDescent="0.2">
      <c r="A597" s="33"/>
      <c r="B597" s="58"/>
      <c r="C597" s="33"/>
      <c r="D597" s="33"/>
      <c r="E597" s="257"/>
      <c r="F597" s="33"/>
      <c r="G597" s="33"/>
      <c r="H597" s="33"/>
      <c r="I597" s="198"/>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c r="CG597" s="34"/>
      <c r="CH597" s="34"/>
      <c r="CI597" s="34"/>
      <c r="CJ597" s="34"/>
      <c r="CK597" s="34"/>
      <c r="CL597" s="34"/>
      <c r="CM597" s="34"/>
      <c r="CN597" s="34"/>
      <c r="CO597" s="34"/>
      <c r="CP597" s="34"/>
      <c r="CQ597" s="34"/>
      <c r="CR597" s="34"/>
      <c r="CS597" s="34"/>
      <c r="CT597" s="34"/>
      <c r="CU597" s="34"/>
      <c r="CV597" s="34"/>
      <c r="CW597" s="34"/>
      <c r="CX597" s="34"/>
      <c r="CY597" s="34"/>
      <c r="CZ597" s="34"/>
      <c r="DA597" s="34"/>
      <c r="DB597" s="14"/>
      <c r="DC597" s="28"/>
      <c r="DD597" s="28"/>
      <c r="DE597" s="28"/>
      <c r="DF597" s="28"/>
      <c r="DG597" s="28"/>
      <c r="DH597" s="28"/>
      <c r="DI597" s="28"/>
      <c r="DJ597" s="28"/>
      <c r="DK597" s="28"/>
      <c r="DL597" s="28"/>
      <c r="DM597" s="28"/>
      <c r="DN597" s="28"/>
      <c r="DO597" s="28"/>
      <c r="DP597" s="28"/>
      <c r="DQ597" s="28"/>
      <c r="DR597" s="28"/>
      <c r="DS597" s="28"/>
      <c r="DT597" s="28"/>
      <c r="DU597" s="28"/>
      <c r="DV597" s="28"/>
      <c r="DW597" s="28"/>
      <c r="DX597" s="28"/>
      <c r="DY597" s="28"/>
      <c r="DZ597" s="28"/>
      <c r="EA597" s="28"/>
      <c r="EB597" s="28"/>
      <c r="EC597" s="28"/>
      <c r="ED597" s="28"/>
      <c r="EE597" s="28"/>
      <c r="EF597" s="28"/>
      <c r="EG597" s="28"/>
      <c r="EH597" s="28"/>
      <c r="EI597" s="28"/>
      <c r="EJ597" s="28"/>
      <c r="EK597" s="28"/>
      <c r="EL597" s="28"/>
      <c r="EM597" s="28"/>
      <c r="EN597" s="28"/>
      <c r="EO597" s="28"/>
      <c r="EP597" s="28"/>
      <c r="EQ597" s="28"/>
      <c r="ER597" s="28"/>
      <c r="ES597" s="28"/>
      <c r="ET597" s="28"/>
      <c r="EU597" s="28"/>
      <c r="EV597" s="28"/>
      <c r="EW597" s="28"/>
      <c r="EX597" s="28"/>
      <c r="EY597" s="28"/>
      <c r="EZ597" s="28"/>
      <c r="FA597" s="28"/>
      <c r="FB597" s="28"/>
      <c r="FC597" s="28"/>
      <c r="FD597" s="28"/>
      <c r="FE597" s="28"/>
      <c r="FF597" s="28"/>
      <c r="FG597" s="28"/>
      <c r="FH597" s="28"/>
      <c r="FI597" s="28"/>
      <c r="FJ597" s="28"/>
      <c r="FK597" s="28"/>
      <c r="FL597" s="28"/>
      <c r="FM597" s="28"/>
      <c r="FN597" s="28"/>
      <c r="FO597" s="28"/>
      <c r="FP597" s="28"/>
      <c r="FQ597" s="28"/>
      <c r="FR597" s="28"/>
      <c r="FS597" s="28"/>
      <c r="FT597" s="28"/>
      <c r="FU597" s="28"/>
      <c r="FV597" s="28"/>
      <c r="FW597" s="28"/>
      <c r="FX597" s="28"/>
      <c r="FY597" s="28"/>
      <c r="FZ597" s="28"/>
      <c r="GA597" s="28"/>
      <c r="GB597" s="28"/>
      <c r="GC597" s="28"/>
      <c r="GD597" s="28"/>
      <c r="GE597" s="28"/>
      <c r="GF597" s="28"/>
      <c r="GG597" s="28"/>
      <c r="GH597" s="28"/>
      <c r="GI597" s="28"/>
      <c r="GJ597" s="28"/>
      <c r="GK597" s="28"/>
      <c r="GL597" s="28"/>
      <c r="GM597" s="28"/>
      <c r="GN597" s="28"/>
      <c r="GO597" s="28"/>
      <c r="GP597" s="28"/>
      <c r="GQ597" s="28"/>
      <c r="GR597" s="28"/>
      <c r="GS597" s="28"/>
      <c r="GT597" s="28"/>
      <c r="GU597" s="28"/>
      <c r="GV597" s="28"/>
      <c r="GW597" s="28"/>
      <c r="GX597" s="28"/>
      <c r="GY597" s="28"/>
      <c r="GZ597" s="28"/>
      <c r="HA597" s="28"/>
      <c r="HB597" s="28"/>
      <c r="HC597" s="28"/>
      <c r="HD597" s="28"/>
      <c r="HE597" s="28"/>
      <c r="HF597" s="28"/>
      <c r="HG597" s="28"/>
      <c r="HH597" s="28"/>
      <c r="HI597" s="28"/>
      <c r="HJ597" s="28"/>
      <c r="HK597" s="28"/>
      <c r="HL597" s="28"/>
      <c r="HM597" s="28"/>
      <c r="HN597" s="28"/>
      <c r="HO597" s="28"/>
      <c r="HP597" s="28"/>
      <c r="HQ597" s="28"/>
      <c r="HR597" s="28"/>
      <c r="HS597" s="28"/>
      <c r="HT597" s="28"/>
      <c r="HU597" s="28"/>
      <c r="HV597" s="28"/>
      <c r="HW597" s="28"/>
      <c r="HX597" s="28"/>
      <c r="HY597" s="28"/>
      <c r="HZ597" s="28"/>
      <c r="IA597" s="28"/>
      <c r="IB597" s="28"/>
      <c r="IC597" s="28"/>
      <c r="ID597" s="28"/>
      <c r="IE597" s="28"/>
      <c r="IF597" s="28"/>
      <c r="IG597" s="28"/>
      <c r="IH597" s="28"/>
      <c r="II597" s="28"/>
      <c r="IJ597" s="28"/>
      <c r="IK597" s="28"/>
      <c r="IL597" s="28"/>
      <c r="IM597" s="28"/>
      <c r="IN597" s="28"/>
      <c r="IO597" s="28"/>
      <c r="IP597" s="28"/>
      <c r="IQ597" s="28"/>
      <c r="IR597" s="28"/>
      <c r="IS597" s="28"/>
      <c r="IT597" s="28"/>
      <c r="IU597" s="28"/>
      <c r="IV597" s="28"/>
      <c r="IW597" s="28"/>
      <c r="IX597" s="28"/>
      <c r="IY597" s="28"/>
      <c r="IZ597" s="28"/>
      <c r="JA597" s="28"/>
      <c r="JB597" s="28"/>
      <c r="JC597" s="28"/>
      <c r="JD597" s="28"/>
      <c r="JE597" s="28"/>
      <c r="JF597" s="28"/>
      <c r="JG597" s="28"/>
      <c r="JH597" s="28"/>
      <c r="JI597" s="28"/>
      <c r="JJ597" s="28"/>
      <c r="JK597" s="28"/>
      <c r="JL597" s="28"/>
      <c r="JM597" s="28"/>
      <c r="JN597" s="28"/>
      <c r="JO597" s="28"/>
      <c r="JP597" s="28"/>
      <c r="JQ597" s="28"/>
      <c r="JR597" s="28"/>
      <c r="JS597" s="28"/>
    </row>
    <row r="598" spans="1:279" s="27" customFormat="1" ht="12.75" outlineLevel="1" x14ac:dyDescent="0.2">
      <c r="A598" s="33"/>
      <c r="B598" s="58"/>
      <c r="C598" s="193"/>
      <c r="D598" s="33"/>
      <c r="E598" s="257"/>
      <c r="F598" s="33"/>
      <c r="G598" s="33"/>
      <c r="H598" s="33"/>
      <c r="I598" s="198"/>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c r="CG598" s="34"/>
      <c r="CH598" s="34"/>
      <c r="CI598" s="34"/>
      <c r="CJ598" s="34"/>
      <c r="CK598" s="34"/>
      <c r="CL598" s="34"/>
      <c r="CM598" s="34"/>
      <c r="CN598" s="34"/>
      <c r="CO598" s="34"/>
      <c r="CP598" s="34"/>
      <c r="CQ598" s="34"/>
      <c r="CR598" s="34"/>
      <c r="CS598" s="34"/>
      <c r="CT598" s="34"/>
      <c r="CU598" s="34"/>
      <c r="CV598" s="34"/>
      <c r="CW598" s="34"/>
      <c r="CX598" s="34"/>
      <c r="CY598" s="34"/>
      <c r="CZ598" s="34"/>
      <c r="DA598" s="34"/>
      <c r="DB598" s="14"/>
      <c r="DC598" s="28"/>
      <c r="DD598" s="28"/>
      <c r="DE598" s="28"/>
      <c r="DF598" s="28"/>
      <c r="DG598" s="28"/>
      <c r="DH598" s="28"/>
      <c r="DI598" s="28"/>
      <c r="DJ598" s="28"/>
      <c r="DK598" s="28"/>
      <c r="DL598" s="28"/>
      <c r="DM598" s="28"/>
      <c r="DN598" s="28"/>
      <c r="DO598" s="28"/>
      <c r="DP598" s="28"/>
      <c r="DQ598" s="28"/>
      <c r="DR598" s="28"/>
      <c r="DS598" s="28"/>
      <c r="DT598" s="28"/>
      <c r="DU598" s="28"/>
      <c r="DV598" s="28"/>
      <c r="DW598" s="28"/>
      <c r="DX598" s="28"/>
      <c r="DY598" s="28"/>
      <c r="DZ598" s="28"/>
      <c r="EA598" s="28"/>
      <c r="EB598" s="28"/>
      <c r="EC598" s="28"/>
      <c r="ED598" s="28"/>
      <c r="EE598" s="28"/>
      <c r="EF598" s="28"/>
      <c r="EG598" s="28"/>
      <c r="EH598" s="28"/>
      <c r="EI598" s="28"/>
      <c r="EJ598" s="28"/>
      <c r="EK598" s="28"/>
      <c r="EL598" s="28"/>
      <c r="EM598" s="28"/>
      <c r="EN598" s="28"/>
      <c r="EO598" s="28"/>
      <c r="EP598" s="28"/>
      <c r="EQ598" s="28"/>
      <c r="ER598" s="28"/>
      <c r="ES598" s="28"/>
      <c r="ET598" s="28"/>
      <c r="EU598" s="28"/>
      <c r="EV598" s="28"/>
      <c r="EW598" s="28"/>
      <c r="EX598" s="28"/>
      <c r="EY598" s="28"/>
      <c r="EZ598" s="28"/>
      <c r="FA598" s="28"/>
      <c r="FB598" s="28"/>
      <c r="FC598" s="28"/>
      <c r="FD598" s="28"/>
      <c r="FE598" s="28"/>
      <c r="FF598" s="28"/>
      <c r="FG598" s="28"/>
      <c r="FH598" s="28"/>
      <c r="FI598" s="28"/>
      <c r="FJ598" s="28"/>
      <c r="FK598" s="28"/>
      <c r="FL598" s="28"/>
      <c r="FM598" s="28"/>
      <c r="FN598" s="28"/>
      <c r="FO598" s="28"/>
      <c r="FP598" s="28"/>
      <c r="FQ598" s="28"/>
      <c r="FR598" s="28"/>
      <c r="FS598" s="28"/>
      <c r="FT598" s="28"/>
      <c r="FU598" s="28"/>
      <c r="FV598" s="28"/>
      <c r="FW598" s="28"/>
      <c r="FX598" s="28"/>
      <c r="FY598" s="28"/>
      <c r="FZ598" s="28"/>
      <c r="GA598" s="28"/>
      <c r="GB598" s="28"/>
      <c r="GC598" s="28"/>
      <c r="GD598" s="28"/>
      <c r="GE598" s="28"/>
      <c r="GF598" s="28"/>
      <c r="GG598" s="28"/>
      <c r="GH598" s="28"/>
      <c r="GI598" s="28"/>
      <c r="GJ598" s="28"/>
      <c r="GK598" s="28"/>
      <c r="GL598" s="28"/>
      <c r="GM598" s="28"/>
      <c r="GN598" s="28"/>
      <c r="GO598" s="28"/>
      <c r="GP598" s="28"/>
      <c r="GQ598" s="28"/>
      <c r="GR598" s="28"/>
      <c r="GS598" s="28"/>
      <c r="GT598" s="28"/>
      <c r="GU598" s="28"/>
      <c r="GV598" s="28"/>
      <c r="GW598" s="28"/>
      <c r="GX598" s="28"/>
      <c r="GY598" s="28"/>
      <c r="GZ598" s="28"/>
      <c r="HA598" s="28"/>
      <c r="HB598" s="28"/>
      <c r="HC598" s="28"/>
      <c r="HD598" s="28"/>
      <c r="HE598" s="28"/>
      <c r="HF598" s="28"/>
      <c r="HG598" s="28"/>
      <c r="HH598" s="28"/>
      <c r="HI598" s="28"/>
      <c r="HJ598" s="28"/>
      <c r="HK598" s="28"/>
      <c r="HL598" s="28"/>
      <c r="HM598" s="28"/>
      <c r="HN598" s="28"/>
      <c r="HO598" s="28"/>
      <c r="HP598" s="28"/>
      <c r="HQ598" s="28"/>
      <c r="HR598" s="28"/>
      <c r="HS598" s="28"/>
      <c r="HT598" s="28"/>
      <c r="HU598" s="28"/>
      <c r="HV598" s="28"/>
      <c r="HW598" s="28"/>
      <c r="HX598" s="28"/>
      <c r="HY598" s="28"/>
      <c r="HZ598" s="28"/>
      <c r="IA598" s="28"/>
      <c r="IB598" s="28"/>
      <c r="IC598" s="28"/>
      <c r="ID598" s="28"/>
      <c r="IE598" s="28"/>
      <c r="IF598" s="28"/>
      <c r="IG598" s="28"/>
      <c r="IH598" s="28"/>
      <c r="II598" s="28"/>
      <c r="IJ598" s="28"/>
      <c r="IK598" s="28"/>
      <c r="IL598" s="28"/>
      <c r="IM598" s="28"/>
      <c r="IN598" s="28"/>
      <c r="IO598" s="28"/>
      <c r="IP598" s="28"/>
      <c r="IQ598" s="28"/>
      <c r="IR598" s="28"/>
      <c r="IS598" s="28"/>
      <c r="IT598" s="28"/>
      <c r="IU598" s="28"/>
      <c r="IV598" s="28"/>
      <c r="IW598" s="28"/>
      <c r="IX598" s="28"/>
      <c r="IY598" s="28"/>
      <c r="IZ598" s="28"/>
      <c r="JA598" s="28"/>
      <c r="JB598" s="28"/>
      <c r="JC598" s="28"/>
      <c r="JD598" s="28"/>
      <c r="JE598" s="28"/>
      <c r="JF598" s="28"/>
      <c r="JG598" s="28"/>
      <c r="JH598" s="28"/>
      <c r="JI598" s="28"/>
      <c r="JJ598" s="28"/>
      <c r="JK598" s="28"/>
      <c r="JL598" s="28"/>
      <c r="JM598" s="28"/>
      <c r="JN598" s="28"/>
      <c r="JO598" s="28"/>
      <c r="JP598" s="28"/>
      <c r="JQ598" s="28"/>
      <c r="JR598" s="28"/>
      <c r="JS598" s="28"/>
    </row>
    <row r="599" spans="1:279" s="27" customFormat="1" ht="13.5" outlineLevel="1" thickBot="1" x14ac:dyDescent="0.25">
      <c r="A599" s="33"/>
      <c r="B599" s="58"/>
      <c r="C599" s="51" t="s">
        <v>200</v>
      </c>
      <c r="D599" s="33"/>
      <c r="E599" s="260">
        <f>+G599/$G$599</f>
        <v>1</v>
      </c>
      <c r="F599" s="33"/>
      <c r="G599" s="251">
        <f>SUM(J599:AS599)</f>
        <v>-2322736.7999122748</v>
      </c>
      <c r="H599" s="246"/>
      <c r="I599" s="201" t="s">
        <v>193</v>
      </c>
      <c r="J599" s="255">
        <f>+J596+J588+J564</f>
        <v>-40098.587143349359</v>
      </c>
      <c r="K599" s="255">
        <f t="shared" ref="K599:AJ599" si="939">+K596+K588+K564</f>
        <v>-43501.180220376889</v>
      </c>
      <c r="L599" s="255">
        <f t="shared" si="939"/>
        <v>-42437.989817237976</v>
      </c>
      <c r="M599" s="255">
        <f t="shared" si="939"/>
        <v>-33958.228590644947</v>
      </c>
      <c r="N599" s="255">
        <f t="shared" si="939"/>
        <v>-36167.237140864665</v>
      </c>
      <c r="O599" s="255">
        <f t="shared" si="939"/>
        <v>-46896.618867652498</v>
      </c>
      <c r="P599" s="255">
        <f t="shared" si="939"/>
        <v>-40349.372824322374</v>
      </c>
      <c r="Q599" s="255">
        <f t="shared" si="939"/>
        <v>-30407.885183510563</v>
      </c>
      <c r="R599" s="255">
        <f t="shared" si="939"/>
        <v>-29918.907105221115</v>
      </c>
      <c r="S599" s="255">
        <f t="shared" si="939"/>
        <v>-30554.017046262885</v>
      </c>
      <c r="T599" s="255">
        <f t="shared" si="939"/>
        <v>-37619.500585529611</v>
      </c>
      <c r="U599" s="255">
        <f t="shared" si="939"/>
        <v>-48156.896130524052</v>
      </c>
      <c r="V599" s="255">
        <f t="shared" si="939"/>
        <v>-40778.475765690382</v>
      </c>
      <c r="W599" s="255">
        <f t="shared" si="939"/>
        <v>-56254.470223300974</v>
      </c>
      <c r="X599" s="255">
        <f t="shared" si="939"/>
        <v>-54621.549108910891</v>
      </c>
      <c r="Y599" s="255">
        <f t="shared" si="939"/>
        <v>-54250.49997115384</v>
      </c>
      <c r="Z599" s="255">
        <f t="shared" si="939"/>
        <v>-44057.048097560968</v>
      </c>
      <c r="AA599" s="255">
        <f t="shared" si="939"/>
        <v>-55040.701135531141</v>
      </c>
      <c r="AB599" s="255">
        <f t="shared" si="939"/>
        <v>-53189.097779411757</v>
      </c>
      <c r="AC599" s="255">
        <f t="shared" si="939"/>
        <v>-57914.259938697323</v>
      </c>
      <c r="AD599" s="255">
        <f t="shared" si="939"/>
        <v>-57636.630016720635</v>
      </c>
      <c r="AE599" s="255">
        <f t="shared" si="939"/>
        <v>-66301.860353109238</v>
      </c>
      <c r="AF599" s="255">
        <f t="shared" si="939"/>
        <v>-78416.601197901793</v>
      </c>
      <c r="AG599" s="255">
        <f t="shared" si="939"/>
        <v>-97888.118977032544</v>
      </c>
      <c r="AH599" s="255">
        <f t="shared" si="939"/>
        <v>-109766.45804918034</v>
      </c>
      <c r="AI599" s="255">
        <f t="shared" si="939"/>
        <v>-118447.02464227645</v>
      </c>
      <c r="AJ599" s="255">
        <f t="shared" si="939"/>
        <v>-96464.991826415091</v>
      </c>
      <c r="AK599" s="255">
        <f t="shared" ref="AK599:AL599" si="940">+AK596+AK588+AK564</f>
        <v>-92641.395198312253</v>
      </c>
      <c r="AL599" s="255">
        <f t="shared" si="940"/>
        <v>-104649.19004237288</v>
      </c>
      <c r="AM599" s="255">
        <f t="shared" ref="AM599:AO599" si="941">+AM596+AM588+AM564</f>
        <v>-104249.31828806584</v>
      </c>
      <c r="AN599" s="255">
        <f t="shared" si="941"/>
        <v>-78738.993453183532</v>
      </c>
      <c r="AO599" s="255">
        <f t="shared" si="941"/>
        <v>-89569.889799256503</v>
      </c>
      <c r="AP599" s="255">
        <f t="shared" ref="AP599:AS599" si="942">+AP596+AP588+AP564</f>
        <v>-80291.162726027411</v>
      </c>
      <c r="AQ599" s="255">
        <f t="shared" si="942"/>
        <v>-82336.040336769773</v>
      </c>
      <c r="AR599" s="255">
        <f t="shared" si="942"/>
        <v>-81517.865422680421</v>
      </c>
      <c r="AS599" s="255">
        <f t="shared" si="942"/>
        <v>-107648.73690721649</v>
      </c>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c r="CG599" s="34"/>
      <c r="CH599" s="34"/>
      <c r="CI599" s="34"/>
      <c r="CJ599" s="34"/>
      <c r="CK599" s="34"/>
      <c r="CL599" s="34"/>
      <c r="CM599" s="34"/>
      <c r="CN599" s="34"/>
      <c r="CO599" s="34"/>
      <c r="CP599" s="34"/>
      <c r="CQ599" s="34"/>
      <c r="CR599" s="34"/>
      <c r="CS599" s="34"/>
      <c r="CT599" s="34"/>
      <c r="CU599" s="34"/>
      <c r="CV599" s="34"/>
      <c r="CW599" s="34"/>
      <c r="CX599" s="34"/>
      <c r="CY599" s="34"/>
      <c r="CZ599" s="34"/>
      <c r="DA599" s="34"/>
      <c r="DB599" s="14"/>
      <c r="DC599" s="28"/>
      <c r="DD599" s="28"/>
      <c r="DE599" s="28"/>
      <c r="DF599" s="28"/>
      <c r="DG599" s="28"/>
      <c r="DH599" s="28"/>
      <c r="DI599" s="28"/>
      <c r="DJ599" s="28"/>
      <c r="DK599" s="28"/>
      <c r="DL599" s="28"/>
      <c r="DM599" s="28"/>
      <c r="DN599" s="28"/>
      <c r="DO599" s="28"/>
      <c r="DP599" s="28"/>
      <c r="DQ599" s="28"/>
      <c r="DR599" s="28"/>
      <c r="DS599" s="28"/>
      <c r="DT599" s="28"/>
      <c r="DU599" s="28"/>
      <c r="DV599" s="28"/>
      <c r="DW599" s="28"/>
      <c r="DX599" s="28"/>
      <c r="DY599" s="28"/>
      <c r="DZ599" s="28"/>
      <c r="EA599" s="28"/>
      <c r="EB599" s="28"/>
      <c r="EC599" s="28"/>
      <c r="ED599" s="28"/>
      <c r="EE599" s="28"/>
      <c r="EF599" s="28"/>
      <c r="EG599" s="28"/>
      <c r="EH599" s="28"/>
      <c r="EI599" s="28"/>
      <c r="EJ599" s="28"/>
      <c r="EK599" s="28"/>
      <c r="EL599" s="28"/>
      <c r="EM599" s="28"/>
      <c r="EN599" s="28"/>
      <c r="EO599" s="28"/>
      <c r="EP599" s="28"/>
      <c r="EQ599" s="28"/>
      <c r="ER599" s="28"/>
      <c r="ES599" s="28"/>
      <c r="ET599" s="28"/>
      <c r="EU599" s="28"/>
      <c r="EV599" s="28"/>
      <c r="EW599" s="28"/>
      <c r="EX599" s="28"/>
      <c r="EY599" s="28"/>
      <c r="EZ599" s="28"/>
      <c r="FA599" s="28"/>
      <c r="FB599" s="28"/>
      <c r="FC599" s="28"/>
      <c r="FD599" s="28"/>
      <c r="FE599" s="28"/>
      <c r="FF599" s="28"/>
      <c r="FG599" s="28"/>
      <c r="FH599" s="28"/>
      <c r="FI599" s="28"/>
      <c r="FJ599" s="28"/>
      <c r="FK599" s="28"/>
      <c r="FL599" s="28"/>
      <c r="FM599" s="28"/>
      <c r="FN599" s="28"/>
      <c r="FO599" s="28"/>
      <c r="FP599" s="28"/>
      <c r="FQ599" s="28"/>
      <c r="FR599" s="28"/>
      <c r="FS599" s="28"/>
      <c r="FT599" s="28"/>
      <c r="FU599" s="28"/>
      <c r="FV599" s="28"/>
      <c r="FW599" s="28"/>
      <c r="FX599" s="28"/>
      <c r="FY599" s="28"/>
      <c r="FZ599" s="28"/>
      <c r="GA599" s="28"/>
      <c r="GB599" s="28"/>
      <c r="GC599" s="28"/>
      <c r="GD599" s="28"/>
      <c r="GE599" s="28"/>
      <c r="GF599" s="28"/>
      <c r="GG599" s="28"/>
      <c r="GH599" s="28"/>
      <c r="GI599" s="28"/>
      <c r="GJ599" s="28"/>
      <c r="GK599" s="28"/>
      <c r="GL599" s="28"/>
      <c r="GM599" s="28"/>
      <c r="GN599" s="28"/>
      <c r="GO599" s="28"/>
      <c r="GP599" s="28"/>
      <c r="GQ599" s="28"/>
      <c r="GR599" s="28"/>
      <c r="GS599" s="28"/>
      <c r="GT599" s="28"/>
      <c r="GU599" s="28"/>
      <c r="GV599" s="28"/>
      <c r="GW599" s="28"/>
      <c r="GX599" s="28"/>
      <c r="GY599" s="28"/>
      <c r="GZ599" s="28"/>
      <c r="HA599" s="28"/>
      <c r="HB599" s="28"/>
      <c r="HC599" s="28"/>
      <c r="HD599" s="28"/>
      <c r="HE599" s="28"/>
      <c r="HF599" s="28"/>
      <c r="HG599" s="28"/>
      <c r="HH599" s="28"/>
      <c r="HI599" s="28"/>
      <c r="HJ599" s="28"/>
      <c r="HK599" s="28"/>
      <c r="HL599" s="28"/>
      <c r="HM599" s="28"/>
      <c r="HN599" s="28"/>
      <c r="HO599" s="28"/>
      <c r="HP599" s="28"/>
      <c r="HQ599" s="28"/>
      <c r="HR599" s="28"/>
      <c r="HS599" s="28"/>
      <c r="HT599" s="28"/>
      <c r="HU599" s="28"/>
      <c r="HV599" s="28"/>
      <c r="HW599" s="28"/>
      <c r="HX599" s="28"/>
      <c r="HY599" s="28"/>
      <c r="HZ599" s="28"/>
      <c r="IA599" s="28"/>
      <c r="IB599" s="28"/>
      <c r="IC599" s="28"/>
      <c r="ID599" s="28"/>
      <c r="IE599" s="28"/>
      <c r="IF599" s="28"/>
      <c r="IG599" s="28"/>
      <c r="IH599" s="28"/>
      <c r="II599" s="28"/>
      <c r="IJ599" s="28"/>
      <c r="IK599" s="28"/>
      <c r="IL599" s="28"/>
      <c r="IM599" s="28"/>
      <c r="IN599" s="28"/>
      <c r="IO599" s="28"/>
      <c r="IP599" s="28"/>
      <c r="IQ599" s="28"/>
      <c r="IR599" s="28"/>
      <c r="IS599" s="28"/>
      <c r="IT599" s="28"/>
      <c r="IU599" s="28"/>
      <c r="IV599" s="28"/>
      <c r="IW599" s="28"/>
      <c r="IX599" s="28"/>
      <c r="IY599" s="28"/>
      <c r="IZ599" s="28"/>
      <c r="JA599" s="28"/>
      <c r="JB599" s="28"/>
      <c r="JC599" s="28"/>
      <c r="JD599" s="28"/>
      <c r="JE599" s="28"/>
      <c r="JF599" s="28"/>
      <c r="JG599" s="28"/>
      <c r="JH599" s="28"/>
      <c r="JI599" s="28"/>
      <c r="JJ599" s="28"/>
      <c r="JK599" s="28"/>
      <c r="JL599" s="28"/>
      <c r="JM599" s="28"/>
      <c r="JN599" s="28"/>
      <c r="JO599" s="28"/>
      <c r="JP599" s="28"/>
      <c r="JQ599" s="28"/>
      <c r="JR599" s="28"/>
      <c r="JS599" s="28"/>
    </row>
    <row r="600" spans="1:279" s="27" customFormat="1" ht="13.5" outlineLevel="1" thickTop="1" x14ac:dyDescent="0.2">
      <c r="A600" s="33"/>
      <c r="B600" s="58"/>
      <c r="C600" s="193"/>
      <c r="D600" s="33"/>
      <c r="E600" s="33"/>
      <c r="F600" s="33"/>
      <c r="G600" s="33"/>
      <c r="H600" s="33"/>
      <c r="I600" s="198"/>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c r="CG600" s="34"/>
      <c r="CH600" s="34"/>
      <c r="CI600" s="34"/>
      <c r="CJ600" s="34"/>
      <c r="CK600" s="34"/>
      <c r="CL600" s="34"/>
      <c r="CM600" s="34"/>
      <c r="CN600" s="34"/>
      <c r="CO600" s="34"/>
      <c r="CP600" s="34"/>
      <c r="CQ600" s="34"/>
      <c r="CR600" s="34"/>
      <c r="CS600" s="34"/>
      <c r="CT600" s="34"/>
      <c r="CU600" s="34"/>
      <c r="CV600" s="34"/>
      <c r="CW600" s="34"/>
      <c r="CX600" s="34"/>
      <c r="CY600" s="34"/>
      <c r="CZ600" s="34"/>
      <c r="DA600" s="34"/>
      <c r="DB600" s="14"/>
      <c r="DC600" s="28"/>
      <c r="DD600" s="28"/>
      <c r="DE600" s="28"/>
      <c r="DF600" s="28"/>
      <c r="DG600" s="28"/>
      <c r="DH600" s="28"/>
      <c r="DI600" s="28"/>
      <c r="DJ600" s="28"/>
      <c r="DK600" s="28"/>
      <c r="DL600" s="28"/>
      <c r="DM600" s="28"/>
      <c r="DN600" s="28"/>
      <c r="DO600" s="28"/>
      <c r="DP600" s="28"/>
      <c r="DQ600" s="28"/>
      <c r="DR600" s="28"/>
      <c r="DS600" s="28"/>
      <c r="DT600" s="28"/>
      <c r="DU600" s="28"/>
      <c r="DV600" s="28"/>
      <c r="DW600" s="28"/>
      <c r="DX600" s="28"/>
      <c r="DY600" s="28"/>
      <c r="DZ600" s="28"/>
      <c r="EA600" s="28"/>
      <c r="EB600" s="28"/>
      <c r="EC600" s="28"/>
      <c r="ED600" s="28"/>
      <c r="EE600" s="28"/>
      <c r="EF600" s="28"/>
      <c r="EG600" s="28"/>
      <c r="EH600" s="28"/>
      <c r="EI600" s="28"/>
      <c r="EJ600" s="28"/>
      <c r="EK600" s="28"/>
      <c r="EL600" s="28"/>
      <c r="EM600" s="28"/>
      <c r="EN600" s="28"/>
      <c r="EO600" s="28"/>
      <c r="EP600" s="28"/>
      <c r="EQ600" s="28"/>
      <c r="ER600" s="28"/>
      <c r="ES600" s="28"/>
      <c r="ET600" s="28"/>
      <c r="EU600" s="28"/>
      <c r="EV600" s="28"/>
      <c r="EW600" s="28"/>
      <c r="EX600" s="28"/>
      <c r="EY600" s="28"/>
      <c r="EZ600" s="28"/>
      <c r="FA600" s="28"/>
      <c r="FB600" s="28"/>
      <c r="FC600" s="28"/>
      <c r="FD600" s="28"/>
      <c r="FE600" s="28"/>
      <c r="FF600" s="28"/>
      <c r="FG600" s="28"/>
      <c r="FH600" s="28"/>
      <c r="FI600" s="28"/>
      <c r="FJ600" s="28"/>
      <c r="FK600" s="28"/>
      <c r="FL600" s="28"/>
      <c r="FM600" s="28"/>
      <c r="FN600" s="28"/>
      <c r="FO600" s="28"/>
      <c r="FP600" s="28"/>
      <c r="FQ600" s="28"/>
      <c r="FR600" s="28"/>
      <c r="FS600" s="28"/>
      <c r="FT600" s="28"/>
      <c r="FU600" s="28"/>
      <c r="FV600" s="28"/>
      <c r="FW600" s="28"/>
      <c r="FX600" s="28"/>
      <c r="FY600" s="28"/>
      <c r="FZ600" s="28"/>
      <c r="GA600" s="28"/>
      <c r="GB600" s="28"/>
      <c r="GC600" s="28"/>
      <c r="GD600" s="28"/>
      <c r="GE600" s="28"/>
      <c r="GF600" s="28"/>
      <c r="GG600" s="28"/>
      <c r="GH600" s="28"/>
      <c r="GI600" s="28"/>
      <c r="GJ600" s="28"/>
      <c r="GK600" s="28"/>
      <c r="GL600" s="28"/>
      <c r="GM600" s="28"/>
      <c r="GN600" s="28"/>
      <c r="GO600" s="28"/>
      <c r="GP600" s="28"/>
      <c r="GQ600" s="28"/>
      <c r="GR600" s="28"/>
      <c r="GS600" s="28"/>
      <c r="GT600" s="28"/>
      <c r="GU600" s="28"/>
      <c r="GV600" s="28"/>
      <c r="GW600" s="28"/>
      <c r="GX600" s="28"/>
      <c r="GY600" s="28"/>
      <c r="GZ600" s="28"/>
      <c r="HA600" s="28"/>
      <c r="HB600" s="28"/>
      <c r="HC600" s="28"/>
      <c r="HD600" s="28"/>
      <c r="HE600" s="28"/>
      <c r="HF600" s="28"/>
      <c r="HG600" s="28"/>
      <c r="HH600" s="28"/>
      <c r="HI600" s="28"/>
      <c r="HJ600" s="28"/>
      <c r="HK600" s="28"/>
      <c r="HL600" s="28"/>
      <c r="HM600" s="28"/>
      <c r="HN600" s="28"/>
      <c r="HO600" s="28"/>
      <c r="HP600" s="28"/>
      <c r="HQ600" s="28"/>
      <c r="HR600" s="28"/>
      <c r="HS600" s="28"/>
      <c r="HT600" s="28"/>
      <c r="HU600" s="28"/>
      <c r="HV600" s="28"/>
      <c r="HW600" s="28"/>
      <c r="HX600" s="28"/>
      <c r="HY600" s="28"/>
      <c r="HZ600" s="28"/>
      <c r="IA600" s="28"/>
      <c r="IB600" s="28"/>
      <c r="IC600" s="28"/>
      <c r="ID600" s="28"/>
      <c r="IE600" s="28"/>
      <c r="IF600" s="28"/>
      <c r="IG600" s="28"/>
      <c r="IH600" s="28"/>
      <c r="II600" s="28"/>
      <c r="IJ600" s="28"/>
      <c r="IK600" s="28"/>
      <c r="IL600" s="28"/>
      <c r="IM600" s="28"/>
      <c r="IN600" s="28"/>
      <c r="IO600" s="28"/>
      <c r="IP600" s="28"/>
      <c r="IQ600" s="28"/>
      <c r="IR600" s="28"/>
      <c r="IS600" s="28"/>
      <c r="IT600" s="28"/>
      <c r="IU600" s="28"/>
      <c r="IV600" s="28"/>
      <c r="IW600" s="28"/>
      <c r="IX600" s="28"/>
      <c r="IY600" s="28"/>
      <c r="IZ600" s="28"/>
      <c r="JA600" s="28"/>
      <c r="JB600" s="28"/>
      <c r="JC600" s="28"/>
      <c r="JD600" s="28"/>
      <c r="JE600" s="28"/>
      <c r="JF600" s="28"/>
      <c r="JG600" s="28"/>
      <c r="JH600" s="28"/>
      <c r="JI600" s="28"/>
      <c r="JJ600" s="28"/>
      <c r="JK600" s="28"/>
      <c r="JL600" s="28"/>
      <c r="JM600" s="28"/>
      <c r="JN600" s="28"/>
      <c r="JO600" s="28"/>
      <c r="JP600" s="28"/>
      <c r="JQ600" s="28"/>
      <c r="JR600" s="28"/>
      <c r="JS600" s="28"/>
    </row>
    <row r="601" spans="1:279" s="27" customFormat="1" ht="12.75" outlineLevel="1" x14ac:dyDescent="0.2">
      <c r="A601" s="33"/>
      <c r="B601" s="58"/>
      <c r="C601" s="193"/>
      <c r="D601" s="33"/>
      <c r="E601" s="33"/>
      <c r="F601" s="33"/>
      <c r="G601" s="33"/>
      <c r="H601" s="33"/>
      <c r="I601" s="198"/>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c r="CG601" s="34"/>
      <c r="CH601" s="34"/>
      <c r="CI601" s="34"/>
      <c r="CJ601" s="34"/>
      <c r="CK601" s="34"/>
      <c r="CL601" s="34"/>
      <c r="CM601" s="34"/>
      <c r="CN601" s="34"/>
      <c r="CO601" s="34"/>
      <c r="CP601" s="34"/>
      <c r="CQ601" s="34"/>
      <c r="CR601" s="34"/>
      <c r="CS601" s="34"/>
      <c r="CT601" s="34"/>
      <c r="CU601" s="34"/>
      <c r="CV601" s="34"/>
      <c r="CW601" s="34"/>
      <c r="CX601" s="34"/>
      <c r="CY601" s="34"/>
      <c r="CZ601" s="34"/>
      <c r="DA601" s="34"/>
      <c r="DB601" s="14"/>
      <c r="DC601" s="28"/>
      <c r="DD601" s="28"/>
      <c r="DE601" s="28"/>
      <c r="DF601" s="28"/>
      <c r="DG601" s="28"/>
      <c r="DH601" s="28"/>
      <c r="DI601" s="28"/>
      <c r="DJ601" s="28"/>
      <c r="DK601" s="28"/>
      <c r="DL601" s="28"/>
      <c r="DM601" s="28"/>
      <c r="DN601" s="28"/>
      <c r="DO601" s="28"/>
      <c r="DP601" s="28"/>
      <c r="DQ601" s="28"/>
      <c r="DR601" s="28"/>
      <c r="DS601" s="28"/>
      <c r="DT601" s="28"/>
      <c r="DU601" s="28"/>
      <c r="DV601" s="28"/>
      <c r="DW601" s="28"/>
      <c r="DX601" s="28"/>
      <c r="DY601" s="28"/>
      <c r="DZ601" s="28"/>
      <c r="EA601" s="28"/>
      <c r="EB601" s="28"/>
      <c r="EC601" s="28"/>
      <c r="ED601" s="28"/>
      <c r="EE601" s="28"/>
      <c r="EF601" s="28"/>
      <c r="EG601" s="28"/>
      <c r="EH601" s="28"/>
      <c r="EI601" s="28"/>
      <c r="EJ601" s="28"/>
      <c r="EK601" s="28"/>
      <c r="EL601" s="28"/>
      <c r="EM601" s="28"/>
      <c r="EN601" s="28"/>
      <c r="EO601" s="28"/>
      <c r="EP601" s="28"/>
      <c r="EQ601" s="28"/>
      <c r="ER601" s="28"/>
      <c r="ES601" s="28"/>
      <c r="ET601" s="28"/>
      <c r="EU601" s="28"/>
      <c r="EV601" s="28"/>
      <c r="EW601" s="28"/>
      <c r="EX601" s="28"/>
      <c r="EY601" s="28"/>
      <c r="EZ601" s="28"/>
      <c r="FA601" s="28"/>
      <c r="FB601" s="28"/>
      <c r="FC601" s="28"/>
      <c r="FD601" s="28"/>
      <c r="FE601" s="28"/>
      <c r="FF601" s="28"/>
      <c r="FG601" s="28"/>
      <c r="FH601" s="28"/>
      <c r="FI601" s="28"/>
      <c r="FJ601" s="28"/>
      <c r="FK601" s="28"/>
      <c r="FL601" s="28"/>
      <c r="FM601" s="28"/>
      <c r="FN601" s="28"/>
      <c r="FO601" s="28"/>
      <c r="FP601" s="28"/>
      <c r="FQ601" s="28"/>
      <c r="FR601" s="28"/>
      <c r="FS601" s="28"/>
      <c r="FT601" s="28"/>
      <c r="FU601" s="28"/>
      <c r="FV601" s="28"/>
      <c r="FW601" s="28"/>
      <c r="FX601" s="28"/>
      <c r="FY601" s="28"/>
      <c r="FZ601" s="28"/>
      <c r="GA601" s="28"/>
      <c r="GB601" s="28"/>
      <c r="GC601" s="28"/>
      <c r="GD601" s="28"/>
      <c r="GE601" s="28"/>
      <c r="GF601" s="28"/>
      <c r="GG601" s="28"/>
      <c r="GH601" s="28"/>
      <c r="GI601" s="28"/>
      <c r="GJ601" s="28"/>
      <c r="GK601" s="28"/>
      <c r="GL601" s="28"/>
      <c r="GM601" s="28"/>
      <c r="GN601" s="28"/>
      <c r="GO601" s="28"/>
      <c r="GP601" s="28"/>
      <c r="GQ601" s="28"/>
      <c r="GR601" s="28"/>
      <c r="GS601" s="28"/>
      <c r="GT601" s="28"/>
      <c r="GU601" s="28"/>
      <c r="GV601" s="28"/>
      <c r="GW601" s="28"/>
      <c r="GX601" s="28"/>
      <c r="GY601" s="28"/>
      <c r="GZ601" s="28"/>
      <c r="HA601" s="28"/>
      <c r="HB601" s="28"/>
      <c r="HC601" s="28"/>
      <c r="HD601" s="28"/>
      <c r="HE601" s="28"/>
      <c r="HF601" s="28"/>
      <c r="HG601" s="28"/>
      <c r="HH601" s="28"/>
      <c r="HI601" s="28"/>
      <c r="HJ601" s="28"/>
      <c r="HK601" s="28"/>
      <c r="HL601" s="28"/>
      <c r="HM601" s="28"/>
      <c r="HN601" s="28"/>
      <c r="HO601" s="28"/>
      <c r="HP601" s="28"/>
      <c r="HQ601" s="28"/>
      <c r="HR601" s="28"/>
      <c r="HS601" s="28"/>
      <c r="HT601" s="28"/>
      <c r="HU601" s="28"/>
      <c r="HV601" s="28"/>
      <c r="HW601" s="28"/>
      <c r="HX601" s="28"/>
      <c r="HY601" s="28"/>
      <c r="HZ601" s="28"/>
      <c r="IA601" s="28"/>
      <c r="IB601" s="28"/>
      <c r="IC601" s="28"/>
      <c r="ID601" s="28"/>
      <c r="IE601" s="28"/>
      <c r="IF601" s="28"/>
      <c r="IG601" s="28"/>
      <c r="IH601" s="28"/>
      <c r="II601" s="28"/>
      <c r="IJ601" s="28"/>
      <c r="IK601" s="28"/>
      <c r="IL601" s="28"/>
      <c r="IM601" s="28"/>
      <c r="IN601" s="28"/>
      <c r="IO601" s="28"/>
      <c r="IP601" s="28"/>
      <c r="IQ601" s="28"/>
      <c r="IR601" s="28"/>
      <c r="IS601" s="28"/>
      <c r="IT601" s="28"/>
      <c r="IU601" s="28"/>
      <c r="IV601" s="28"/>
      <c r="IW601" s="28"/>
      <c r="IX601" s="28"/>
      <c r="IY601" s="28"/>
      <c r="IZ601" s="28"/>
      <c r="JA601" s="28"/>
      <c r="JB601" s="28"/>
      <c r="JC601" s="28"/>
      <c r="JD601" s="28"/>
      <c r="JE601" s="28"/>
      <c r="JF601" s="28"/>
      <c r="JG601" s="28"/>
      <c r="JH601" s="28"/>
      <c r="JI601" s="28"/>
      <c r="JJ601" s="28"/>
      <c r="JK601" s="28"/>
      <c r="JL601" s="28"/>
      <c r="JM601" s="28"/>
      <c r="JN601" s="28"/>
      <c r="JO601" s="28"/>
      <c r="JP601" s="28"/>
      <c r="JQ601" s="28"/>
      <c r="JR601" s="28"/>
      <c r="JS601" s="28"/>
    </row>
    <row r="602" spans="1:279" s="27" customFormat="1" ht="12.75" x14ac:dyDescent="0.2">
      <c r="A602" s="231"/>
      <c r="B602" s="232"/>
      <c r="C602" s="233"/>
      <c r="D602" s="233"/>
      <c r="E602" s="233"/>
      <c r="F602" s="233"/>
      <c r="G602" s="233"/>
      <c r="H602" s="233"/>
      <c r="I602" s="234"/>
      <c r="J602" s="235"/>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236"/>
      <c r="AT602" s="236"/>
      <c r="AU602" s="236"/>
      <c r="AV602" s="236"/>
      <c r="AW602" s="236"/>
      <c r="AX602" s="236"/>
      <c r="AY602" s="236"/>
      <c r="AZ602" s="236"/>
      <c r="BA602" s="236"/>
      <c r="BB602" s="236"/>
      <c r="BC602" s="236"/>
      <c r="BD602" s="236"/>
      <c r="BE602" s="236"/>
      <c r="BF602" s="236"/>
      <c r="BG602" s="236"/>
      <c r="BH602" s="236"/>
      <c r="BI602" s="236"/>
      <c r="BJ602" s="236"/>
      <c r="BK602" s="236"/>
      <c r="BL602" s="236"/>
      <c r="BM602" s="236"/>
      <c r="BN602" s="236"/>
      <c r="BO602" s="236"/>
      <c r="BP602" s="236"/>
      <c r="BQ602" s="236"/>
      <c r="BR602" s="236"/>
      <c r="BS602" s="236"/>
      <c r="BT602" s="236"/>
      <c r="BU602" s="236"/>
      <c r="BV602" s="236"/>
      <c r="BW602" s="236"/>
      <c r="BX602" s="236"/>
      <c r="BY602" s="236"/>
      <c r="BZ602" s="236"/>
      <c r="CA602" s="236"/>
      <c r="CB602" s="236"/>
      <c r="CC602" s="236"/>
      <c r="CD602" s="236"/>
      <c r="CE602" s="236"/>
      <c r="CF602" s="236"/>
      <c r="CG602" s="236"/>
      <c r="CH602" s="236"/>
      <c r="CI602" s="236"/>
      <c r="CJ602" s="236"/>
      <c r="CK602" s="236"/>
      <c r="CL602" s="236"/>
      <c r="CM602" s="236"/>
      <c r="CN602" s="236"/>
      <c r="CO602" s="236"/>
      <c r="CP602" s="236"/>
      <c r="CQ602" s="236"/>
      <c r="CR602" s="236"/>
      <c r="CS602" s="236"/>
      <c r="CT602" s="236"/>
      <c r="CU602" s="236"/>
      <c r="CV602" s="236"/>
      <c r="CW602" s="236"/>
      <c r="CX602" s="236"/>
      <c r="CY602" s="236"/>
      <c r="CZ602" s="236"/>
      <c r="DA602" s="236"/>
      <c r="DB602" s="237"/>
      <c r="DC602" s="28"/>
      <c r="DD602" s="28"/>
      <c r="DE602" s="28"/>
      <c r="DF602" s="28"/>
      <c r="DG602" s="28"/>
      <c r="DH602" s="28"/>
      <c r="DI602" s="28"/>
      <c r="DJ602" s="28"/>
      <c r="DK602" s="28"/>
      <c r="DL602" s="28"/>
      <c r="DM602" s="28"/>
      <c r="DN602" s="28"/>
      <c r="DO602" s="28"/>
      <c r="DP602" s="28"/>
      <c r="DQ602" s="28"/>
      <c r="DR602" s="28"/>
      <c r="DS602" s="28"/>
      <c r="DT602" s="28"/>
      <c r="DU602" s="28"/>
      <c r="DV602" s="28"/>
      <c r="DW602" s="28"/>
      <c r="DX602" s="28"/>
      <c r="DY602" s="28"/>
      <c r="DZ602" s="28"/>
      <c r="EA602" s="28"/>
      <c r="EB602" s="28"/>
      <c r="EC602" s="28"/>
      <c r="ED602" s="28"/>
      <c r="EE602" s="28"/>
      <c r="EF602" s="28"/>
      <c r="EG602" s="28"/>
      <c r="EH602" s="28"/>
      <c r="EI602" s="28"/>
      <c r="EJ602" s="28"/>
      <c r="EK602" s="28"/>
      <c r="EL602" s="28"/>
      <c r="EM602" s="28"/>
      <c r="EN602" s="28"/>
      <c r="EO602" s="28"/>
      <c r="EP602" s="28"/>
      <c r="EQ602" s="28"/>
      <c r="ER602" s="28"/>
      <c r="ES602" s="28"/>
      <c r="ET602" s="28"/>
      <c r="EU602" s="28"/>
      <c r="EV602" s="28"/>
      <c r="EW602" s="28"/>
      <c r="EX602" s="28"/>
      <c r="EY602" s="28"/>
      <c r="EZ602" s="28"/>
      <c r="FA602" s="28"/>
      <c r="FB602" s="28"/>
      <c r="FC602" s="28"/>
      <c r="FD602" s="28"/>
      <c r="FE602" s="28"/>
      <c r="FF602" s="28"/>
      <c r="FG602" s="28"/>
      <c r="FH602" s="28"/>
      <c r="FI602" s="28"/>
      <c r="FJ602" s="28"/>
      <c r="FK602" s="28"/>
      <c r="FL602" s="28"/>
      <c r="FM602" s="28"/>
      <c r="FN602" s="28"/>
      <c r="FO602" s="28"/>
      <c r="FP602" s="28"/>
      <c r="FQ602" s="28"/>
      <c r="FR602" s="28"/>
      <c r="FS602" s="28"/>
      <c r="FT602" s="28"/>
      <c r="FU602" s="28"/>
      <c r="FV602" s="28"/>
      <c r="FW602" s="28"/>
      <c r="FX602" s="28"/>
      <c r="FY602" s="28"/>
      <c r="FZ602" s="28"/>
      <c r="GA602" s="28"/>
      <c r="GB602" s="28"/>
      <c r="GC602" s="28"/>
      <c r="GD602" s="28"/>
      <c r="GE602" s="28"/>
      <c r="GF602" s="28"/>
      <c r="GG602" s="28"/>
      <c r="GH602" s="28"/>
      <c r="GI602" s="28"/>
      <c r="GJ602" s="28"/>
      <c r="GK602" s="28"/>
      <c r="GL602" s="28"/>
      <c r="GM602" s="28"/>
      <c r="GN602" s="28"/>
      <c r="GO602" s="28"/>
      <c r="GP602" s="28"/>
      <c r="GQ602" s="28"/>
      <c r="GR602" s="28"/>
      <c r="GS602" s="28"/>
      <c r="GT602" s="28"/>
      <c r="GU602" s="28"/>
      <c r="GV602" s="28"/>
      <c r="GW602" s="28"/>
      <c r="GX602" s="28"/>
      <c r="GY602" s="28"/>
      <c r="GZ602" s="28"/>
      <c r="HA602" s="28"/>
      <c r="HB602" s="28"/>
      <c r="HC602" s="28"/>
      <c r="HD602" s="28"/>
      <c r="HE602" s="28"/>
      <c r="HF602" s="28"/>
      <c r="HG602" s="28"/>
      <c r="HH602" s="28"/>
      <c r="HI602" s="28"/>
      <c r="HJ602" s="28"/>
      <c r="HK602" s="28"/>
      <c r="HL602" s="28"/>
      <c r="HM602" s="28"/>
      <c r="HN602" s="28"/>
      <c r="HO602" s="28"/>
      <c r="HP602" s="28"/>
      <c r="HQ602" s="28"/>
      <c r="HR602" s="28"/>
      <c r="HS602" s="28"/>
      <c r="HT602" s="28"/>
      <c r="HU602" s="28"/>
      <c r="HV602" s="28"/>
      <c r="HW602" s="28"/>
      <c r="HX602" s="28"/>
      <c r="HY602" s="28"/>
      <c r="HZ602" s="28"/>
      <c r="IA602" s="28"/>
      <c r="IB602" s="28"/>
      <c r="IC602" s="28"/>
      <c r="ID602" s="28"/>
      <c r="IE602" s="28"/>
      <c r="IF602" s="28"/>
      <c r="IG602" s="28"/>
      <c r="IH602" s="28"/>
      <c r="II602" s="28"/>
      <c r="IJ602" s="28"/>
      <c r="IK602" s="28"/>
      <c r="IL602" s="28"/>
      <c r="IM602" s="28"/>
      <c r="IN602" s="28"/>
      <c r="IO602" s="28"/>
      <c r="IP602" s="28"/>
      <c r="IQ602" s="28"/>
      <c r="IR602" s="28"/>
      <c r="IS602" s="28"/>
      <c r="IT602" s="28"/>
      <c r="IU602" s="28"/>
      <c r="IV602" s="28"/>
      <c r="IW602" s="28"/>
      <c r="IX602" s="28"/>
      <c r="IY602" s="28"/>
      <c r="IZ602" s="28"/>
      <c r="JA602" s="28"/>
      <c r="JB602" s="28"/>
      <c r="JC602" s="28"/>
      <c r="JD602" s="28"/>
      <c r="JE602" s="28"/>
      <c r="JF602" s="28"/>
      <c r="JG602" s="28"/>
      <c r="JH602" s="28"/>
      <c r="JI602" s="28"/>
      <c r="JJ602" s="28"/>
      <c r="JK602" s="28"/>
      <c r="JL602" s="28"/>
      <c r="JM602" s="28"/>
      <c r="JN602" s="28"/>
      <c r="JO602" s="28"/>
      <c r="JP602" s="28"/>
      <c r="JQ602" s="28"/>
      <c r="JR602" s="28"/>
      <c r="JS602" s="28"/>
    </row>
    <row r="603" spans="1:279" s="27" customFormat="1" ht="12.75" x14ac:dyDescent="0.2">
      <c r="A603" s="33"/>
      <c r="B603" s="58"/>
      <c r="C603" s="193"/>
      <c r="D603" s="33"/>
      <c r="E603" s="33"/>
      <c r="F603" s="33"/>
      <c r="G603" s="33"/>
      <c r="H603" s="33"/>
      <c r="I603" s="198"/>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c r="CG603" s="34"/>
      <c r="CH603" s="34"/>
      <c r="CI603" s="34"/>
      <c r="CJ603" s="34"/>
      <c r="CK603" s="34"/>
      <c r="CL603" s="34"/>
      <c r="CM603" s="34"/>
      <c r="CN603" s="34"/>
      <c r="CO603" s="34"/>
      <c r="CP603" s="34"/>
      <c r="CQ603" s="34"/>
      <c r="CR603" s="34"/>
      <c r="CS603" s="34"/>
      <c r="CT603" s="34"/>
      <c r="CU603" s="34"/>
      <c r="CV603" s="34"/>
      <c r="CW603" s="34"/>
      <c r="CX603" s="34"/>
      <c r="CY603" s="34"/>
      <c r="CZ603" s="34"/>
      <c r="DA603" s="34"/>
      <c r="DB603" s="14"/>
      <c r="DC603" s="28"/>
      <c r="DD603" s="28"/>
      <c r="DE603" s="28"/>
      <c r="DF603" s="28"/>
      <c r="DG603" s="28"/>
      <c r="DH603" s="28"/>
      <c r="DI603" s="28"/>
      <c r="DJ603" s="28"/>
      <c r="DK603" s="28"/>
      <c r="DL603" s="28"/>
      <c r="DM603" s="28"/>
      <c r="DN603" s="28"/>
      <c r="DO603" s="28"/>
      <c r="DP603" s="28"/>
      <c r="DQ603" s="28"/>
      <c r="DR603" s="28"/>
      <c r="DS603" s="28"/>
      <c r="DT603" s="28"/>
      <c r="DU603" s="28"/>
      <c r="DV603" s="28"/>
      <c r="DW603" s="28"/>
      <c r="DX603" s="28"/>
      <c r="DY603" s="28"/>
      <c r="DZ603" s="28"/>
      <c r="EA603" s="28"/>
      <c r="EB603" s="28"/>
      <c r="EC603" s="28"/>
      <c r="ED603" s="28"/>
      <c r="EE603" s="28"/>
      <c r="EF603" s="28"/>
      <c r="EG603" s="28"/>
      <c r="EH603" s="28"/>
      <c r="EI603" s="28"/>
      <c r="EJ603" s="28"/>
      <c r="EK603" s="28"/>
      <c r="EL603" s="28"/>
      <c r="EM603" s="28"/>
      <c r="EN603" s="28"/>
      <c r="EO603" s="28"/>
      <c r="EP603" s="28"/>
      <c r="EQ603" s="28"/>
      <c r="ER603" s="28"/>
      <c r="ES603" s="28"/>
      <c r="ET603" s="28"/>
      <c r="EU603" s="28"/>
      <c r="EV603" s="28"/>
      <c r="EW603" s="28"/>
      <c r="EX603" s="28"/>
      <c r="EY603" s="28"/>
      <c r="EZ603" s="28"/>
      <c r="FA603" s="28"/>
      <c r="FB603" s="28"/>
      <c r="FC603" s="28"/>
      <c r="FD603" s="28"/>
      <c r="FE603" s="28"/>
      <c r="FF603" s="28"/>
      <c r="FG603" s="28"/>
      <c r="FH603" s="28"/>
      <c r="FI603" s="28"/>
      <c r="FJ603" s="28"/>
      <c r="FK603" s="28"/>
      <c r="FL603" s="28"/>
      <c r="FM603" s="28"/>
      <c r="FN603" s="28"/>
      <c r="FO603" s="28"/>
      <c r="FP603" s="28"/>
      <c r="FQ603" s="28"/>
      <c r="FR603" s="28"/>
      <c r="FS603" s="28"/>
      <c r="FT603" s="28"/>
      <c r="FU603" s="28"/>
      <c r="FV603" s="28"/>
      <c r="FW603" s="28"/>
      <c r="FX603" s="28"/>
      <c r="FY603" s="28"/>
      <c r="FZ603" s="28"/>
      <c r="GA603" s="28"/>
      <c r="GB603" s="28"/>
      <c r="GC603" s="28"/>
      <c r="GD603" s="28"/>
      <c r="GE603" s="28"/>
      <c r="GF603" s="28"/>
      <c r="GG603" s="28"/>
      <c r="GH603" s="28"/>
      <c r="GI603" s="28"/>
      <c r="GJ603" s="28"/>
      <c r="GK603" s="28"/>
      <c r="GL603" s="28"/>
      <c r="GM603" s="28"/>
      <c r="GN603" s="28"/>
      <c r="GO603" s="28"/>
      <c r="GP603" s="28"/>
      <c r="GQ603" s="28"/>
      <c r="GR603" s="28"/>
      <c r="GS603" s="28"/>
      <c r="GT603" s="28"/>
      <c r="GU603" s="28"/>
      <c r="GV603" s="28"/>
      <c r="GW603" s="28"/>
      <c r="GX603" s="28"/>
      <c r="GY603" s="28"/>
      <c r="GZ603" s="28"/>
      <c r="HA603" s="28"/>
      <c r="HB603" s="28"/>
      <c r="HC603" s="28"/>
      <c r="HD603" s="28"/>
      <c r="HE603" s="28"/>
      <c r="HF603" s="28"/>
      <c r="HG603" s="28"/>
      <c r="HH603" s="28"/>
      <c r="HI603" s="28"/>
      <c r="HJ603" s="28"/>
      <c r="HK603" s="28"/>
      <c r="HL603" s="28"/>
      <c r="HM603" s="28"/>
      <c r="HN603" s="28"/>
      <c r="HO603" s="28"/>
      <c r="HP603" s="28"/>
      <c r="HQ603" s="28"/>
      <c r="HR603" s="28"/>
      <c r="HS603" s="28"/>
      <c r="HT603" s="28"/>
      <c r="HU603" s="28"/>
      <c r="HV603" s="28"/>
      <c r="HW603" s="28"/>
      <c r="HX603" s="28"/>
      <c r="HY603" s="28"/>
      <c r="HZ603" s="28"/>
      <c r="IA603" s="28"/>
      <c r="IB603" s="28"/>
      <c r="IC603" s="28"/>
      <c r="ID603" s="28"/>
      <c r="IE603" s="28"/>
      <c r="IF603" s="28"/>
      <c r="IG603" s="28"/>
      <c r="IH603" s="28"/>
      <c r="II603" s="28"/>
      <c r="IJ603" s="28"/>
      <c r="IK603" s="28"/>
      <c r="IL603" s="28"/>
      <c r="IM603" s="28"/>
      <c r="IN603" s="28"/>
      <c r="IO603" s="28"/>
      <c r="IP603" s="28"/>
      <c r="IQ603" s="28"/>
      <c r="IR603" s="28"/>
      <c r="IS603" s="28"/>
      <c r="IT603" s="28"/>
      <c r="IU603" s="28"/>
      <c r="IV603" s="28"/>
      <c r="IW603" s="28"/>
      <c r="IX603" s="28"/>
      <c r="IY603" s="28"/>
      <c r="IZ603" s="28"/>
      <c r="JA603" s="28"/>
      <c r="JB603" s="28"/>
      <c r="JC603" s="28"/>
      <c r="JD603" s="28"/>
      <c r="JE603" s="28"/>
      <c r="JF603" s="28"/>
      <c r="JG603" s="28"/>
      <c r="JH603" s="28"/>
      <c r="JI603" s="28"/>
      <c r="JJ603" s="28"/>
      <c r="JK603" s="28"/>
      <c r="JL603" s="28"/>
      <c r="JM603" s="28"/>
      <c r="JN603" s="28"/>
      <c r="JO603" s="28"/>
      <c r="JP603" s="28"/>
      <c r="JQ603" s="28"/>
      <c r="JR603" s="28"/>
      <c r="JS603" s="28"/>
    </row>
    <row r="604" spans="1:279" s="43" customFormat="1" ht="24.95" customHeight="1" x14ac:dyDescent="0.2">
      <c r="A604" s="35">
        <v>11</v>
      </c>
      <c r="B604" s="208"/>
      <c r="C604" s="36" t="s">
        <v>207</v>
      </c>
      <c r="D604" s="37" t="s">
        <v>190</v>
      </c>
      <c r="E604" s="37" t="s">
        <v>208</v>
      </c>
      <c r="F604" s="37"/>
      <c r="G604" s="37"/>
      <c r="H604" s="38"/>
      <c r="I604" s="39"/>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0"/>
      <c r="BN604" s="40"/>
      <c r="BO604" s="40"/>
      <c r="BP604" s="40"/>
      <c r="BQ604" s="40"/>
      <c r="BR604" s="40"/>
      <c r="BS604" s="40"/>
      <c r="BT604" s="40"/>
      <c r="BU604" s="40"/>
      <c r="BV604" s="40"/>
      <c r="BW604" s="40"/>
      <c r="BX604" s="40"/>
      <c r="BY604" s="40"/>
      <c r="BZ604" s="40"/>
      <c r="CA604" s="40"/>
      <c r="CB604" s="40"/>
      <c r="CC604" s="40"/>
      <c r="CD604" s="40"/>
      <c r="CE604" s="40"/>
      <c r="CF604" s="40"/>
      <c r="CG604" s="40"/>
      <c r="CH604" s="40"/>
      <c r="CI604" s="40"/>
      <c r="CJ604" s="40"/>
      <c r="CK604" s="40"/>
      <c r="CL604" s="40"/>
      <c r="CM604" s="40"/>
      <c r="CN604" s="40"/>
      <c r="CO604" s="40"/>
      <c r="CP604" s="40"/>
      <c r="CQ604" s="40"/>
      <c r="CR604" s="40"/>
      <c r="CS604" s="40"/>
      <c r="CT604" s="40"/>
      <c r="CU604" s="40"/>
      <c r="CV604" s="40"/>
      <c r="CW604" s="40"/>
      <c r="CX604" s="40"/>
      <c r="CY604" s="40"/>
      <c r="CZ604" s="40"/>
      <c r="DA604" s="40"/>
      <c r="DB604" s="41"/>
      <c r="DC604" s="42"/>
      <c r="DD604" s="42"/>
      <c r="DE604" s="42"/>
      <c r="DF604" s="42"/>
      <c r="DG604" s="42"/>
      <c r="DH604" s="42"/>
      <c r="DI604" s="42"/>
      <c r="DJ604" s="42"/>
      <c r="DK604" s="42"/>
      <c r="DL604" s="42"/>
      <c r="DM604" s="42"/>
      <c r="DN604" s="42"/>
      <c r="DO604" s="42"/>
      <c r="DP604" s="42"/>
      <c r="DQ604" s="42"/>
      <c r="DR604" s="42"/>
      <c r="DS604" s="42"/>
      <c r="DT604" s="42"/>
      <c r="DU604" s="42"/>
      <c r="DV604" s="42"/>
      <c r="DW604" s="42"/>
      <c r="DX604" s="42"/>
      <c r="DY604" s="42"/>
      <c r="DZ604" s="42"/>
      <c r="EA604" s="42"/>
      <c r="EB604" s="42"/>
      <c r="EC604" s="42"/>
      <c r="ED604" s="42"/>
      <c r="EE604" s="42"/>
      <c r="EF604" s="42"/>
      <c r="EG604" s="42"/>
      <c r="EH604" s="42"/>
      <c r="EI604" s="42"/>
      <c r="EJ604" s="42"/>
      <c r="EK604" s="42"/>
      <c r="EL604" s="42"/>
      <c r="EM604" s="42"/>
      <c r="EN604" s="42"/>
      <c r="EO604" s="42"/>
      <c r="EP604" s="42"/>
      <c r="EQ604" s="42"/>
      <c r="ER604" s="42"/>
      <c r="ES604" s="42"/>
      <c r="ET604" s="42"/>
      <c r="EU604" s="42"/>
      <c r="EV604" s="42"/>
      <c r="EW604" s="42"/>
      <c r="EX604" s="42"/>
      <c r="EY604" s="42"/>
      <c r="EZ604" s="42"/>
      <c r="FA604" s="42"/>
      <c r="FB604" s="42"/>
      <c r="FC604" s="42"/>
      <c r="FD604" s="42"/>
      <c r="FE604" s="42"/>
      <c r="FF604" s="42"/>
      <c r="FG604" s="42"/>
      <c r="FH604" s="42"/>
      <c r="FI604" s="42"/>
      <c r="FJ604" s="42"/>
      <c r="FK604" s="42"/>
      <c r="FL604" s="42"/>
      <c r="FM604" s="42"/>
      <c r="FN604" s="42"/>
      <c r="FO604" s="42"/>
      <c r="FP604" s="42"/>
      <c r="FQ604" s="42"/>
      <c r="FR604" s="42"/>
      <c r="FS604" s="42"/>
      <c r="FT604" s="42"/>
      <c r="FU604" s="42"/>
      <c r="FV604" s="42"/>
      <c r="FW604" s="42"/>
      <c r="FX604" s="42"/>
      <c r="FY604" s="42"/>
      <c r="FZ604" s="42"/>
      <c r="GA604" s="42"/>
      <c r="GB604" s="42"/>
      <c r="GC604" s="42"/>
      <c r="GD604" s="42"/>
      <c r="GE604" s="42"/>
      <c r="GF604" s="42"/>
      <c r="GG604" s="42"/>
      <c r="GH604" s="42"/>
      <c r="GI604" s="42"/>
      <c r="GJ604" s="42"/>
      <c r="GK604" s="42"/>
      <c r="GL604" s="42"/>
      <c r="GM604" s="42"/>
      <c r="GN604" s="42"/>
      <c r="GO604" s="42"/>
      <c r="GP604" s="42"/>
      <c r="GQ604" s="42"/>
      <c r="GR604" s="42"/>
      <c r="GS604" s="42"/>
      <c r="GT604" s="42"/>
      <c r="GU604" s="42"/>
      <c r="GV604" s="42"/>
      <c r="GW604" s="42"/>
      <c r="GX604" s="42"/>
      <c r="GY604" s="42"/>
      <c r="GZ604" s="42"/>
      <c r="HA604" s="42"/>
      <c r="HB604" s="42"/>
      <c r="HC604" s="42"/>
      <c r="HD604" s="42"/>
      <c r="HE604" s="42"/>
      <c r="HF604" s="42"/>
      <c r="HG604" s="42"/>
      <c r="HH604" s="42"/>
      <c r="HI604" s="42"/>
      <c r="HJ604" s="42"/>
      <c r="HK604" s="42"/>
      <c r="HL604" s="42"/>
      <c r="HM604" s="42"/>
      <c r="HN604" s="42"/>
      <c r="HO604" s="42"/>
      <c r="HP604" s="42"/>
      <c r="HQ604" s="42"/>
      <c r="HR604" s="42"/>
      <c r="HS604" s="42"/>
      <c r="HT604" s="42"/>
      <c r="HU604" s="42"/>
      <c r="HV604" s="42"/>
      <c r="HW604" s="42"/>
      <c r="HX604" s="42"/>
      <c r="HY604" s="42"/>
      <c r="HZ604" s="42"/>
      <c r="IA604" s="42"/>
      <c r="IB604" s="42"/>
      <c r="IC604" s="42"/>
      <c r="ID604" s="42"/>
      <c r="IE604" s="42"/>
      <c r="IF604" s="42"/>
      <c r="IG604" s="42"/>
      <c r="IH604" s="42"/>
      <c r="II604" s="42"/>
      <c r="IJ604" s="42"/>
      <c r="IK604" s="42"/>
      <c r="IL604" s="42"/>
      <c r="IM604" s="42"/>
      <c r="IN604" s="42"/>
      <c r="IO604" s="42"/>
      <c r="IP604" s="42"/>
      <c r="IQ604" s="42"/>
      <c r="IR604" s="42"/>
      <c r="IS604" s="42"/>
      <c r="IT604" s="42"/>
      <c r="IU604" s="42"/>
      <c r="IV604" s="42"/>
      <c r="IW604" s="42"/>
      <c r="IX604" s="42"/>
      <c r="IY604" s="42"/>
      <c r="IZ604" s="42"/>
      <c r="JA604" s="42"/>
      <c r="JB604" s="42"/>
      <c r="JC604" s="42"/>
      <c r="JD604" s="42"/>
      <c r="JE604" s="42"/>
      <c r="JF604" s="42"/>
      <c r="JG604" s="42"/>
      <c r="JH604" s="42"/>
      <c r="JI604" s="42"/>
      <c r="JJ604" s="42"/>
      <c r="JK604" s="42"/>
      <c r="JL604" s="42"/>
      <c r="JM604" s="42"/>
      <c r="JN604" s="42"/>
      <c r="JO604" s="42"/>
      <c r="JP604" s="42"/>
      <c r="JQ604" s="42"/>
      <c r="JR604" s="42"/>
      <c r="JS604" s="42"/>
    </row>
    <row r="605" spans="1:279" s="27" customFormat="1" ht="12.75" outlineLevel="1" x14ac:dyDescent="0.2">
      <c r="A605" s="33"/>
      <c r="B605" s="58"/>
      <c r="C605" s="33"/>
      <c r="D605" s="33"/>
      <c r="E605" s="33"/>
      <c r="F605" s="33"/>
      <c r="G605" s="33"/>
      <c r="H605" s="33"/>
      <c r="I605" s="12"/>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c r="CG605" s="34"/>
      <c r="CH605" s="34"/>
      <c r="CI605" s="34"/>
      <c r="CJ605" s="34"/>
      <c r="CK605" s="34"/>
      <c r="CL605" s="34"/>
      <c r="CM605" s="34"/>
      <c r="CN605" s="34"/>
      <c r="CO605" s="34"/>
      <c r="CP605" s="34"/>
      <c r="CQ605" s="34"/>
      <c r="CR605" s="34"/>
      <c r="CS605" s="34"/>
      <c r="CT605" s="34"/>
      <c r="CU605" s="34"/>
      <c r="CV605" s="34"/>
      <c r="CW605" s="34"/>
      <c r="CX605" s="34"/>
      <c r="CY605" s="34"/>
      <c r="CZ605" s="34"/>
      <c r="DA605" s="34"/>
      <c r="DB605" s="14"/>
      <c r="DC605" s="28"/>
      <c r="DD605" s="28"/>
      <c r="DE605" s="28"/>
      <c r="DF605" s="28"/>
      <c r="DG605" s="28"/>
      <c r="DH605" s="28"/>
      <c r="DI605" s="28"/>
      <c r="DJ605" s="28"/>
      <c r="DK605" s="28"/>
      <c r="DL605" s="28"/>
      <c r="DM605" s="28"/>
      <c r="DN605" s="28"/>
      <c r="DO605" s="28"/>
      <c r="DP605" s="28"/>
      <c r="DQ605" s="28"/>
      <c r="DR605" s="28"/>
      <c r="DS605" s="28"/>
      <c r="DT605" s="28"/>
      <c r="DU605" s="28"/>
      <c r="DV605" s="28"/>
      <c r="DW605" s="28"/>
      <c r="DX605" s="28"/>
      <c r="DY605" s="28"/>
      <c r="DZ605" s="28"/>
      <c r="EA605" s="28"/>
      <c r="EB605" s="28"/>
      <c r="EC605" s="28"/>
      <c r="ED605" s="28"/>
      <c r="EE605" s="28"/>
      <c r="EF605" s="28"/>
      <c r="EG605" s="28"/>
      <c r="EH605" s="28"/>
      <c r="EI605" s="28"/>
      <c r="EJ605" s="28"/>
      <c r="EK605" s="28"/>
      <c r="EL605" s="28"/>
      <c r="EM605" s="28"/>
      <c r="EN605" s="28"/>
      <c r="EO605" s="28"/>
      <c r="EP605" s="28"/>
      <c r="EQ605" s="28"/>
      <c r="ER605" s="28"/>
      <c r="ES605" s="28"/>
      <c r="ET605" s="28"/>
      <c r="EU605" s="28"/>
      <c r="EV605" s="28"/>
      <c r="EW605" s="28"/>
      <c r="EX605" s="28"/>
      <c r="EY605" s="28"/>
      <c r="EZ605" s="28"/>
      <c r="FA605" s="28"/>
      <c r="FB605" s="28"/>
      <c r="FC605" s="28"/>
      <c r="FD605" s="28"/>
      <c r="FE605" s="28"/>
      <c r="FF605" s="28"/>
      <c r="FG605" s="28"/>
      <c r="FH605" s="28"/>
      <c r="FI605" s="28"/>
      <c r="FJ605" s="28"/>
      <c r="FK605" s="28"/>
      <c r="FL605" s="28"/>
      <c r="FM605" s="28"/>
      <c r="FN605" s="28"/>
      <c r="FO605" s="28"/>
      <c r="FP605" s="28"/>
      <c r="FQ605" s="28"/>
      <c r="FR605" s="28"/>
      <c r="FS605" s="28"/>
      <c r="FT605" s="28"/>
      <c r="FU605" s="28"/>
      <c r="FV605" s="28"/>
      <c r="FW605" s="28"/>
      <c r="FX605" s="28"/>
      <c r="FY605" s="28"/>
      <c r="FZ605" s="28"/>
      <c r="GA605" s="28"/>
      <c r="GB605" s="28"/>
      <c r="GC605" s="28"/>
      <c r="GD605" s="28"/>
      <c r="GE605" s="28"/>
      <c r="GF605" s="28"/>
      <c r="GG605" s="28"/>
      <c r="GH605" s="28"/>
      <c r="GI605" s="28"/>
      <c r="GJ605" s="28"/>
      <c r="GK605" s="28"/>
      <c r="GL605" s="28"/>
      <c r="GM605" s="28"/>
      <c r="GN605" s="28"/>
      <c r="GO605" s="28"/>
      <c r="GP605" s="28"/>
      <c r="GQ605" s="28"/>
      <c r="GR605" s="28"/>
      <c r="GS605" s="28"/>
      <c r="GT605" s="28"/>
      <c r="GU605" s="28"/>
      <c r="GV605" s="28"/>
      <c r="GW605" s="28"/>
      <c r="GX605" s="28"/>
      <c r="GY605" s="28"/>
      <c r="GZ605" s="28"/>
      <c r="HA605" s="28"/>
      <c r="HB605" s="28"/>
      <c r="HC605" s="28"/>
      <c r="HD605" s="28"/>
      <c r="HE605" s="28"/>
      <c r="HF605" s="28"/>
      <c r="HG605" s="28"/>
      <c r="HH605" s="28"/>
      <c r="HI605" s="28"/>
      <c r="HJ605" s="28"/>
      <c r="HK605" s="28"/>
      <c r="HL605" s="28"/>
      <c r="HM605" s="28"/>
      <c r="HN605" s="28"/>
      <c r="HO605" s="28"/>
      <c r="HP605" s="28"/>
      <c r="HQ605" s="28"/>
      <c r="HR605" s="28"/>
      <c r="HS605" s="28"/>
      <c r="HT605" s="28"/>
      <c r="HU605" s="28"/>
      <c r="HV605" s="28"/>
      <c r="HW605" s="28"/>
      <c r="HX605" s="28"/>
      <c r="HY605" s="28"/>
      <c r="HZ605" s="28"/>
      <c r="IA605" s="28"/>
      <c r="IB605" s="28"/>
      <c r="IC605" s="28"/>
      <c r="ID605" s="28"/>
      <c r="IE605" s="28"/>
      <c r="IF605" s="28"/>
      <c r="IG605" s="28"/>
      <c r="IH605" s="28"/>
      <c r="II605" s="28"/>
      <c r="IJ605" s="28"/>
      <c r="IK605" s="28"/>
      <c r="IL605" s="28"/>
      <c r="IM605" s="28"/>
      <c r="IN605" s="28"/>
      <c r="IO605" s="28"/>
      <c r="IP605" s="28"/>
      <c r="IQ605" s="28"/>
      <c r="IR605" s="28"/>
      <c r="IS605" s="28"/>
      <c r="IT605" s="28"/>
      <c r="IU605" s="28"/>
      <c r="IV605" s="28"/>
      <c r="IW605" s="28"/>
      <c r="IX605" s="28"/>
      <c r="IY605" s="28"/>
      <c r="IZ605" s="28"/>
      <c r="JA605" s="28"/>
      <c r="JB605" s="28"/>
      <c r="JC605" s="28"/>
      <c r="JD605" s="28"/>
      <c r="JE605" s="28"/>
      <c r="JF605" s="28"/>
      <c r="JG605" s="28"/>
      <c r="JH605" s="28"/>
      <c r="JI605" s="28"/>
      <c r="JJ605" s="28"/>
      <c r="JK605" s="28"/>
      <c r="JL605" s="28"/>
      <c r="JM605" s="28"/>
      <c r="JN605" s="28"/>
      <c r="JO605" s="28"/>
      <c r="JP605" s="28"/>
      <c r="JQ605" s="28"/>
      <c r="JR605" s="28"/>
      <c r="JS605" s="28"/>
    </row>
    <row r="606" spans="1:279" s="27" customFormat="1" ht="12.75" outlineLevel="1" x14ac:dyDescent="0.2">
      <c r="A606" s="33"/>
      <c r="B606" s="58"/>
      <c r="C606" s="211" t="s">
        <v>177</v>
      </c>
      <c r="D606" s="220" t="s">
        <v>178</v>
      </c>
      <c r="E606" s="33"/>
      <c r="F606" s="33"/>
      <c r="G606" s="217" t="s">
        <v>173</v>
      </c>
      <c r="H606" s="33"/>
      <c r="I606" s="12"/>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c r="CG606" s="34"/>
      <c r="CH606" s="34"/>
      <c r="CI606" s="34"/>
      <c r="CJ606" s="34"/>
      <c r="CK606" s="34"/>
      <c r="CL606" s="34"/>
      <c r="CM606" s="34"/>
      <c r="CN606" s="34"/>
      <c r="CO606" s="34"/>
      <c r="CP606" s="34"/>
      <c r="CQ606" s="34"/>
      <c r="CR606" s="34"/>
      <c r="CS606" s="34"/>
      <c r="CT606" s="34"/>
      <c r="CU606" s="34"/>
      <c r="CV606" s="34"/>
      <c r="CW606" s="34"/>
      <c r="CX606" s="34"/>
      <c r="CY606" s="34"/>
      <c r="CZ606" s="34"/>
      <c r="DA606" s="34"/>
      <c r="DB606" s="14"/>
      <c r="DC606" s="28"/>
      <c r="DD606" s="28"/>
      <c r="DE606" s="28"/>
      <c r="DF606" s="28"/>
      <c r="DG606" s="28"/>
      <c r="DH606" s="28"/>
      <c r="DI606" s="28"/>
      <c r="DJ606" s="28"/>
      <c r="DK606" s="28"/>
      <c r="DL606" s="28"/>
      <c r="DM606" s="28"/>
      <c r="DN606" s="28"/>
      <c r="DO606" s="28"/>
      <c r="DP606" s="28"/>
      <c r="DQ606" s="28"/>
      <c r="DR606" s="28"/>
      <c r="DS606" s="28"/>
      <c r="DT606" s="28"/>
      <c r="DU606" s="28"/>
      <c r="DV606" s="28"/>
      <c r="DW606" s="28"/>
      <c r="DX606" s="28"/>
      <c r="DY606" s="28"/>
      <c r="DZ606" s="28"/>
      <c r="EA606" s="28"/>
      <c r="EB606" s="28"/>
      <c r="EC606" s="28"/>
      <c r="ED606" s="28"/>
      <c r="EE606" s="28"/>
      <c r="EF606" s="28"/>
      <c r="EG606" s="28"/>
      <c r="EH606" s="28"/>
      <c r="EI606" s="28"/>
      <c r="EJ606" s="28"/>
      <c r="EK606" s="28"/>
      <c r="EL606" s="28"/>
      <c r="EM606" s="28"/>
      <c r="EN606" s="28"/>
      <c r="EO606" s="28"/>
      <c r="EP606" s="28"/>
      <c r="EQ606" s="28"/>
      <c r="ER606" s="28"/>
      <c r="ES606" s="28"/>
      <c r="ET606" s="28"/>
      <c r="EU606" s="28"/>
      <c r="EV606" s="28"/>
      <c r="EW606" s="28"/>
      <c r="EX606" s="28"/>
      <c r="EY606" s="28"/>
      <c r="EZ606" s="28"/>
      <c r="FA606" s="28"/>
      <c r="FB606" s="28"/>
      <c r="FC606" s="28"/>
      <c r="FD606" s="28"/>
      <c r="FE606" s="28"/>
      <c r="FF606" s="28"/>
      <c r="FG606" s="28"/>
      <c r="FH606" s="28"/>
      <c r="FI606" s="28"/>
      <c r="FJ606" s="28"/>
      <c r="FK606" s="28"/>
      <c r="FL606" s="28"/>
      <c r="FM606" s="28"/>
      <c r="FN606" s="28"/>
      <c r="FO606" s="28"/>
      <c r="FP606" s="28"/>
      <c r="FQ606" s="28"/>
      <c r="FR606" s="28"/>
      <c r="FS606" s="28"/>
      <c r="FT606" s="28"/>
      <c r="FU606" s="28"/>
      <c r="FV606" s="28"/>
      <c r="FW606" s="28"/>
      <c r="FX606" s="28"/>
      <c r="FY606" s="28"/>
      <c r="FZ606" s="28"/>
      <c r="GA606" s="28"/>
      <c r="GB606" s="28"/>
      <c r="GC606" s="28"/>
      <c r="GD606" s="28"/>
      <c r="GE606" s="28"/>
      <c r="GF606" s="28"/>
      <c r="GG606" s="28"/>
      <c r="GH606" s="28"/>
      <c r="GI606" s="28"/>
      <c r="GJ606" s="28"/>
      <c r="GK606" s="28"/>
      <c r="GL606" s="28"/>
      <c r="GM606" s="28"/>
      <c r="GN606" s="28"/>
      <c r="GO606" s="28"/>
      <c r="GP606" s="28"/>
      <c r="GQ606" s="28"/>
      <c r="GR606" s="28"/>
      <c r="GS606" s="28"/>
      <c r="GT606" s="28"/>
      <c r="GU606" s="28"/>
      <c r="GV606" s="28"/>
      <c r="GW606" s="28"/>
      <c r="GX606" s="28"/>
      <c r="GY606" s="28"/>
      <c r="GZ606" s="28"/>
      <c r="HA606" s="28"/>
      <c r="HB606" s="28"/>
      <c r="HC606" s="28"/>
      <c r="HD606" s="28"/>
      <c r="HE606" s="28"/>
      <c r="HF606" s="28"/>
      <c r="HG606" s="28"/>
      <c r="HH606" s="28"/>
      <c r="HI606" s="28"/>
      <c r="HJ606" s="28"/>
      <c r="HK606" s="28"/>
      <c r="HL606" s="28"/>
      <c r="HM606" s="28"/>
      <c r="HN606" s="28"/>
      <c r="HO606" s="28"/>
      <c r="HP606" s="28"/>
      <c r="HQ606" s="28"/>
      <c r="HR606" s="28"/>
      <c r="HS606" s="28"/>
      <c r="HT606" s="28"/>
      <c r="HU606" s="28"/>
      <c r="HV606" s="28"/>
      <c r="HW606" s="28"/>
      <c r="HX606" s="28"/>
      <c r="HY606" s="28"/>
      <c r="HZ606" s="28"/>
      <c r="IA606" s="28"/>
      <c r="IB606" s="28"/>
      <c r="IC606" s="28"/>
      <c r="ID606" s="28"/>
      <c r="IE606" s="28"/>
      <c r="IF606" s="28"/>
      <c r="IG606" s="28"/>
      <c r="IH606" s="28"/>
      <c r="II606" s="28"/>
      <c r="IJ606" s="28"/>
      <c r="IK606" s="28"/>
      <c r="IL606" s="28"/>
      <c r="IM606" s="28"/>
      <c r="IN606" s="28"/>
      <c r="IO606" s="28"/>
      <c r="IP606" s="28"/>
      <c r="IQ606" s="28"/>
      <c r="IR606" s="28"/>
      <c r="IS606" s="28"/>
      <c r="IT606" s="28"/>
      <c r="IU606" s="28"/>
      <c r="IV606" s="28"/>
      <c r="IW606" s="28"/>
      <c r="IX606" s="28"/>
      <c r="IY606" s="28"/>
      <c r="IZ606" s="28"/>
      <c r="JA606" s="28"/>
      <c r="JB606" s="28"/>
      <c r="JC606" s="28"/>
      <c r="JD606" s="28"/>
      <c r="JE606" s="28"/>
      <c r="JF606" s="28"/>
      <c r="JG606" s="28"/>
      <c r="JH606" s="28"/>
      <c r="JI606" s="28"/>
      <c r="JJ606" s="28"/>
      <c r="JK606" s="28"/>
      <c r="JL606" s="28"/>
      <c r="JM606" s="28"/>
      <c r="JN606" s="28"/>
      <c r="JO606" s="28"/>
      <c r="JP606" s="28"/>
      <c r="JQ606" s="28"/>
      <c r="JR606" s="28"/>
      <c r="JS606" s="28"/>
    </row>
    <row r="607" spans="1:279" s="27" customFormat="1" ht="12.75" outlineLevel="1" x14ac:dyDescent="0.2">
      <c r="A607" s="33"/>
      <c r="B607" s="58"/>
      <c r="C607" s="33"/>
      <c r="D607" s="33"/>
      <c r="E607" s="33"/>
      <c r="F607" s="33"/>
      <c r="G607" s="33"/>
      <c r="H607" s="33"/>
      <c r="I607" s="12"/>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c r="CG607" s="34"/>
      <c r="CH607" s="34"/>
      <c r="CI607" s="34"/>
      <c r="CJ607" s="34"/>
      <c r="CK607" s="34"/>
      <c r="CL607" s="34"/>
      <c r="CM607" s="34"/>
      <c r="CN607" s="34"/>
      <c r="CO607" s="34"/>
      <c r="CP607" s="34"/>
      <c r="CQ607" s="34"/>
      <c r="CR607" s="34"/>
      <c r="CS607" s="34"/>
      <c r="CT607" s="34"/>
      <c r="CU607" s="34"/>
      <c r="CV607" s="34"/>
      <c r="CW607" s="34"/>
      <c r="CX607" s="34"/>
      <c r="CY607" s="34"/>
      <c r="CZ607" s="34"/>
      <c r="DA607" s="34"/>
      <c r="DB607" s="14"/>
      <c r="DC607" s="28"/>
      <c r="DD607" s="28"/>
      <c r="DE607" s="28"/>
      <c r="DF607" s="28"/>
      <c r="DG607" s="28"/>
      <c r="DH607" s="28"/>
      <c r="DI607" s="28"/>
      <c r="DJ607" s="28"/>
      <c r="DK607" s="28"/>
      <c r="DL607" s="28"/>
      <c r="DM607" s="28"/>
      <c r="DN607" s="28"/>
      <c r="DO607" s="28"/>
      <c r="DP607" s="28"/>
      <c r="DQ607" s="28"/>
      <c r="DR607" s="28"/>
      <c r="DS607" s="28"/>
      <c r="DT607" s="28"/>
      <c r="DU607" s="28"/>
      <c r="DV607" s="28"/>
      <c r="DW607" s="28"/>
      <c r="DX607" s="28"/>
      <c r="DY607" s="28"/>
      <c r="DZ607" s="28"/>
      <c r="EA607" s="28"/>
      <c r="EB607" s="28"/>
      <c r="EC607" s="28"/>
      <c r="ED607" s="28"/>
      <c r="EE607" s="28"/>
      <c r="EF607" s="28"/>
      <c r="EG607" s="28"/>
      <c r="EH607" s="28"/>
      <c r="EI607" s="28"/>
      <c r="EJ607" s="28"/>
      <c r="EK607" s="28"/>
      <c r="EL607" s="28"/>
      <c r="EM607" s="28"/>
      <c r="EN607" s="28"/>
      <c r="EO607" s="28"/>
      <c r="EP607" s="28"/>
      <c r="EQ607" s="28"/>
      <c r="ER607" s="28"/>
      <c r="ES607" s="28"/>
      <c r="ET607" s="28"/>
      <c r="EU607" s="28"/>
      <c r="EV607" s="28"/>
      <c r="EW607" s="28"/>
      <c r="EX607" s="28"/>
      <c r="EY607" s="28"/>
      <c r="EZ607" s="28"/>
      <c r="FA607" s="28"/>
      <c r="FB607" s="28"/>
      <c r="FC607" s="28"/>
      <c r="FD607" s="28"/>
      <c r="FE607" s="28"/>
      <c r="FF607" s="28"/>
      <c r="FG607" s="28"/>
      <c r="FH607" s="28"/>
      <c r="FI607" s="28"/>
      <c r="FJ607" s="28"/>
      <c r="FK607" s="28"/>
      <c r="FL607" s="28"/>
      <c r="FM607" s="28"/>
      <c r="FN607" s="28"/>
      <c r="FO607" s="28"/>
      <c r="FP607" s="28"/>
      <c r="FQ607" s="28"/>
      <c r="FR607" s="28"/>
      <c r="FS607" s="28"/>
      <c r="FT607" s="28"/>
      <c r="FU607" s="28"/>
      <c r="FV607" s="28"/>
      <c r="FW607" s="28"/>
      <c r="FX607" s="28"/>
      <c r="FY607" s="28"/>
      <c r="FZ607" s="28"/>
      <c r="GA607" s="28"/>
      <c r="GB607" s="28"/>
      <c r="GC607" s="28"/>
      <c r="GD607" s="28"/>
      <c r="GE607" s="28"/>
      <c r="GF607" s="28"/>
      <c r="GG607" s="28"/>
      <c r="GH607" s="28"/>
      <c r="GI607" s="28"/>
      <c r="GJ607" s="28"/>
      <c r="GK607" s="28"/>
      <c r="GL607" s="28"/>
      <c r="GM607" s="28"/>
      <c r="GN607" s="28"/>
      <c r="GO607" s="28"/>
      <c r="GP607" s="28"/>
      <c r="GQ607" s="28"/>
      <c r="GR607" s="28"/>
      <c r="GS607" s="28"/>
      <c r="GT607" s="28"/>
      <c r="GU607" s="28"/>
      <c r="GV607" s="28"/>
      <c r="GW607" s="28"/>
      <c r="GX607" s="28"/>
      <c r="GY607" s="28"/>
      <c r="GZ607" s="28"/>
      <c r="HA607" s="28"/>
      <c r="HB607" s="28"/>
      <c r="HC607" s="28"/>
      <c r="HD607" s="28"/>
      <c r="HE607" s="28"/>
      <c r="HF607" s="28"/>
      <c r="HG607" s="28"/>
      <c r="HH607" s="28"/>
      <c r="HI607" s="28"/>
      <c r="HJ607" s="28"/>
      <c r="HK607" s="28"/>
      <c r="HL607" s="28"/>
      <c r="HM607" s="28"/>
      <c r="HN607" s="28"/>
      <c r="HO607" s="28"/>
      <c r="HP607" s="28"/>
      <c r="HQ607" s="28"/>
      <c r="HR607" s="28"/>
      <c r="HS607" s="28"/>
      <c r="HT607" s="28"/>
      <c r="HU607" s="28"/>
      <c r="HV607" s="28"/>
      <c r="HW607" s="28"/>
      <c r="HX607" s="28"/>
      <c r="HY607" s="28"/>
      <c r="HZ607" s="28"/>
      <c r="IA607" s="28"/>
      <c r="IB607" s="28"/>
      <c r="IC607" s="28"/>
      <c r="ID607" s="28"/>
      <c r="IE607" s="28"/>
      <c r="IF607" s="28"/>
      <c r="IG607" s="28"/>
      <c r="IH607" s="28"/>
      <c r="II607" s="28"/>
      <c r="IJ607" s="28"/>
      <c r="IK607" s="28"/>
      <c r="IL607" s="28"/>
      <c r="IM607" s="28"/>
      <c r="IN607" s="28"/>
      <c r="IO607" s="28"/>
      <c r="IP607" s="28"/>
      <c r="IQ607" s="28"/>
      <c r="IR607" s="28"/>
      <c r="IS607" s="28"/>
      <c r="IT607" s="28"/>
      <c r="IU607" s="28"/>
      <c r="IV607" s="28"/>
      <c r="IW607" s="28"/>
      <c r="IX607" s="28"/>
      <c r="IY607" s="28"/>
      <c r="IZ607" s="28"/>
      <c r="JA607" s="28"/>
      <c r="JB607" s="28"/>
      <c r="JC607" s="28"/>
      <c r="JD607" s="28"/>
      <c r="JE607" s="28"/>
      <c r="JF607" s="28"/>
      <c r="JG607" s="28"/>
      <c r="JH607" s="28"/>
      <c r="JI607" s="28"/>
      <c r="JJ607" s="28"/>
      <c r="JK607" s="28"/>
      <c r="JL607" s="28"/>
      <c r="JM607" s="28"/>
      <c r="JN607" s="28"/>
      <c r="JO607" s="28"/>
      <c r="JP607" s="28"/>
      <c r="JQ607" s="28"/>
      <c r="JR607" s="28"/>
      <c r="JS607" s="28"/>
    </row>
    <row r="608" spans="1:279" s="27" customFormat="1" ht="12.75" outlineLevel="1" x14ac:dyDescent="0.2">
      <c r="A608" s="33"/>
      <c r="B608" s="58">
        <v>1</v>
      </c>
      <c r="C608" s="193" t="s">
        <v>111</v>
      </c>
      <c r="D608" s="33"/>
      <c r="E608" s="270">
        <f>+H17</f>
        <v>0.65491543485076598</v>
      </c>
      <c r="F608" s="33"/>
      <c r="G608" s="204">
        <f>SUM(J608:AS608)</f>
        <v>2662628831.1595364</v>
      </c>
      <c r="H608" s="216">
        <f>+G608/$G$611</f>
        <v>0.65491543485076598</v>
      </c>
      <c r="I608" s="201" t="s">
        <v>164</v>
      </c>
      <c r="J608" s="269">
        <f>+J17</f>
        <v>30394934.543636534</v>
      </c>
      <c r="K608" s="269">
        <f t="shared" ref="K608:AJ610" si="943">+K17</f>
        <v>19249469.642482039</v>
      </c>
      <c r="L608" s="269">
        <f t="shared" si="943"/>
        <v>14315809.68079447</v>
      </c>
      <c r="M608" s="269">
        <f t="shared" si="943"/>
        <v>12755002.836666623</v>
      </c>
      <c r="N608" s="269">
        <f t="shared" si="943"/>
        <v>11614809.268834872</v>
      </c>
      <c r="O608" s="269">
        <f t="shared" si="943"/>
        <v>11414491.93666441</v>
      </c>
      <c r="P608" s="269">
        <f t="shared" si="943"/>
        <v>18124702.041362524</v>
      </c>
      <c r="Q608" s="269">
        <f t="shared" si="943"/>
        <v>15396306.024159672</v>
      </c>
      <c r="R608" s="269">
        <f t="shared" si="943"/>
        <v>21226326.21011927</v>
      </c>
      <c r="S608" s="269">
        <f t="shared" si="943"/>
        <v>27009622.283977237</v>
      </c>
      <c r="T608" s="269">
        <f t="shared" si="943"/>
        <v>39017414.356667928</v>
      </c>
      <c r="U608" s="269">
        <f t="shared" si="943"/>
        <v>66360955.034171626</v>
      </c>
      <c r="V608" s="269">
        <f t="shared" si="943"/>
        <v>54349482.749999993</v>
      </c>
      <c r="W608" s="269">
        <f t="shared" si="943"/>
        <v>44146828.450000003</v>
      </c>
      <c r="X608" s="269">
        <f t="shared" si="943"/>
        <v>41638298.189999998</v>
      </c>
      <c r="Y608" s="269">
        <f t="shared" si="943"/>
        <v>23415887.900000002</v>
      </c>
      <c r="Z608" s="269">
        <f t="shared" si="943"/>
        <v>26737565.780000001</v>
      </c>
      <c r="AA608" s="269">
        <f t="shared" si="943"/>
        <v>37916151.590000004</v>
      </c>
      <c r="AB608" s="269">
        <f t="shared" si="943"/>
        <v>52642706.909999996</v>
      </c>
      <c r="AC608" s="269">
        <f t="shared" si="943"/>
        <v>35840534.68</v>
      </c>
      <c r="AD608" s="269">
        <f t="shared" si="943"/>
        <v>50733843.989999972</v>
      </c>
      <c r="AE608" s="269">
        <f t="shared" si="943"/>
        <v>68042942.420000002</v>
      </c>
      <c r="AF608" s="269">
        <f t="shared" si="943"/>
        <v>113299653.06999999</v>
      </c>
      <c r="AG608" s="269">
        <f t="shared" si="943"/>
        <v>202467079.27000001</v>
      </c>
      <c r="AH608" s="269">
        <f t="shared" si="943"/>
        <v>255479751.40000001</v>
      </c>
      <c r="AI608" s="269">
        <f t="shared" si="943"/>
        <v>182777545.81999999</v>
      </c>
      <c r="AJ608" s="269">
        <f t="shared" si="943"/>
        <v>117818519.43000001</v>
      </c>
      <c r="AK608" s="269">
        <f t="shared" ref="AK608:AL608" si="944">+AK17</f>
        <v>106309737.7</v>
      </c>
      <c r="AL608" s="269">
        <f t="shared" si="944"/>
        <v>70247179.329999998</v>
      </c>
      <c r="AM608" s="269">
        <f t="shared" ref="AM608:AO608" si="945">+AM17</f>
        <v>104401997.55999999</v>
      </c>
      <c r="AN608" s="269">
        <f t="shared" si="945"/>
        <v>142828221.56999999</v>
      </c>
      <c r="AO608" s="269">
        <f t="shared" si="945"/>
        <v>115520430.2</v>
      </c>
      <c r="AP608" s="269">
        <f t="shared" ref="AP608:AS608" si="946">+AP17</f>
        <v>100606332.67</v>
      </c>
      <c r="AQ608" s="269">
        <f t="shared" si="946"/>
        <v>98731152.739999995</v>
      </c>
      <c r="AR608" s="269">
        <f t="shared" si="946"/>
        <v>135961493.00999999</v>
      </c>
      <c r="AS608" s="269">
        <f t="shared" si="946"/>
        <v>193835650.87</v>
      </c>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c r="CG608" s="34"/>
      <c r="CH608" s="34"/>
      <c r="CI608" s="34"/>
      <c r="CJ608" s="34"/>
      <c r="CK608" s="34"/>
      <c r="CL608" s="34"/>
      <c r="CM608" s="34"/>
      <c r="CN608" s="34"/>
      <c r="CO608" s="34"/>
      <c r="CP608" s="34"/>
      <c r="CQ608" s="34"/>
      <c r="CR608" s="34"/>
      <c r="CS608" s="34"/>
      <c r="CT608" s="34"/>
      <c r="CU608" s="34"/>
      <c r="CV608" s="34"/>
      <c r="CW608" s="34"/>
      <c r="CX608" s="34"/>
      <c r="CY608" s="34"/>
      <c r="CZ608" s="34"/>
      <c r="DA608" s="34"/>
      <c r="DB608" s="14"/>
      <c r="DC608" s="28"/>
      <c r="DD608" s="28"/>
      <c r="DE608" s="28"/>
      <c r="DF608" s="28"/>
      <c r="DG608" s="28"/>
      <c r="DH608" s="28"/>
      <c r="DI608" s="28"/>
      <c r="DJ608" s="28"/>
      <c r="DK608" s="28"/>
      <c r="DL608" s="28"/>
      <c r="DM608" s="28"/>
      <c r="DN608" s="28"/>
      <c r="DO608" s="28"/>
      <c r="DP608" s="28"/>
      <c r="DQ608" s="28"/>
      <c r="DR608" s="28"/>
      <c r="DS608" s="28"/>
      <c r="DT608" s="28"/>
      <c r="DU608" s="28"/>
      <c r="DV608" s="28"/>
      <c r="DW608" s="28"/>
      <c r="DX608" s="28"/>
      <c r="DY608" s="28"/>
      <c r="DZ608" s="28"/>
      <c r="EA608" s="28"/>
      <c r="EB608" s="28"/>
      <c r="EC608" s="28"/>
      <c r="ED608" s="28"/>
      <c r="EE608" s="28"/>
      <c r="EF608" s="28"/>
      <c r="EG608" s="28"/>
      <c r="EH608" s="28"/>
      <c r="EI608" s="28"/>
      <c r="EJ608" s="28"/>
      <c r="EK608" s="28"/>
      <c r="EL608" s="28"/>
      <c r="EM608" s="28"/>
      <c r="EN608" s="28"/>
      <c r="EO608" s="28"/>
      <c r="EP608" s="28"/>
      <c r="EQ608" s="28"/>
      <c r="ER608" s="28"/>
      <c r="ES608" s="28"/>
      <c r="ET608" s="28"/>
      <c r="EU608" s="28"/>
      <c r="EV608" s="28"/>
      <c r="EW608" s="28"/>
      <c r="EX608" s="28"/>
      <c r="EY608" s="28"/>
      <c r="EZ608" s="28"/>
      <c r="FA608" s="28"/>
      <c r="FB608" s="28"/>
      <c r="FC608" s="28"/>
      <c r="FD608" s="28"/>
      <c r="FE608" s="28"/>
      <c r="FF608" s="28"/>
      <c r="FG608" s="28"/>
      <c r="FH608" s="28"/>
      <c r="FI608" s="28"/>
      <c r="FJ608" s="28"/>
      <c r="FK608" s="28"/>
      <c r="FL608" s="28"/>
      <c r="FM608" s="28"/>
      <c r="FN608" s="28"/>
      <c r="FO608" s="28"/>
      <c r="FP608" s="28"/>
      <c r="FQ608" s="28"/>
      <c r="FR608" s="28"/>
      <c r="FS608" s="28"/>
      <c r="FT608" s="28"/>
      <c r="FU608" s="28"/>
      <c r="FV608" s="28"/>
      <c r="FW608" s="28"/>
      <c r="FX608" s="28"/>
      <c r="FY608" s="28"/>
      <c r="FZ608" s="28"/>
      <c r="GA608" s="28"/>
      <c r="GB608" s="28"/>
      <c r="GC608" s="28"/>
      <c r="GD608" s="28"/>
      <c r="GE608" s="28"/>
      <c r="GF608" s="28"/>
      <c r="GG608" s="28"/>
      <c r="GH608" s="28"/>
      <c r="GI608" s="28"/>
      <c r="GJ608" s="28"/>
      <c r="GK608" s="28"/>
      <c r="GL608" s="28"/>
      <c r="GM608" s="28"/>
      <c r="GN608" s="28"/>
      <c r="GO608" s="28"/>
      <c r="GP608" s="28"/>
      <c r="GQ608" s="28"/>
      <c r="GR608" s="28"/>
      <c r="GS608" s="28"/>
      <c r="GT608" s="28"/>
      <c r="GU608" s="28"/>
      <c r="GV608" s="28"/>
      <c r="GW608" s="28"/>
      <c r="GX608" s="28"/>
      <c r="GY608" s="28"/>
      <c r="GZ608" s="28"/>
      <c r="HA608" s="28"/>
      <c r="HB608" s="28"/>
      <c r="HC608" s="28"/>
      <c r="HD608" s="28"/>
      <c r="HE608" s="28"/>
      <c r="HF608" s="28"/>
      <c r="HG608" s="28"/>
      <c r="HH608" s="28"/>
      <c r="HI608" s="28"/>
      <c r="HJ608" s="28"/>
      <c r="HK608" s="28"/>
      <c r="HL608" s="28"/>
      <c r="HM608" s="28"/>
      <c r="HN608" s="28"/>
      <c r="HO608" s="28"/>
      <c r="HP608" s="28"/>
      <c r="HQ608" s="28"/>
      <c r="HR608" s="28"/>
      <c r="HS608" s="28"/>
      <c r="HT608" s="28"/>
      <c r="HU608" s="28"/>
      <c r="HV608" s="28"/>
      <c r="HW608" s="28"/>
      <c r="HX608" s="28"/>
      <c r="HY608" s="28"/>
      <c r="HZ608" s="28"/>
      <c r="IA608" s="28"/>
      <c r="IB608" s="28"/>
      <c r="IC608" s="28"/>
      <c r="ID608" s="28"/>
      <c r="IE608" s="28"/>
      <c r="IF608" s="28"/>
      <c r="IG608" s="28"/>
      <c r="IH608" s="28"/>
      <c r="II608" s="28"/>
      <c r="IJ608" s="28"/>
      <c r="IK608" s="28"/>
      <c r="IL608" s="28"/>
      <c r="IM608" s="28"/>
      <c r="IN608" s="28"/>
      <c r="IO608" s="28"/>
      <c r="IP608" s="28"/>
      <c r="IQ608" s="28"/>
      <c r="IR608" s="28"/>
      <c r="IS608" s="28"/>
      <c r="IT608" s="28"/>
      <c r="IU608" s="28"/>
      <c r="IV608" s="28"/>
      <c r="IW608" s="28"/>
      <c r="IX608" s="28"/>
      <c r="IY608" s="28"/>
      <c r="IZ608" s="28"/>
      <c r="JA608" s="28"/>
      <c r="JB608" s="28"/>
      <c r="JC608" s="28"/>
      <c r="JD608" s="28"/>
      <c r="JE608" s="28"/>
      <c r="JF608" s="28"/>
      <c r="JG608" s="28"/>
      <c r="JH608" s="28"/>
      <c r="JI608" s="28"/>
      <c r="JJ608" s="28"/>
      <c r="JK608" s="28"/>
      <c r="JL608" s="28"/>
      <c r="JM608" s="28"/>
      <c r="JN608" s="28"/>
      <c r="JO608" s="28"/>
      <c r="JP608" s="28"/>
      <c r="JQ608" s="28"/>
      <c r="JR608" s="28"/>
      <c r="JS608" s="28"/>
    </row>
    <row r="609" spans="1:279" s="27" customFormat="1" ht="12.75" outlineLevel="1" x14ac:dyDescent="0.2">
      <c r="A609" s="33"/>
      <c r="B609" s="58">
        <v>2</v>
      </c>
      <c r="C609" s="193" t="s">
        <v>112</v>
      </c>
      <c r="D609" s="33"/>
      <c r="E609" s="270">
        <f t="shared" ref="E609:E613" si="947">+H18</f>
        <v>4.5316121724477264E-2</v>
      </c>
      <c r="F609" s="33"/>
      <c r="G609" s="204">
        <f t="shared" ref="G609:G610" si="948">SUM(J609:AS609)</f>
        <v>184237545.48924729</v>
      </c>
      <c r="H609" s="216">
        <f t="shared" ref="H609:H610" si="949">+G609/$G$20</f>
        <v>4.5316121724477264E-2</v>
      </c>
      <c r="I609" s="201" t="s">
        <v>164</v>
      </c>
      <c r="J609" s="269">
        <f t="shared" ref="J609:Y610" si="950">+J18</f>
        <v>3497853.1747418633</v>
      </c>
      <c r="K609" s="269">
        <f t="shared" si="950"/>
        <v>2215231.5677596834</v>
      </c>
      <c r="L609" s="269">
        <f t="shared" si="950"/>
        <v>1647465.3126519343</v>
      </c>
      <c r="M609" s="269">
        <f t="shared" si="950"/>
        <v>1467847.4501079791</v>
      </c>
      <c r="N609" s="269">
        <f t="shared" si="950"/>
        <v>1336633.8202403171</v>
      </c>
      <c r="O609" s="269">
        <f t="shared" si="950"/>
        <v>1313581.2745839895</v>
      </c>
      <c r="P609" s="269">
        <f t="shared" si="950"/>
        <v>2085793.1602258743</v>
      </c>
      <c r="Q609" s="269">
        <f t="shared" si="950"/>
        <v>1771808.9778607215</v>
      </c>
      <c r="R609" s="269">
        <f t="shared" si="950"/>
        <v>2442728.4887085347</v>
      </c>
      <c r="S609" s="269">
        <f t="shared" si="950"/>
        <v>3108270.9824215672</v>
      </c>
      <c r="T609" s="269">
        <f t="shared" si="950"/>
        <v>4490129.3168358691</v>
      </c>
      <c r="U609" s="269">
        <f t="shared" si="950"/>
        <v>7636827.6731089707</v>
      </c>
      <c r="V609" s="269">
        <f t="shared" si="950"/>
        <v>6695806.3899999997</v>
      </c>
      <c r="W609" s="269">
        <f t="shared" si="950"/>
        <v>5978176.3300000001</v>
      </c>
      <c r="X609" s="269">
        <f t="shared" si="950"/>
        <v>6179658.7699999996</v>
      </c>
      <c r="Y609" s="269">
        <f t="shared" si="950"/>
        <v>5096852.18</v>
      </c>
      <c r="Z609" s="269">
        <f t="shared" si="943"/>
        <v>5824580.8200000003</v>
      </c>
      <c r="AA609" s="269">
        <f t="shared" si="943"/>
        <v>6438583.0300000003</v>
      </c>
      <c r="AB609" s="269">
        <f t="shared" si="943"/>
        <v>8121611.4100000001</v>
      </c>
      <c r="AC609" s="269">
        <f t="shared" si="943"/>
        <v>6723016.3499999996</v>
      </c>
      <c r="AD609" s="269">
        <f t="shared" si="943"/>
        <v>6906396.6500000004</v>
      </c>
      <c r="AE609" s="269">
        <f t="shared" si="943"/>
        <v>7547652.25</v>
      </c>
      <c r="AF609" s="269">
        <f t="shared" si="943"/>
        <v>9540187.1300000008</v>
      </c>
      <c r="AG609" s="269">
        <f t="shared" si="943"/>
        <v>11404994.09</v>
      </c>
      <c r="AH609" s="269">
        <f t="shared" si="943"/>
        <v>12139961.130000001</v>
      </c>
      <c r="AI609" s="269">
        <f t="shared" si="943"/>
        <v>10742831.109999999</v>
      </c>
      <c r="AJ609" s="269">
        <f t="shared" si="943"/>
        <v>9151657.879999999</v>
      </c>
      <c r="AK609" s="269">
        <f t="shared" ref="AK609:AL609" si="951">+AK18</f>
        <v>9482688.2200000007</v>
      </c>
      <c r="AL609" s="269">
        <f t="shared" si="951"/>
        <v>8088755.2699999996</v>
      </c>
      <c r="AM609" s="269">
        <f t="shared" ref="AM609:AO609" si="952">+AM18</f>
        <v>12239633.140000001</v>
      </c>
      <c r="AN609" s="269">
        <f t="shared" si="952"/>
        <v>1292903.97</v>
      </c>
      <c r="AO609" s="269">
        <f t="shared" si="952"/>
        <v>864342.59</v>
      </c>
      <c r="AP609" s="269">
        <f t="shared" ref="AP609:AS609" si="953">+AP18</f>
        <v>763085.58</v>
      </c>
      <c r="AQ609" s="269">
        <f t="shared" si="953"/>
        <v>0</v>
      </c>
      <c r="AR609" s="269">
        <f t="shared" si="953"/>
        <v>0</v>
      </c>
      <c r="AS609" s="269">
        <f t="shared" si="953"/>
        <v>0</v>
      </c>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c r="CG609" s="34"/>
      <c r="CH609" s="34"/>
      <c r="CI609" s="34"/>
      <c r="CJ609" s="34"/>
      <c r="CK609" s="34"/>
      <c r="CL609" s="34"/>
      <c r="CM609" s="34"/>
      <c r="CN609" s="34"/>
      <c r="CO609" s="34"/>
      <c r="CP609" s="34"/>
      <c r="CQ609" s="34"/>
      <c r="CR609" s="34"/>
      <c r="CS609" s="34"/>
      <c r="CT609" s="34"/>
      <c r="CU609" s="34"/>
      <c r="CV609" s="34"/>
      <c r="CW609" s="34"/>
      <c r="CX609" s="34"/>
      <c r="CY609" s="34"/>
      <c r="CZ609" s="34"/>
      <c r="DA609" s="34"/>
      <c r="DB609" s="14"/>
      <c r="DC609" s="28"/>
      <c r="DD609" s="28"/>
      <c r="DE609" s="28"/>
      <c r="DF609" s="28"/>
      <c r="DG609" s="28"/>
      <c r="DH609" s="28"/>
      <c r="DI609" s="28"/>
      <c r="DJ609" s="28"/>
      <c r="DK609" s="28"/>
      <c r="DL609" s="28"/>
      <c r="DM609" s="28"/>
      <c r="DN609" s="28"/>
      <c r="DO609" s="28"/>
      <c r="DP609" s="28"/>
      <c r="DQ609" s="28"/>
      <c r="DR609" s="28"/>
      <c r="DS609" s="28"/>
      <c r="DT609" s="28"/>
      <c r="DU609" s="28"/>
      <c r="DV609" s="28"/>
      <c r="DW609" s="28"/>
      <c r="DX609" s="28"/>
      <c r="DY609" s="28"/>
      <c r="DZ609" s="28"/>
      <c r="EA609" s="28"/>
      <c r="EB609" s="28"/>
      <c r="EC609" s="28"/>
      <c r="ED609" s="28"/>
      <c r="EE609" s="28"/>
      <c r="EF609" s="28"/>
      <c r="EG609" s="28"/>
      <c r="EH609" s="28"/>
      <c r="EI609" s="28"/>
      <c r="EJ609" s="28"/>
      <c r="EK609" s="28"/>
      <c r="EL609" s="28"/>
      <c r="EM609" s="28"/>
      <c r="EN609" s="28"/>
      <c r="EO609" s="28"/>
      <c r="EP609" s="28"/>
      <c r="EQ609" s="28"/>
      <c r="ER609" s="28"/>
      <c r="ES609" s="28"/>
      <c r="ET609" s="28"/>
      <c r="EU609" s="28"/>
      <c r="EV609" s="28"/>
      <c r="EW609" s="28"/>
      <c r="EX609" s="28"/>
      <c r="EY609" s="28"/>
      <c r="EZ609" s="28"/>
      <c r="FA609" s="28"/>
      <c r="FB609" s="28"/>
      <c r="FC609" s="28"/>
      <c r="FD609" s="28"/>
      <c r="FE609" s="28"/>
      <c r="FF609" s="28"/>
      <c r="FG609" s="28"/>
      <c r="FH609" s="28"/>
      <c r="FI609" s="28"/>
      <c r="FJ609" s="28"/>
      <c r="FK609" s="28"/>
      <c r="FL609" s="28"/>
      <c r="FM609" s="28"/>
      <c r="FN609" s="28"/>
      <c r="FO609" s="28"/>
      <c r="FP609" s="28"/>
      <c r="FQ609" s="28"/>
      <c r="FR609" s="28"/>
      <c r="FS609" s="28"/>
      <c r="FT609" s="28"/>
      <c r="FU609" s="28"/>
      <c r="FV609" s="28"/>
      <c r="FW609" s="28"/>
      <c r="FX609" s="28"/>
      <c r="FY609" s="28"/>
      <c r="FZ609" s="28"/>
      <c r="GA609" s="28"/>
      <c r="GB609" s="28"/>
      <c r="GC609" s="28"/>
      <c r="GD609" s="28"/>
      <c r="GE609" s="28"/>
      <c r="GF609" s="28"/>
      <c r="GG609" s="28"/>
      <c r="GH609" s="28"/>
      <c r="GI609" s="28"/>
      <c r="GJ609" s="28"/>
      <c r="GK609" s="28"/>
      <c r="GL609" s="28"/>
      <c r="GM609" s="28"/>
      <c r="GN609" s="28"/>
      <c r="GO609" s="28"/>
      <c r="GP609" s="28"/>
      <c r="GQ609" s="28"/>
      <c r="GR609" s="28"/>
      <c r="GS609" s="28"/>
      <c r="GT609" s="28"/>
      <c r="GU609" s="28"/>
      <c r="GV609" s="28"/>
      <c r="GW609" s="28"/>
      <c r="GX609" s="28"/>
      <c r="GY609" s="28"/>
      <c r="GZ609" s="28"/>
      <c r="HA609" s="28"/>
      <c r="HB609" s="28"/>
      <c r="HC609" s="28"/>
      <c r="HD609" s="28"/>
      <c r="HE609" s="28"/>
      <c r="HF609" s="28"/>
      <c r="HG609" s="28"/>
      <c r="HH609" s="28"/>
      <c r="HI609" s="28"/>
      <c r="HJ609" s="28"/>
      <c r="HK609" s="28"/>
      <c r="HL609" s="28"/>
      <c r="HM609" s="28"/>
      <c r="HN609" s="28"/>
      <c r="HO609" s="28"/>
      <c r="HP609" s="28"/>
      <c r="HQ609" s="28"/>
      <c r="HR609" s="28"/>
      <c r="HS609" s="28"/>
      <c r="HT609" s="28"/>
      <c r="HU609" s="28"/>
      <c r="HV609" s="28"/>
      <c r="HW609" s="28"/>
      <c r="HX609" s="28"/>
      <c r="HY609" s="28"/>
      <c r="HZ609" s="28"/>
      <c r="IA609" s="28"/>
      <c r="IB609" s="28"/>
      <c r="IC609" s="28"/>
      <c r="ID609" s="28"/>
      <c r="IE609" s="28"/>
      <c r="IF609" s="28"/>
      <c r="IG609" s="28"/>
      <c r="IH609" s="28"/>
      <c r="II609" s="28"/>
      <c r="IJ609" s="28"/>
      <c r="IK609" s="28"/>
      <c r="IL609" s="28"/>
      <c r="IM609" s="28"/>
      <c r="IN609" s="28"/>
      <c r="IO609" s="28"/>
      <c r="IP609" s="28"/>
      <c r="IQ609" s="28"/>
      <c r="IR609" s="28"/>
      <c r="IS609" s="28"/>
      <c r="IT609" s="28"/>
      <c r="IU609" s="28"/>
      <c r="IV609" s="28"/>
      <c r="IW609" s="28"/>
      <c r="IX609" s="28"/>
      <c r="IY609" s="28"/>
      <c r="IZ609" s="28"/>
      <c r="JA609" s="28"/>
      <c r="JB609" s="28"/>
      <c r="JC609" s="28"/>
      <c r="JD609" s="28"/>
      <c r="JE609" s="28"/>
      <c r="JF609" s="28"/>
      <c r="JG609" s="28"/>
      <c r="JH609" s="28"/>
      <c r="JI609" s="28"/>
      <c r="JJ609" s="28"/>
      <c r="JK609" s="28"/>
      <c r="JL609" s="28"/>
      <c r="JM609" s="28"/>
      <c r="JN609" s="28"/>
      <c r="JO609" s="28"/>
      <c r="JP609" s="28"/>
      <c r="JQ609" s="28"/>
      <c r="JR609" s="28"/>
      <c r="JS609" s="28"/>
    </row>
    <row r="610" spans="1:279" s="27" customFormat="1" ht="12.75" outlineLevel="1" x14ac:dyDescent="0.2">
      <c r="A610" s="33"/>
      <c r="B610" s="58">
        <v>3</v>
      </c>
      <c r="C610" s="33" t="s">
        <v>113</v>
      </c>
      <c r="D610" s="33"/>
      <c r="E610" s="270">
        <f t="shared" si="947"/>
        <v>0.29976844342475639</v>
      </c>
      <c r="F610" s="33"/>
      <c r="G610" s="204">
        <f t="shared" si="948"/>
        <v>1218740707.0600653</v>
      </c>
      <c r="H610" s="216">
        <f t="shared" si="949"/>
        <v>0.29976844342475639</v>
      </c>
      <c r="I610" s="201" t="s">
        <v>164</v>
      </c>
      <c r="J610" s="269">
        <f t="shared" si="950"/>
        <v>20667398.563621599</v>
      </c>
      <c r="K610" s="269">
        <f t="shared" si="943"/>
        <v>13088906.662008313</v>
      </c>
      <c r="L610" s="269">
        <f t="shared" si="943"/>
        <v>9734205.6785536036</v>
      </c>
      <c r="M610" s="269">
        <f t="shared" si="943"/>
        <v>8672916.4337254018</v>
      </c>
      <c r="N610" s="269">
        <f t="shared" si="943"/>
        <v>7897628.2069247952</v>
      </c>
      <c r="O610" s="269">
        <f t="shared" si="943"/>
        <v>7761420.0457516005</v>
      </c>
      <c r="P610" s="269">
        <f t="shared" si="943"/>
        <v>12324107.505411601</v>
      </c>
      <c r="Q610" s="269">
        <f t="shared" si="943"/>
        <v>10468902.064979598</v>
      </c>
      <c r="R610" s="269">
        <f t="shared" si="943"/>
        <v>14433093.882672204</v>
      </c>
      <c r="S610" s="269">
        <f t="shared" si="943"/>
        <v>18365515.082601205</v>
      </c>
      <c r="T610" s="269">
        <f t="shared" si="943"/>
        <v>26530356.6379962</v>
      </c>
      <c r="U610" s="269">
        <f t="shared" si="943"/>
        <v>45122923.518219404</v>
      </c>
      <c r="V610" s="269">
        <f t="shared" si="943"/>
        <v>72482802.885299742</v>
      </c>
      <c r="W610" s="269">
        <f t="shared" si="943"/>
        <v>47199723.929399908</v>
      </c>
      <c r="X610" s="269">
        <f t="shared" si="943"/>
        <v>39174621.419699937</v>
      </c>
      <c r="Y610" s="269">
        <f t="shared" si="943"/>
        <v>28058736.43269996</v>
      </c>
      <c r="Z610" s="269">
        <f t="shared" si="943"/>
        <v>25939259.898000017</v>
      </c>
      <c r="AA610" s="269">
        <f t="shared" si="943"/>
        <v>33462031.577300005</v>
      </c>
      <c r="AB610" s="269">
        <f t="shared" si="943"/>
        <v>35223555.876600005</v>
      </c>
      <c r="AC610" s="269">
        <f t="shared" si="943"/>
        <v>36027854.877899997</v>
      </c>
      <c r="AD610" s="269">
        <f t="shared" si="943"/>
        <v>45636218.035400018</v>
      </c>
      <c r="AE610" s="269">
        <f t="shared" si="943"/>
        <v>51090894.678100042</v>
      </c>
      <c r="AF610" s="269">
        <f t="shared" si="943"/>
        <v>49055097.36939998</v>
      </c>
      <c r="AG610" s="269">
        <f t="shared" si="943"/>
        <v>47451918.546800002</v>
      </c>
      <c r="AH610" s="269">
        <f t="shared" si="943"/>
        <v>53444843.57</v>
      </c>
      <c r="AI610" s="269">
        <f t="shared" si="943"/>
        <v>43608162.639999971</v>
      </c>
      <c r="AJ610" s="269">
        <f t="shared" si="943"/>
        <v>36880264.650000006</v>
      </c>
      <c r="AK610" s="269">
        <f t="shared" ref="AK610:AL610" si="954">+AK19</f>
        <v>33702854.149999991</v>
      </c>
      <c r="AL610" s="269">
        <f t="shared" si="954"/>
        <v>42665458.680000007</v>
      </c>
      <c r="AM610" s="269">
        <f t="shared" ref="AM610:AO610" si="955">+AM19</f>
        <v>33359007.112199977</v>
      </c>
      <c r="AN610" s="269">
        <f t="shared" si="955"/>
        <v>34387046.171899997</v>
      </c>
      <c r="AO610" s="269">
        <f t="shared" si="955"/>
        <v>34292669.968900003</v>
      </c>
      <c r="AP610" s="269">
        <f t="shared" ref="AP610:AS610" si="956">+AP19</f>
        <v>44531766.836600006</v>
      </c>
      <c r="AQ610" s="269">
        <f t="shared" si="956"/>
        <v>48857775.209800005</v>
      </c>
      <c r="AR610" s="269">
        <f t="shared" si="956"/>
        <v>52740460.838199995</v>
      </c>
      <c r="AS610" s="269">
        <f t="shared" si="956"/>
        <v>54400307.4234</v>
      </c>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c r="CG610" s="34"/>
      <c r="CH610" s="34"/>
      <c r="CI610" s="34"/>
      <c r="CJ610" s="34"/>
      <c r="CK610" s="34"/>
      <c r="CL610" s="34"/>
      <c r="CM610" s="34"/>
      <c r="CN610" s="34"/>
      <c r="CO610" s="34"/>
      <c r="CP610" s="34"/>
      <c r="CQ610" s="34"/>
      <c r="CR610" s="34"/>
      <c r="CS610" s="34"/>
      <c r="CT610" s="34"/>
      <c r="CU610" s="34"/>
      <c r="CV610" s="34"/>
      <c r="CW610" s="34"/>
      <c r="CX610" s="34"/>
      <c r="CY610" s="34"/>
      <c r="CZ610" s="34"/>
      <c r="DA610" s="34"/>
      <c r="DB610" s="14"/>
      <c r="DC610" s="28"/>
      <c r="DD610" s="28"/>
      <c r="DE610" s="28"/>
      <c r="DF610" s="28"/>
      <c r="DG610" s="28"/>
      <c r="DH610" s="28"/>
      <c r="DI610" s="28"/>
      <c r="DJ610" s="28"/>
      <c r="DK610" s="28"/>
      <c r="DL610" s="28"/>
      <c r="DM610" s="28"/>
      <c r="DN610" s="28"/>
      <c r="DO610" s="28"/>
      <c r="DP610" s="28"/>
      <c r="DQ610" s="28"/>
      <c r="DR610" s="28"/>
      <c r="DS610" s="28"/>
      <c r="DT610" s="28"/>
      <c r="DU610" s="28"/>
      <c r="DV610" s="28"/>
      <c r="DW610" s="28"/>
      <c r="DX610" s="28"/>
      <c r="DY610" s="28"/>
      <c r="DZ610" s="28"/>
      <c r="EA610" s="28"/>
      <c r="EB610" s="28"/>
      <c r="EC610" s="28"/>
      <c r="ED610" s="28"/>
      <c r="EE610" s="28"/>
      <c r="EF610" s="28"/>
      <c r="EG610" s="28"/>
      <c r="EH610" s="28"/>
      <c r="EI610" s="28"/>
      <c r="EJ610" s="28"/>
      <c r="EK610" s="28"/>
      <c r="EL610" s="28"/>
      <c r="EM610" s="28"/>
      <c r="EN610" s="28"/>
      <c r="EO610" s="28"/>
      <c r="EP610" s="28"/>
      <c r="EQ610" s="28"/>
      <c r="ER610" s="28"/>
      <c r="ES610" s="28"/>
      <c r="ET610" s="28"/>
      <c r="EU610" s="28"/>
      <c r="EV610" s="28"/>
      <c r="EW610" s="28"/>
      <c r="EX610" s="28"/>
      <c r="EY610" s="28"/>
      <c r="EZ610" s="28"/>
      <c r="FA610" s="28"/>
      <c r="FB610" s="28"/>
      <c r="FC610" s="28"/>
      <c r="FD610" s="28"/>
      <c r="FE610" s="28"/>
      <c r="FF610" s="28"/>
      <c r="FG610" s="28"/>
      <c r="FH610" s="28"/>
      <c r="FI610" s="28"/>
      <c r="FJ610" s="28"/>
      <c r="FK610" s="28"/>
      <c r="FL610" s="28"/>
      <c r="FM610" s="28"/>
      <c r="FN610" s="28"/>
      <c r="FO610" s="28"/>
      <c r="FP610" s="28"/>
      <c r="FQ610" s="28"/>
      <c r="FR610" s="28"/>
      <c r="FS610" s="28"/>
      <c r="FT610" s="28"/>
      <c r="FU610" s="28"/>
      <c r="FV610" s="28"/>
      <c r="FW610" s="28"/>
      <c r="FX610" s="28"/>
      <c r="FY610" s="28"/>
      <c r="FZ610" s="28"/>
      <c r="GA610" s="28"/>
      <c r="GB610" s="28"/>
      <c r="GC610" s="28"/>
      <c r="GD610" s="28"/>
      <c r="GE610" s="28"/>
      <c r="GF610" s="28"/>
      <c r="GG610" s="28"/>
      <c r="GH610" s="28"/>
      <c r="GI610" s="28"/>
      <c r="GJ610" s="28"/>
      <c r="GK610" s="28"/>
      <c r="GL610" s="28"/>
      <c r="GM610" s="28"/>
      <c r="GN610" s="28"/>
      <c r="GO610" s="28"/>
      <c r="GP610" s="28"/>
      <c r="GQ610" s="28"/>
      <c r="GR610" s="28"/>
      <c r="GS610" s="28"/>
      <c r="GT610" s="28"/>
      <c r="GU610" s="28"/>
      <c r="GV610" s="28"/>
      <c r="GW610" s="28"/>
      <c r="GX610" s="28"/>
      <c r="GY610" s="28"/>
      <c r="GZ610" s="28"/>
      <c r="HA610" s="28"/>
      <c r="HB610" s="28"/>
      <c r="HC610" s="28"/>
      <c r="HD610" s="28"/>
      <c r="HE610" s="28"/>
      <c r="HF610" s="28"/>
      <c r="HG610" s="28"/>
      <c r="HH610" s="28"/>
      <c r="HI610" s="28"/>
      <c r="HJ610" s="28"/>
      <c r="HK610" s="28"/>
      <c r="HL610" s="28"/>
      <c r="HM610" s="28"/>
      <c r="HN610" s="28"/>
      <c r="HO610" s="28"/>
      <c r="HP610" s="28"/>
      <c r="HQ610" s="28"/>
      <c r="HR610" s="28"/>
      <c r="HS610" s="28"/>
      <c r="HT610" s="28"/>
      <c r="HU610" s="28"/>
      <c r="HV610" s="28"/>
      <c r="HW610" s="28"/>
      <c r="HX610" s="28"/>
      <c r="HY610" s="28"/>
      <c r="HZ610" s="28"/>
      <c r="IA610" s="28"/>
      <c r="IB610" s="28"/>
      <c r="IC610" s="28"/>
      <c r="ID610" s="28"/>
      <c r="IE610" s="28"/>
      <c r="IF610" s="28"/>
      <c r="IG610" s="28"/>
      <c r="IH610" s="28"/>
      <c r="II610" s="28"/>
      <c r="IJ610" s="28"/>
      <c r="IK610" s="28"/>
      <c r="IL610" s="28"/>
      <c r="IM610" s="28"/>
      <c r="IN610" s="28"/>
      <c r="IO610" s="28"/>
      <c r="IP610" s="28"/>
      <c r="IQ610" s="28"/>
      <c r="IR610" s="28"/>
      <c r="IS610" s="28"/>
      <c r="IT610" s="28"/>
      <c r="IU610" s="28"/>
      <c r="IV610" s="28"/>
      <c r="IW610" s="28"/>
      <c r="IX610" s="28"/>
      <c r="IY610" s="28"/>
      <c r="IZ610" s="28"/>
      <c r="JA610" s="28"/>
      <c r="JB610" s="28"/>
      <c r="JC610" s="28"/>
      <c r="JD610" s="28"/>
      <c r="JE610" s="28"/>
      <c r="JF610" s="28"/>
      <c r="JG610" s="28"/>
      <c r="JH610" s="28"/>
      <c r="JI610" s="28"/>
      <c r="JJ610" s="28"/>
      <c r="JK610" s="28"/>
      <c r="JL610" s="28"/>
      <c r="JM610" s="28"/>
      <c r="JN610" s="28"/>
      <c r="JO610" s="28"/>
      <c r="JP610" s="28"/>
      <c r="JQ610" s="28"/>
      <c r="JR610" s="28"/>
      <c r="JS610" s="28"/>
    </row>
    <row r="611" spans="1:279" s="27" customFormat="1" ht="13.5" outlineLevel="1" thickBot="1" x14ac:dyDescent="0.25">
      <c r="A611" s="33"/>
      <c r="B611" s="58"/>
      <c r="C611" s="51" t="s">
        <v>161</v>
      </c>
      <c r="D611" s="33"/>
      <c r="E611" s="271">
        <f>SUM(E608:E610)</f>
        <v>0.99999999999999967</v>
      </c>
      <c r="F611" s="33"/>
      <c r="G611" s="218">
        <f t="shared" ref="G611" si="957">SUM(J611:AS611)</f>
        <v>4065607083.7088504</v>
      </c>
      <c r="H611" s="216">
        <f>+G611/$G$611</f>
        <v>1</v>
      </c>
      <c r="I611" s="201" t="s">
        <v>164</v>
      </c>
      <c r="J611" s="212">
        <f>SUM(J608:J610)</f>
        <v>54560186.28199999</v>
      </c>
      <c r="K611" s="212">
        <f t="shared" ref="K611:AJ611" si="958">SUM(K608:K610)</f>
        <v>34553607.872250035</v>
      </c>
      <c r="L611" s="212">
        <f t="shared" si="958"/>
        <v>25697480.672000006</v>
      </c>
      <c r="M611" s="212">
        <f t="shared" si="958"/>
        <v>22895766.720500004</v>
      </c>
      <c r="N611" s="212">
        <f t="shared" si="958"/>
        <v>20849071.295999985</v>
      </c>
      <c r="O611" s="212">
        <f t="shared" si="958"/>
        <v>20489493.256999999</v>
      </c>
      <c r="P611" s="212">
        <f t="shared" si="958"/>
        <v>32534602.707000002</v>
      </c>
      <c r="Q611" s="212">
        <f t="shared" si="958"/>
        <v>27637017.06699999</v>
      </c>
      <c r="R611" s="212">
        <f t="shared" si="958"/>
        <v>38102148.581500009</v>
      </c>
      <c r="S611" s="212">
        <f t="shared" si="958"/>
        <v>48483408.349000007</v>
      </c>
      <c r="T611" s="212">
        <f t="shared" si="958"/>
        <v>70037900.311499998</v>
      </c>
      <c r="U611" s="212">
        <f t="shared" si="958"/>
        <v>119120706.22549999</v>
      </c>
      <c r="V611" s="212">
        <f t="shared" si="958"/>
        <v>133528092.02529973</v>
      </c>
      <c r="W611" s="212">
        <f t="shared" si="958"/>
        <v>97324728.709399909</v>
      </c>
      <c r="X611" s="212">
        <f t="shared" si="958"/>
        <v>86992578.379699931</v>
      </c>
      <c r="Y611" s="212">
        <f t="shared" si="958"/>
        <v>56571476.512699962</v>
      </c>
      <c r="Z611" s="212">
        <f t="shared" si="958"/>
        <v>58501406.498000018</v>
      </c>
      <c r="AA611" s="212">
        <f t="shared" si="958"/>
        <v>77816766.197300017</v>
      </c>
      <c r="AB611" s="212">
        <f t="shared" si="958"/>
        <v>95987874.19659999</v>
      </c>
      <c r="AC611" s="212">
        <f t="shared" si="958"/>
        <v>78591405.907900006</v>
      </c>
      <c r="AD611" s="212">
        <f t="shared" si="958"/>
        <v>103276458.67539999</v>
      </c>
      <c r="AE611" s="212">
        <f t="shared" si="958"/>
        <v>126681489.34810004</v>
      </c>
      <c r="AF611" s="212">
        <f t="shared" si="958"/>
        <v>171894937.56939995</v>
      </c>
      <c r="AG611" s="212">
        <f t="shared" si="958"/>
        <v>261323991.90680003</v>
      </c>
      <c r="AH611" s="212">
        <f t="shared" si="958"/>
        <v>321064556.10000002</v>
      </c>
      <c r="AI611" s="212">
        <f t="shared" si="958"/>
        <v>237128539.56999999</v>
      </c>
      <c r="AJ611" s="212">
        <f t="shared" si="958"/>
        <v>163850441.96000001</v>
      </c>
      <c r="AK611" s="212">
        <f t="shared" ref="AK611:AL611" si="959">SUM(AK608:AK610)</f>
        <v>149495280.06999999</v>
      </c>
      <c r="AL611" s="212">
        <f t="shared" si="959"/>
        <v>121001393.28</v>
      </c>
      <c r="AM611" s="212">
        <f t="shared" ref="AM611:AO611" si="960">SUM(AM608:AM610)</f>
        <v>150000637.81219995</v>
      </c>
      <c r="AN611" s="212">
        <f t="shared" si="960"/>
        <v>178508171.7119</v>
      </c>
      <c r="AO611" s="212">
        <f t="shared" si="960"/>
        <v>150677442.75890002</v>
      </c>
      <c r="AP611" s="212">
        <f t="shared" ref="AP611:AS611" si="961">SUM(AP608:AP610)</f>
        <v>145901185.08660001</v>
      </c>
      <c r="AQ611" s="212">
        <f t="shared" si="961"/>
        <v>147588927.94980001</v>
      </c>
      <c r="AR611" s="212">
        <f t="shared" si="961"/>
        <v>188701953.84819999</v>
      </c>
      <c r="AS611" s="212">
        <f t="shared" si="961"/>
        <v>248235958.29339999</v>
      </c>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c r="CG611" s="34"/>
      <c r="CH611" s="34"/>
      <c r="CI611" s="34"/>
      <c r="CJ611" s="34"/>
      <c r="CK611" s="34"/>
      <c r="CL611" s="34"/>
      <c r="CM611" s="34"/>
      <c r="CN611" s="34"/>
      <c r="CO611" s="34"/>
      <c r="CP611" s="34"/>
      <c r="CQ611" s="34"/>
      <c r="CR611" s="34"/>
      <c r="CS611" s="34"/>
      <c r="CT611" s="34"/>
      <c r="CU611" s="34"/>
      <c r="CV611" s="34"/>
      <c r="CW611" s="34"/>
      <c r="CX611" s="34"/>
      <c r="CY611" s="34"/>
      <c r="CZ611" s="34"/>
      <c r="DA611" s="34"/>
      <c r="DB611" s="14"/>
      <c r="DC611" s="28"/>
      <c r="DD611" s="28"/>
      <c r="DE611" s="28"/>
      <c r="DF611" s="28"/>
      <c r="DG611" s="28"/>
      <c r="DH611" s="28"/>
      <c r="DI611" s="28"/>
      <c r="DJ611" s="28"/>
      <c r="DK611" s="28"/>
      <c r="DL611" s="28"/>
      <c r="DM611" s="28"/>
      <c r="DN611" s="28"/>
      <c r="DO611" s="28"/>
      <c r="DP611" s="28"/>
      <c r="DQ611" s="28"/>
      <c r="DR611" s="28"/>
      <c r="DS611" s="28"/>
      <c r="DT611" s="28"/>
      <c r="DU611" s="28"/>
      <c r="DV611" s="28"/>
      <c r="DW611" s="28"/>
      <c r="DX611" s="28"/>
      <c r="DY611" s="28"/>
      <c r="DZ611" s="28"/>
      <c r="EA611" s="28"/>
      <c r="EB611" s="28"/>
      <c r="EC611" s="28"/>
      <c r="ED611" s="28"/>
      <c r="EE611" s="28"/>
      <c r="EF611" s="28"/>
      <c r="EG611" s="28"/>
      <c r="EH611" s="28"/>
      <c r="EI611" s="28"/>
      <c r="EJ611" s="28"/>
      <c r="EK611" s="28"/>
      <c r="EL611" s="28"/>
      <c r="EM611" s="28"/>
      <c r="EN611" s="28"/>
      <c r="EO611" s="28"/>
      <c r="EP611" s="28"/>
      <c r="EQ611" s="28"/>
      <c r="ER611" s="28"/>
      <c r="ES611" s="28"/>
      <c r="ET611" s="28"/>
      <c r="EU611" s="28"/>
      <c r="EV611" s="28"/>
      <c r="EW611" s="28"/>
      <c r="EX611" s="28"/>
      <c r="EY611" s="28"/>
      <c r="EZ611" s="28"/>
      <c r="FA611" s="28"/>
      <c r="FB611" s="28"/>
      <c r="FC611" s="28"/>
      <c r="FD611" s="28"/>
      <c r="FE611" s="28"/>
      <c r="FF611" s="28"/>
      <c r="FG611" s="28"/>
      <c r="FH611" s="28"/>
      <c r="FI611" s="28"/>
      <c r="FJ611" s="28"/>
      <c r="FK611" s="28"/>
      <c r="FL611" s="28"/>
      <c r="FM611" s="28"/>
      <c r="FN611" s="28"/>
      <c r="FO611" s="28"/>
      <c r="FP611" s="28"/>
      <c r="FQ611" s="28"/>
      <c r="FR611" s="28"/>
      <c r="FS611" s="28"/>
      <c r="FT611" s="28"/>
      <c r="FU611" s="28"/>
      <c r="FV611" s="28"/>
      <c r="FW611" s="28"/>
      <c r="FX611" s="28"/>
      <c r="FY611" s="28"/>
      <c r="FZ611" s="28"/>
      <c r="GA611" s="28"/>
      <c r="GB611" s="28"/>
      <c r="GC611" s="28"/>
      <c r="GD611" s="28"/>
      <c r="GE611" s="28"/>
      <c r="GF611" s="28"/>
      <c r="GG611" s="28"/>
      <c r="GH611" s="28"/>
      <c r="GI611" s="28"/>
      <c r="GJ611" s="28"/>
      <c r="GK611" s="28"/>
      <c r="GL611" s="28"/>
      <c r="GM611" s="28"/>
      <c r="GN611" s="28"/>
      <c r="GO611" s="28"/>
      <c r="GP611" s="28"/>
      <c r="GQ611" s="28"/>
      <c r="GR611" s="28"/>
      <c r="GS611" s="28"/>
      <c r="GT611" s="28"/>
      <c r="GU611" s="28"/>
      <c r="GV611" s="28"/>
      <c r="GW611" s="28"/>
      <c r="GX611" s="28"/>
      <c r="GY611" s="28"/>
      <c r="GZ611" s="28"/>
      <c r="HA611" s="28"/>
      <c r="HB611" s="28"/>
      <c r="HC611" s="28"/>
      <c r="HD611" s="28"/>
      <c r="HE611" s="28"/>
      <c r="HF611" s="28"/>
      <c r="HG611" s="28"/>
      <c r="HH611" s="28"/>
      <c r="HI611" s="28"/>
      <c r="HJ611" s="28"/>
      <c r="HK611" s="28"/>
      <c r="HL611" s="28"/>
      <c r="HM611" s="28"/>
      <c r="HN611" s="28"/>
      <c r="HO611" s="28"/>
      <c r="HP611" s="28"/>
      <c r="HQ611" s="28"/>
      <c r="HR611" s="28"/>
      <c r="HS611" s="28"/>
      <c r="HT611" s="28"/>
      <c r="HU611" s="28"/>
      <c r="HV611" s="28"/>
      <c r="HW611" s="28"/>
      <c r="HX611" s="28"/>
      <c r="HY611" s="28"/>
      <c r="HZ611" s="28"/>
      <c r="IA611" s="28"/>
      <c r="IB611" s="28"/>
      <c r="IC611" s="28"/>
      <c r="ID611" s="28"/>
      <c r="IE611" s="28"/>
      <c r="IF611" s="28"/>
      <c r="IG611" s="28"/>
      <c r="IH611" s="28"/>
      <c r="II611" s="28"/>
      <c r="IJ611" s="28"/>
      <c r="IK611" s="28"/>
      <c r="IL611" s="28"/>
      <c r="IM611" s="28"/>
      <c r="IN611" s="28"/>
      <c r="IO611" s="28"/>
      <c r="IP611" s="28"/>
      <c r="IQ611" s="28"/>
      <c r="IR611" s="28"/>
      <c r="IS611" s="28"/>
      <c r="IT611" s="28"/>
      <c r="IU611" s="28"/>
      <c r="IV611" s="28"/>
      <c r="IW611" s="28"/>
      <c r="IX611" s="28"/>
      <c r="IY611" s="28"/>
      <c r="IZ611" s="28"/>
      <c r="JA611" s="28"/>
      <c r="JB611" s="28"/>
      <c r="JC611" s="28"/>
      <c r="JD611" s="28"/>
      <c r="JE611" s="28"/>
      <c r="JF611" s="28"/>
      <c r="JG611" s="28"/>
      <c r="JH611" s="28"/>
      <c r="JI611" s="28"/>
      <c r="JJ611" s="28"/>
      <c r="JK611" s="28"/>
      <c r="JL611" s="28"/>
      <c r="JM611" s="28"/>
      <c r="JN611" s="28"/>
      <c r="JO611" s="28"/>
      <c r="JP611" s="28"/>
      <c r="JQ611" s="28"/>
      <c r="JR611" s="28"/>
      <c r="JS611" s="28"/>
    </row>
    <row r="612" spans="1:279" s="27" customFormat="1" ht="13.5" outlineLevel="1" thickTop="1" x14ac:dyDescent="0.2">
      <c r="A612" s="33"/>
      <c r="B612" s="58"/>
      <c r="C612" s="33"/>
      <c r="D612" s="33"/>
      <c r="E612" s="270"/>
      <c r="F612" s="33"/>
      <c r="G612" s="33"/>
      <c r="H612" s="33"/>
      <c r="I612" s="201"/>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c r="CG612" s="34"/>
      <c r="CH612" s="34"/>
      <c r="CI612" s="34"/>
      <c r="CJ612" s="34"/>
      <c r="CK612" s="34"/>
      <c r="CL612" s="34"/>
      <c r="CM612" s="34"/>
      <c r="CN612" s="34"/>
      <c r="CO612" s="34"/>
      <c r="CP612" s="34"/>
      <c r="CQ612" s="34"/>
      <c r="CR612" s="34"/>
      <c r="CS612" s="34"/>
      <c r="CT612" s="34"/>
      <c r="CU612" s="34"/>
      <c r="CV612" s="34"/>
      <c r="CW612" s="34"/>
      <c r="CX612" s="34"/>
      <c r="CY612" s="34"/>
      <c r="CZ612" s="34"/>
      <c r="DA612" s="34"/>
      <c r="DB612" s="14"/>
      <c r="DC612" s="28"/>
      <c r="DD612" s="28"/>
      <c r="DE612" s="28"/>
      <c r="DF612" s="28"/>
      <c r="DG612" s="28"/>
      <c r="DH612" s="28"/>
      <c r="DI612" s="28"/>
      <c r="DJ612" s="28"/>
      <c r="DK612" s="28"/>
      <c r="DL612" s="28"/>
      <c r="DM612" s="28"/>
      <c r="DN612" s="28"/>
      <c r="DO612" s="28"/>
      <c r="DP612" s="28"/>
      <c r="DQ612" s="28"/>
      <c r="DR612" s="28"/>
      <c r="DS612" s="28"/>
      <c r="DT612" s="28"/>
      <c r="DU612" s="28"/>
      <c r="DV612" s="28"/>
      <c r="DW612" s="28"/>
      <c r="DX612" s="28"/>
      <c r="DY612" s="28"/>
      <c r="DZ612" s="28"/>
      <c r="EA612" s="28"/>
      <c r="EB612" s="28"/>
      <c r="EC612" s="28"/>
      <c r="ED612" s="28"/>
      <c r="EE612" s="28"/>
      <c r="EF612" s="28"/>
      <c r="EG612" s="28"/>
      <c r="EH612" s="28"/>
      <c r="EI612" s="28"/>
      <c r="EJ612" s="28"/>
      <c r="EK612" s="28"/>
      <c r="EL612" s="28"/>
      <c r="EM612" s="28"/>
      <c r="EN612" s="28"/>
      <c r="EO612" s="28"/>
      <c r="EP612" s="28"/>
      <c r="EQ612" s="28"/>
      <c r="ER612" s="28"/>
      <c r="ES612" s="28"/>
      <c r="ET612" s="28"/>
      <c r="EU612" s="28"/>
      <c r="EV612" s="28"/>
      <c r="EW612" s="28"/>
      <c r="EX612" s="28"/>
      <c r="EY612" s="28"/>
      <c r="EZ612" s="28"/>
      <c r="FA612" s="28"/>
      <c r="FB612" s="28"/>
      <c r="FC612" s="28"/>
      <c r="FD612" s="28"/>
      <c r="FE612" s="28"/>
      <c r="FF612" s="28"/>
      <c r="FG612" s="28"/>
      <c r="FH612" s="28"/>
      <c r="FI612" s="28"/>
      <c r="FJ612" s="28"/>
      <c r="FK612" s="28"/>
      <c r="FL612" s="28"/>
      <c r="FM612" s="28"/>
      <c r="FN612" s="28"/>
      <c r="FO612" s="28"/>
      <c r="FP612" s="28"/>
      <c r="FQ612" s="28"/>
      <c r="FR612" s="28"/>
      <c r="FS612" s="28"/>
      <c r="FT612" s="28"/>
      <c r="FU612" s="28"/>
      <c r="FV612" s="28"/>
      <c r="FW612" s="28"/>
      <c r="FX612" s="28"/>
      <c r="FY612" s="28"/>
      <c r="FZ612" s="28"/>
      <c r="GA612" s="28"/>
      <c r="GB612" s="28"/>
      <c r="GC612" s="28"/>
      <c r="GD612" s="28"/>
      <c r="GE612" s="28"/>
      <c r="GF612" s="28"/>
      <c r="GG612" s="28"/>
      <c r="GH612" s="28"/>
      <c r="GI612" s="28"/>
      <c r="GJ612" s="28"/>
      <c r="GK612" s="28"/>
      <c r="GL612" s="28"/>
      <c r="GM612" s="28"/>
      <c r="GN612" s="28"/>
      <c r="GO612" s="28"/>
      <c r="GP612" s="28"/>
      <c r="GQ612" s="28"/>
      <c r="GR612" s="28"/>
      <c r="GS612" s="28"/>
      <c r="GT612" s="28"/>
      <c r="GU612" s="28"/>
      <c r="GV612" s="28"/>
      <c r="GW612" s="28"/>
      <c r="GX612" s="28"/>
      <c r="GY612" s="28"/>
      <c r="GZ612" s="28"/>
      <c r="HA612" s="28"/>
      <c r="HB612" s="28"/>
      <c r="HC612" s="28"/>
      <c r="HD612" s="28"/>
      <c r="HE612" s="28"/>
      <c r="HF612" s="28"/>
      <c r="HG612" s="28"/>
      <c r="HH612" s="28"/>
      <c r="HI612" s="28"/>
      <c r="HJ612" s="28"/>
      <c r="HK612" s="28"/>
      <c r="HL612" s="28"/>
      <c r="HM612" s="28"/>
      <c r="HN612" s="28"/>
      <c r="HO612" s="28"/>
      <c r="HP612" s="28"/>
      <c r="HQ612" s="28"/>
      <c r="HR612" s="28"/>
      <c r="HS612" s="28"/>
      <c r="HT612" s="28"/>
      <c r="HU612" s="28"/>
      <c r="HV612" s="28"/>
      <c r="HW612" s="28"/>
      <c r="HX612" s="28"/>
      <c r="HY612" s="28"/>
      <c r="HZ612" s="28"/>
      <c r="IA612" s="28"/>
      <c r="IB612" s="28"/>
      <c r="IC612" s="28"/>
      <c r="ID612" s="28"/>
      <c r="IE612" s="28"/>
      <c r="IF612" s="28"/>
      <c r="IG612" s="28"/>
      <c r="IH612" s="28"/>
      <c r="II612" s="28"/>
      <c r="IJ612" s="28"/>
      <c r="IK612" s="28"/>
      <c r="IL612" s="28"/>
      <c r="IM612" s="28"/>
      <c r="IN612" s="28"/>
      <c r="IO612" s="28"/>
      <c r="IP612" s="28"/>
      <c r="IQ612" s="28"/>
      <c r="IR612" s="28"/>
      <c r="IS612" s="28"/>
      <c r="IT612" s="28"/>
      <c r="IU612" s="28"/>
      <c r="IV612" s="28"/>
      <c r="IW612" s="28"/>
      <c r="IX612" s="28"/>
      <c r="IY612" s="28"/>
      <c r="IZ612" s="28"/>
      <c r="JA612" s="28"/>
      <c r="JB612" s="28"/>
      <c r="JC612" s="28"/>
      <c r="JD612" s="28"/>
      <c r="JE612" s="28"/>
      <c r="JF612" s="28"/>
      <c r="JG612" s="28"/>
      <c r="JH612" s="28"/>
      <c r="JI612" s="28"/>
      <c r="JJ612" s="28"/>
      <c r="JK612" s="28"/>
      <c r="JL612" s="28"/>
      <c r="JM612" s="28"/>
      <c r="JN612" s="28"/>
      <c r="JO612" s="28"/>
      <c r="JP612" s="28"/>
      <c r="JQ612" s="28"/>
      <c r="JR612" s="28"/>
      <c r="JS612" s="28"/>
    </row>
    <row r="613" spans="1:279" s="27" customFormat="1" ht="12.75" outlineLevel="1" x14ac:dyDescent="0.2">
      <c r="A613" s="33"/>
      <c r="B613" s="58"/>
      <c r="C613" s="33" t="s">
        <v>171</v>
      </c>
      <c r="D613" s="33"/>
      <c r="E613" s="270">
        <f t="shared" si="947"/>
        <v>0.22097360093761875</v>
      </c>
      <c r="F613" s="33"/>
      <c r="G613" s="204">
        <f>SUM(J613:AS613)</f>
        <v>1006866095.3466429</v>
      </c>
      <c r="H613" s="216">
        <f>G613/G611</f>
        <v>0.2476545506281756</v>
      </c>
      <c r="I613" s="201" t="s">
        <v>164</v>
      </c>
      <c r="J613" s="197">
        <f>J634+J629+J624</f>
        <v>12295216.977751672</v>
      </c>
      <c r="K613" s="203">
        <f t="shared" ref="K613:AI613" si="962">K634+K629+K624</f>
        <v>7786705.565072882</v>
      </c>
      <c r="L613" s="203">
        <f t="shared" si="962"/>
        <v>5790964.4774812171</v>
      </c>
      <c r="M613" s="203">
        <f t="shared" si="962"/>
        <v>5159594.1818366945</v>
      </c>
      <c r="N613" s="203">
        <f t="shared" si="962"/>
        <v>4698368.4044624446</v>
      </c>
      <c r="O613" s="203">
        <f t="shared" si="962"/>
        <v>4617336.9727314683</v>
      </c>
      <c r="P613" s="203">
        <f t="shared" si="962"/>
        <v>7331719.8277140586</v>
      </c>
      <c r="Q613" s="203">
        <f t="shared" si="962"/>
        <v>6228041.8123993063</v>
      </c>
      <c r="R613" s="203">
        <f t="shared" si="962"/>
        <v>8586374.3519261125</v>
      </c>
      <c r="S613" s="203">
        <f t="shared" si="962"/>
        <v>10925806.271826398</v>
      </c>
      <c r="T613" s="203">
        <f t="shared" si="962"/>
        <v>15783142.244881421</v>
      </c>
      <c r="U613" s="203">
        <f t="shared" si="962"/>
        <v>26844023.625863783</v>
      </c>
      <c r="V613" s="203">
        <f t="shared" si="962"/>
        <v>25481669.837130297</v>
      </c>
      <c r="W613" s="203">
        <f t="shared" si="962"/>
        <v>20233373.166673996</v>
      </c>
      <c r="X613" s="203">
        <f t="shared" si="962"/>
        <v>19165353.76637093</v>
      </c>
      <c r="Y613" s="203">
        <f t="shared" si="962"/>
        <v>12917956.40188306</v>
      </c>
      <c r="Z613" s="203">
        <f t="shared" si="962"/>
        <v>14230595.825153904</v>
      </c>
      <c r="AA613" s="203">
        <f t="shared" si="962"/>
        <v>18073345.744365685</v>
      </c>
      <c r="AB613" s="203">
        <f t="shared" si="962"/>
        <v>23309118.276404865</v>
      </c>
      <c r="AC613" s="203">
        <f t="shared" si="962"/>
        <v>18099043.913119107</v>
      </c>
      <c r="AD613" s="203">
        <f t="shared" si="962"/>
        <v>22548481.26129365</v>
      </c>
      <c r="AE613" s="203">
        <f t="shared" si="962"/>
        <v>27656545.179099537</v>
      </c>
      <c r="AF613" s="203">
        <f t="shared" si="962"/>
        <v>39926542.937388465</v>
      </c>
      <c r="AG613" s="203">
        <f t="shared" si="962"/>
        <v>62247677.979574203</v>
      </c>
      <c r="AH613" s="203">
        <f t="shared" si="962"/>
        <v>97616542.602475867</v>
      </c>
      <c r="AI613" s="203">
        <f t="shared" si="962"/>
        <v>75205794.617545009</v>
      </c>
      <c r="AJ613" s="203">
        <f>AJ634+AJ629+AJ624</f>
        <v>59116781.703153804</v>
      </c>
      <c r="AK613" s="203">
        <f t="shared" ref="AK613:AL613" si="963">AK634+AK629+AK624</f>
        <v>55531826.602566078</v>
      </c>
      <c r="AL613" s="203">
        <f t="shared" si="963"/>
        <v>40530660.820221901</v>
      </c>
      <c r="AM613" s="203">
        <f t="shared" ref="AM613:AO613" si="964">AM634+AM629+AM624</f>
        <v>59055935.714367799</v>
      </c>
      <c r="AN613" s="203">
        <f t="shared" si="964"/>
        <v>68275150.394838542</v>
      </c>
      <c r="AO613" s="203">
        <f t="shared" si="964"/>
        <v>53387114.893023714</v>
      </c>
      <c r="AP613" s="203">
        <f t="shared" ref="AP613:AS613" si="965">AP634+AP629+AP624</f>
        <v>43714184.251000002</v>
      </c>
      <c r="AQ613" s="203">
        <f t="shared" si="965"/>
        <v>12424788.841652237</v>
      </c>
      <c r="AR613" s="203">
        <f t="shared" si="965"/>
        <v>9031788.8661879897</v>
      </c>
      <c r="AS613" s="203">
        <f t="shared" si="965"/>
        <v>13038527.0372044</v>
      </c>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c r="CG613" s="34"/>
      <c r="CH613" s="34"/>
      <c r="CI613" s="34"/>
      <c r="CJ613" s="34"/>
      <c r="CK613" s="34"/>
      <c r="CL613" s="34"/>
      <c r="CM613" s="34"/>
      <c r="CN613" s="34"/>
      <c r="CO613" s="34"/>
      <c r="CP613" s="34"/>
      <c r="CQ613" s="34"/>
      <c r="CR613" s="34"/>
      <c r="CS613" s="34"/>
      <c r="CT613" s="34"/>
      <c r="CU613" s="34"/>
      <c r="CV613" s="34"/>
      <c r="CW613" s="34"/>
      <c r="CX613" s="34"/>
      <c r="CY613" s="34"/>
      <c r="CZ613" s="34"/>
      <c r="DA613" s="34"/>
      <c r="DB613" s="14"/>
      <c r="DC613" s="28"/>
      <c r="DD613" s="28"/>
      <c r="DE613" s="28"/>
      <c r="DF613" s="28"/>
      <c r="DG613" s="28"/>
      <c r="DH613" s="28"/>
      <c r="DI613" s="28"/>
      <c r="DJ613" s="28"/>
      <c r="DK613" s="28"/>
      <c r="DL613" s="28"/>
      <c r="DM613" s="28"/>
      <c r="DN613" s="28"/>
      <c r="DO613" s="28"/>
      <c r="DP613" s="28"/>
      <c r="DQ613" s="28"/>
      <c r="DR613" s="28"/>
      <c r="DS613" s="28"/>
      <c r="DT613" s="28"/>
      <c r="DU613" s="28"/>
      <c r="DV613" s="28"/>
      <c r="DW613" s="28"/>
      <c r="DX613" s="28"/>
      <c r="DY613" s="28"/>
      <c r="DZ613" s="28"/>
      <c r="EA613" s="28"/>
      <c r="EB613" s="28"/>
      <c r="EC613" s="28"/>
      <c r="ED613" s="28"/>
      <c r="EE613" s="28"/>
      <c r="EF613" s="28"/>
      <c r="EG613" s="28"/>
      <c r="EH613" s="28"/>
      <c r="EI613" s="28"/>
      <c r="EJ613" s="28"/>
      <c r="EK613" s="28"/>
      <c r="EL613" s="28"/>
      <c r="EM613" s="28"/>
      <c r="EN613" s="28"/>
      <c r="EO613" s="28"/>
      <c r="EP613" s="28"/>
      <c r="EQ613" s="28"/>
      <c r="ER613" s="28"/>
      <c r="ES613" s="28"/>
      <c r="ET613" s="28"/>
      <c r="EU613" s="28"/>
      <c r="EV613" s="28"/>
      <c r="EW613" s="28"/>
      <c r="EX613" s="28"/>
      <c r="EY613" s="28"/>
      <c r="EZ613" s="28"/>
      <c r="FA613" s="28"/>
      <c r="FB613" s="28"/>
      <c r="FC613" s="28"/>
      <c r="FD613" s="28"/>
      <c r="FE613" s="28"/>
      <c r="FF613" s="28"/>
      <c r="FG613" s="28"/>
      <c r="FH613" s="28"/>
      <c r="FI613" s="28"/>
      <c r="FJ613" s="28"/>
      <c r="FK613" s="28"/>
      <c r="FL613" s="28"/>
      <c r="FM613" s="28"/>
      <c r="FN613" s="28"/>
      <c r="FO613" s="28"/>
      <c r="FP613" s="28"/>
      <c r="FQ613" s="28"/>
      <c r="FR613" s="28"/>
      <c r="FS613" s="28"/>
      <c r="FT613" s="28"/>
      <c r="FU613" s="28"/>
      <c r="FV613" s="28"/>
      <c r="FW613" s="28"/>
      <c r="FX613" s="28"/>
      <c r="FY613" s="28"/>
      <c r="FZ613" s="28"/>
      <c r="GA613" s="28"/>
      <c r="GB613" s="28"/>
      <c r="GC613" s="28"/>
      <c r="GD613" s="28"/>
      <c r="GE613" s="28"/>
      <c r="GF613" s="28"/>
      <c r="GG613" s="28"/>
      <c r="GH613" s="28"/>
      <c r="GI613" s="28"/>
      <c r="GJ613" s="28"/>
      <c r="GK613" s="28"/>
      <c r="GL613" s="28"/>
      <c r="GM613" s="28"/>
      <c r="GN613" s="28"/>
      <c r="GO613" s="28"/>
      <c r="GP613" s="28"/>
      <c r="GQ613" s="28"/>
      <c r="GR613" s="28"/>
      <c r="GS613" s="28"/>
      <c r="GT613" s="28"/>
      <c r="GU613" s="28"/>
      <c r="GV613" s="28"/>
      <c r="GW613" s="28"/>
      <c r="GX613" s="28"/>
      <c r="GY613" s="28"/>
      <c r="GZ613" s="28"/>
      <c r="HA613" s="28"/>
      <c r="HB613" s="28"/>
      <c r="HC613" s="28"/>
      <c r="HD613" s="28"/>
      <c r="HE613" s="28"/>
      <c r="HF613" s="28"/>
      <c r="HG613" s="28"/>
      <c r="HH613" s="28"/>
      <c r="HI613" s="28"/>
      <c r="HJ613" s="28"/>
      <c r="HK613" s="28"/>
      <c r="HL613" s="28"/>
      <c r="HM613" s="28"/>
      <c r="HN613" s="28"/>
      <c r="HO613" s="28"/>
      <c r="HP613" s="28"/>
      <c r="HQ613" s="28"/>
      <c r="HR613" s="28"/>
      <c r="HS613" s="28"/>
      <c r="HT613" s="28"/>
      <c r="HU613" s="28"/>
      <c r="HV613" s="28"/>
      <c r="HW613" s="28"/>
      <c r="HX613" s="28"/>
      <c r="HY613" s="28"/>
      <c r="HZ613" s="28"/>
      <c r="IA613" s="28"/>
      <c r="IB613" s="28"/>
      <c r="IC613" s="28"/>
      <c r="ID613" s="28"/>
      <c r="IE613" s="28"/>
      <c r="IF613" s="28"/>
      <c r="IG613" s="28"/>
      <c r="IH613" s="28"/>
      <c r="II613" s="28"/>
      <c r="IJ613" s="28"/>
      <c r="IK613" s="28"/>
      <c r="IL613" s="28"/>
      <c r="IM613" s="28"/>
      <c r="IN613" s="28"/>
      <c r="IO613" s="28"/>
      <c r="IP613" s="28"/>
      <c r="IQ613" s="28"/>
      <c r="IR613" s="28"/>
      <c r="IS613" s="28"/>
      <c r="IT613" s="28"/>
      <c r="IU613" s="28"/>
      <c r="IV613" s="28"/>
      <c r="IW613" s="28"/>
      <c r="IX613" s="28"/>
      <c r="IY613" s="28"/>
      <c r="IZ613" s="28"/>
      <c r="JA613" s="28"/>
      <c r="JB613" s="28"/>
      <c r="JC613" s="28"/>
      <c r="JD613" s="28"/>
      <c r="JE613" s="28"/>
      <c r="JF613" s="28"/>
      <c r="JG613" s="28"/>
      <c r="JH613" s="28"/>
      <c r="JI613" s="28"/>
      <c r="JJ613" s="28"/>
      <c r="JK613" s="28"/>
      <c r="JL613" s="28"/>
      <c r="JM613" s="28"/>
      <c r="JN613" s="28"/>
      <c r="JO613" s="28"/>
      <c r="JP613" s="28"/>
      <c r="JQ613" s="28"/>
      <c r="JR613" s="28"/>
      <c r="JS613" s="28"/>
    </row>
    <row r="614" spans="1:279" s="27" customFormat="1" ht="12.75" outlineLevel="1" x14ac:dyDescent="0.2">
      <c r="A614" s="33"/>
      <c r="B614" s="58"/>
      <c r="C614" s="33"/>
      <c r="D614" s="33"/>
      <c r="E614" s="33"/>
      <c r="F614" s="33"/>
      <c r="G614" s="202"/>
      <c r="H614" s="33"/>
      <c r="I614" s="12"/>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c r="CG614" s="34"/>
      <c r="CH614" s="34"/>
      <c r="CI614" s="34"/>
      <c r="CJ614" s="34"/>
      <c r="CK614" s="34"/>
      <c r="CL614" s="34"/>
      <c r="CM614" s="34"/>
      <c r="CN614" s="34"/>
      <c r="CO614" s="34"/>
      <c r="CP614" s="34"/>
      <c r="CQ614" s="34"/>
      <c r="CR614" s="34"/>
      <c r="CS614" s="34"/>
      <c r="CT614" s="34"/>
      <c r="CU614" s="34"/>
      <c r="CV614" s="34"/>
      <c r="CW614" s="34"/>
      <c r="CX614" s="34"/>
      <c r="CY614" s="34"/>
      <c r="CZ614" s="34"/>
      <c r="DA614" s="34"/>
      <c r="DB614" s="14"/>
      <c r="DC614" s="28"/>
      <c r="DD614" s="28"/>
      <c r="DE614" s="28"/>
      <c r="DF614" s="28"/>
      <c r="DG614" s="28"/>
      <c r="DH614" s="28"/>
      <c r="DI614" s="28"/>
      <c r="DJ614" s="28"/>
      <c r="DK614" s="28"/>
      <c r="DL614" s="28"/>
      <c r="DM614" s="28"/>
      <c r="DN614" s="28"/>
      <c r="DO614" s="28"/>
      <c r="DP614" s="28"/>
      <c r="DQ614" s="28"/>
      <c r="DR614" s="28"/>
      <c r="DS614" s="28"/>
      <c r="DT614" s="28"/>
      <c r="DU614" s="28"/>
      <c r="DV614" s="28"/>
      <c r="DW614" s="28"/>
      <c r="DX614" s="28"/>
      <c r="DY614" s="28"/>
      <c r="DZ614" s="28"/>
      <c r="EA614" s="28"/>
      <c r="EB614" s="28"/>
      <c r="EC614" s="28"/>
      <c r="ED614" s="28"/>
      <c r="EE614" s="28"/>
      <c r="EF614" s="28"/>
      <c r="EG614" s="28"/>
      <c r="EH614" s="28"/>
      <c r="EI614" s="28"/>
      <c r="EJ614" s="28"/>
      <c r="EK614" s="28"/>
      <c r="EL614" s="28"/>
      <c r="EM614" s="28"/>
      <c r="EN614" s="28"/>
      <c r="EO614" s="28"/>
      <c r="EP614" s="28"/>
      <c r="EQ614" s="28"/>
      <c r="ER614" s="28"/>
      <c r="ES614" s="28"/>
      <c r="ET614" s="28"/>
      <c r="EU614" s="28"/>
      <c r="EV614" s="28"/>
      <c r="EW614" s="28"/>
      <c r="EX614" s="28"/>
      <c r="EY614" s="28"/>
      <c r="EZ614" s="28"/>
      <c r="FA614" s="28"/>
      <c r="FB614" s="28"/>
      <c r="FC614" s="28"/>
      <c r="FD614" s="28"/>
      <c r="FE614" s="28"/>
      <c r="FF614" s="28"/>
      <c r="FG614" s="28"/>
      <c r="FH614" s="28"/>
      <c r="FI614" s="28"/>
      <c r="FJ614" s="28"/>
      <c r="FK614" s="28"/>
      <c r="FL614" s="28"/>
      <c r="FM614" s="28"/>
      <c r="FN614" s="28"/>
      <c r="FO614" s="28"/>
      <c r="FP614" s="28"/>
      <c r="FQ614" s="28"/>
      <c r="FR614" s="28"/>
      <c r="FS614" s="28"/>
      <c r="FT614" s="28"/>
      <c r="FU614" s="28"/>
      <c r="FV614" s="28"/>
      <c r="FW614" s="28"/>
      <c r="FX614" s="28"/>
      <c r="FY614" s="28"/>
      <c r="FZ614" s="28"/>
      <c r="GA614" s="28"/>
      <c r="GB614" s="28"/>
      <c r="GC614" s="28"/>
      <c r="GD614" s="28"/>
      <c r="GE614" s="28"/>
      <c r="GF614" s="28"/>
      <c r="GG614" s="28"/>
      <c r="GH614" s="28"/>
      <c r="GI614" s="28"/>
      <c r="GJ614" s="28"/>
      <c r="GK614" s="28"/>
      <c r="GL614" s="28"/>
      <c r="GM614" s="28"/>
      <c r="GN614" s="28"/>
      <c r="GO614" s="28"/>
      <c r="GP614" s="28"/>
      <c r="GQ614" s="28"/>
      <c r="GR614" s="28"/>
      <c r="GS614" s="28"/>
      <c r="GT614" s="28"/>
      <c r="GU614" s="28"/>
      <c r="GV614" s="28"/>
      <c r="GW614" s="28"/>
      <c r="GX614" s="28"/>
      <c r="GY614" s="28"/>
      <c r="GZ614" s="28"/>
      <c r="HA614" s="28"/>
      <c r="HB614" s="28"/>
      <c r="HC614" s="28"/>
      <c r="HD614" s="28"/>
      <c r="HE614" s="28"/>
      <c r="HF614" s="28"/>
      <c r="HG614" s="28"/>
      <c r="HH614" s="28"/>
      <c r="HI614" s="28"/>
      <c r="HJ614" s="28"/>
      <c r="HK614" s="28"/>
      <c r="HL614" s="28"/>
      <c r="HM614" s="28"/>
      <c r="HN614" s="28"/>
      <c r="HO614" s="28"/>
      <c r="HP614" s="28"/>
      <c r="HQ614" s="28"/>
      <c r="HR614" s="28"/>
      <c r="HS614" s="28"/>
      <c r="HT614" s="28"/>
      <c r="HU614" s="28"/>
      <c r="HV614" s="28"/>
      <c r="HW614" s="28"/>
      <c r="HX614" s="28"/>
      <c r="HY614" s="28"/>
      <c r="HZ614" s="28"/>
      <c r="IA614" s="28"/>
      <c r="IB614" s="28"/>
      <c r="IC614" s="28"/>
      <c r="ID614" s="28"/>
      <c r="IE614" s="28"/>
      <c r="IF614" s="28"/>
      <c r="IG614" s="28"/>
      <c r="IH614" s="28"/>
      <c r="II614" s="28"/>
      <c r="IJ614" s="28"/>
      <c r="IK614" s="28"/>
      <c r="IL614" s="28"/>
      <c r="IM614" s="28"/>
      <c r="IN614" s="28"/>
      <c r="IO614" s="28"/>
      <c r="IP614" s="28"/>
      <c r="IQ614" s="28"/>
      <c r="IR614" s="28"/>
      <c r="IS614" s="28"/>
      <c r="IT614" s="28"/>
      <c r="IU614" s="28"/>
      <c r="IV614" s="28"/>
      <c r="IW614" s="28"/>
      <c r="IX614" s="28"/>
      <c r="IY614" s="28"/>
      <c r="IZ614" s="28"/>
      <c r="JA614" s="28"/>
      <c r="JB614" s="28"/>
      <c r="JC614" s="28"/>
      <c r="JD614" s="28"/>
      <c r="JE614" s="28"/>
      <c r="JF614" s="28"/>
      <c r="JG614" s="28"/>
      <c r="JH614" s="28"/>
      <c r="JI614" s="28"/>
      <c r="JJ614" s="28"/>
      <c r="JK614" s="28"/>
      <c r="JL614" s="28"/>
      <c r="JM614" s="28"/>
      <c r="JN614" s="28"/>
      <c r="JO614" s="28"/>
      <c r="JP614" s="28"/>
      <c r="JQ614" s="28"/>
      <c r="JR614" s="28"/>
      <c r="JS614" s="28"/>
    </row>
    <row r="615" spans="1:279" s="27" customFormat="1" ht="13.5" outlineLevel="1" thickBot="1" x14ac:dyDescent="0.25">
      <c r="A615" s="33"/>
      <c r="B615" s="58"/>
      <c r="C615" s="51" t="s">
        <v>176</v>
      </c>
      <c r="D615" s="33"/>
      <c r="E615" s="33"/>
      <c r="F615" s="33"/>
      <c r="G615" s="218">
        <f t="shared" ref="G615" si="966">SUM(J615:AS615)</f>
        <v>3058740988.3622065</v>
      </c>
      <c r="H615" s="216">
        <f>+G615/$G$611</f>
        <v>0.75234544937182413</v>
      </c>
      <c r="I615" s="201" t="s">
        <v>164</v>
      </c>
      <c r="J615" s="212">
        <f>+J611-J613</f>
        <v>42264969.304248318</v>
      </c>
      <c r="K615" s="212">
        <f>+K611-K613</f>
        <v>26766902.307177152</v>
      </c>
      <c r="L615" s="212">
        <f t="shared" ref="L615:AJ615" si="967">+L611-L613</f>
        <v>19906516.19451879</v>
      </c>
      <c r="M615" s="212">
        <f t="shared" si="967"/>
        <v>17736172.538663309</v>
      </c>
      <c r="N615" s="212">
        <f t="shared" si="967"/>
        <v>16150702.89153754</v>
      </c>
      <c r="O615" s="212">
        <f t="shared" si="967"/>
        <v>15872156.284268532</v>
      </c>
      <c r="P615" s="212">
        <f t="shared" si="967"/>
        <v>25202882.879285943</v>
      </c>
      <c r="Q615" s="212">
        <f t="shared" si="967"/>
        <v>21408975.254600685</v>
      </c>
      <c r="R615" s="212">
        <f t="shared" si="967"/>
        <v>29515774.229573898</v>
      </c>
      <c r="S615" s="212">
        <f t="shared" si="967"/>
        <v>37557602.077173606</v>
      </c>
      <c r="T615" s="212">
        <f t="shared" si="967"/>
        <v>54254758.066618577</v>
      </c>
      <c r="U615" s="212">
        <f t="shared" si="967"/>
        <v>92276682.599636197</v>
      </c>
      <c r="V615" s="212">
        <f t="shared" si="967"/>
        <v>108046422.18816943</v>
      </c>
      <c r="W615" s="212">
        <f t="shared" si="967"/>
        <v>77091355.542725921</v>
      </c>
      <c r="X615" s="212">
        <f t="shared" si="967"/>
        <v>67827224.613328993</v>
      </c>
      <c r="Y615" s="212">
        <f t="shared" si="967"/>
        <v>43653520.110816903</v>
      </c>
      <c r="Z615" s="212">
        <f t="shared" si="967"/>
        <v>44270810.672846116</v>
      </c>
      <c r="AA615" s="212">
        <f t="shared" si="967"/>
        <v>59743420.452934332</v>
      </c>
      <c r="AB615" s="212">
        <f t="shared" si="967"/>
        <v>72678755.920195132</v>
      </c>
      <c r="AC615" s="212">
        <f t="shared" si="967"/>
        <v>60492361.994780898</v>
      </c>
      <c r="AD615" s="212">
        <f t="shared" si="967"/>
        <v>80727977.414106339</v>
      </c>
      <c r="AE615" s="212">
        <f t="shared" si="967"/>
        <v>99024944.169000506</v>
      </c>
      <c r="AF615" s="212">
        <f t="shared" si="967"/>
        <v>131968394.63201149</v>
      </c>
      <c r="AG615" s="212">
        <f t="shared" si="967"/>
        <v>199076313.92722583</v>
      </c>
      <c r="AH615" s="212">
        <f t="shared" si="967"/>
        <v>223448013.49752414</v>
      </c>
      <c r="AI615" s="212">
        <f t="shared" si="967"/>
        <v>161922744.95245498</v>
      </c>
      <c r="AJ615" s="212">
        <f t="shared" si="967"/>
        <v>104733660.2568462</v>
      </c>
      <c r="AK615" s="212">
        <f t="shared" ref="AK615:AL615" si="968">+AK611-AK613</f>
        <v>93963453.467433915</v>
      </c>
      <c r="AL615" s="212">
        <f t="shared" si="968"/>
        <v>80470732.4597781</v>
      </c>
      <c r="AM615" s="212">
        <f t="shared" ref="AM615:AO615" si="969">+AM611-AM613</f>
        <v>90944702.097832143</v>
      </c>
      <c r="AN615" s="212">
        <f t="shared" si="969"/>
        <v>110233021.31706145</v>
      </c>
      <c r="AO615" s="212">
        <f t="shared" si="969"/>
        <v>97290327.865876302</v>
      </c>
      <c r="AP615" s="212">
        <f t="shared" ref="AP615:AS615" si="970">+AP611-AP613</f>
        <v>102187000.8356</v>
      </c>
      <c r="AQ615" s="212">
        <f t="shared" si="970"/>
        <v>135164139.10814777</v>
      </c>
      <c r="AR615" s="212">
        <f t="shared" si="970"/>
        <v>179670164.982012</v>
      </c>
      <c r="AS615" s="212">
        <f t="shared" si="970"/>
        <v>235197431.2561956</v>
      </c>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c r="CG615" s="34"/>
      <c r="CH615" s="34"/>
      <c r="CI615" s="34"/>
      <c r="CJ615" s="34"/>
      <c r="CK615" s="34"/>
      <c r="CL615" s="34"/>
      <c r="CM615" s="34"/>
      <c r="CN615" s="34"/>
      <c r="CO615" s="34"/>
      <c r="CP615" s="34"/>
      <c r="CQ615" s="34"/>
      <c r="CR615" s="34"/>
      <c r="CS615" s="34"/>
      <c r="CT615" s="34"/>
      <c r="CU615" s="34"/>
      <c r="CV615" s="34"/>
      <c r="CW615" s="34"/>
      <c r="CX615" s="34"/>
      <c r="CY615" s="34"/>
      <c r="CZ615" s="34"/>
      <c r="DA615" s="34"/>
      <c r="DB615" s="14"/>
      <c r="DC615" s="28"/>
      <c r="DD615" s="28"/>
      <c r="DE615" s="28"/>
      <c r="DF615" s="28"/>
      <c r="DG615" s="28"/>
      <c r="DH615" s="28"/>
      <c r="DI615" s="28"/>
      <c r="DJ615" s="28"/>
      <c r="DK615" s="28"/>
      <c r="DL615" s="28"/>
      <c r="DM615" s="28"/>
      <c r="DN615" s="28"/>
      <c r="DO615" s="28"/>
      <c r="DP615" s="28"/>
      <c r="DQ615" s="28"/>
      <c r="DR615" s="28"/>
      <c r="DS615" s="28"/>
      <c r="DT615" s="28"/>
      <c r="DU615" s="28"/>
      <c r="DV615" s="28"/>
      <c r="DW615" s="28"/>
      <c r="DX615" s="28"/>
      <c r="DY615" s="28"/>
      <c r="DZ615" s="28"/>
      <c r="EA615" s="28"/>
      <c r="EB615" s="28"/>
      <c r="EC615" s="28"/>
      <c r="ED615" s="28"/>
      <c r="EE615" s="28"/>
      <c r="EF615" s="28"/>
      <c r="EG615" s="28"/>
      <c r="EH615" s="28"/>
      <c r="EI615" s="28"/>
      <c r="EJ615" s="28"/>
      <c r="EK615" s="28"/>
      <c r="EL615" s="28"/>
      <c r="EM615" s="28"/>
      <c r="EN615" s="28"/>
      <c r="EO615" s="28"/>
      <c r="EP615" s="28"/>
      <c r="EQ615" s="28"/>
      <c r="ER615" s="28"/>
      <c r="ES615" s="28"/>
      <c r="ET615" s="28"/>
      <c r="EU615" s="28"/>
      <c r="EV615" s="28"/>
      <c r="EW615" s="28"/>
      <c r="EX615" s="28"/>
      <c r="EY615" s="28"/>
      <c r="EZ615" s="28"/>
      <c r="FA615" s="28"/>
      <c r="FB615" s="28"/>
      <c r="FC615" s="28"/>
      <c r="FD615" s="28"/>
      <c r="FE615" s="28"/>
      <c r="FF615" s="28"/>
      <c r="FG615" s="28"/>
      <c r="FH615" s="28"/>
      <c r="FI615" s="28"/>
      <c r="FJ615" s="28"/>
      <c r="FK615" s="28"/>
      <c r="FL615" s="28"/>
      <c r="FM615" s="28"/>
      <c r="FN615" s="28"/>
      <c r="FO615" s="28"/>
      <c r="FP615" s="28"/>
      <c r="FQ615" s="28"/>
      <c r="FR615" s="28"/>
      <c r="FS615" s="28"/>
      <c r="FT615" s="28"/>
      <c r="FU615" s="28"/>
      <c r="FV615" s="28"/>
      <c r="FW615" s="28"/>
      <c r="FX615" s="28"/>
      <c r="FY615" s="28"/>
      <c r="FZ615" s="28"/>
      <c r="GA615" s="28"/>
      <c r="GB615" s="28"/>
      <c r="GC615" s="28"/>
      <c r="GD615" s="28"/>
      <c r="GE615" s="28"/>
      <c r="GF615" s="28"/>
      <c r="GG615" s="28"/>
      <c r="GH615" s="28"/>
      <c r="GI615" s="28"/>
      <c r="GJ615" s="28"/>
      <c r="GK615" s="28"/>
      <c r="GL615" s="28"/>
      <c r="GM615" s="28"/>
      <c r="GN615" s="28"/>
      <c r="GO615" s="28"/>
      <c r="GP615" s="28"/>
      <c r="GQ615" s="28"/>
      <c r="GR615" s="28"/>
      <c r="GS615" s="28"/>
      <c r="GT615" s="28"/>
      <c r="GU615" s="28"/>
      <c r="GV615" s="28"/>
      <c r="GW615" s="28"/>
      <c r="GX615" s="28"/>
      <c r="GY615" s="28"/>
      <c r="GZ615" s="28"/>
      <c r="HA615" s="28"/>
      <c r="HB615" s="28"/>
      <c r="HC615" s="28"/>
      <c r="HD615" s="28"/>
      <c r="HE615" s="28"/>
      <c r="HF615" s="28"/>
      <c r="HG615" s="28"/>
      <c r="HH615" s="28"/>
      <c r="HI615" s="28"/>
      <c r="HJ615" s="28"/>
      <c r="HK615" s="28"/>
      <c r="HL615" s="28"/>
      <c r="HM615" s="28"/>
      <c r="HN615" s="28"/>
      <c r="HO615" s="28"/>
      <c r="HP615" s="28"/>
      <c r="HQ615" s="28"/>
      <c r="HR615" s="28"/>
      <c r="HS615" s="28"/>
      <c r="HT615" s="28"/>
      <c r="HU615" s="28"/>
      <c r="HV615" s="28"/>
      <c r="HW615" s="28"/>
      <c r="HX615" s="28"/>
      <c r="HY615" s="28"/>
      <c r="HZ615" s="28"/>
      <c r="IA615" s="28"/>
      <c r="IB615" s="28"/>
      <c r="IC615" s="28"/>
      <c r="ID615" s="28"/>
      <c r="IE615" s="28"/>
      <c r="IF615" s="28"/>
      <c r="IG615" s="28"/>
      <c r="IH615" s="28"/>
      <c r="II615" s="28"/>
      <c r="IJ615" s="28"/>
      <c r="IK615" s="28"/>
      <c r="IL615" s="28"/>
      <c r="IM615" s="28"/>
      <c r="IN615" s="28"/>
      <c r="IO615" s="28"/>
      <c r="IP615" s="28"/>
      <c r="IQ615" s="28"/>
      <c r="IR615" s="28"/>
      <c r="IS615" s="28"/>
      <c r="IT615" s="28"/>
      <c r="IU615" s="28"/>
      <c r="IV615" s="28"/>
      <c r="IW615" s="28"/>
      <c r="IX615" s="28"/>
      <c r="IY615" s="28"/>
      <c r="IZ615" s="28"/>
      <c r="JA615" s="28"/>
      <c r="JB615" s="28"/>
      <c r="JC615" s="28"/>
      <c r="JD615" s="28"/>
      <c r="JE615" s="28"/>
      <c r="JF615" s="28"/>
      <c r="JG615" s="28"/>
      <c r="JH615" s="28"/>
      <c r="JI615" s="28"/>
      <c r="JJ615" s="28"/>
      <c r="JK615" s="28"/>
      <c r="JL615" s="28"/>
      <c r="JM615" s="28"/>
      <c r="JN615" s="28"/>
      <c r="JO615" s="28"/>
      <c r="JP615" s="28"/>
      <c r="JQ615" s="28"/>
      <c r="JR615" s="28"/>
      <c r="JS615" s="28"/>
    </row>
    <row r="616" spans="1:279" s="27" customFormat="1" ht="13.5" outlineLevel="1" thickTop="1" x14ac:dyDescent="0.2">
      <c r="A616" s="33"/>
      <c r="B616" s="58"/>
      <c r="C616" s="33"/>
      <c r="D616" s="33"/>
      <c r="E616" s="33"/>
      <c r="F616" s="33"/>
      <c r="G616" s="202"/>
      <c r="H616" s="33"/>
      <c r="I616" s="12"/>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c r="CG616" s="34"/>
      <c r="CH616" s="34"/>
      <c r="CI616" s="34"/>
      <c r="CJ616" s="34"/>
      <c r="CK616" s="34"/>
      <c r="CL616" s="34"/>
      <c r="CM616" s="34"/>
      <c r="CN616" s="34"/>
      <c r="CO616" s="34"/>
      <c r="CP616" s="34"/>
      <c r="CQ616" s="34"/>
      <c r="CR616" s="34"/>
      <c r="CS616" s="34"/>
      <c r="CT616" s="34"/>
      <c r="CU616" s="34"/>
      <c r="CV616" s="34"/>
      <c r="CW616" s="34"/>
      <c r="CX616" s="34"/>
      <c r="CY616" s="34"/>
      <c r="CZ616" s="34"/>
      <c r="DA616" s="34"/>
      <c r="DB616" s="14"/>
      <c r="DC616" s="28"/>
      <c r="DD616" s="28"/>
      <c r="DE616" s="28"/>
      <c r="DF616" s="28"/>
      <c r="DG616" s="28"/>
      <c r="DH616" s="28"/>
      <c r="DI616" s="28"/>
      <c r="DJ616" s="28"/>
      <c r="DK616" s="28"/>
      <c r="DL616" s="28"/>
      <c r="DM616" s="28"/>
      <c r="DN616" s="28"/>
      <c r="DO616" s="28"/>
      <c r="DP616" s="28"/>
      <c r="DQ616" s="28"/>
      <c r="DR616" s="28"/>
      <c r="DS616" s="28"/>
      <c r="DT616" s="28"/>
      <c r="DU616" s="28"/>
      <c r="DV616" s="28"/>
      <c r="DW616" s="28"/>
      <c r="DX616" s="28"/>
      <c r="DY616" s="28"/>
      <c r="DZ616" s="28"/>
      <c r="EA616" s="28"/>
      <c r="EB616" s="28"/>
      <c r="EC616" s="28"/>
      <c r="ED616" s="28"/>
      <c r="EE616" s="28"/>
      <c r="EF616" s="28"/>
      <c r="EG616" s="28"/>
      <c r="EH616" s="28"/>
      <c r="EI616" s="28"/>
      <c r="EJ616" s="28"/>
      <c r="EK616" s="28"/>
      <c r="EL616" s="28"/>
      <c r="EM616" s="28"/>
      <c r="EN616" s="28"/>
      <c r="EO616" s="28"/>
      <c r="EP616" s="28"/>
      <c r="EQ616" s="28"/>
      <c r="ER616" s="28"/>
      <c r="ES616" s="28"/>
      <c r="ET616" s="28"/>
      <c r="EU616" s="28"/>
      <c r="EV616" s="28"/>
      <c r="EW616" s="28"/>
      <c r="EX616" s="28"/>
      <c r="EY616" s="28"/>
      <c r="EZ616" s="28"/>
      <c r="FA616" s="28"/>
      <c r="FB616" s="28"/>
      <c r="FC616" s="28"/>
      <c r="FD616" s="28"/>
      <c r="FE616" s="28"/>
      <c r="FF616" s="28"/>
      <c r="FG616" s="28"/>
      <c r="FH616" s="28"/>
      <c r="FI616" s="28"/>
      <c r="FJ616" s="28"/>
      <c r="FK616" s="28"/>
      <c r="FL616" s="28"/>
      <c r="FM616" s="28"/>
      <c r="FN616" s="28"/>
      <c r="FO616" s="28"/>
      <c r="FP616" s="28"/>
      <c r="FQ616" s="28"/>
      <c r="FR616" s="28"/>
      <c r="FS616" s="28"/>
      <c r="FT616" s="28"/>
      <c r="FU616" s="28"/>
      <c r="FV616" s="28"/>
      <c r="FW616" s="28"/>
      <c r="FX616" s="28"/>
      <c r="FY616" s="28"/>
      <c r="FZ616" s="28"/>
      <c r="GA616" s="28"/>
      <c r="GB616" s="28"/>
      <c r="GC616" s="28"/>
      <c r="GD616" s="28"/>
      <c r="GE616" s="28"/>
      <c r="GF616" s="28"/>
      <c r="GG616" s="28"/>
      <c r="GH616" s="28"/>
      <c r="GI616" s="28"/>
      <c r="GJ616" s="28"/>
      <c r="GK616" s="28"/>
      <c r="GL616" s="28"/>
      <c r="GM616" s="28"/>
      <c r="GN616" s="28"/>
      <c r="GO616" s="28"/>
      <c r="GP616" s="28"/>
      <c r="GQ616" s="28"/>
      <c r="GR616" s="28"/>
      <c r="GS616" s="28"/>
      <c r="GT616" s="28"/>
      <c r="GU616" s="28"/>
      <c r="GV616" s="28"/>
      <c r="GW616" s="28"/>
      <c r="GX616" s="28"/>
      <c r="GY616" s="28"/>
      <c r="GZ616" s="28"/>
      <c r="HA616" s="28"/>
      <c r="HB616" s="28"/>
      <c r="HC616" s="28"/>
      <c r="HD616" s="28"/>
      <c r="HE616" s="28"/>
      <c r="HF616" s="28"/>
      <c r="HG616" s="28"/>
      <c r="HH616" s="28"/>
      <c r="HI616" s="28"/>
      <c r="HJ616" s="28"/>
      <c r="HK616" s="28"/>
      <c r="HL616" s="28"/>
      <c r="HM616" s="28"/>
      <c r="HN616" s="28"/>
      <c r="HO616" s="28"/>
      <c r="HP616" s="28"/>
      <c r="HQ616" s="28"/>
      <c r="HR616" s="28"/>
      <c r="HS616" s="28"/>
      <c r="HT616" s="28"/>
      <c r="HU616" s="28"/>
      <c r="HV616" s="28"/>
      <c r="HW616" s="28"/>
      <c r="HX616" s="28"/>
      <c r="HY616" s="28"/>
      <c r="HZ616" s="28"/>
      <c r="IA616" s="28"/>
      <c r="IB616" s="28"/>
      <c r="IC616" s="28"/>
      <c r="ID616" s="28"/>
      <c r="IE616" s="28"/>
      <c r="IF616" s="28"/>
      <c r="IG616" s="28"/>
      <c r="IH616" s="28"/>
      <c r="II616" s="28"/>
      <c r="IJ616" s="28"/>
      <c r="IK616" s="28"/>
      <c r="IL616" s="28"/>
      <c r="IM616" s="28"/>
      <c r="IN616" s="28"/>
      <c r="IO616" s="28"/>
      <c r="IP616" s="28"/>
      <c r="IQ616" s="28"/>
      <c r="IR616" s="28"/>
      <c r="IS616" s="28"/>
      <c r="IT616" s="28"/>
      <c r="IU616" s="28"/>
      <c r="IV616" s="28"/>
      <c r="IW616" s="28"/>
      <c r="IX616" s="28"/>
      <c r="IY616" s="28"/>
      <c r="IZ616" s="28"/>
      <c r="JA616" s="28"/>
      <c r="JB616" s="28"/>
      <c r="JC616" s="28"/>
      <c r="JD616" s="28"/>
      <c r="JE616" s="28"/>
      <c r="JF616" s="28"/>
      <c r="JG616" s="28"/>
      <c r="JH616" s="28"/>
      <c r="JI616" s="28"/>
      <c r="JJ616" s="28"/>
      <c r="JK616" s="28"/>
      <c r="JL616" s="28"/>
      <c r="JM616" s="28"/>
      <c r="JN616" s="28"/>
      <c r="JO616" s="28"/>
      <c r="JP616" s="28"/>
      <c r="JQ616" s="28"/>
      <c r="JR616" s="28"/>
      <c r="JS616" s="28"/>
    </row>
    <row r="617" spans="1:279" s="27" customFormat="1" ht="12.75" outlineLevel="1" x14ac:dyDescent="0.2">
      <c r="A617" s="33"/>
      <c r="B617" s="58"/>
      <c r="C617" s="33" t="s">
        <v>174</v>
      </c>
      <c r="D617" s="33"/>
      <c r="E617" s="33"/>
      <c r="F617" s="33"/>
      <c r="G617" s="219">
        <f>+G613/G611</f>
        <v>0.2476545506281756</v>
      </c>
      <c r="H617" s="33"/>
      <c r="I617" s="12" t="s">
        <v>114</v>
      </c>
      <c r="J617" s="219">
        <f>+J613/J611</f>
        <v>0.2253514479258294</v>
      </c>
      <c r="K617" s="219">
        <f t="shared" ref="K617:AJ617" si="971">+K613/K611</f>
        <v>0.22535144792582937</v>
      </c>
      <c r="L617" s="219">
        <f t="shared" si="971"/>
        <v>0.22535144792582942</v>
      </c>
      <c r="M617" s="219">
        <f t="shared" si="971"/>
        <v>0.2253514479258294</v>
      </c>
      <c r="N617" s="219">
        <f t="shared" si="971"/>
        <v>0.22535144792582937</v>
      </c>
      <c r="O617" s="219">
        <f t="shared" si="971"/>
        <v>0.22535144792582942</v>
      </c>
      <c r="P617" s="219">
        <f t="shared" si="971"/>
        <v>0.22535144792582937</v>
      </c>
      <c r="Q617" s="219">
        <f t="shared" si="971"/>
        <v>0.2253514479258294</v>
      </c>
      <c r="R617" s="219">
        <f t="shared" si="971"/>
        <v>0.22535144792582937</v>
      </c>
      <c r="S617" s="219">
        <f t="shared" si="971"/>
        <v>0.2253514479258294</v>
      </c>
      <c r="T617" s="219">
        <f t="shared" si="971"/>
        <v>0.2253514479258294</v>
      </c>
      <c r="U617" s="219">
        <f t="shared" si="971"/>
        <v>0.2253514479258294</v>
      </c>
      <c r="V617" s="219">
        <f t="shared" si="971"/>
        <v>0.19083377475581884</v>
      </c>
      <c r="W617" s="219">
        <f t="shared" si="971"/>
        <v>0.20789550030073495</v>
      </c>
      <c r="X617" s="219">
        <f t="shared" si="971"/>
        <v>0.22031021638097856</v>
      </c>
      <c r="Y617" s="219">
        <f t="shared" si="971"/>
        <v>0.22834752066234396</v>
      </c>
      <c r="Z617" s="219">
        <f t="shared" si="971"/>
        <v>0.24325219985335572</v>
      </c>
      <c r="AA617" s="219">
        <f t="shared" si="971"/>
        <v>0.23225516334798257</v>
      </c>
      <c r="AB617" s="219">
        <f t="shared" si="971"/>
        <v>0.2428339878500039</v>
      </c>
      <c r="AC617" s="219">
        <f t="shared" si="971"/>
        <v>0.23029291439739713</v>
      </c>
      <c r="AD617" s="219">
        <f t="shared" si="971"/>
        <v>0.21833127849749365</v>
      </c>
      <c r="AE617" s="219">
        <f t="shared" si="971"/>
        <v>0.21831559860418021</v>
      </c>
      <c r="AF617" s="219">
        <f t="shared" si="971"/>
        <v>0.23227294242606031</v>
      </c>
      <c r="AG617" s="219">
        <f t="shared" si="971"/>
        <v>0.23820115989110768</v>
      </c>
      <c r="AH617" s="219">
        <f t="shared" si="971"/>
        <v>0.3040402334914597</v>
      </c>
      <c r="AI617" s="219">
        <f t="shared" si="971"/>
        <v>0.31715201701963153</v>
      </c>
      <c r="AJ617" s="219">
        <f t="shared" si="971"/>
        <v>0.36079720625706757</v>
      </c>
      <c r="AK617" s="219">
        <f t="shared" ref="AK617:AL617" si="972">+AK613/AK611</f>
        <v>0.37146207275951276</v>
      </c>
      <c r="AL617" s="219">
        <f t="shared" si="972"/>
        <v>0.33496028203934003</v>
      </c>
      <c r="AM617" s="219">
        <f t="shared" ref="AM617:AO617" si="973">+AM613/AM611</f>
        <v>0.39370456403195792</v>
      </c>
      <c r="AN617" s="219">
        <f t="shared" si="973"/>
        <v>0.38247633001938969</v>
      </c>
      <c r="AO617" s="219">
        <f t="shared" si="973"/>
        <v>0.35431391663879508</v>
      </c>
      <c r="AP617" s="219">
        <f t="shared" ref="AP617:AS617" si="974">+AP613/AP611</f>
        <v>0.29961500466945035</v>
      </c>
      <c r="AQ617" s="219">
        <f t="shared" si="974"/>
        <v>8.4185101242000543E-2</v>
      </c>
      <c r="AR617" s="219">
        <f t="shared" si="974"/>
        <v>4.78627204541483E-2</v>
      </c>
      <c r="AS617" s="219">
        <f t="shared" si="974"/>
        <v>5.2524731416202175E-2</v>
      </c>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c r="CG617" s="34"/>
      <c r="CH617" s="34"/>
      <c r="CI617" s="34"/>
      <c r="CJ617" s="34"/>
      <c r="CK617" s="34"/>
      <c r="CL617" s="34"/>
      <c r="CM617" s="34"/>
      <c r="CN617" s="34"/>
      <c r="CO617" s="34"/>
      <c r="CP617" s="34"/>
      <c r="CQ617" s="34"/>
      <c r="CR617" s="34"/>
      <c r="CS617" s="34"/>
      <c r="CT617" s="34"/>
      <c r="CU617" s="34"/>
      <c r="CV617" s="34"/>
      <c r="CW617" s="34"/>
      <c r="CX617" s="34"/>
      <c r="CY617" s="34"/>
      <c r="CZ617" s="34"/>
      <c r="DA617" s="34"/>
      <c r="DB617" s="14"/>
      <c r="DC617" s="28"/>
      <c r="DD617" s="28"/>
      <c r="DE617" s="28"/>
      <c r="DF617" s="28"/>
      <c r="DG617" s="28"/>
      <c r="DH617" s="28"/>
      <c r="DI617" s="28"/>
      <c r="DJ617" s="28"/>
      <c r="DK617" s="28"/>
      <c r="DL617" s="28"/>
      <c r="DM617" s="28"/>
      <c r="DN617" s="28"/>
      <c r="DO617" s="28"/>
      <c r="DP617" s="28"/>
      <c r="DQ617" s="28"/>
      <c r="DR617" s="28"/>
      <c r="DS617" s="28"/>
      <c r="DT617" s="28"/>
      <c r="DU617" s="28"/>
      <c r="DV617" s="28"/>
      <c r="DW617" s="28"/>
      <c r="DX617" s="28"/>
      <c r="DY617" s="28"/>
      <c r="DZ617" s="28"/>
      <c r="EA617" s="28"/>
      <c r="EB617" s="28"/>
      <c r="EC617" s="28"/>
      <c r="ED617" s="28"/>
      <c r="EE617" s="28"/>
      <c r="EF617" s="28"/>
      <c r="EG617" s="28"/>
      <c r="EH617" s="28"/>
      <c r="EI617" s="28"/>
      <c r="EJ617" s="28"/>
      <c r="EK617" s="28"/>
      <c r="EL617" s="28"/>
      <c r="EM617" s="28"/>
      <c r="EN617" s="28"/>
      <c r="EO617" s="28"/>
      <c r="EP617" s="28"/>
      <c r="EQ617" s="28"/>
      <c r="ER617" s="28"/>
      <c r="ES617" s="28"/>
      <c r="ET617" s="28"/>
      <c r="EU617" s="28"/>
      <c r="EV617" s="28"/>
      <c r="EW617" s="28"/>
      <c r="EX617" s="28"/>
      <c r="EY617" s="28"/>
      <c r="EZ617" s="28"/>
      <c r="FA617" s="28"/>
      <c r="FB617" s="28"/>
      <c r="FC617" s="28"/>
      <c r="FD617" s="28"/>
      <c r="FE617" s="28"/>
      <c r="FF617" s="28"/>
      <c r="FG617" s="28"/>
      <c r="FH617" s="28"/>
      <c r="FI617" s="28"/>
      <c r="FJ617" s="28"/>
      <c r="FK617" s="28"/>
      <c r="FL617" s="28"/>
      <c r="FM617" s="28"/>
      <c r="FN617" s="28"/>
      <c r="FO617" s="28"/>
      <c r="FP617" s="28"/>
      <c r="FQ617" s="28"/>
      <c r="FR617" s="28"/>
      <c r="FS617" s="28"/>
      <c r="FT617" s="28"/>
      <c r="FU617" s="28"/>
      <c r="FV617" s="28"/>
      <c r="FW617" s="28"/>
      <c r="FX617" s="28"/>
      <c r="FY617" s="28"/>
      <c r="FZ617" s="28"/>
      <c r="GA617" s="28"/>
      <c r="GB617" s="28"/>
      <c r="GC617" s="28"/>
      <c r="GD617" s="28"/>
      <c r="GE617" s="28"/>
      <c r="GF617" s="28"/>
      <c r="GG617" s="28"/>
      <c r="GH617" s="28"/>
      <c r="GI617" s="28"/>
      <c r="GJ617" s="28"/>
      <c r="GK617" s="28"/>
      <c r="GL617" s="28"/>
      <c r="GM617" s="28"/>
      <c r="GN617" s="28"/>
      <c r="GO617" s="28"/>
      <c r="GP617" s="28"/>
      <c r="GQ617" s="28"/>
      <c r="GR617" s="28"/>
      <c r="GS617" s="28"/>
      <c r="GT617" s="28"/>
      <c r="GU617" s="28"/>
      <c r="GV617" s="28"/>
      <c r="GW617" s="28"/>
      <c r="GX617" s="28"/>
      <c r="GY617" s="28"/>
      <c r="GZ617" s="28"/>
      <c r="HA617" s="28"/>
      <c r="HB617" s="28"/>
      <c r="HC617" s="28"/>
      <c r="HD617" s="28"/>
      <c r="HE617" s="28"/>
      <c r="HF617" s="28"/>
      <c r="HG617" s="28"/>
      <c r="HH617" s="28"/>
      <c r="HI617" s="28"/>
      <c r="HJ617" s="28"/>
      <c r="HK617" s="28"/>
      <c r="HL617" s="28"/>
      <c r="HM617" s="28"/>
      <c r="HN617" s="28"/>
      <c r="HO617" s="28"/>
      <c r="HP617" s="28"/>
      <c r="HQ617" s="28"/>
      <c r="HR617" s="28"/>
      <c r="HS617" s="28"/>
      <c r="HT617" s="28"/>
      <c r="HU617" s="28"/>
      <c r="HV617" s="28"/>
      <c r="HW617" s="28"/>
      <c r="HX617" s="28"/>
      <c r="HY617" s="28"/>
      <c r="HZ617" s="28"/>
      <c r="IA617" s="28"/>
      <c r="IB617" s="28"/>
      <c r="IC617" s="28"/>
      <c r="ID617" s="28"/>
      <c r="IE617" s="28"/>
      <c r="IF617" s="28"/>
      <c r="IG617" s="28"/>
      <c r="IH617" s="28"/>
      <c r="II617" s="28"/>
      <c r="IJ617" s="28"/>
      <c r="IK617" s="28"/>
      <c r="IL617" s="28"/>
      <c r="IM617" s="28"/>
      <c r="IN617" s="28"/>
      <c r="IO617" s="28"/>
      <c r="IP617" s="28"/>
      <c r="IQ617" s="28"/>
      <c r="IR617" s="28"/>
      <c r="IS617" s="28"/>
      <c r="IT617" s="28"/>
      <c r="IU617" s="28"/>
      <c r="IV617" s="28"/>
      <c r="IW617" s="28"/>
      <c r="IX617" s="28"/>
      <c r="IY617" s="28"/>
      <c r="IZ617" s="28"/>
      <c r="JA617" s="28"/>
      <c r="JB617" s="28"/>
      <c r="JC617" s="28"/>
      <c r="JD617" s="28"/>
      <c r="JE617" s="28"/>
      <c r="JF617" s="28"/>
      <c r="JG617" s="28"/>
      <c r="JH617" s="28"/>
      <c r="JI617" s="28"/>
      <c r="JJ617" s="28"/>
      <c r="JK617" s="28"/>
      <c r="JL617" s="28"/>
      <c r="JM617" s="28"/>
      <c r="JN617" s="28"/>
      <c r="JO617" s="28"/>
      <c r="JP617" s="28"/>
      <c r="JQ617" s="28"/>
      <c r="JR617" s="28"/>
      <c r="JS617" s="28"/>
    </row>
    <row r="618" spans="1:279" s="27" customFormat="1" ht="12.75" outlineLevel="1" x14ac:dyDescent="0.2">
      <c r="A618" s="33"/>
      <c r="B618" s="58"/>
      <c r="C618" s="33"/>
      <c r="D618" s="33"/>
      <c r="E618" s="33"/>
      <c r="F618" s="33"/>
      <c r="G618" s="202"/>
      <c r="H618" s="33"/>
      <c r="I618" s="12"/>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c r="CG618" s="34"/>
      <c r="CH618" s="34"/>
      <c r="CI618" s="34"/>
      <c r="CJ618" s="34"/>
      <c r="CK618" s="34"/>
      <c r="CL618" s="34"/>
      <c r="CM618" s="34"/>
      <c r="CN618" s="34"/>
      <c r="CO618" s="34"/>
      <c r="CP618" s="34"/>
      <c r="CQ618" s="34"/>
      <c r="CR618" s="34"/>
      <c r="CS618" s="34"/>
      <c r="CT618" s="34"/>
      <c r="CU618" s="34"/>
      <c r="CV618" s="34"/>
      <c r="CW618" s="34"/>
      <c r="CX618" s="34"/>
      <c r="CY618" s="34"/>
      <c r="CZ618" s="34"/>
      <c r="DA618" s="34"/>
      <c r="DB618" s="14"/>
      <c r="DC618" s="28"/>
      <c r="DD618" s="28"/>
      <c r="DE618" s="28"/>
      <c r="DF618" s="28"/>
      <c r="DG618" s="28"/>
      <c r="DH618" s="28"/>
      <c r="DI618" s="28"/>
      <c r="DJ618" s="28"/>
      <c r="DK618" s="28"/>
      <c r="DL618" s="28"/>
      <c r="DM618" s="28"/>
      <c r="DN618" s="28"/>
      <c r="DO618" s="28"/>
      <c r="DP618" s="28"/>
      <c r="DQ618" s="28"/>
      <c r="DR618" s="28"/>
      <c r="DS618" s="28"/>
      <c r="DT618" s="28"/>
      <c r="DU618" s="28"/>
      <c r="DV618" s="28"/>
      <c r="DW618" s="28"/>
      <c r="DX618" s="28"/>
      <c r="DY618" s="28"/>
      <c r="DZ618" s="28"/>
      <c r="EA618" s="28"/>
      <c r="EB618" s="28"/>
      <c r="EC618" s="28"/>
      <c r="ED618" s="28"/>
      <c r="EE618" s="28"/>
      <c r="EF618" s="28"/>
      <c r="EG618" s="28"/>
      <c r="EH618" s="28"/>
      <c r="EI618" s="28"/>
      <c r="EJ618" s="28"/>
      <c r="EK618" s="28"/>
      <c r="EL618" s="28"/>
      <c r="EM618" s="28"/>
      <c r="EN618" s="28"/>
      <c r="EO618" s="28"/>
      <c r="EP618" s="28"/>
      <c r="EQ618" s="28"/>
      <c r="ER618" s="28"/>
      <c r="ES618" s="28"/>
      <c r="ET618" s="28"/>
      <c r="EU618" s="28"/>
      <c r="EV618" s="28"/>
      <c r="EW618" s="28"/>
      <c r="EX618" s="28"/>
      <c r="EY618" s="28"/>
      <c r="EZ618" s="28"/>
      <c r="FA618" s="28"/>
      <c r="FB618" s="28"/>
      <c r="FC618" s="28"/>
      <c r="FD618" s="28"/>
      <c r="FE618" s="28"/>
      <c r="FF618" s="28"/>
      <c r="FG618" s="28"/>
      <c r="FH618" s="28"/>
      <c r="FI618" s="28"/>
      <c r="FJ618" s="28"/>
      <c r="FK618" s="28"/>
      <c r="FL618" s="28"/>
      <c r="FM618" s="28"/>
      <c r="FN618" s="28"/>
      <c r="FO618" s="28"/>
      <c r="FP618" s="28"/>
      <c r="FQ618" s="28"/>
      <c r="FR618" s="28"/>
      <c r="FS618" s="28"/>
      <c r="FT618" s="28"/>
      <c r="FU618" s="28"/>
      <c r="FV618" s="28"/>
      <c r="FW618" s="28"/>
      <c r="FX618" s="28"/>
      <c r="FY618" s="28"/>
      <c r="FZ618" s="28"/>
      <c r="GA618" s="28"/>
      <c r="GB618" s="28"/>
      <c r="GC618" s="28"/>
      <c r="GD618" s="28"/>
      <c r="GE618" s="28"/>
      <c r="GF618" s="28"/>
      <c r="GG618" s="28"/>
      <c r="GH618" s="28"/>
      <c r="GI618" s="28"/>
      <c r="GJ618" s="28"/>
      <c r="GK618" s="28"/>
      <c r="GL618" s="28"/>
      <c r="GM618" s="28"/>
      <c r="GN618" s="28"/>
      <c r="GO618" s="28"/>
      <c r="GP618" s="28"/>
      <c r="GQ618" s="28"/>
      <c r="GR618" s="28"/>
      <c r="GS618" s="28"/>
      <c r="GT618" s="28"/>
      <c r="GU618" s="28"/>
      <c r="GV618" s="28"/>
      <c r="GW618" s="28"/>
      <c r="GX618" s="28"/>
      <c r="GY618" s="28"/>
      <c r="GZ618" s="28"/>
      <c r="HA618" s="28"/>
      <c r="HB618" s="28"/>
      <c r="HC618" s="28"/>
      <c r="HD618" s="28"/>
      <c r="HE618" s="28"/>
      <c r="HF618" s="28"/>
      <c r="HG618" s="28"/>
      <c r="HH618" s="28"/>
      <c r="HI618" s="28"/>
      <c r="HJ618" s="28"/>
      <c r="HK618" s="28"/>
      <c r="HL618" s="28"/>
      <c r="HM618" s="28"/>
      <c r="HN618" s="28"/>
      <c r="HO618" s="28"/>
      <c r="HP618" s="28"/>
      <c r="HQ618" s="28"/>
      <c r="HR618" s="28"/>
      <c r="HS618" s="28"/>
      <c r="HT618" s="28"/>
      <c r="HU618" s="28"/>
      <c r="HV618" s="28"/>
      <c r="HW618" s="28"/>
      <c r="HX618" s="28"/>
      <c r="HY618" s="28"/>
      <c r="HZ618" s="28"/>
      <c r="IA618" s="28"/>
      <c r="IB618" s="28"/>
      <c r="IC618" s="28"/>
      <c r="ID618" s="28"/>
      <c r="IE618" s="28"/>
      <c r="IF618" s="28"/>
      <c r="IG618" s="28"/>
      <c r="IH618" s="28"/>
      <c r="II618" s="28"/>
      <c r="IJ618" s="28"/>
      <c r="IK618" s="28"/>
      <c r="IL618" s="28"/>
      <c r="IM618" s="28"/>
      <c r="IN618" s="28"/>
      <c r="IO618" s="28"/>
      <c r="IP618" s="28"/>
      <c r="IQ618" s="28"/>
      <c r="IR618" s="28"/>
      <c r="IS618" s="28"/>
      <c r="IT618" s="28"/>
      <c r="IU618" s="28"/>
      <c r="IV618" s="28"/>
      <c r="IW618" s="28"/>
      <c r="IX618" s="28"/>
      <c r="IY618" s="28"/>
      <c r="IZ618" s="28"/>
      <c r="JA618" s="28"/>
      <c r="JB618" s="28"/>
      <c r="JC618" s="28"/>
      <c r="JD618" s="28"/>
      <c r="JE618" s="28"/>
      <c r="JF618" s="28"/>
      <c r="JG618" s="28"/>
      <c r="JH618" s="28"/>
      <c r="JI618" s="28"/>
      <c r="JJ618" s="28"/>
      <c r="JK618" s="28"/>
      <c r="JL618" s="28"/>
      <c r="JM618" s="28"/>
      <c r="JN618" s="28"/>
      <c r="JO618" s="28"/>
      <c r="JP618" s="28"/>
      <c r="JQ618" s="28"/>
      <c r="JR618" s="28"/>
      <c r="JS618" s="28"/>
    </row>
    <row r="619" spans="1:279" s="27" customFormat="1" ht="12.75" outlineLevel="1" x14ac:dyDescent="0.2">
      <c r="A619" s="33"/>
      <c r="B619" s="58"/>
      <c r="C619" s="33"/>
      <c r="D619" s="33"/>
      <c r="E619" s="33"/>
      <c r="F619" s="33"/>
      <c r="G619" s="202"/>
      <c r="H619" s="33"/>
      <c r="I619" s="12"/>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c r="CG619" s="34"/>
      <c r="CH619" s="34"/>
      <c r="CI619" s="34"/>
      <c r="CJ619" s="34"/>
      <c r="CK619" s="34"/>
      <c r="CL619" s="34"/>
      <c r="CM619" s="34"/>
      <c r="CN619" s="34"/>
      <c r="CO619" s="34"/>
      <c r="CP619" s="34"/>
      <c r="CQ619" s="34"/>
      <c r="CR619" s="34"/>
      <c r="CS619" s="34"/>
      <c r="CT619" s="34"/>
      <c r="CU619" s="34"/>
      <c r="CV619" s="34"/>
      <c r="CW619" s="34"/>
      <c r="CX619" s="34"/>
      <c r="CY619" s="34"/>
      <c r="CZ619" s="34"/>
      <c r="DA619" s="34"/>
      <c r="DB619" s="14"/>
      <c r="DC619" s="28"/>
      <c r="DD619" s="28"/>
      <c r="DE619" s="28"/>
      <c r="DF619" s="28"/>
      <c r="DG619" s="28"/>
      <c r="DH619" s="28"/>
      <c r="DI619" s="28"/>
      <c r="DJ619" s="28"/>
      <c r="DK619" s="28"/>
      <c r="DL619" s="28"/>
      <c r="DM619" s="28"/>
      <c r="DN619" s="28"/>
      <c r="DO619" s="28"/>
      <c r="DP619" s="28"/>
      <c r="DQ619" s="28"/>
      <c r="DR619" s="28"/>
      <c r="DS619" s="28"/>
      <c r="DT619" s="28"/>
      <c r="DU619" s="28"/>
      <c r="DV619" s="28"/>
      <c r="DW619" s="28"/>
      <c r="DX619" s="28"/>
      <c r="DY619" s="28"/>
      <c r="DZ619" s="28"/>
      <c r="EA619" s="28"/>
      <c r="EB619" s="28"/>
      <c r="EC619" s="28"/>
      <c r="ED619" s="28"/>
      <c r="EE619" s="28"/>
      <c r="EF619" s="28"/>
      <c r="EG619" s="28"/>
      <c r="EH619" s="28"/>
      <c r="EI619" s="28"/>
      <c r="EJ619" s="28"/>
      <c r="EK619" s="28"/>
      <c r="EL619" s="28"/>
      <c r="EM619" s="28"/>
      <c r="EN619" s="28"/>
      <c r="EO619" s="28"/>
      <c r="EP619" s="28"/>
      <c r="EQ619" s="28"/>
      <c r="ER619" s="28"/>
      <c r="ES619" s="28"/>
      <c r="ET619" s="28"/>
      <c r="EU619" s="28"/>
      <c r="EV619" s="28"/>
      <c r="EW619" s="28"/>
      <c r="EX619" s="28"/>
      <c r="EY619" s="28"/>
      <c r="EZ619" s="28"/>
      <c r="FA619" s="28"/>
      <c r="FB619" s="28"/>
      <c r="FC619" s="28"/>
      <c r="FD619" s="28"/>
      <c r="FE619" s="28"/>
      <c r="FF619" s="28"/>
      <c r="FG619" s="28"/>
      <c r="FH619" s="28"/>
      <c r="FI619" s="28"/>
      <c r="FJ619" s="28"/>
      <c r="FK619" s="28"/>
      <c r="FL619" s="28"/>
      <c r="FM619" s="28"/>
      <c r="FN619" s="28"/>
      <c r="FO619" s="28"/>
      <c r="FP619" s="28"/>
      <c r="FQ619" s="28"/>
      <c r="FR619" s="28"/>
      <c r="FS619" s="28"/>
      <c r="FT619" s="28"/>
      <c r="FU619" s="28"/>
      <c r="FV619" s="28"/>
      <c r="FW619" s="28"/>
      <c r="FX619" s="28"/>
      <c r="FY619" s="28"/>
      <c r="FZ619" s="28"/>
      <c r="GA619" s="28"/>
      <c r="GB619" s="28"/>
      <c r="GC619" s="28"/>
      <c r="GD619" s="28"/>
      <c r="GE619" s="28"/>
      <c r="GF619" s="28"/>
      <c r="GG619" s="28"/>
      <c r="GH619" s="28"/>
      <c r="GI619" s="28"/>
      <c r="GJ619" s="28"/>
      <c r="GK619" s="28"/>
      <c r="GL619" s="28"/>
      <c r="GM619" s="28"/>
      <c r="GN619" s="28"/>
      <c r="GO619" s="28"/>
      <c r="GP619" s="28"/>
      <c r="GQ619" s="28"/>
      <c r="GR619" s="28"/>
      <c r="GS619" s="28"/>
      <c r="GT619" s="28"/>
      <c r="GU619" s="28"/>
      <c r="GV619" s="28"/>
      <c r="GW619" s="28"/>
      <c r="GX619" s="28"/>
      <c r="GY619" s="28"/>
      <c r="GZ619" s="28"/>
      <c r="HA619" s="28"/>
      <c r="HB619" s="28"/>
      <c r="HC619" s="28"/>
      <c r="HD619" s="28"/>
      <c r="HE619" s="28"/>
      <c r="HF619" s="28"/>
      <c r="HG619" s="28"/>
      <c r="HH619" s="28"/>
      <c r="HI619" s="28"/>
      <c r="HJ619" s="28"/>
      <c r="HK619" s="28"/>
      <c r="HL619" s="28"/>
      <c r="HM619" s="28"/>
      <c r="HN619" s="28"/>
      <c r="HO619" s="28"/>
      <c r="HP619" s="28"/>
      <c r="HQ619" s="28"/>
      <c r="HR619" s="28"/>
      <c r="HS619" s="28"/>
      <c r="HT619" s="28"/>
      <c r="HU619" s="28"/>
      <c r="HV619" s="28"/>
      <c r="HW619" s="28"/>
      <c r="HX619" s="28"/>
      <c r="HY619" s="28"/>
      <c r="HZ619" s="28"/>
      <c r="IA619" s="28"/>
      <c r="IB619" s="28"/>
      <c r="IC619" s="28"/>
      <c r="ID619" s="28"/>
      <c r="IE619" s="28"/>
      <c r="IF619" s="28"/>
      <c r="IG619" s="28"/>
      <c r="IH619" s="28"/>
      <c r="II619" s="28"/>
      <c r="IJ619" s="28"/>
      <c r="IK619" s="28"/>
      <c r="IL619" s="28"/>
      <c r="IM619" s="28"/>
      <c r="IN619" s="28"/>
      <c r="IO619" s="28"/>
      <c r="IP619" s="28"/>
      <c r="IQ619" s="28"/>
      <c r="IR619" s="28"/>
      <c r="IS619" s="28"/>
      <c r="IT619" s="28"/>
      <c r="IU619" s="28"/>
      <c r="IV619" s="28"/>
      <c r="IW619" s="28"/>
      <c r="IX619" s="28"/>
      <c r="IY619" s="28"/>
      <c r="IZ619" s="28"/>
      <c r="JA619" s="28"/>
      <c r="JB619" s="28"/>
      <c r="JC619" s="28"/>
      <c r="JD619" s="28"/>
      <c r="JE619" s="28"/>
      <c r="JF619" s="28"/>
      <c r="JG619" s="28"/>
      <c r="JH619" s="28"/>
      <c r="JI619" s="28"/>
      <c r="JJ619" s="28"/>
      <c r="JK619" s="28"/>
      <c r="JL619" s="28"/>
      <c r="JM619" s="28"/>
      <c r="JN619" s="28"/>
      <c r="JO619" s="28"/>
      <c r="JP619" s="28"/>
      <c r="JQ619" s="28"/>
      <c r="JR619" s="28"/>
      <c r="JS619" s="28"/>
    </row>
    <row r="620" spans="1:279" s="27" customFormat="1" ht="12.75" outlineLevel="1" x14ac:dyDescent="0.2">
      <c r="A620" s="33"/>
      <c r="B620" s="58"/>
      <c r="C620" s="33"/>
      <c r="D620" s="33"/>
      <c r="E620" s="33"/>
      <c r="F620" s="33"/>
      <c r="G620" s="202"/>
      <c r="H620" s="33"/>
      <c r="I620" s="12"/>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c r="CG620" s="34"/>
      <c r="CH620" s="34"/>
      <c r="CI620" s="34"/>
      <c r="CJ620" s="34"/>
      <c r="CK620" s="34"/>
      <c r="CL620" s="34"/>
      <c r="CM620" s="34"/>
      <c r="CN620" s="34"/>
      <c r="CO620" s="34"/>
      <c r="CP620" s="34"/>
      <c r="CQ620" s="34"/>
      <c r="CR620" s="34"/>
      <c r="CS620" s="34"/>
      <c r="CT620" s="34"/>
      <c r="CU620" s="34"/>
      <c r="CV620" s="34"/>
      <c r="CW620" s="34"/>
      <c r="CX620" s="34"/>
      <c r="CY620" s="34"/>
      <c r="CZ620" s="34"/>
      <c r="DA620" s="34"/>
      <c r="DB620" s="14"/>
      <c r="DC620" s="28"/>
      <c r="DD620" s="28"/>
      <c r="DE620" s="28"/>
      <c r="DF620" s="28"/>
      <c r="DG620" s="28"/>
      <c r="DH620" s="28"/>
      <c r="DI620" s="28"/>
      <c r="DJ620" s="28"/>
      <c r="DK620" s="28"/>
      <c r="DL620" s="28"/>
      <c r="DM620" s="28"/>
      <c r="DN620" s="28"/>
      <c r="DO620" s="28"/>
      <c r="DP620" s="28"/>
      <c r="DQ620" s="28"/>
      <c r="DR620" s="28"/>
      <c r="DS620" s="28"/>
      <c r="DT620" s="28"/>
      <c r="DU620" s="28"/>
      <c r="DV620" s="28"/>
      <c r="DW620" s="28"/>
      <c r="DX620" s="28"/>
      <c r="DY620" s="28"/>
      <c r="DZ620" s="28"/>
      <c r="EA620" s="28"/>
      <c r="EB620" s="28"/>
      <c r="EC620" s="28"/>
      <c r="ED620" s="28"/>
      <c r="EE620" s="28"/>
      <c r="EF620" s="28"/>
      <c r="EG620" s="28"/>
      <c r="EH620" s="28"/>
      <c r="EI620" s="28"/>
      <c r="EJ620" s="28"/>
      <c r="EK620" s="28"/>
      <c r="EL620" s="28"/>
      <c r="EM620" s="28"/>
      <c r="EN620" s="28"/>
      <c r="EO620" s="28"/>
      <c r="EP620" s="28"/>
      <c r="EQ620" s="28"/>
      <c r="ER620" s="28"/>
      <c r="ES620" s="28"/>
      <c r="ET620" s="28"/>
      <c r="EU620" s="28"/>
      <c r="EV620" s="28"/>
      <c r="EW620" s="28"/>
      <c r="EX620" s="28"/>
      <c r="EY620" s="28"/>
      <c r="EZ620" s="28"/>
      <c r="FA620" s="28"/>
      <c r="FB620" s="28"/>
      <c r="FC620" s="28"/>
      <c r="FD620" s="28"/>
      <c r="FE620" s="28"/>
      <c r="FF620" s="28"/>
      <c r="FG620" s="28"/>
      <c r="FH620" s="28"/>
      <c r="FI620" s="28"/>
      <c r="FJ620" s="28"/>
      <c r="FK620" s="28"/>
      <c r="FL620" s="28"/>
      <c r="FM620" s="28"/>
      <c r="FN620" s="28"/>
      <c r="FO620" s="28"/>
      <c r="FP620" s="28"/>
      <c r="FQ620" s="28"/>
      <c r="FR620" s="28"/>
      <c r="FS620" s="28"/>
      <c r="FT620" s="28"/>
      <c r="FU620" s="28"/>
      <c r="FV620" s="28"/>
      <c r="FW620" s="28"/>
      <c r="FX620" s="28"/>
      <c r="FY620" s="28"/>
      <c r="FZ620" s="28"/>
      <c r="GA620" s="28"/>
      <c r="GB620" s="28"/>
      <c r="GC620" s="28"/>
      <c r="GD620" s="28"/>
      <c r="GE620" s="28"/>
      <c r="GF620" s="28"/>
      <c r="GG620" s="28"/>
      <c r="GH620" s="28"/>
      <c r="GI620" s="28"/>
      <c r="GJ620" s="28"/>
      <c r="GK620" s="28"/>
      <c r="GL620" s="28"/>
      <c r="GM620" s="28"/>
      <c r="GN620" s="28"/>
      <c r="GO620" s="28"/>
      <c r="GP620" s="28"/>
      <c r="GQ620" s="28"/>
      <c r="GR620" s="28"/>
      <c r="GS620" s="28"/>
      <c r="GT620" s="28"/>
      <c r="GU620" s="28"/>
      <c r="GV620" s="28"/>
      <c r="GW620" s="28"/>
      <c r="GX620" s="28"/>
      <c r="GY620" s="28"/>
      <c r="GZ620" s="28"/>
      <c r="HA620" s="28"/>
      <c r="HB620" s="28"/>
      <c r="HC620" s="28"/>
      <c r="HD620" s="28"/>
      <c r="HE620" s="28"/>
      <c r="HF620" s="28"/>
      <c r="HG620" s="28"/>
      <c r="HH620" s="28"/>
      <c r="HI620" s="28"/>
      <c r="HJ620" s="28"/>
      <c r="HK620" s="28"/>
      <c r="HL620" s="28"/>
      <c r="HM620" s="28"/>
      <c r="HN620" s="28"/>
      <c r="HO620" s="28"/>
      <c r="HP620" s="28"/>
      <c r="HQ620" s="28"/>
      <c r="HR620" s="28"/>
      <c r="HS620" s="28"/>
      <c r="HT620" s="28"/>
      <c r="HU620" s="28"/>
      <c r="HV620" s="28"/>
      <c r="HW620" s="28"/>
      <c r="HX620" s="28"/>
      <c r="HY620" s="28"/>
      <c r="HZ620" s="28"/>
      <c r="IA620" s="28"/>
      <c r="IB620" s="28"/>
      <c r="IC620" s="28"/>
      <c r="ID620" s="28"/>
      <c r="IE620" s="28"/>
      <c r="IF620" s="28"/>
      <c r="IG620" s="28"/>
      <c r="IH620" s="28"/>
      <c r="II620" s="28"/>
      <c r="IJ620" s="28"/>
      <c r="IK620" s="28"/>
      <c r="IL620" s="28"/>
      <c r="IM620" s="28"/>
      <c r="IN620" s="28"/>
      <c r="IO620" s="28"/>
      <c r="IP620" s="28"/>
      <c r="IQ620" s="28"/>
      <c r="IR620" s="28"/>
      <c r="IS620" s="28"/>
      <c r="IT620" s="28"/>
      <c r="IU620" s="28"/>
      <c r="IV620" s="28"/>
      <c r="IW620" s="28"/>
      <c r="IX620" s="28"/>
      <c r="IY620" s="28"/>
      <c r="IZ620" s="28"/>
      <c r="JA620" s="28"/>
      <c r="JB620" s="28"/>
      <c r="JC620" s="28"/>
      <c r="JD620" s="28"/>
      <c r="JE620" s="28"/>
      <c r="JF620" s="28"/>
      <c r="JG620" s="28"/>
      <c r="JH620" s="28"/>
      <c r="JI620" s="28"/>
      <c r="JJ620" s="28"/>
      <c r="JK620" s="28"/>
      <c r="JL620" s="28"/>
      <c r="JM620" s="28"/>
      <c r="JN620" s="28"/>
      <c r="JO620" s="28"/>
      <c r="JP620" s="28"/>
      <c r="JQ620" s="28"/>
      <c r="JR620" s="28"/>
      <c r="JS620" s="28"/>
    </row>
    <row r="621" spans="1:279" s="27" customFormat="1" ht="12.75" outlineLevel="1" x14ac:dyDescent="0.2">
      <c r="A621" s="33"/>
      <c r="B621" s="58"/>
      <c r="C621" s="211" t="s">
        <v>177</v>
      </c>
      <c r="D621" s="220" t="s">
        <v>179</v>
      </c>
      <c r="E621" s="33"/>
      <c r="F621" s="33"/>
      <c r="G621" s="202"/>
      <c r="H621" s="33"/>
      <c r="I621" s="12"/>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c r="CG621" s="34"/>
      <c r="CH621" s="34"/>
      <c r="CI621" s="34"/>
      <c r="CJ621" s="34"/>
      <c r="CK621" s="34"/>
      <c r="CL621" s="34"/>
      <c r="CM621" s="34"/>
      <c r="CN621" s="34"/>
      <c r="CO621" s="34"/>
      <c r="CP621" s="34"/>
      <c r="CQ621" s="34"/>
      <c r="CR621" s="34"/>
      <c r="CS621" s="34"/>
      <c r="CT621" s="34"/>
      <c r="CU621" s="34"/>
      <c r="CV621" s="34"/>
      <c r="CW621" s="34"/>
      <c r="CX621" s="34"/>
      <c r="CY621" s="34"/>
      <c r="CZ621" s="34"/>
      <c r="DA621" s="34"/>
      <c r="DB621" s="14"/>
      <c r="DC621" s="28"/>
      <c r="DD621" s="28"/>
      <c r="DE621" s="28"/>
      <c r="DF621" s="28"/>
      <c r="DG621" s="28"/>
      <c r="DH621" s="28"/>
      <c r="DI621" s="28"/>
      <c r="DJ621" s="28"/>
      <c r="DK621" s="28"/>
      <c r="DL621" s="28"/>
      <c r="DM621" s="28"/>
      <c r="DN621" s="28"/>
      <c r="DO621" s="28"/>
      <c r="DP621" s="28"/>
      <c r="DQ621" s="28"/>
      <c r="DR621" s="28"/>
      <c r="DS621" s="28"/>
      <c r="DT621" s="28"/>
      <c r="DU621" s="28"/>
      <c r="DV621" s="28"/>
      <c r="DW621" s="28"/>
      <c r="DX621" s="28"/>
      <c r="DY621" s="28"/>
      <c r="DZ621" s="28"/>
      <c r="EA621" s="28"/>
      <c r="EB621" s="28"/>
      <c r="EC621" s="28"/>
      <c r="ED621" s="28"/>
      <c r="EE621" s="28"/>
      <c r="EF621" s="28"/>
      <c r="EG621" s="28"/>
      <c r="EH621" s="28"/>
      <c r="EI621" s="28"/>
      <c r="EJ621" s="28"/>
      <c r="EK621" s="28"/>
      <c r="EL621" s="28"/>
      <c r="EM621" s="28"/>
      <c r="EN621" s="28"/>
      <c r="EO621" s="28"/>
      <c r="EP621" s="28"/>
      <c r="EQ621" s="28"/>
      <c r="ER621" s="28"/>
      <c r="ES621" s="28"/>
      <c r="ET621" s="28"/>
      <c r="EU621" s="28"/>
      <c r="EV621" s="28"/>
      <c r="EW621" s="28"/>
      <c r="EX621" s="28"/>
      <c r="EY621" s="28"/>
      <c r="EZ621" s="28"/>
      <c r="FA621" s="28"/>
      <c r="FB621" s="28"/>
      <c r="FC621" s="28"/>
      <c r="FD621" s="28"/>
      <c r="FE621" s="28"/>
      <c r="FF621" s="28"/>
      <c r="FG621" s="28"/>
      <c r="FH621" s="28"/>
      <c r="FI621" s="28"/>
      <c r="FJ621" s="28"/>
      <c r="FK621" s="28"/>
      <c r="FL621" s="28"/>
      <c r="FM621" s="28"/>
      <c r="FN621" s="28"/>
      <c r="FO621" s="28"/>
      <c r="FP621" s="28"/>
      <c r="FQ621" s="28"/>
      <c r="FR621" s="28"/>
      <c r="FS621" s="28"/>
      <c r="FT621" s="28"/>
      <c r="FU621" s="28"/>
      <c r="FV621" s="28"/>
      <c r="FW621" s="28"/>
      <c r="FX621" s="28"/>
      <c r="FY621" s="28"/>
      <c r="FZ621" s="28"/>
      <c r="GA621" s="28"/>
      <c r="GB621" s="28"/>
      <c r="GC621" s="28"/>
      <c r="GD621" s="28"/>
      <c r="GE621" s="28"/>
      <c r="GF621" s="28"/>
      <c r="GG621" s="28"/>
      <c r="GH621" s="28"/>
      <c r="GI621" s="28"/>
      <c r="GJ621" s="28"/>
      <c r="GK621" s="28"/>
      <c r="GL621" s="28"/>
      <c r="GM621" s="28"/>
      <c r="GN621" s="28"/>
      <c r="GO621" s="28"/>
      <c r="GP621" s="28"/>
      <c r="GQ621" s="28"/>
      <c r="GR621" s="28"/>
      <c r="GS621" s="28"/>
      <c r="GT621" s="28"/>
      <c r="GU621" s="28"/>
      <c r="GV621" s="28"/>
      <c r="GW621" s="28"/>
      <c r="GX621" s="28"/>
      <c r="GY621" s="28"/>
      <c r="GZ621" s="28"/>
      <c r="HA621" s="28"/>
      <c r="HB621" s="28"/>
      <c r="HC621" s="28"/>
      <c r="HD621" s="28"/>
      <c r="HE621" s="28"/>
      <c r="HF621" s="28"/>
      <c r="HG621" s="28"/>
      <c r="HH621" s="28"/>
      <c r="HI621" s="28"/>
      <c r="HJ621" s="28"/>
      <c r="HK621" s="28"/>
      <c r="HL621" s="28"/>
      <c r="HM621" s="28"/>
      <c r="HN621" s="28"/>
      <c r="HO621" s="28"/>
      <c r="HP621" s="28"/>
      <c r="HQ621" s="28"/>
      <c r="HR621" s="28"/>
      <c r="HS621" s="28"/>
      <c r="HT621" s="28"/>
      <c r="HU621" s="28"/>
      <c r="HV621" s="28"/>
      <c r="HW621" s="28"/>
      <c r="HX621" s="28"/>
      <c r="HY621" s="28"/>
      <c r="HZ621" s="28"/>
      <c r="IA621" s="28"/>
      <c r="IB621" s="28"/>
      <c r="IC621" s="28"/>
      <c r="ID621" s="28"/>
      <c r="IE621" s="28"/>
      <c r="IF621" s="28"/>
      <c r="IG621" s="28"/>
      <c r="IH621" s="28"/>
      <c r="II621" s="28"/>
      <c r="IJ621" s="28"/>
      <c r="IK621" s="28"/>
      <c r="IL621" s="28"/>
      <c r="IM621" s="28"/>
      <c r="IN621" s="28"/>
      <c r="IO621" s="28"/>
      <c r="IP621" s="28"/>
      <c r="IQ621" s="28"/>
      <c r="IR621" s="28"/>
      <c r="IS621" s="28"/>
      <c r="IT621" s="28"/>
      <c r="IU621" s="28"/>
      <c r="IV621" s="28"/>
      <c r="IW621" s="28"/>
      <c r="IX621" s="28"/>
      <c r="IY621" s="28"/>
      <c r="IZ621" s="28"/>
      <c r="JA621" s="28"/>
      <c r="JB621" s="28"/>
      <c r="JC621" s="28"/>
      <c r="JD621" s="28"/>
      <c r="JE621" s="28"/>
      <c r="JF621" s="28"/>
      <c r="JG621" s="28"/>
      <c r="JH621" s="28"/>
      <c r="JI621" s="28"/>
      <c r="JJ621" s="28"/>
      <c r="JK621" s="28"/>
      <c r="JL621" s="28"/>
      <c r="JM621" s="28"/>
      <c r="JN621" s="28"/>
      <c r="JO621" s="28"/>
      <c r="JP621" s="28"/>
      <c r="JQ621" s="28"/>
      <c r="JR621" s="28"/>
      <c r="JS621" s="28"/>
    </row>
    <row r="622" spans="1:279" s="27" customFormat="1" ht="12.75" outlineLevel="1" x14ac:dyDescent="0.2">
      <c r="A622" s="33"/>
      <c r="B622" s="58"/>
      <c r="C622" s="33"/>
      <c r="D622" s="33"/>
      <c r="E622" s="33"/>
      <c r="F622" s="33"/>
      <c r="G622" s="202"/>
      <c r="H622" s="33"/>
      <c r="I622" s="12"/>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c r="CG622" s="34"/>
      <c r="CH622" s="34"/>
      <c r="CI622" s="34"/>
      <c r="CJ622" s="34"/>
      <c r="CK622" s="34"/>
      <c r="CL622" s="34"/>
      <c r="CM622" s="34"/>
      <c r="CN622" s="34"/>
      <c r="CO622" s="34"/>
      <c r="CP622" s="34"/>
      <c r="CQ622" s="34"/>
      <c r="CR622" s="34"/>
      <c r="CS622" s="34"/>
      <c r="CT622" s="34"/>
      <c r="CU622" s="34"/>
      <c r="CV622" s="34"/>
      <c r="CW622" s="34"/>
      <c r="CX622" s="34"/>
      <c r="CY622" s="34"/>
      <c r="CZ622" s="34"/>
      <c r="DA622" s="34"/>
      <c r="DB622" s="14"/>
      <c r="DC622" s="28"/>
      <c r="DD622" s="28"/>
      <c r="DE622" s="28"/>
      <c r="DF622" s="28"/>
      <c r="DG622" s="28"/>
      <c r="DH622" s="28"/>
      <c r="DI622" s="28"/>
      <c r="DJ622" s="28"/>
      <c r="DK622" s="28"/>
      <c r="DL622" s="28"/>
      <c r="DM622" s="28"/>
      <c r="DN622" s="28"/>
      <c r="DO622" s="28"/>
      <c r="DP622" s="28"/>
      <c r="DQ622" s="28"/>
      <c r="DR622" s="28"/>
      <c r="DS622" s="28"/>
      <c r="DT622" s="28"/>
      <c r="DU622" s="28"/>
      <c r="DV622" s="28"/>
      <c r="DW622" s="28"/>
      <c r="DX622" s="28"/>
      <c r="DY622" s="28"/>
      <c r="DZ622" s="28"/>
      <c r="EA622" s="28"/>
      <c r="EB622" s="28"/>
      <c r="EC622" s="28"/>
      <c r="ED622" s="28"/>
      <c r="EE622" s="28"/>
      <c r="EF622" s="28"/>
      <c r="EG622" s="28"/>
      <c r="EH622" s="28"/>
      <c r="EI622" s="28"/>
      <c r="EJ622" s="28"/>
      <c r="EK622" s="28"/>
      <c r="EL622" s="28"/>
      <c r="EM622" s="28"/>
      <c r="EN622" s="28"/>
      <c r="EO622" s="28"/>
      <c r="EP622" s="28"/>
      <c r="EQ622" s="28"/>
      <c r="ER622" s="28"/>
      <c r="ES622" s="28"/>
      <c r="ET622" s="28"/>
      <c r="EU622" s="28"/>
      <c r="EV622" s="28"/>
      <c r="EW622" s="28"/>
      <c r="EX622" s="28"/>
      <c r="EY622" s="28"/>
      <c r="EZ622" s="28"/>
      <c r="FA622" s="28"/>
      <c r="FB622" s="28"/>
      <c r="FC622" s="28"/>
      <c r="FD622" s="28"/>
      <c r="FE622" s="28"/>
      <c r="FF622" s="28"/>
      <c r="FG622" s="28"/>
      <c r="FH622" s="28"/>
      <c r="FI622" s="28"/>
      <c r="FJ622" s="28"/>
      <c r="FK622" s="28"/>
      <c r="FL622" s="28"/>
      <c r="FM622" s="28"/>
      <c r="FN622" s="28"/>
      <c r="FO622" s="28"/>
      <c r="FP622" s="28"/>
      <c r="FQ622" s="28"/>
      <c r="FR622" s="28"/>
      <c r="FS622" s="28"/>
      <c r="FT622" s="28"/>
      <c r="FU622" s="28"/>
      <c r="FV622" s="28"/>
      <c r="FW622" s="28"/>
      <c r="FX622" s="28"/>
      <c r="FY622" s="28"/>
      <c r="FZ622" s="28"/>
      <c r="GA622" s="28"/>
      <c r="GB622" s="28"/>
      <c r="GC622" s="28"/>
      <c r="GD622" s="28"/>
      <c r="GE622" s="28"/>
      <c r="GF622" s="28"/>
      <c r="GG622" s="28"/>
      <c r="GH622" s="28"/>
      <c r="GI622" s="28"/>
      <c r="GJ622" s="28"/>
      <c r="GK622" s="28"/>
      <c r="GL622" s="28"/>
      <c r="GM622" s="28"/>
      <c r="GN622" s="28"/>
      <c r="GO622" s="28"/>
      <c r="GP622" s="28"/>
      <c r="GQ622" s="28"/>
      <c r="GR622" s="28"/>
      <c r="GS622" s="28"/>
      <c r="GT622" s="28"/>
      <c r="GU622" s="28"/>
      <c r="GV622" s="28"/>
      <c r="GW622" s="28"/>
      <c r="GX622" s="28"/>
      <c r="GY622" s="28"/>
      <c r="GZ622" s="28"/>
      <c r="HA622" s="28"/>
      <c r="HB622" s="28"/>
      <c r="HC622" s="28"/>
      <c r="HD622" s="28"/>
      <c r="HE622" s="28"/>
      <c r="HF622" s="28"/>
      <c r="HG622" s="28"/>
      <c r="HH622" s="28"/>
      <c r="HI622" s="28"/>
      <c r="HJ622" s="28"/>
      <c r="HK622" s="28"/>
      <c r="HL622" s="28"/>
      <c r="HM622" s="28"/>
      <c r="HN622" s="28"/>
      <c r="HO622" s="28"/>
      <c r="HP622" s="28"/>
      <c r="HQ622" s="28"/>
      <c r="HR622" s="28"/>
      <c r="HS622" s="28"/>
      <c r="HT622" s="28"/>
      <c r="HU622" s="28"/>
      <c r="HV622" s="28"/>
      <c r="HW622" s="28"/>
      <c r="HX622" s="28"/>
      <c r="HY622" s="28"/>
      <c r="HZ622" s="28"/>
      <c r="IA622" s="28"/>
      <c r="IB622" s="28"/>
      <c r="IC622" s="28"/>
      <c r="ID622" s="28"/>
      <c r="IE622" s="28"/>
      <c r="IF622" s="28"/>
      <c r="IG622" s="28"/>
      <c r="IH622" s="28"/>
      <c r="II622" s="28"/>
      <c r="IJ622" s="28"/>
      <c r="IK622" s="28"/>
      <c r="IL622" s="28"/>
      <c r="IM622" s="28"/>
      <c r="IN622" s="28"/>
      <c r="IO622" s="28"/>
      <c r="IP622" s="28"/>
      <c r="IQ622" s="28"/>
      <c r="IR622" s="28"/>
      <c r="IS622" s="28"/>
      <c r="IT622" s="28"/>
      <c r="IU622" s="28"/>
      <c r="IV622" s="28"/>
      <c r="IW622" s="28"/>
      <c r="IX622" s="28"/>
      <c r="IY622" s="28"/>
      <c r="IZ622" s="28"/>
      <c r="JA622" s="28"/>
      <c r="JB622" s="28"/>
      <c r="JC622" s="28"/>
      <c r="JD622" s="28"/>
      <c r="JE622" s="28"/>
      <c r="JF622" s="28"/>
      <c r="JG622" s="28"/>
      <c r="JH622" s="28"/>
      <c r="JI622" s="28"/>
      <c r="JJ622" s="28"/>
      <c r="JK622" s="28"/>
      <c r="JL622" s="28"/>
      <c r="JM622" s="28"/>
      <c r="JN622" s="28"/>
      <c r="JO622" s="28"/>
      <c r="JP622" s="28"/>
      <c r="JQ622" s="28"/>
      <c r="JR622" s="28"/>
      <c r="JS622" s="28"/>
    </row>
    <row r="623" spans="1:279" s="27" customFormat="1" ht="12.75" outlineLevel="1" x14ac:dyDescent="0.2">
      <c r="A623" s="33"/>
      <c r="B623" s="58">
        <v>1</v>
      </c>
      <c r="C623" s="220" t="s">
        <v>111</v>
      </c>
      <c r="D623" s="196">
        <f>+E608</f>
        <v>0.65491543485076598</v>
      </c>
      <c r="E623" s="270">
        <f t="shared" ref="E623:E635" si="975">+H32</f>
        <v>1</v>
      </c>
      <c r="F623" s="33"/>
      <c r="G623" s="204">
        <f>SUM(J623:AS623)</f>
        <v>2662628831.1595364</v>
      </c>
      <c r="H623" s="216">
        <v>1</v>
      </c>
      <c r="I623" s="201" t="s">
        <v>164</v>
      </c>
      <c r="J623" s="269">
        <f>+J32</f>
        <v>30394934.543636534</v>
      </c>
      <c r="K623" s="269">
        <f t="shared" ref="K623:AJ623" si="976">+K32</f>
        <v>19249469.642482039</v>
      </c>
      <c r="L623" s="269">
        <f t="shared" si="976"/>
        <v>14315809.68079447</v>
      </c>
      <c r="M623" s="269">
        <f t="shared" si="976"/>
        <v>12755002.836666623</v>
      </c>
      <c r="N623" s="269">
        <f t="shared" si="976"/>
        <v>11614809.268834872</v>
      </c>
      <c r="O623" s="269">
        <f t="shared" si="976"/>
        <v>11414491.93666441</v>
      </c>
      <c r="P623" s="269">
        <f t="shared" si="976"/>
        <v>18124702.041362524</v>
      </c>
      <c r="Q623" s="269">
        <f t="shared" si="976"/>
        <v>15396306.024159672</v>
      </c>
      <c r="R623" s="269">
        <f t="shared" si="976"/>
        <v>21226326.21011927</v>
      </c>
      <c r="S623" s="269">
        <f t="shared" si="976"/>
        <v>27009622.283977237</v>
      </c>
      <c r="T623" s="269">
        <f t="shared" si="976"/>
        <v>39017414.356667928</v>
      </c>
      <c r="U623" s="269">
        <f t="shared" si="976"/>
        <v>66360955.034171626</v>
      </c>
      <c r="V623" s="269">
        <f t="shared" si="976"/>
        <v>54349482.749999993</v>
      </c>
      <c r="W623" s="269">
        <f t="shared" si="976"/>
        <v>44146828.450000003</v>
      </c>
      <c r="X623" s="269">
        <f t="shared" si="976"/>
        <v>41638298.189999998</v>
      </c>
      <c r="Y623" s="269">
        <f t="shared" si="976"/>
        <v>23415887.900000002</v>
      </c>
      <c r="Z623" s="269">
        <f t="shared" si="976"/>
        <v>26737565.780000001</v>
      </c>
      <c r="AA623" s="269">
        <f t="shared" si="976"/>
        <v>37916151.590000004</v>
      </c>
      <c r="AB623" s="269">
        <f t="shared" si="976"/>
        <v>52642706.909999996</v>
      </c>
      <c r="AC623" s="269">
        <f t="shared" si="976"/>
        <v>35840534.68</v>
      </c>
      <c r="AD623" s="269">
        <f t="shared" si="976"/>
        <v>50733843.989999972</v>
      </c>
      <c r="AE623" s="269">
        <f t="shared" si="976"/>
        <v>68042942.420000002</v>
      </c>
      <c r="AF623" s="269">
        <f t="shared" si="976"/>
        <v>113299653.06999999</v>
      </c>
      <c r="AG623" s="269">
        <f t="shared" si="976"/>
        <v>202467079.27000001</v>
      </c>
      <c r="AH623" s="269">
        <f t="shared" si="976"/>
        <v>255479751.40000001</v>
      </c>
      <c r="AI623" s="269">
        <f t="shared" si="976"/>
        <v>182777545.81999999</v>
      </c>
      <c r="AJ623" s="269">
        <f t="shared" si="976"/>
        <v>117818519.43000001</v>
      </c>
      <c r="AK623" s="269">
        <f t="shared" ref="AK623:AL623" si="977">+AK32</f>
        <v>106309737.7</v>
      </c>
      <c r="AL623" s="269">
        <f t="shared" si="977"/>
        <v>70247179.329999998</v>
      </c>
      <c r="AM623" s="269">
        <f t="shared" ref="AM623:AO623" si="978">+AM32</f>
        <v>104401997.55999999</v>
      </c>
      <c r="AN623" s="269">
        <f t="shared" si="978"/>
        <v>142828221.56999999</v>
      </c>
      <c r="AO623" s="269">
        <f t="shared" si="978"/>
        <v>115520430.2</v>
      </c>
      <c r="AP623" s="269">
        <f t="shared" ref="AP623:AS623" si="979">+AP32</f>
        <v>100606332.67</v>
      </c>
      <c r="AQ623" s="269">
        <f t="shared" si="979"/>
        <v>98731152.739999995</v>
      </c>
      <c r="AR623" s="269">
        <f t="shared" si="979"/>
        <v>135961493.00999999</v>
      </c>
      <c r="AS623" s="269">
        <f t="shared" si="979"/>
        <v>193835650.87</v>
      </c>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c r="CG623" s="34"/>
      <c r="CH623" s="34"/>
      <c r="CI623" s="34"/>
      <c r="CJ623" s="34"/>
      <c r="CK623" s="34"/>
      <c r="CL623" s="34"/>
      <c r="CM623" s="34"/>
      <c r="CN623" s="34"/>
      <c r="CO623" s="34"/>
      <c r="CP623" s="34"/>
      <c r="CQ623" s="34"/>
      <c r="CR623" s="34"/>
      <c r="CS623" s="34"/>
      <c r="CT623" s="34"/>
      <c r="CU623" s="34"/>
      <c r="CV623" s="34"/>
      <c r="CW623" s="34"/>
      <c r="CX623" s="34"/>
      <c r="CY623" s="34"/>
      <c r="CZ623" s="34"/>
      <c r="DA623" s="34"/>
      <c r="DB623" s="14"/>
      <c r="DC623" s="28"/>
      <c r="DD623" s="28"/>
      <c r="DE623" s="28"/>
      <c r="DF623" s="28"/>
      <c r="DG623" s="28"/>
      <c r="DH623" s="28"/>
      <c r="DI623" s="28"/>
      <c r="DJ623" s="28"/>
      <c r="DK623" s="28"/>
      <c r="DL623" s="28"/>
      <c r="DM623" s="28"/>
      <c r="DN623" s="28"/>
      <c r="DO623" s="28"/>
      <c r="DP623" s="28"/>
      <c r="DQ623" s="28"/>
      <c r="DR623" s="28"/>
      <c r="DS623" s="28"/>
      <c r="DT623" s="28"/>
      <c r="DU623" s="28"/>
      <c r="DV623" s="28"/>
      <c r="DW623" s="28"/>
      <c r="DX623" s="28"/>
      <c r="DY623" s="28"/>
      <c r="DZ623" s="28"/>
      <c r="EA623" s="28"/>
      <c r="EB623" s="28"/>
      <c r="EC623" s="28"/>
      <c r="ED623" s="28"/>
      <c r="EE623" s="28"/>
      <c r="EF623" s="28"/>
      <c r="EG623" s="28"/>
      <c r="EH623" s="28"/>
      <c r="EI623" s="28"/>
      <c r="EJ623" s="28"/>
      <c r="EK623" s="28"/>
      <c r="EL623" s="28"/>
      <c r="EM623" s="28"/>
      <c r="EN623" s="28"/>
      <c r="EO623" s="28"/>
      <c r="EP623" s="28"/>
      <c r="EQ623" s="28"/>
      <c r="ER623" s="28"/>
      <c r="ES623" s="28"/>
      <c r="ET623" s="28"/>
      <c r="EU623" s="28"/>
      <c r="EV623" s="28"/>
      <c r="EW623" s="28"/>
      <c r="EX623" s="28"/>
      <c r="EY623" s="28"/>
      <c r="EZ623" s="28"/>
      <c r="FA623" s="28"/>
      <c r="FB623" s="28"/>
      <c r="FC623" s="28"/>
      <c r="FD623" s="28"/>
      <c r="FE623" s="28"/>
      <c r="FF623" s="28"/>
      <c r="FG623" s="28"/>
      <c r="FH623" s="28"/>
      <c r="FI623" s="28"/>
      <c r="FJ623" s="28"/>
      <c r="FK623" s="28"/>
      <c r="FL623" s="28"/>
      <c r="FM623" s="28"/>
      <c r="FN623" s="28"/>
      <c r="FO623" s="28"/>
      <c r="FP623" s="28"/>
      <c r="FQ623" s="28"/>
      <c r="FR623" s="28"/>
      <c r="FS623" s="28"/>
      <c r="FT623" s="28"/>
      <c r="FU623" s="28"/>
      <c r="FV623" s="28"/>
      <c r="FW623" s="28"/>
      <c r="FX623" s="28"/>
      <c r="FY623" s="28"/>
      <c r="FZ623" s="28"/>
      <c r="GA623" s="28"/>
      <c r="GB623" s="28"/>
      <c r="GC623" s="28"/>
      <c r="GD623" s="28"/>
      <c r="GE623" s="28"/>
      <c r="GF623" s="28"/>
      <c r="GG623" s="28"/>
      <c r="GH623" s="28"/>
      <c r="GI623" s="28"/>
      <c r="GJ623" s="28"/>
      <c r="GK623" s="28"/>
      <c r="GL623" s="28"/>
      <c r="GM623" s="28"/>
      <c r="GN623" s="28"/>
      <c r="GO623" s="28"/>
      <c r="GP623" s="28"/>
      <c r="GQ623" s="28"/>
      <c r="GR623" s="28"/>
      <c r="GS623" s="28"/>
      <c r="GT623" s="28"/>
      <c r="GU623" s="28"/>
      <c r="GV623" s="28"/>
      <c r="GW623" s="28"/>
      <c r="GX623" s="28"/>
      <c r="GY623" s="28"/>
      <c r="GZ623" s="28"/>
      <c r="HA623" s="28"/>
      <c r="HB623" s="28"/>
      <c r="HC623" s="28"/>
      <c r="HD623" s="28"/>
      <c r="HE623" s="28"/>
      <c r="HF623" s="28"/>
      <c r="HG623" s="28"/>
      <c r="HH623" s="28"/>
      <c r="HI623" s="28"/>
      <c r="HJ623" s="28"/>
      <c r="HK623" s="28"/>
      <c r="HL623" s="28"/>
      <c r="HM623" s="28"/>
      <c r="HN623" s="28"/>
      <c r="HO623" s="28"/>
      <c r="HP623" s="28"/>
      <c r="HQ623" s="28"/>
      <c r="HR623" s="28"/>
      <c r="HS623" s="28"/>
      <c r="HT623" s="28"/>
      <c r="HU623" s="28"/>
      <c r="HV623" s="28"/>
      <c r="HW623" s="28"/>
      <c r="HX623" s="28"/>
      <c r="HY623" s="28"/>
      <c r="HZ623" s="28"/>
      <c r="IA623" s="28"/>
      <c r="IB623" s="28"/>
      <c r="IC623" s="28"/>
      <c r="ID623" s="28"/>
      <c r="IE623" s="28"/>
      <c r="IF623" s="28"/>
      <c r="IG623" s="28"/>
      <c r="IH623" s="28"/>
      <c r="II623" s="28"/>
      <c r="IJ623" s="28"/>
      <c r="IK623" s="28"/>
      <c r="IL623" s="28"/>
      <c r="IM623" s="28"/>
      <c r="IN623" s="28"/>
      <c r="IO623" s="28"/>
      <c r="IP623" s="28"/>
      <c r="IQ623" s="28"/>
      <c r="IR623" s="28"/>
      <c r="IS623" s="28"/>
      <c r="IT623" s="28"/>
      <c r="IU623" s="28"/>
      <c r="IV623" s="28"/>
      <c r="IW623" s="28"/>
      <c r="IX623" s="28"/>
      <c r="IY623" s="28"/>
      <c r="IZ623" s="28"/>
      <c r="JA623" s="28"/>
      <c r="JB623" s="28"/>
      <c r="JC623" s="28"/>
      <c r="JD623" s="28"/>
      <c r="JE623" s="28"/>
      <c r="JF623" s="28"/>
      <c r="JG623" s="28"/>
      <c r="JH623" s="28"/>
      <c r="JI623" s="28"/>
      <c r="JJ623" s="28"/>
      <c r="JK623" s="28"/>
      <c r="JL623" s="28"/>
      <c r="JM623" s="28"/>
      <c r="JN623" s="28"/>
      <c r="JO623" s="28"/>
      <c r="JP623" s="28"/>
      <c r="JQ623" s="28"/>
      <c r="JR623" s="28"/>
      <c r="JS623" s="28"/>
    </row>
    <row r="624" spans="1:279" s="27" customFormat="1" ht="12.75" outlineLevel="1" x14ac:dyDescent="0.2">
      <c r="A624" s="33"/>
      <c r="B624" s="58"/>
      <c r="C624" s="33" t="s">
        <v>165</v>
      </c>
      <c r="D624" s="196"/>
      <c r="E624" s="270">
        <f t="shared" si="975"/>
        <v>0.24068003703514382</v>
      </c>
      <c r="F624" s="33"/>
      <c r="G624" s="204">
        <f t="shared" ref="G624:G625" si="980">SUM(J624:AS624)</f>
        <v>640841605.69431889</v>
      </c>
      <c r="H624" s="216">
        <f>G624/$G$32</f>
        <v>0.24068003703514382</v>
      </c>
      <c r="I624" s="201" t="s">
        <v>164</v>
      </c>
      <c r="J624" s="269">
        <f>+J33</f>
        <v>7020043.66989973</v>
      </c>
      <c r="K624" s="269">
        <f t="shared" ref="K624:AJ624" si="981">+K33</f>
        <v>4445876.24686707</v>
      </c>
      <c r="L624" s="269">
        <f t="shared" si="981"/>
        <v>3306393.3394846087</v>
      </c>
      <c r="M624" s="269">
        <f t="shared" si="981"/>
        <v>2945907.8714101333</v>
      </c>
      <c r="N624" s="269">
        <f t="shared" si="981"/>
        <v>2682567.6550715715</v>
      </c>
      <c r="O624" s="269">
        <f t="shared" si="981"/>
        <v>2636302.1690362063</v>
      </c>
      <c r="P624" s="269">
        <f t="shared" si="981"/>
        <v>4186098.8268166482</v>
      </c>
      <c r="Q624" s="269">
        <f t="shared" si="981"/>
        <v>3555945.8267485998</v>
      </c>
      <c r="R624" s="269">
        <f t="shared" si="981"/>
        <v>4902452.9640834872</v>
      </c>
      <c r="S624" s="269">
        <f t="shared" si="981"/>
        <v>6238168.6550041763</v>
      </c>
      <c r="T624" s="269">
        <f t="shared" si="981"/>
        <v>9011500.0010001976</v>
      </c>
      <c r="U624" s="269">
        <f t="shared" si="981"/>
        <v>15326790.773223385</v>
      </c>
      <c r="V624" s="269">
        <f t="shared" si="981"/>
        <v>12552609.442001253</v>
      </c>
      <c r="W624" s="269">
        <f t="shared" si="981"/>
        <v>10196194.473182539</v>
      </c>
      <c r="X624" s="269">
        <f t="shared" si="981"/>
        <v>9616821.8824245892</v>
      </c>
      <c r="Y624" s="269">
        <f t="shared" si="981"/>
        <v>5408156.2633893322</v>
      </c>
      <c r="Z624" s="269">
        <f t="shared" si="981"/>
        <v>6175334.2200144064</v>
      </c>
      <c r="AA624" s="269">
        <f t="shared" si="981"/>
        <v>8757151.2803953029</v>
      </c>
      <c r="AB624" s="269">
        <f t="shared" si="981"/>
        <v>12158410.832547817</v>
      </c>
      <c r="AC624" s="269">
        <f t="shared" si="981"/>
        <v>8277764.7783693299</v>
      </c>
      <c r="AD624" s="269">
        <f t="shared" si="981"/>
        <v>11717537.994377552</v>
      </c>
      <c r="AE624" s="269">
        <f t="shared" si="981"/>
        <v>15715264.217171226</v>
      </c>
      <c r="AF624" s="269">
        <f t="shared" si="981"/>
        <v>26167798.163671549</v>
      </c>
      <c r="AG624" s="269">
        <f t="shared" si="981"/>
        <v>46761993.718128234</v>
      </c>
      <c r="AH624" s="269">
        <f t="shared" si="981"/>
        <v>67193391.599999994</v>
      </c>
      <c r="AI624" s="269">
        <f t="shared" si="981"/>
        <v>47842896.270000003</v>
      </c>
      <c r="AJ624" s="269">
        <f t="shared" si="981"/>
        <v>35567700.809999987</v>
      </c>
      <c r="AK624" s="269">
        <f t="shared" ref="AK624:AL624" si="982">+AK33</f>
        <v>31842148.73</v>
      </c>
      <c r="AL624" s="269">
        <f t="shared" si="982"/>
        <v>25371330.489999998</v>
      </c>
      <c r="AM624" s="269">
        <f t="shared" ref="AM624:AO624" si="983">+AM33</f>
        <v>45385389.82</v>
      </c>
      <c r="AN624" s="269">
        <f t="shared" si="983"/>
        <v>60970617.539999999</v>
      </c>
      <c r="AO624" s="269">
        <f t="shared" si="983"/>
        <v>47354854.979999997</v>
      </c>
      <c r="AP624" s="269">
        <f t="shared" ref="AP624:AS624" si="984">+AP33</f>
        <v>36899807.920000002</v>
      </c>
      <c r="AQ624" s="269">
        <f t="shared" si="984"/>
        <v>2650382.27</v>
      </c>
      <c r="AR624" s="269">
        <f t="shared" si="984"/>
        <v>0</v>
      </c>
      <c r="AS624" s="269">
        <f t="shared" si="984"/>
        <v>0</v>
      </c>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c r="CG624" s="34"/>
      <c r="CH624" s="34"/>
      <c r="CI624" s="34"/>
      <c r="CJ624" s="34"/>
      <c r="CK624" s="34"/>
      <c r="CL624" s="34"/>
      <c r="CM624" s="34"/>
      <c r="CN624" s="34"/>
      <c r="CO624" s="34"/>
      <c r="CP624" s="34"/>
      <c r="CQ624" s="34"/>
      <c r="CR624" s="34"/>
      <c r="CS624" s="34"/>
      <c r="CT624" s="34"/>
      <c r="CU624" s="34"/>
      <c r="CV624" s="34"/>
      <c r="CW624" s="34"/>
      <c r="CX624" s="34"/>
      <c r="CY624" s="34"/>
      <c r="CZ624" s="34"/>
      <c r="DA624" s="34"/>
      <c r="DB624" s="14"/>
      <c r="DC624" s="28"/>
      <c r="DD624" s="28"/>
      <c r="DE624" s="28"/>
      <c r="DF624" s="28"/>
      <c r="DG624" s="28"/>
      <c r="DH624" s="28"/>
      <c r="DI624" s="28"/>
      <c r="DJ624" s="28"/>
      <c r="DK624" s="28"/>
      <c r="DL624" s="28"/>
      <c r="DM624" s="28"/>
      <c r="DN624" s="28"/>
      <c r="DO624" s="28"/>
      <c r="DP624" s="28"/>
      <c r="DQ624" s="28"/>
      <c r="DR624" s="28"/>
      <c r="DS624" s="28"/>
      <c r="DT624" s="28"/>
      <c r="DU624" s="28"/>
      <c r="DV624" s="28"/>
      <c r="DW624" s="28"/>
      <c r="DX624" s="28"/>
      <c r="DY624" s="28"/>
      <c r="DZ624" s="28"/>
      <c r="EA624" s="28"/>
      <c r="EB624" s="28"/>
      <c r="EC624" s="28"/>
      <c r="ED624" s="28"/>
      <c r="EE624" s="28"/>
      <c r="EF624" s="28"/>
      <c r="EG624" s="28"/>
      <c r="EH624" s="28"/>
      <c r="EI624" s="28"/>
      <c r="EJ624" s="28"/>
      <c r="EK624" s="28"/>
      <c r="EL624" s="28"/>
      <c r="EM624" s="28"/>
      <c r="EN624" s="28"/>
      <c r="EO624" s="28"/>
      <c r="EP624" s="28"/>
      <c r="EQ624" s="28"/>
      <c r="ER624" s="28"/>
      <c r="ES624" s="28"/>
      <c r="ET624" s="28"/>
      <c r="EU624" s="28"/>
      <c r="EV624" s="28"/>
      <c r="EW624" s="28"/>
      <c r="EX624" s="28"/>
      <c r="EY624" s="28"/>
      <c r="EZ624" s="28"/>
      <c r="FA624" s="28"/>
      <c r="FB624" s="28"/>
      <c r="FC624" s="28"/>
      <c r="FD624" s="28"/>
      <c r="FE624" s="28"/>
      <c r="FF624" s="28"/>
      <c r="FG624" s="28"/>
      <c r="FH624" s="28"/>
      <c r="FI624" s="28"/>
      <c r="FJ624" s="28"/>
      <c r="FK624" s="28"/>
      <c r="FL624" s="28"/>
      <c r="FM624" s="28"/>
      <c r="FN624" s="28"/>
      <c r="FO624" s="28"/>
      <c r="FP624" s="28"/>
      <c r="FQ624" s="28"/>
      <c r="FR624" s="28"/>
      <c r="FS624" s="28"/>
      <c r="FT624" s="28"/>
      <c r="FU624" s="28"/>
      <c r="FV624" s="28"/>
      <c r="FW624" s="28"/>
      <c r="FX624" s="28"/>
      <c r="FY624" s="28"/>
      <c r="FZ624" s="28"/>
      <c r="GA624" s="28"/>
      <c r="GB624" s="28"/>
      <c r="GC624" s="28"/>
      <c r="GD624" s="28"/>
      <c r="GE624" s="28"/>
      <c r="GF624" s="28"/>
      <c r="GG624" s="28"/>
      <c r="GH624" s="28"/>
      <c r="GI624" s="28"/>
      <c r="GJ624" s="28"/>
      <c r="GK624" s="28"/>
      <c r="GL624" s="28"/>
      <c r="GM624" s="28"/>
      <c r="GN624" s="28"/>
      <c r="GO624" s="28"/>
      <c r="GP624" s="28"/>
      <c r="GQ624" s="28"/>
      <c r="GR624" s="28"/>
      <c r="GS624" s="28"/>
      <c r="GT624" s="28"/>
      <c r="GU624" s="28"/>
      <c r="GV624" s="28"/>
      <c r="GW624" s="28"/>
      <c r="GX624" s="28"/>
      <c r="GY624" s="28"/>
      <c r="GZ624" s="28"/>
      <c r="HA624" s="28"/>
      <c r="HB624" s="28"/>
      <c r="HC624" s="28"/>
      <c r="HD624" s="28"/>
      <c r="HE624" s="28"/>
      <c r="HF624" s="28"/>
      <c r="HG624" s="28"/>
      <c r="HH624" s="28"/>
      <c r="HI624" s="28"/>
      <c r="HJ624" s="28"/>
      <c r="HK624" s="28"/>
      <c r="HL624" s="28"/>
      <c r="HM624" s="28"/>
      <c r="HN624" s="28"/>
      <c r="HO624" s="28"/>
      <c r="HP624" s="28"/>
      <c r="HQ624" s="28"/>
      <c r="HR624" s="28"/>
      <c r="HS624" s="28"/>
      <c r="HT624" s="28"/>
      <c r="HU624" s="28"/>
      <c r="HV624" s="28"/>
      <c r="HW624" s="28"/>
      <c r="HX624" s="28"/>
      <c r="HY624" s="28"/>
      <c r="HZ624" s="28"/>
      <c r="IA624" s="28"/>
      <c r="IB624" s="28"/>
      <c r="IC624" s="28"/>
      <c r="ID624" s="28"/>
      <c r="IE624" s="28"/>
      <c r="IF624" s="28"/>
      <c r="IG624" s="28"/>
      <c r="IH624" s="28"/>
      <c r="II624" s="28"/>
      <c r="IJ624" s="28"/>
      <c r="IK624" s="28"/>
      <c r="IL624" s="28"/>
      <c r="IM624" s="28"/>
      <c r="IN624" s="28"/>
      <c r="IO624" s="28"/>
      <c r="IP624" s="28"/>
      <c r="IQ624" s="28"/>
      <c r="IR624" s="28"/>
      <c r="IS624" s="28"/>
      <c r="IT624" s="28"/>
      <c r="IU624" s="28"/>
      <c r="IV624" s="28"/>
      <c r="IW624" s="28"/>
      <c r="IX624" s="28"/>
      <c r="IY624" s="28"/>
      <c r="IZ624" s="28"/>
      <c r="JA624" s="28"/>
      <c r="JB624" s="28"/>
      <c r="JC624" s="28"/>
      <c r="JD624" s="28"/>
      <c r="JE624" s="28"/>
      <c r="JF624" s="28"/>
      <c r="JG624" s="28"/>
      <c r="JH624" s="28"/>
      <c r="JI624" s="28"/>
      <c r="JJ624" s="28"/>
      <c r="JK624" s="28"/>
      <c r="JL624" s="28"/>
      <c r="JM624" s="28"/>
      <c r="JN624" s="28"/>
      <c r="JO624" s="28"/>
      <c r="JP624" s="28"/>
      <c r="JQ624" s="28"/>
      <c r="JR624" s="28"/>
      <c r="JS624" s="28"/>
    </row>
    <row r="625" spans="1:279" s="27" customFormat="1" ht="13.5" outlineLevel="1" thickBot="1" x14ac:dyDescent="0.25">
      <c r="A625" s="33"/>
      <c r="B625" s="58"/>
      <c r="C625" s="51" t="s">
        <v>169</v>
      </c>
      <c r="D625" s="196"/>
      <c r="E625" s="270">
        <f t="shared" si="975"/>
        <v>0.75931996296485615</v>
      </c>
      <c r="F625" s="33"/>
      <c r="G625" s="218">
        <f t="shared" si="980"/>
        <v>2021787225.4652181</v>
      </c>
      <c r="H625" s="216">
        <f>H623-H624</f>
        <v>0.75931996296485615</v>
      </c>
      <c r="I625" s="201" t="s">
        <v>164</v>
      </c>
      <c r="J625" s="212">
        <f>J623-J624</f>
        <v>23374890.873736806</v>
      </c>
      <c r="K625" s="212">
        <f t="shared" ref="K625:AJ625" si="985">K623-K624</f>
        <v>14803593.395614969</v>
      </c>
      <c r="L625" s="212">
        <f t="shared" si="985"/>
        <v>11009416.34130986</v>
      </c>
      <c r="M625" s="212">
        <f t="shared" si="985"/>
        <v>9809094.9652564898</v>
      </c>
      <c r="N625" s="212">
        <f t="shared" si="985"/>
        <v>8932241.6137633007</v>
      </c>
      <c r="O625" s="212">
        <f t="shared" si="985"/>
        <v>8778189.7676282041</v>
      </c>
      <c r="P625" s="212">
        <f t="shared" si="985"/>
        <v>13938603.214545876</v>
      </c>
      <c r="Q625" s="212">
        <f t="shared" si="985"/>
        <v>11840360.197411072</v>
      </c>
      <c r="R625" s="212">
        <f t="shared" si="985"/>
        <v>16323873.246035783</v>
      </c>
      <c r="S625" s="212">
        <f t="shared" si="985"/>
        <v>20771453.628973059</v>
      </c>
      <c r="T625" s="212">
        <f t="shared" si="985"/>
        <v>30005914.355667733</v>
      </c>
      <c r="U625" s="212">
        <f t="shared" si="985"/>
        <v>51034164.260948241</v>
      </c>
      <c r="V625" s="212">
        <f t="shared" si="985"/>
        <v>41796873.307998739</v>
      </c>
      <c r="W625" s="212">
        <f t="shared" si="985"/>
        <v>33950633.976817466</v>
      </c>
      <c r="X625" s="212">
        <f t="shared" si="985"/>
        <v>32021476.307575408</v>
      </c>
      <c r="Y625" s="212">
        <f t="shared" si="985"/>
        <v>18007731.636610672</v>
      </c>
      <c r="Z625" s="212">
        <f t="shared" si="985"/>
        <v>20562231.559985593</v>
      </c>
      <c r="AA625" s="212">
        <f t="shared" si="985"/>
        <v>29159000.309604701</v>
      </c>
      <c r="AB625" s="212">
        <f t="shared" si="985"/>
        <v>40484296.077452183</v>
      </c>
      <c r="AC625" s="212">
        <f t="shared" si="985"/>
        <v>27562769.90163067</v>
      </c>
      <c r="AD625" s="212">
        <f t="shared" si="985"/>
        <v>39016305.995622419</v>
      </c>
      <c r="AE625" s="212">
        <f t="shared" si="985"/>
        <v>52327678.20282878</v>
      </c>
      <c r="AF625" s="212">
        <f t="shared" si="985"/>
        <v>87131854.90632844</v>
      </c>
      <c r="AG625" s="212">
        <f t="shared" si="985"/>
        <v>155705085.55187178</v>
      </c>
      <c r="AH625" s="212">
        <f t="shared" si="985"/>
        <v>188286359.80000001</v>
      </c>
      <c r="AI625" s="212">
        <f t="shared" si="985"/>
        <v>134934649.54999998</v>
      </c>
      <c r="AJ625" s="212">
        <f t="shared" si="985"/>
        <v>82250818.62000002</v>
      </c>
      <c r="AK625" s="212">
        <f t="shared" ref="AK625:AL625" si="986">AK623-AK624</f>
        <v>74467588.969999999</v>
      </c>
      <c r="AL625" s="212">
        <f t="shared" si="986"/>
        <v>44875848.840000004</v>
      </c>
      <c r="AM625" s="212">
        <f t="shared" ref="AM625:AO625" si="987">AM623-AM624</f>
        <v>59016607.739999987</v>
      </c>
      <c r="AN625" s="212">
        <f t="shared" si="987"/>
        <v>81857604.030000001</v>
      </c>
      <c r="AO625" s="212">
        <f t="shared" si="987"/>
        <v>68165575.219999999</v>
      </c>
      <c r="AP625" s="212">
        <f t="shared" ref="AP625:AS625" si="988">AP623-AP624</f>
        <v>63706524.75</v>
      </c>
      <c r="AQ625" s="212">
        <f t="shared" si="988"/>
        <v>96080770.469999999</v>
      </c>
      <c r="AR625" s="212">
        <f t="shared" si="988"/>
        <v>135961493.00999999</v>
      </c>
      <c r="AS625" s="212">
        <f t="shared" si="988"/>
        <v>193835650.87</v>
      </c>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c r="CG625" s="34"/>
      <c r="CH625" s="34"/>
      <c r="CI625" s="34"/>
      <c r="CJ625" s="34"/>
      <c r="CK625" s="34"/>
      <c r="CL625" s="34"/>
      <c r="CM625" s="34"/>
      <c r="CN625" s="34"/>
      <c r="CO625" s="34"/>
      <c r="CP625" s="34"/>
      <c r="CQ625" s="34"/>
      <c r="CR625" s="34"/>
      <c r="CS625" s="34"/>
      <c r="CT625" s="34"/>
      <c r="CU625" s="34"/>
      <c r="CV625" s="34"/>
      <c r="CW625" s="34"/>
      <c r="CX625" s="34"/>
      <c r="CY625" s="34"/>
      <c r="CZ625" s="34"/>
      <c r="DA625" s="34"/>
      <c r="DB625" s="14"/>
      <c r="DC625" s="28"/>
      <c r="DD625" s="28"/>
      <c r="DE625" s="28"/>
      <c r="DF625" s="28"/>
      <c r="DG625" s="28"/>
      <c r="DH625" s="28"/>
      <c r="DI625" s="28"/>
      <c r="DJ625" s="28"/>
      <c r="DK625" s="28"/>
      <c r="DL625" s="28"/>
      <c r="DM625" s="28"/>
      <c r="DN625" s="28"/>
      <c r="DO625" s="28"/>
      <c r="DP625" s="28"/>
      <c r="DQ625" s="28"/>
      <c r="DR625" s="28"/>
      <c r="DS625" s="28"/>
      <c r="DT625" s="28"/>
      <c r="DU625" s="28"/>
      <c r="DV625" s="28"/>
      <c r="DW625" s="28"/>
      <c r="DX625" s="28"/>
      <c r="DY625" s="28"/>
      <c r="DZ625" s="28"/>
      <c r="EA625" s="28"/>
      <c r="EB625" s="28"/>
      <c r="EC625" s="28"/>
      <c r="ED625" s="28"/>
      <c r="EE625" s="28"/>
      <c r="EF625" s="28"/>
      <c r="EG625" s="28"/>
      <c r="EH625" s="28"/>
      <c r="EI625" s="28"/>
      <c r="EJ625" s="28"/>
      <c r="EK625" s="28"/>
      <c r="EL625" s="28"/>
      <c r="EM625" s="28"/>
      <c r="EN625" s="28"/>
      <c r="EO625" s="28"/>
      <c r="EP625" s="28"/>
      <c r="EQ625" s="28"/>
      <c r="ER625" s="28"/>
      <c r="ES625" s="28"/>
      <c r="ET625" s="28"/>
      <c r="EU625" s="28"/>
      <c r="EV625" s="28"/>
      <c r="EW625" s="28"/>
      <c r="EX625" s="28"/>
      <c r="EY625" s="28"/>
      <c r="EZ625" s="28"/>
      <c r="FA625" s="28"/>
      <c r="FB625" s="28"/>
      <c r="FC625" s="28"/>
      <c r="FD625" s="28"/>
      <c r="FE625" s="28"/>
      <c r="FF625" s="28"/>
      <c r="FG625" s="28"/>
      <c r="FH625" s="28"/>
      <c r="FI625" s="28"/>
      <c r="FJ625" s="28"/>
      <c r="FK625" s="28"/>
      <c r="FL625" s="28"/>
      <c r="FM625" s="28"/>
      <c r="FN625" s="28"/>
      <c r="FO625" s="28"/>
      <c r="FP625" s="28"/>
      <c r="FQ625" s="28"/>
      <c r="FR625" s="28"/>
      <c r="FS625" s="28"/>
      <c r="FT625" s="28"/>
      <c r="FU625" s="28"/>
      <c r="FV625" s="28"/>
      <c r="FW625" s="28"/>
      <c r="FX625" s="28"/>
      <c r="FY625" s="28"/>
      <c r="FZ625" s="28"/>
      <c r="GA625" s="28"/>
      <c r="GB625" s="28"/>
      <c r="GC625" s="28"/>
      <c r="GD625" s="28"/>
      <c r="GE625" s="28"/>
      <c r="GF625" s="28"/>
      <c r="GG625" s="28"/>
      <c r="GH625" s="28"/>
      <c r="GI625" s="28"/>
      <c r="GJ625" s="28"/>
      <c r="GK625" s="28"/>
      <c r="GL625" s="28"/>
      <c r="GM625" s="28"/>
      <c r="GN625" s="28"/>
      <c r="GO625" s="28"/>
      <c r="GP625" s="28"/>
      <c r="GQ625" s="28"/>
      <c r="GR625" s="28"/>
      <c r="GS625" s="28"/>
      <c r="GT625" s="28"/>
      <c r="GU625" s="28"/>
      <c r="GV625" s="28"/>
      <c r="GW625" s="28"/>
      <c r="GX625" s="28"/>
      <c r="GY625" s="28"/>
      <c r="GZ625" s="28"/>
      <c r="HA625" s="28"/>
      <c r="HB625" s="28"/>
      <c r="HC625" s="28"/>
      <c r="HD625" s="28"/>
      <c r="HE625" s="28"/>
      <c r="HF625" s="28"/>
      <c r="HG625" s="28"/>
      <c r="HH625" s="28"/>
      <c r="HI625" s="28"/>
      <c r="HJ625" s="28"/>
      <c r="HK625" s="28"/>
      <c r="HL625" s="28"/>
      <c r="HM625" s="28"/>
      <c r="HN625" s="28"/>
      <c r="HO625" s="28"/>
      <c r="HP625" s="28"/>
      <c r="HQ625" s="28"/>
      <c r="HR625" s="28"/>
      <c r="HS625" s="28"/>
      <c r="HT625" s="28"/>
      <c r="HU625" s="28"/>
      <c r="HV625" s="28"/>
      <c r="HW625" s="28"/>
      <c r="HX625" s="28"/>
      <c r="HY625" s="28"/>
      <c r="HZ625" s="28"/>
      <c r="IA625" s="28"/>
      <c r="IB625" s="28"/>
      <c r="IC625" s="28"/>
      <c r="ID625" s="28"/>
      <c r="IE625" s="28"/>
      <c r="IF625" s="28"/>
      <c r="IG625" s="28"/>
      <c r="IH625" s="28"/>
      <c r="II625" s="28"/>
      <c r="IJ625" s="28"/>
      <c r="IK625" s="28"/>
      <c r="IL625" s="28"/>
      <c r="IM625" s="28"/>
      <c r="IN625" s="28"/>
      <c r="IO625" s="28"/>
      <c r="IP625" s="28"/>
      <c r="IQ625" s="28"/>
      <c r="IR625" s="28"/>
      <c r="IS625" s="28"/>
      <c r="IT625" s="28"/>
      <c r="IU625" s="28"/>
      <c r="IV625" s="28"/>
      <c r="IW625" s="28"/>
      <c r="IX625" s="28"/>
      <c r="IY625" s="28"/>
      <c r="IZ625" s="28"/>
      <c r="JA625" s="28"/>
      <c r="JB625" s="28"/>
      <c r="JC625" s="28"/>
      <c r="JD625" s="28"/>
      <c r="JE625" s="28"/>
      <c r="JF625" s="28"/>
      <c r="JG625" s="28"/>
      <c r="JH625" s="28"/>
      <c r="JI625" s="28"/>
      <c r="JJ625" s="28"/>
      <c r="JK625" s="28"/>
      <c r="JL625" s="28"/>
      <c r="JM625" s="28"/>
      <c r="JN625" s="28"/>
      <c r="JO625" s="28"/>
      <c r="JP625" s="28"/>
      <c r="JQ625" s="28"/>
      <c r="JR625" s="28"/>
      <c r="JS625" s="28"/>
    </row>
    <row r="626" spans="1:279" s="27" customFormat="1" ht="13.5" outlineLevel="1" thickTop="1" x14ac:dyDescent="0.2">
      <c r="A626" s="33"/>
      <c r="B626" s="58"/>
      <c r="C626" s="33" t="s">
        <v>174</v>
      </c>
      <c r="D626" s="196"/>
      <c r="E626" s="270"/>
      <c r="F626" s="33"/>
      <c r="G626" s="219">
        <f>+G624/G623</f>
        <v>0.24068003703514382</v>
      </c>
      <c r="H626" s="33"/>
      <c r="I626" s="12" t="s">
        <v>114</v>
      </c>
      <c r="J626" s="219">
        <f>+J624/J623</f>
        <v>0.23096097344185407</v>
      </c>
      <c r="K626" s="219">
        <f t="shared" ref="K626:AJ626" si="989">+K624/K623</f>
        <v>0.23096097344185407</v>
      </c>
      <c r="L626" s="219">
        <f t="shared" si="989"/>
        <v>0.23096097344185404</v>
      </c>
      <c r="M626" s="219">
        <f t="shared" si="989"/>
        <v>0.23096097344185407</v>
      </c>
      <c r="N626" s="219">
        <f t="shared" si="989"/>
        <v>0.23096097344185407</v>
      </c>
      <c r="O626" s="219">
        <f t="shared" si="989"/>
        <v>0.23096097344185407</v>
      </c>
      <c r="P626" s="219">
        <f t="shared" si="989"/>
        <v>0.23096097344185407</v>
      </c>
      <c r="Q626" s="219">
        <f t="shared" si="989"/>
        <v>0.23096097344185407</v>
      </c>
      <c r="R626" s="219">
        <f t="shared" si="989"/>
        <v>0.23096097344185404</v>
      </c>
      <c r="S626" s="219">
        <f t="shared" si="989"/>
        <v>0.23096097344185407</v>
      </c>
      <c r="T626" s="219">
        <f t="shared" si="989"/>
        <v>0.23096097344185409</v>
      </c>
      <c r="U626" s="219">
        <f t="shared" si="989"/>
        <v>0.23096097344185407</v>
      </c>
      <c r="V626" s="219">
        <f t="shared" si="989"/>
        <v>0.23096097344185407</v>
      </c>
      <c r="W626" s="219">
        <f t="shared" si="989"/>
        <v>0.23096097344185407</v>
      </c>
      <c r="X626" s="219">
        <f t="shared" si="989"/>
        <v>0.23096097344185407</v>
      </c>
      <c r="Y626" s="219">
        <f t="shared" si="989"/>
        <v>0.23096097344185407</v>
      </c>
      <c r="Z626" s="219">
        <f t="shared" si="989"/>
        <v>0.23096097344185407</v>
      </c>
      <c r="AA626" s="219">
        <f t="shared" si="989"/>
        <v>0.23096097344185404</v>
      </c>
      <c r="AB626" s="219">
        <f t="shared" si="989"/>
        <v>0.23096097344185407</v>
      </c>
      <c r="AC626" s="219">
        <f t="shared" si="989"/>
        <v>0.23096097344185407</v>
      </c>
      <c r="AD626" s="219">
        <f t="shared" si="989"/>
        <v>0.23096097344185407</v>
      </c>
      <c r="AE626" s="219">
        <f t="shared" si="989"/>
        <v>0.23096097344185407</v>
      </c>
      <c r="AF626" s="219">
        <f t="shared" si="989"/>
        <v>0.23096097344185407</v>
      </c>
      <c r="AG626" s="219">
        <f t="shared" si="989"/>
        <v>0.23096097344185407</v>
      </c>
      <c r="AH626" s="219">
        <f t="shared" si="989"/>
        <v>0.26300867772020226</v>
      </c>
      <c r="AI626" s="219">
        <f t="shared" si="989"/>
        <v>0.26175477986292617</v>
      </c>
      <c r="AJ626" s="219">
        <f t="shared" si="989"/>
        <v>0.30188548440495355</v>
      </c>
      <c r="AK626" s="219">
        <f t="shared" ref="AK626:AL626" si="990">+AK624/AK623</f>
        <v>0.29952240894297683</v>
      </c>
      <c r="AL626" s="219">
        <f t="shared" si="990"/>
        <v>0.36117223114131264</v>
      </c>
      <c r="AM626" s="219">
        <f t="shared" ref="AM626:AO626" si="991">+AM624/AM623</f>
        <v>0.43471763836622901</v>
      </c>
      <c r="AN626" s="219">
        <f t="shared" si="991"/>
        <v>0.42688074436408457</v>
      </c>
      <c r="AO626" s="219">
        <f t="shared" si="991"/>
        <v>0.4099262346756738</v>
      </c>
      <c r="AP626" s="219">
        <f t="shared" ref="AP626:AS626" si="992">+AP624/AP623</f>
        <v>0.36677420735566907</v>
      </c>
      <c r="AQ626" s="219">
        <f t="shared" si="992"/>
        <v>2.6844437611090736E-2</v>
      </c>
      <c r="AR626" s="219">
        <f t="shared" si="992"/>
        <v>0</v>
      </c>
      <c r="AS626" s="219">
        <f t="shared" si="992"/>
        <v>0</v>
      </c>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c r="CG626" s="34"/>
      <c r="CH626" s="34"/>
      <c r="CI626" s="34"/>
      <c r="CJ626" s="34"/>
      <c r="CK626" s="34"/>
      <c r="CL626" s="34"/>
      <c r="CM626" s="34"/>
      <c r="CN626" s="34"/>
      <c r="CO626" s="34"/>
      <c r="CP626" s="34"/>
      <c r="CQ626" s="34"/>
      <c r="CR626" s="34"/>
      <c r="CS626" s="34"/>
      <c r="CT626" s="34"/>
      <c r="CU626" s="34"/>
      <c r="CV626" s="34"/>
      <c r="CW626" s="34"/>
      <c r="CX626" s="34"/>
      <c r="CY626" s="34"/>
      <c r="CZ626" s="34"/>
      <c r="DA626" s="34"/>
      <c r="DB626" s="14"/>
      <c r="DC626" s="28"/>
      <c r="DD626" s="28"/>
      <c r="DE626" s="28"/>
      <c r="DF626" s="28"/>
      <c r="DG626" s="28"/>
      <c r="DH626" s="28"/>
      <c r="DI626" s="28"/>
      <c r="DJ626" s="28"/>
      <c r="DK626" s="28"/>
      <c r="DL626" s="28"/>
      <c r="DM626" s="28"/>
      <c r="DN626" s="28"/>
      <c r="DO626" s="28"/>
      <c r="DP626" s="28"/>
      <c r="DQ626" s="28"/>
      <c r="DR626" s="28"/>
      <c r="DS626" s="28"/>
      <c r="DT626" s="28"/>
      <c r="DU626" s="28"/>
      <c r="DV626" s="28"/>
      <c r="DW626" s="28"/>
      <c r="DX626" s="28"/>
      <c r="DY626" s="28"/>
      <c r="DZ626" s="28"/>
      <c r="EA626" s="28"/>
      <c r="EB626" s="28"/>
      <c r="EC626" s="28"/>
      <c r="ED626" s="28"/>
      <c r="EE626" s="28"/>
      <c r="EF626" s="28"/>
      <c r="EG626" s="28"/>
      <c r="EH626" s="28"/>
      <c r="EI626" s="28"/>
      <c r="EJ626" s="28"/>
      <c r="EK626" s="28"/>
      <c r="EL626" s="28"/>
      <c r="EM626" s="28"/>
      <c r="EN626" s="28"/>
      <c r="EO626" s="28"/>
      <c r="EP626" s="28"/>
      <c r="EQ626" s="28"/>
      <c r="ER626" s="28"/>
      <c r="ES626" s="28"/>
      <c r="ET626" s="28"/>
      <c r="EU626" s="28"/>
      <c r="EV626" s="28"/>
      <c r="EW626" s="28"/>
      <c r="EX626" s="28"/>
      <c r="EY626" s="28"/>
      <c r="EZ626" s="28"/>
      <c r="FA626" s="28"/>
      <c r="FB626" s="28"/>
      <c r="FC626" s="28"/>
      <c r="FD626" s="28"/>
      <c r="FE626" s="28"/>
      <c r="FF626" s="28"/>
      <c r="FG626" s="28"/>
      <c r="FH626" s="28"/>
      <c r="FI626" s="28"/>
      <c r="FJ626" s="28"/>
      <c r="FK626" s="28"/>
      <c r="FL626" s="28"/>
      <c r="FM626" s="28"/>
      <c r="FN626" s="28"/>
      <c r="FO626" s="28"/>
      <c r="FP626" s="28"/>
      <c r="FQ626" s="28"/>
      <c r="FR626" s="28"/>
      <c r="FS626" s="28"/>
      <c r="FT626" s="28"/>
      <c r="FU626" s="28"/>
      <c r="FV626" s="28"/>
      <c r="FW626" s="28"/>
      <c r="FX626" s="28"/>
      <c r="FY626" s="28"/>
      <c r="FZ626" s="28"/>
      <c r="GA626" s="28"/>
      <c r="GB626" s="28"/>
      <c r="GC626" s="28"/>
      <c r="GD626" s="28"/>
      <c r="GE626" s="28"/>
      <c r="GF626" s="28"/>
      <c r="GG626" s="28"/>
      <c r="GH626" s="28"/>
      <c r="GI626" s="28"/>
      <c r="GJ626" s="28"/>
      <c r="GK626" s="28"/>
      <c r="GL626" s="28"/>
      <c r="GM626" s="28"/>
      <c r="GN626" s="28"/>
      <c r="GO626" s="28"/>
      <c r="GP626" s="28"/>
      <c r="GQ626" s="28"/>
      <c r="GR626" s="28"/>
      <c r="GS626" s="28"/>
      <c r="GT626" s="28"/>
      <c r="GU626" s="28"/>
      <c r="GV626" s="28"/>
      <c r="GW626" s="28"/>
      <c r="GX626" s="28"/>
      <c r="GY626" s="28"/>
      <c r="GZ626" s="28"/>
      <c r="HA626" s="28"/>
      <c r="HB626" s="28"/>
      <c r="HC626" s="28"/>
      <c r="HD626" s="28"/>
      <c r="HE626" s="28"/>
      <c r="HF626" s="28"/>
      <c r="HG626" s="28"/>
      <c r="HH626" s="28"/>
      <c r="HI626" s="28"/>
      <c r="HJ626" s="28"/>
      <c r="HK626" s="28"/>
      <c r="HL626" s="28"/>
      <c r="HM626" s="28"/>
      <c r="HN626" s="28"/>
      <c r="HO626" s="28"/>
      <c r="HP626" s="28"/>
      <c r="HQ626" s="28"/>
      <c r="HR626" s="28"/>
      <c r="HS626" s="28"/>
      <c r="HT626" s="28"/>
      <c r="HU626" s="28"/>
      <c r="HV626" s="28"/>
      <c r="HW626" s="28"/>
      <c r="HX626" s="28"/>
      <c r="HY626" s="28"/>
      <c r="HZ626" s="28"/>
      <c r="IA626" s="28"/>
      <c r="IB626" s="28"/>
      <c r="IC626" s="28"/>
      <c r="ID626" s="28"/>
      <c r="IE626" s="28"/>
      <c r="IF626" s="28"/>
      <c r="IG626" s="28"/>
      <c r="IH626" s="28"/>
      <c r="II626" s="28"/>
      <c r="IJ626" s="28"/>
      <c r="IK626" s="28"/>
      <c r="IL626" s="28"/>
      <c r="IM626" s="28"/>
      <c r="IN626" s="28"/>
      <c r="IO626" s="28"/>
      <c r="IP626" s="28"/>
      <c r="IQ626" s="28"/>
      <c r="IR626" s="28"/>
      <c r="IS626" s="28"/>
      <c r="IT626" s="28"/>
      <c r="IU626" s="28"/>
      <c r="IV626" s="28"/>
      <c r="IW626" s="28"/>
      <c r="IX626" s="28"/>
      <c r="IY626" s="28"/>
      <c r="IZ626" s="28"/>
      <c r="JA626" s="28"/>
      <c r="JB626" s="28"/>
      <c r="JC626" s="28"/>
      <c r="JD626" s="28"/>
      <c r="JE626" s="28"/>
      <c r="JF626" s="28"/>
      <c r="JG626" s="28"/>
      <c r="JH626" s="28"/>
      <c r="JI626" s="28"/>
      <c r="JJ626" s="28"/>
      <c r="JK626" s="28"/>
      <c r="JL626" s="28"/>
      <c r="JM626" s="28"/>
      <c r="JN626" s="28"/>
      <c r="JO626" s="28"/>
      <c r="JP626" s="28"/>
      <c r="JQ626" s="28"/>
      <c r="JR626" s="28"/>
      <c r="JS626" s="28"/>
    </row>
    <row r="627" spans="1:279" s="27" customFormat="1" ht="12.75" outlineLevel="1" x14ac:dyDescent="0.2">
      <c r="A627" s="33"/>
      <c r="B627" s="58"/>
      <c r="C627" s="33"/>
      <c r="D627" s="196"/>
      <c r="E627" s="270"/>
      <c r="F627" s="33"/>
      <c r="G627" s="33"/>
      <c r="H627" s="33"/>
      <c r="I627" s="12"/>
      <c r="J627" s="269"/>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c r="AM627" s="203"/>
      <c r="AN627" s="203"/>
      <c r="AO627" s="203"/>
      <c r="AP627" s="203"/>
      <c r="AQ627" s="203"/>
      <c r="AR627" s="203"/>
      <c r="AS627" s="203"/>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c r="CG627" s="34"/>
      <c r="CH627" s="34"/>
      <c r="CI627" s="34"/>
      <c r="CJ627" s="34"/>
      <c r="CK627" s="34"/>
      <c r="CL627" s="34"/>
      <c r="CM627" s="34"/>
      <c r="CN627" s="34"/>
      <c r="CO627" s="34"/>
      <c r="CP627" s="34"/>
      <c r="CQ627" s="34"/>
      <c r="CR627" s="34"/>
      <c r="CS627" s="34"/>
      <c r="CT627" s="34"/>
      <c r="CU627" s="34"/>
      <c r="CV627" s="34"/>
      <c r="CW627" s="34"/>
      <c r="CX627" s="34"/>
      <c r="CY627" s="34"/>
      <c r="CZ627" s="34"/>
      <c r="DA627" s="34"/>
      <c r="DB627" s="14"/>
      <c r="DC627" s="28"/>
      <c r="DD627" s="28"/>
      <c r="DE627" s="28"/>
      <c r="DF627" s="28"/>
      <c r="DG627" s="28"/>
      <c r="DH627" s="28"/>
      <c r="DI627" s="28"/>
      <c r="DJ627" s="28"/>
      <c r="DK627" s="28"/>
      <c r="DL627" s="28"/>
      <c r="DM627" s="28"/>
      <c r="DN627" s="28"/>
      <c r="DO627" s="28"/>
      <c r="DP627" s="28"/>
      <c r="DQ627" s="28"/>
      <c r="DR627" s="28"/>
      <c r="DS627" s="28"/>
      <c r="DT627" s="28"/>
      <c r="DU627" s="28"/>
      <c r="DV627" s="28"/>
      <c r="DW627" s="28"/>
      <c r="DX627" s="28"/>
      <c r="DY627" s="28"/>
      <c r="DZ627" s="28"/>
      <c r="EA627" s="28"/>
      <c r="EB627" s="28"/>
      <c r="EC627" s="28"/>
      <c r="ED627" s="28"/>
      <c r="EE627" s="28"/>
      <c r="EF627" s="28"/>
      <c r="EG627" s="28"/>
      <c r="EH627" s="28"/>
      <c r="EI627" s="28"/>
      <c r="EJ627" s="28"/>
      <c r="EK627" s="28"/>
      <c r="EL627" s="28"/>
      <c r="EM627" s="28"/>
      <c r="EN627" s="28"/>
      <c r="EO627" s="28"/>
      <c r="EP627" s="28"/>
      <c r="EQ627" s="28"/>
      <c r="ER627" s="28"/>
      <c r="ES627" s="28"/>
      <c r="ET627" s="28"/>
      <c r="EU627" s="28"/>
      <c r="EV627" s="28"/>
      <c r="EW627" s="28"/>
      <c r="EX627" s="28"/>
      <c r="EY627" s="28"/>
      <c r="EZ627" s="28"/>
      <c r="FA627" s="28"/>
      <c r="FB627" s="28"/>
      <c r="FC627" s="28"/>
      <c r="FD627" s="28"/>
      <c r="FE627" s="28"/>
      <c r="FF627" s="28"/>
      <c r="FG627" s="28"/>
      <c r="FH627" s="28"/>
      <c r="FI627" s="28"/>
      <c r="FJ627" s="28"/>
      <c r="FK627" s="28"/>
      <c r="FL627" s="28"/>
      <c r="FM627" s="28"/>
      <c r="FN627" s="28"/>
      <c r="FO627" s="28"/>
      <c r="FP627" s="28"/>
      <c r="FQ627" s="28"/>
      <c r="FR627" s="28"/>
      <c r="FS627" s="28"/>
      <c r="FT627" s="28"/>
      <c r="FU627" s="28"/>
      <c r="FV627" s="28"/>
      <c r="FW627" s="28"/>
      <c r="FX627" s="28"/>
      <c r="FY627" s="28"/>
      <c r="FZ627" s="28"/>
      <c r="GA627" s="28"/>
      <c r="GB627" s="28"/>
      <c r="GC627" s="28"/>
      <c r="GD627" s="28"/>
      <c r="GE627" s="28"/>
      <c r="GF627" s="28"/>
      <c r="GG627" s="28"/>
      <c r="GH627" s="28"/>
      <c r="GI627" s="28"/>
      <c r="GJ627" s="28"/>
      <c r="GK627" s="28"/>
      <c r="GL627" s="28"/>
      <c r="GM627" s="28"/>
      <c r="GN627" s="28"/>
      <c r="GO627" s="28"/>
      <c r="GP627" s="28"/>
      <c r="GQ627" s="28"/>
      <c r="GR627" s="28"/>
      <c r="GS627" s="28"/>
      <c r="GT627" s="28"/>
      <c r="GU627" s="28"/>
      <c r="GV627" s="28"/>
      <c r="GW627" s="28"/>
      <c r="GX627" s="28"/>
      <c r="GY627" s="28"/>
      <c r="GZ627" s="28"/>
      <c r="HA627" s="28"/>
      <c r="HB627" s="28"/>
      <c r="HC627" s="28"/>
      <c r="HD627" s="28"/>
      <c r="HE627" s="28"/>
      <c r="HF627" s="28"/>
      <c r="HG627" s="28"/>
      <c r="HH627" s="28"/>
      <c r="HI627" s="28"/>
      <c r="HJ627" s="28"/>
      <c r="HK627" s="28"/>
      <c r="HL627" s="28"/>
      <c r="HM627" s="28"/>
      <c r="HN627" s="28"/>
      <c r="HO627" s="28"/>
      <c r="HP627" s="28"/>
      <c r="HQ627" s="28"/>
      <c r="HR627" s="28"/>
      <c r="HS627" s="28"/>
      <c r="HT627" s="28"/>
      <c r="HU627" s="28"/>
      <c r="HV627" s="28"/>
      <c r="HW627" s="28"/>
      <c r="HX627" s="28"/>
      <c r="HY627" s="28"/>
      <c r="HZ627" s="28"/>
      <c r="IA627" s="28"/>
      <c r="IB627" s="28"/>
      <c r="IC627" s="28"/>
      <c r="ID627" s="28"/>
      <c r="IE627" s="28"/>
      <c r="IF627" s="28"/>
      <c r="IG627" s="28"/>
      <c r="IH627" s="28"/>
      <c r="II627" s="28"/>
      <c r="IJ627" s="28"/>
      <c r="IK627" s="28"/>
      <c r="IL627" s="28"/>
      <c r="IM627" s="28"/>
      <c r="IN627" s="28"/>
      <c r="IO627" s="28"/>
      <c r="IP627" s="28"/>
      <c r="IQ627" s="28"/>
      <c r="IR627" s="28"/>
      <c r="IS627" s="28"/>
      <c r="IT627" s="28"/>
      <c r="IU627" s="28"/>
      <c r="IV627" s="28"/>
      <c r="IW627" s="28"/>
      <c r="IX627" s="28"/>
      <c r="IY627" s="28"/>
      <c r="IZ627" s="28"/>
      <c r="JA627" s="28"/>
      <c r="JB627" s="28"/>
      <c r="JC627" s="28"/>
      <c r="JD627" s="28"/>
      <c r="JE627" s="28"/>
      <c r="JF627" s="28"/>
      <c r="JG627" s="28"/>
      <c r="JH627" s="28"/>
      <c r="JI627" s="28"/>
      <c r="JJ627" s="28"/>
      <c r="JK627" s="28"/>
      <c r="JL627" s="28"/>
      <c r="JM627" s="28"/>
      <c r="JN627" s="28"/>
      <c r="JO627" s="28"/>
      <c r="JP627" s="28"/>
      <c r="JQ627" s="28"/>
      <c r="JR627" s="28"/>
      <c r="JS627" s="28"/>
    </row>
    <row r="628" spans="1:279" s="27" customFormat="1" ht="12.75" outlineLevel="1" x14ac:dyDescent="0.2">
      <c r="A628" s="33"/>
      <c r="B628" s="58">
        <v>2</v>
      </c>
      <c r="C628" s="221" t="s">
        <v>112</v>
      </c>
      <c r="D628" s="196">
        <f>+E609</f>
        <v>4.5316121724477264E-2</v>
      </c>
      <c r="E628" s="270">
        <f t="shared" si="975"/>
        <v>1</v>
      </c>
      <c r="F628" s="33"/>
      <c r="G628" s="204">
        <f>SUM(J628:AS628)</f>
        <v>184237545.48924729</v>
      </c>
      <c r="H628" s="216">
        <v>1</v>
      </c>
      <c r="I628" s="201" t="s">
        <v>164</v>
      </c>
      <c r="J628" s="269">
        <f>+J37</f>
        <v>3497853.1747418633</v>
      </c>
      <c r="K628" s="269">
        <f t="shared" ref="K628:AJ628" si="993">+K37</f>
        <v>2215231.5677596834</v>
      </c>
      <c r="L628" s="269">
        <f t="shared" si="993"/>
        <v>1647465.3126519343</v>
      </c>
      <c r="M628" s="269">
        <f t="shared" si="993"/>
        <v>1467847.4501079791</v>
      </c>
      <c r="N628" s="269">
        <f t="shared" si="993"/>
        <v>1336633.8202403171</v>
      </c>
      <c r="O628" s="269">
        <f t="shared" si="993"/>
        <v>1313581.2745839895</v>
      </c>
      <c r="P628" s="269">
        <f t="shared" si="993"/>
        <v>2085793.1602258743</v>
      </c>
      <c r="Q628" s="269">
        <f t="shared" si="993"/>
        <v>1771808.9778607215</v>
      </c>
      <c r="R628" s="269">
        <f t="shared" si="993"/>
        <v>2442728.4887085347</v>
      </c>
      <c r="S628" s="269">
        <f t="shared" si="993"/>
        <v>3108270.9824215672</v>
      </c>
      <c r="T628" s="269">
        <f t="shared" si="993"/>
        <v>4490129.3168358691</v>
      </c>
      <c r="U628" s="269">
        <f t="shared" si="993"/>
        <v>7636827.6731089707</v>
      </c>
      <c r="V628" s="269">
        <f t="shared" si="993"/>
        <v>6695806.3899999997</v>
      </c>
      <c r="W628" s="269">
        <f t="shared" si="993"/>
        <v>5978176.3300000001</v>
      </c>
      <c r="X628" s="269">
        <f t="shared" si="993"/>
        <v>6179658.7699999996</v>
      </c>
      <c r="Y628" s="269">
        <f t="shared" si="993"/>
        <v>5096852.18</v>
      </c>
      <c r="Z628" s="269">
        <f t="shared" si="993"/>
        <v>5824580.8200000003</v>
      </c>
      <c r="AA628" s="269">
        <f t="shared" si="993"/>
        <v>6438583.0300000003</v>
      </c>
      <c r="AB628" s="269">
        <f t="shared" si="993"/>
        <v>8121611.4100000001</v>
      </c>
      <c r="AC628" s="269">
        <f t="shared" si="993"/>
        <v>6723016.3499999996</v>
      </c>
      <c r="AD628" s="269">
        <f t="shared" si="993"/>
        <v>6906396.6500000004</v>
      </c>
      <c r="AE628" s="269">
        <f t="shared" si="993"/>
        <v>7547652.25</v>
      </c>
      <c r="AF628" s="269">
        <f t="shared" si="993"/>
        <v>9540187.1300000008</v>
      </c>
      <c r="AG628" s="269">
        <f t="shared" si="993"/>
        <v>11404994.09</v>
      </c>
      <c r="AH628" s="269">
        <f t="shared" si="993"/>
        <v>12139961.130000001</v>
      </c>
      <c r="AI628" s="269">
        <f t="shared" si="993"/>
        <v>10742831.109999999</v>
      </c>
      <c r="AJ628" s="269">
        <f t="shared" si="993"/>
        <v>9151657.879999999</v>
      </c>
      <c r="AK628" s="269">
        <f t="shared" ref="AK628:AL628" si="994">+AK37</f>
        <v>9482688.2200000007</v>
      </c>
      <c r="AL628" s="269">
        <f t="shared" si="994"/>
        <v>8088755.2699999996</v>
      </c>
      <c r="AM628" s="269">
        <f t="shared" ref="AM628:AO628" si="995">+AM37</f>
        <v>12239633.140000001</v>
      </c>
      <c r="AN628" s="269">
        <f t="shared" si="995"/>
        <v>1292903.97</v>
      </c>
      <c r="AO628" s="269">
        <f t="shared" si="995"/>
        <v>864342.59</v>
      </c>
      <c r="AP628" s="269">
        <f t="shared" ref="AP628:AS628" si="996">+AP37</f>
        <v>763085.58</v>
      </c>
      <c r="AQ628" s="269">
        <f t="shared" si="996"/>
        <v>0</v>
      </c>
      <c r="AR628" s="269">
        <f t="shared" si="996"/>
        <v>0</v>
      </c>
      <c r="AS628" s="269">
        <f t="shared" si="996"/>
        <v>0</v>
      </c>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c r="CG628" s="34"/>
      <c r="CH628" s="34"/>
      <c r="CI628" s="34"/>
      <c r="CJ628" s="34"/>
      <c r="CK628" s="34"/>
      <c r="CL628" s="34"/>
      <c r="CM628" s="34"/>
      <c r="CN628" s="34"/>
      <c r="CO628" s="34"/>
      <c r="CP628" s="34"/>
      <c r="CQ628" s="34"/>
      <c r="CR628" s="34"/>
      <c r="CS628" s="34"/>
      <c r="CT628" s="34"/>
      <c r="CU628" s="34"/>
      <c r="CV628" s="34"/>
      <c r="CW628" s="34"/>
      <c r="CX628" s="34"/>
      <c r="CY628" s="34"/>
      <c r="CZ628" s="34"/>
      <c r="DA628" s="34"/>
      <c r="DB628" s="14"/>
      <c r="DC628" s="28"/>
      <c r="DD628" s="28"/>
      <c r="DE628" s="28"/>
      <c r="DF628" s="28"/>
      <c r="DG628" s="28"/>
      <c r="DH628" s="28"/>
      <c r="DI628" s="28"/>
      <c r="DJ628" s="28"/>
      <c r="DK628" s="28"/>
      <c r="DL628" s="28"/>
      <c r="DM628" s="28"/>
      <c r="DN628" s="28"/>
      <c r="DO628" s="28"/>
      <c r="DP628" s="28"/>
      <c r="DQ628" s="28"/>
      <c r="DR628" s="28"/>
      <c r="DS628" s="28"/>
      <c r="DT628" s="28"/>
      <c r="DU628" s="28"/>
      <c r="DV628" s="28"/>
      <c r="DW628" s="28"/>
      <c r="DX628" s="28"/>
      <c r="DY628" s="28"/>
      <c r="DZ628" s="28"/>
      <c r="EA628" s="28"/>
      <c r="EB628" s="28"/>
      <c r="EC628" s="28"/>
      <c r="ED628" s="28"/>
      <c r="EE628" s="28"/>
      <c r="EF628" s="28"/>
      <c r="EG628" s="28"/>
      <c r="EH628" s="28"/>
      <c r="EI628" s="28"/>
      <c r="EJ628" s="28"/>
      <c r="EK628" s="28"/>
      <c r="EL628" s="28"/>
      <c r="EM628" s="28"/>
      <c r="EN628" s="28"/>
      <c r="EO628" s="28"/>
      <c r="EP628" s="28"/>
      <c r="EQ628" s="28"/>
      <c r="ER628" s="28"/>
      <c r="ES628" s="28"/>
      <c r="ET628" s="28"/>
      <c r="EU628" s="28"/>
      <c r="EV628" s="28"/>
      <c r="EW628" s="28"/>
      <c r="EX628" s="28"/>
      <c r="EY628" s="28"/>
      <c r="EZ628" s="28"/>
      <c r="FA628" s="28"/>
      <c r="FB628" s="28"/>
      <c r="FC628" s="28"/>
      <c r="FD628" s="28"/>
      <c r="FE628" s="28"/>
      <c r="FF628" s="28"/>
      <c r="FG628" s="28"/>
      <c r="FH628" s="28"/>
      <c r="FI628" s="28"/>
      <c r="FJ628" s="28"/>
      <c r="FK628" s="28"/>
      <c r="FL628" s="28"/>
      <c r="FM628" s="28"/>
      <c r="FN628" s="28"/>
      <c r="FO628" s="28"/>
      <c r="FP628" s="28"/>
      <c r="FQ628" s="28"/>
      <c r="FR628" s="28"/>
      <c r="FS628" s="28"/>
      <c r="FT628" s="28"/>
      <c r="FU628" s="28"/>
      <c r="FV628" s="28"/>
      <c r="FW628" s="28"/>
      <c r="FX628" s="28"/>
      <c r="FY628" s="28"/>
      <c r="FZ628" s="28"/>
      <c r="GA628" s="28"/>
      <c r="GB628" s="28"/>
      <c r="GC628" s="28"/>
      <c r="GD628" s="28"/>
      <c r="GE628" s="28"/>
      <c r="GF628" s="28"/>
      <c r="GG628" s="28"/>
      <c r="GH628" s="28"/>
      <c r="GI628" s="28"/>
      <c r="GJ628" s="28"/>
      <c r="GK628" s="28"/>
      <c r="GL628" s="28"/>
      <c r="GM628" s="28"/>
      <c r="GN628" s="28"/>
      <c r="GO628" s="28"/>
      <c r="GP628" s="28"/>
      <c r="GQ628" s="28"/>
      <c r="GR628" s="28"/>
      <c r="GS628" s="28"/>
      <c r="GT628" s="28"/>
      <c r="GU628" s="28"/>
      <c r="GV628" s="28"/>
      <c r="GW628" s="28"/>
      <c r="GX628" s="28"/>
      <c r="GY628" s="28"/>
      <c r="GZ628" s="28"/>
      <c r="HA628" s="28"/>
      <c r="HB628" s="28"/>
      <c r="HC628" s="28"/>
      <c r="HD628" s="28"/>
      <c r="HE628" s="28"/>
      <c r="HF628" s="28"/>
      <c r="HG628" s="28"/>
      <c r="HH628" s="28"/>
      <c r="HI628" s="28"/>
      <c r="HJ628" s="28"/>
      <c r="HK628" s="28"/>
      <c r="HL628" s="28"/>
      <c r="HM628" s="28"/>
      <c r="HN628" s="28"/>
      <c r="HO628" s="28"/>
      <c r="HP628" s="28"/>
      <c r="HQ628" s="28"/>
      <c r="HR628" s="28"/>
      <c r="HS628" s="28"/>
      <c r="HT628" s="28"/>
      <c r="HU628" s="28"/>
      <c r="HV628" s="28"/>
      <c r="HW628" s="28"/>
      <c r="HX628" s="28"/>
      <c r="HY628" s="28"/>
      <c r="HZ628" s="28"/>
      <c r="IA628" s="28"/>
      <c r="IB628" s="28"/>
      <c r="IC628" s="28"/>
      <c r="ID628" s="28"/>
      <c r="IE628" s="28"/>
      <c r="IF628" s="28"/>
      <c r="IG628" s="28"/>
      <c r="IH628" s="28"/>
      <c r="II628" s="28"/>
      <c r="IJ628" s="28"/>
      <c r="IK628" s="28"/>
      <c r="IL628" s="28"/>
      <c r="IM628" s="28"/>
      <c r="IN628" s="28"/>
      <c r="IO628" s="28"/>
      <c r="IP628" s="28"/>
      <c r="IQ628" s="28"/>
      <c r="IR628" s="28"/>
      <c r="IS628" s="28"/>
      <c r="IT628" s="28"/>
      <c r="IU628" s="28"/>
      <c r="IV628" s="28"/>
      <c r="IW628" s="28"/>
      <c r="IX628" s="28"/>
      <c r="IY628" s="28"/>
      <c r="IZ628" s="28"/>
      <c r="JA628" s="28"/>
      <c r="JB628" s="28"/>
      <c r="JC628" s="28"/>
      <c r="JD628" s="28"/>
      <c r="JE628" s="28"/>
      <c r="JF628" s="28"/>
      <c r="JG628" s="28"/>
      <c r="JH628" s="28"/>
      <c r="JI628" s="28"/>
      <c r="JJ628" s="28"/>
      <c r="JK628" s="28"/>
      <c r="JL628" s="28"/>
      <c r="JM628" s="28"/>
      <c r="JN628" s="28"/>
      <c r="JO628" s="28"/>
      <c r="JP628" s="28"/>
      <c r="JQ628" s="28"/>
      <c r="JR628" s="28"/>
      <c r="JS628" s="28"/>
    </row>
    <row r="629" spans="1:279" s="27" customFormat="1" ht="12.75" outlineLevel="1" x14ac:dyDescent="0.2">
      <c r="A629" s="33"/>
      <c r="B629" s="58"/>
      <c r="C629" s="193" t="s">
        <v>166</v>
      </c>
      <c r="D629" s="196"/>
      <c r="E629" s="270">
        <f t="shared" si="975"/>
        <v>1</v>
      </c>
      <c r="F629" s="33"/>
      <c r="G629" s="204">
        <f t="shared" ref="G629:G630" si="997">SUM(J629:AS629)</f>
        <v>184237545.48924729</v>
      </c>
      <c r="H629" s="216">
        <f>G629/G628</f>
        <v>1</v>
      </c>
      <c r="I629" s="201" t="s">
        <v>164</v>
      </c>
      <c r="J629" s="269">
        <f>+J38</f>
        <v>3497853.1747418633</v>
      </c>
      <c r="K629" s="269">
        <f t="shared" ref="K629:AJ629" si="998">+K38</f>
        <v>2215231.5677596834</v>
      </c>
      <c r="L629" s="269">
        <f t="shared" si="998"/>
        <v>1647465.3126519343</v>
      </c>
      <c r="M629" s="269">
        <f t="shared" si="998"/>
        <v>1467847.4501079791</v>
      </c>
      <c r="N629" s="269">
        <f t="shared" si="998"/>
        <v>1336633.8202403171</v>
      </c>
      <c r="O629" s="269">
        <f t="shared" si="998"/>
        <v>1313581.2745839895</v>
      </c>
      <c r="P629" s="269">
        <f t="shared" si="998"/>
        <v>2085793.1602258743</v>
      </c>
      <c r="Q629" s="269">
        <f t="shared" si="998"/>
        <v>1771808.9778607215</v>
      </c>
      <c r="R629" s="269">
        <f t="shared" si="998"/>
        <v>2442728.4887085347</v>
      </c>
      <c r="S629" s="269">
        <f t="shared" si="998"/>
        <v>3108270.9824215672</v>
      </c>
      <c r="T629" s="269">
        <f t="shared" si="998"/>
        <v>4490129.3168358691</v>
      </c>
      <c r="U629" s="269">
        <f t="shared" si="998"/>
        <v>7636827.6731089707</v>
      </c>
      <c r="V629" s="269">
        <f t="shared" si="998"/>
        <v>6695806.3899999997</v>
      </c>
      <c r="W629" s="269">
        <f t="shared" si="998"/>
        <v>5978176.3300000001</v>
      </c>
      <c r="X629" s="269">
        <f t="shared" si="998"/>
        <v>6179658.7699999996</v>
      </c>
      <c r="Y629" s="269">
        <f t="shared" si="998"/>
        <v>5096852.18</v>
      </c>
      <c r="Z629" s="269">
        <f t="shared" si="998"/>
        <v>5824580.8200000003</v>
      </c>
      <c r="AA629" s="269">
        <f t="shared" si="998"/>
        <v>6438583.0300000003</v>
      </c>
      <c r="AB629" s="269">
        <f t="shared" si="998"/>
        <v>8121611.4100000001</v>
      </c>
      <c r="AC629" s="269">
        <f t="shared" si="998"/>
        <v>6723016.3499999996</v>
      </c>
      <c r="AD629" s="269">
        <f t="shared" si="998"/>
        <v>6906396.6500000004</v>
      </c>
      <c r="AE629" s="269">
        <f t="shared" si="998"/>
        <v>7547652.25</v>
      </c>
      <c r="AF629" s="269">
        <f t="shared" si="998"/>
        <v>9540187.1300000008</v>
      </c>
      <c r="AG629" s="269">
        <f t="shared" si="998"/>
        <v>11404994.09</v>
      </c>
      <c r="AH629" s="269">
        <f t="shared" si="998"/>
        <v>12139961.130000001</v>
      </c>
      <c r="AI629" s="269">
        <f t="shared" si="998"/>
        <v>10742831.109999999</v>
      </c>
      <c r="AJ629" s="269">
        <f t="shared" si="998"/>
        <v>9151657.879999999</v>
      </c>
      <c r="AK629" s="269">
        <f t="shared" ref="AK629:AL629" si="999">+AK38</f>
        <v>9482688.2200000007</v>
      </c>
      <c r="AL629" s="269">
        <f t="shared" si="999"/>
        <v>8088755.2699999996</v>
      </c>
      <c r="AM629" s="269">
        <f t="shared" ref="AM629:AO629" si="1000">+AM38</f>
        <v>12239633.140000001</v>
      </c>
      <c r="AN629" s="269">
        <f t="shared" si="1000"/>
        <v>1292903.97</v>
      </c>
      <c r="AO629" s="269">
        <f t="shared" si="1000"/>
        <v>864342.59</v>
      </c>
      <c r="AP629" s="269">
        <f t="shared" ref="AP629:AS629" si="1001">+AP38</f>
        <v>763085.58</v>
      </c>
      <c r="AQ629" s="269">
        <f t="shared" si="1001"/>
        <v>0</v>
      </c>
      <c r="AR629" s="269">
        <f t="shared" si="1001"/>
        <v>0</v>
      </c>
      <c r="AS629" s="269">
        <f t="shared" si="1001"/>
        <v>0</v>
      </c>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c r="CG629" s="34"/>
      <c r="CH629" s="34"/>
      <c r="CI629" s="34"/>
      <c r="CJ629" s="34"/>
      <c r="CK629" s="34"/>
      <c r="CL629" s="34"/>
      <c r="CM629" s="34"/>
      <c r="CN629" s="34"/>
      <c r="CO629" s="34"/>
      <c r="CP629" s="34"/>
      <c r="CQ629" s="34"/>
      <c r="CR629" s="34"/>
      <c r="CS629" s="34"/>
      <c r="CT629" s="34"/>
      <c r="CU629" s="34"/>
      <c r="CV629" s="34"/>
      <c r="CW629" s="34"/>
      <c r="CX629" s="34"/>
      <c r="CY629" s="34"/>
      <c r="CZ629" s="34"/>
      <c r="DA629" s="34"/>
      <c r="DB629" s="14"/>
      <c r="DC629" s="28"/>
      <c r="DD629" s="28"/>
      <c r="DE629" s="28"/>
      <c r="DF629" s="28"/>
      <c r="DG629" s="28"/>
      <c r="DH629" s="28"/>
      <c r="DI629" s="28"/>
      <c r="DJ629" s="28"/>
      <c r="DK629" s="28"/>
      <c r="DL629" s="28"/>
      <c r="DM629" s="28"/>
      <c r="DN629" s="28"/>
      <c r="DO629" s="28"/>
      <c r="DP629" s="28"/>
      <c r="DQ629" s="28"/>
      <c r="DR629" s="28"/>
      <c r="DS629" s="28"/>
      <c r="DT629" s="28"/>
      <c r="DU629" s="28"/>
      <c r="DV629" s="28"/>
      <c r="DW629" s="28"/>
      <c r="DX629" s="28"/>
      <c r="DY629" s="28"/>
      <c r="DZ629" s="28"/>
      <c r="EA629" s="28"/>
      <c r="EB629" s="28"/>
      <c r="EC629" s="28"/>
      <c r="ED629" s="28"/>
      <c r="EE629" s="28"/>
      <c r="EF629" s="28"/>
      <c r="EG629" s="28"/>
      <c r="EH629" s="28"/>
      <c r="EI629" s="28"/>
      <c r="EJ629" s="28"/>
      <c r="EK629" s="28"/>
      <c r="EL629" s="28"/>
      <c r="EM629" s="28"/>
      <c r="EN629" s="28"/>
      <c r="EO629" s="28"/>
      <c r="EP629" s="28"/>
      <c r="EQ629" s="28"/>
      <c r="ER629" s="28"/>
      <c r="ES629" s="28"/>
      <c r="ET629" s="28"/>
      <c r="EU629" s="28"/>
      <c r="EV629" s="28"/>
      <c r="EW629" s="28"/>
      <c r="EX629" s="28"/>
      <c r="EY629" s="28"/>
      <c r="EZ629" s="28"/>
      <c r="FA629" s="28"/>
      <c r="FB629" s="28"/>
      <c r="FC629" s="28"/>
      <c r="FD629" s="28"/>
      <c r="FE629" s="28"/>
      <c r="FF629" s="28"/>
      <c r="FG629" s="28"/>
      <c r="FH629" s="28"/>
      <c r="FI629" s="28"/>
      <c r="FJ629" s="28"/>
      <c r="FK629" s="28"/>
      <c r="FL629" s="28"/>
      <c r="FM629" s="28"/>
      <c r="FN629" s="28"/>
      <c r="FO629" s="28"/>
      <c r="FP629" s="28"/>
      <c r="FQ629" s="28"/>
      <c r="FR629" s="28"/>
      <c r="FS629" s="28"/>
      <c r="FT629" s="28"/>
      <c r="FU629" s="28"/>
      <c r="FV629" s="28"/>
      <c r="FW629" s="28"/>
      <c r="FX629" s="28"/>
      <c r="FY629" s="28"/>
      <c r="FZ629" s="28"/>
      <c r="GA629" s="28"/>
      <c r="GB629" s="28"/>
      <c r="GC629" s="28"/>
      <c r="GD629" s="28"/>
      <c r="GE629" s="28"/>
      <c r="GF629" s="28"/>
      <c r="GG629" s="28"/>
      <c r="GH629" s="28"/>
      <c r="GI629" s="28"/>
      <c r="GJ629" s="28"/>
      <c r="GK629" s="28"/>
      <c r="GL629" s="28"/>
      <c r="GM629" s="28"/>
      <c r="GN629" s="28"/>
      <c r="GO629" s="28"/>
      <c r="GP629" s="28"/>
      <c r="GQ629" s="28"/>
      <c r="GR629" s="28"/>
      <c r="GS629" s="28"/>
      <c r="GT629" s="28"/>
      <c r="GU629" s="28"/>
      <c r="GV629" s="28"/>
      <c r="GW629" s="28"/>
      <c r="GX629" s="28"/>
      <c r="GY629" s="28"/>
      <c r="GZ629" s="28"/>
      <c r="HA629" s="28"/>
      <c r="HB629" s="28"/>
      <c r="HC629" s="28"/>
      <c r="HD629" s="28"/>
      <c r="HE629" s="28"/>
      <c r="HF629" s="28"/>
      <c r="HG629" s="28"/>
      <c r="HH629" s="28"/>
      <c r="HI629" s="28"/>
      <c r="HJ629" s="28"/>
      <c r="HK629" s="28"/>
      <c r="HL629" s="28"/>
      <c r="HM629" s="28"/>
      <c r="HN629" s="28"/>
      <c r="HO629" s="28"/>
      <c r="HP629" s="28"/>
      <c r="HQ629" s="28"/>
      <c r="HR629" s="28"/>
      <c r="HS629" s="28"/>
      <c r="HT629" s="28"/>
      <c r="HU629" s="28"/>
      <c r="HV629" s="28"/>
      <c r="HW629" s="28"/>
      <c r="HX629" s="28"/>
      <c r="HY629" s="28"/>
      <c r="HZ629" s="28"/>
      <c r="IA629" s="28"/>
      <c r="IB629" s="28"/>
      <c r="IC629" s="28"/>
      <c r="ID629" s="28"/>
      <c r="IE629" s="28"/>
      <c r="IF629" s="28"/>
      <c r="IG629" s="28"/>
      <c r="IH629" s="28"/>
      <c r="II629" s="28"/>
      <c r="IJ629" s="28"/>
      <c r="IK629" s="28"/>
      <c r="IL629" s="28"/>
      <c r="IM629" s="28"/>
      <c r="IN629" s="28"/>
      <c r="IO629" s="28"/>
      <c r="IP629" s="28"/>
      <c r="IQ629" s="28"/>
      <c r="IR629" s="28"/>
      <c r="IS629" s="28"/>
      <c r="IT629" s="28"/>
      <c r="IU629" s="28"/>
      <c r="IV629" s="28"/>
      <c r="IW629" s="28"/>
      <c r="IX629" s="28"/>
      <c r="IY629" s="28"/>
      <c r="IZ629" s="28"/>
      <c r="JA629" s="28"/>
      <c r="JB629" s="28"/>
      <c r="JC629" s="28"/>
      <c r="JD629" s="28"/>
      <c r="JE629" s="28"/>
      <c r="JF629" s="28"/>
      <c r="JG629" s="28"/>
      <c r="JH629" s="28"/>
      <c r="JI629" s="28"/>
      <c r="JJ629" s="28"/>
      <c r="JK629" s="28"/>
      <c r="JL629" s="28"/>
      <c r="JM629" s="28"/>
      <c r="JN629" s="28"/>
      <c r="JO629" s="28"/>
      <c r="JP629" s="28"/>
      <c r="JQ629" s="28"/>
      <c r="JR629" s="28"/>
      <c r="JS629" s="28"/>
    </row>
    <row r="630" spans="1:279" s="27" customFormat="1" ht="13.5" outlineLevel="1" thickBot="1" x14ac:dyDescent="0.25">
      <c r="A630" s="33"/>
      <c r="B630" s="58"/>
      <c r="C630" s="51" t="s">
        <v>168</v>
      </c>
      <c r="D630" s="196"/>
      <c r="E630" s="270">
        <f t="shared" si="975"/>
        <v>0</v>
      </c>
      <c r="F630" s="33"/>
      <c r="G630" s="218">
        <f t="shared" si="997"/>
        <v>0</v>
      </c>
      <c r="H630" s="216">
        <f>H628-H629</f>
        <v>0</v>
      </c>
      <c r="I630" s="201" t="s">
        <v>164</v>
      </c>
      <c r="J630" s="212">
        <f>J628-J629</f>
        <v>0</v>
      </c>
      <c r="K630" s="212">
        <f t="shared" ref="K630:AJ630" si="1002">K628-K629</f>
        <v>0</v>
      </c>
      <c r="L630" s="212">
        <f t="shared" si="1002"/>
        <v>0</v>
      </c>
      <c r="M630" s="212">
        <f t="shared" si="1002"/>
        <v>0</v>
      </c>
      <c r="N630" s="212">
        <f t="shared" si="1002"/>
        <v>0</v>
      </c>
      <c r="O630" s="212">
        <f t="shared" si="1002"/>
        <v>0</v>
      </c>
      <c r="P630" s="212">
        <f t="shared" si="1002"/>
        <v>0</v>
      </c>
      <c r="Q630" s="212">
        <f t="shared" si="1002"/>
        <v>0</v>
      </c>
      <c r="R630" s="212">
        <f t="shared" si="1002"/>
        <v>0</v>
      </c>
      <c r="S630" s="212">
        <f t="shared" si="1002"/>
        <v>0</v>
      </c>
      <c r="T630" s="212">
        <f t="shared" si="1002"/>
        <v>0</v>
      </c>
      <c r="U630" s="212">
        <f t="shared" si="1002"/>
        <v>0</v>
      </c>
      <c r="V630" s="212">
        <f t="shared" si="1002"/>
        <v>0</v>
      </c>
      <c r="W630" s="212">
        <f t="shared" si="1002"/>
        <v>0</v>
      </c>
      <c r="X630" s="212">
        <f t="shared" si="1002"/>
        <v>0</v>
      </c>
      <c r="Y630" s="212">
        <f t="shared" si="1002"/>
        <v>0</v>
      </c>
      <c r="Z630" s="212">
        <f t="shared" si="1002"/>
        <v>0</v>
      </c>
      <c r="AA630" s="212">
        <f t="shared" si="1002"/>
        <v>0</v>
      </c>
      <c r="AB630" s="212">
        <f t="shared" si="1002"/>
        <v>0</v>
      </c>
      <c r="AC630" s="212">
        <f t="shared" si="1002"/>
        <v>0</v>
      </c>
      <c r="AD630" s="212">
        <f t="shared" si="1002"/>
        <v>0</v>
      </c>
      <c r="AE630" s="212">
        <f t="shared" si="1002"/>
        <v>0</v>
      </c>
      <c r="AF630" s="212">
        <f t="shared" si="1002"/>
        <v>0</v>
      </c>
      <c r="AG630" s="212">
        <f t="shared" si="1002"/>
        <v>0</v>
      </c>
      <c r="AH630" s="212">
        <f t="shared" si="1002"/>
        <v>0</v>
      </c>
      <c r="AI630" s="212">
        <f t="shared" si="1002"/>
        <v>0</v>
      </c>
      <c r="AJ630" s="212">
        <f t="shared" si="1002"/>
        <v>0</v>
      </c>
      <c r="AK630" s="212">
        <f t="shared" ref="AK630:AL630" si="1003">AK628-AK629</f>
        <v>0</v>
      </c>
      <c r="AL630" s="212">
        <f t="shared" si="1003"/>
        <v>0</v>
      </c>
      <c r="AM630" s="212">
        <f t="shared" ref="AM630:AO630" si="1004">AM628-AM629</f>
        <v>0</v>
      </c>
      <c r="AN630" s="212">
        <f t="shared" si="1004"/>
        <v>0</v>
      </c>
      <c r="AO630" s="212">
        <f t="shared" si="1004"/>
        <v>0</v>
      </c>
      <c r="AP630" s="212">
        <f t="shared" ref="AP630:AS630" si="1005">AP628-AP629</f>
        <v>0</v>
      </c>
      <c r="AQ630" s="212">
        <f t="shared" si="1005"/>
        <v>0</v>
      </c>
      <c r="AR630" s="212">
        <f t="shared" si="1005"/>
        <v>0</v>
      </c>
      <c r="AS630" s="212">
        <f t="shared" si="1005"/>
        <v>0</v>
      </c>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c r="CG630" s="34"/>
      <c r="CH630" s="34"/>
      <c r="CI630" s="34"/>
      <c r="CJ630" s="34"/>
      <c r="CK630" s="34"/>
      <c r="CL630" s="34"/>
      <c r="CM630" s="34"/>
      <c r="CN630" s="34"/>
      <c r="CO630" s="34"/>
      <c r="CP630" s="34"/>
      <c r="CQ630" s="34"/>
      <c r="CR630" s="34"/>
      <c r="CS630" s="34"/>
      <c r="CT630" s="34"/>
      <c r="CU630" s="34"/>
      <c r="CV630" s="34"/>
      <c r="CW630" s="34"/>
      <c r="CX630" s="34"/>
      <c r="CY630" s="34"/>
      <c r="CZ630" s="34"/>
      <c r="DA630" s="34"/>
      <c r="DB630" s="14"/>
      <c r="DC630" s="28"/>
      <c r="DD630" s="28"/>
      <c r="DE630" s="28"/>
      <c r="DF630" s="28"/>
      <c r="DG630" s="28"/>
      <c r="DH630" s="28"/>
      <c r="DI630" s="28"/>
      <c r="DJ630" s="28"/>
      <c r="DK630" s="28"/>
      <c r="DL630" s="28"/>
      <c r="DM630" s="28"/>
      <c r="DN630" s="28"/>
      <c r="DO630" s="28"/>
      <c r="DP630" s="28"/>
      <c r="DQ630" s="28"/>
      <c r="DR630" s="28"/>
      <c r="DS630" s="28"/>
      <c r="DT630" s="28"/>
      <c r="DU630" s="28"/>
      <c r="DV630" s="28"/>
      <c r="DW630" s="28"/>
      <c r="DX630" s="28"/>
      <c r="DY630" s="28"/>
      <c r="DZ630" s="28"/>
      <c r="EA630" s="28"/>
      <c r="EB630" s="28"/>
      <c r="EC630" s="28"/>
      <c r="ED630" s="28"/>
      <c r="EE630" s="28"/>
      <c r="EF630" s="28"/>
      <c r="EG630" s="28"/>
      <c r="EH630" s="28"/>
      <c r="EI630" s="28"/>
      <c r="EJ630" s="28"/>
      <c r="EK630" s="28"/>
      <c r="EL630" s="28"/>
      <c r="EM630" s="28"/>
      <c r="EN630" s="28"/>
      <c r="EO630" s="28"/>
      <c r="EP630" s="28"/>
      <c r="EQ630" s="28"/>
      <c r="ER630" s="28"/>
      <c r="ES630" s="28"/>
      <c r="ET630" s="28"/>
      <c r="EU630" s="28"/>
      <c r="EV630" s="28"/>
      <c r="EW630" s="28"/>
      <c r="EX630" s="28"/>
      <c r="EY630" s="28"/>
      <c r="EZ630" s="28"/>
      <c r="FA630" s="28"/>
      <c r="FB630" s="28"/>
      <c r="FC630" s="28"/>
      <c r="FD630" s="28"/>
      <c r="FE630" s="28"/>
      <c r="FF630" s="28"/>
      <c r="FG630" s="28"/>
      <c r="FH630" s="28"/>
      <c r="FI630" s="28"/>
      <c r="FJ630" s="28"/>
      <c r="FK630" s="28"/>
      <c r="FL630" s="28"/>
      <c r="FM630" s="28"/>
      <c r="FN630" s="28"/>
      <c r="FO630" s="28"/>
      <c r="FP630" s="28"/>
      <c r="FQ630" s="28"/>
      <c r="FR630" s="28"/>
      <c r="FS630" s="28"/>
      <c r="FT630" s="28"/>
      <c r="FU630" s="28"/>
      <c r="FV630" s="28"/>
      <c r="FW630" s="28"/>
      <c r="FX630" s="28"/>
      <c r="FY630" s="28"/>
      <c r="FZ630" s="28"/>
      <c r="GA630" s="28"/>
      <c r="GB630" s="28"/>
      <c r="GC630" s="28"/>
      <c r="GD630" s="28"/>
      <c r="GE630" s="28"/>
      <c r="GF630" s="28"/>
      <c r="GG630" s="28"/>
      <c r="GH630" s="28"/>
      <c r="GI630" s="28"/>
      <c r="GJ630" s="28"/>
      <c r="GK630" s="28"/>
      <c r="GL630" s="28"/>
      <c r="GM630" s="28"/>
      <c r="GN630" s="28"/>
      <c r="GO630" s="28"/>
      <c r="GP630" s="28"/>
      <c r="GQ630" s="28"/>
      <c r="GR630" s="28"/>
      <c r="GS630" s="28"/>
      <c r="GT630" s="28"/>
      <c r="GU630" s="28"/>
      <c r="GV630" s="28"/>
      <c r="GW630" s="28"/>
      <c r="GX630" s="28"/>
      <c r="GY630" s="28"/>
      <c r="GZ630" s="28"/>
      <c r="HA630" s="28"/>
      <c r="HB630" s="28"/>
      <c r="HC630" s="28"/>
      <c r="HD630" s="28"/>
      <c r="HE630" s="28"/>
      <c r="HF630" s="28"/>
      <c r="HG630" s="28"/>
      <c r="HH630" s="28"/>
      <c r="HI630" s="28"/>
      <c r="HJ630" s="28"/>
      <c r="HK630" s="28"/>
      <c r="HL630" s="28"/>
      <c r="HM630" s="28"/>
      <c r="HN630" s="28"/>
      <c r="HO630" s="28"/>
      <c r="HP630" s="28"/>
      <c r="HQ630" s="28"/>
      <c r="HR630" s="28"/>
      <c r="HS630" s="28"/>
      <c r="HT630" s="28"/>
      <c r="HU630" s="28"/>
      <c r="HV630" s="28"/>
      <c r="HW630" s="28"/>
      <c r="HX630" s="28"/>
      <c r="HY630" s="28"/>
      <c r="HZ630" s="28"/>
      <c r="IA630" s="28"/>
      <c r="IB630" s="28"/>
      <c r="IC630" s="28"/>
      <c r="ID630" s="28"/>
      <c r="IE630" s="28"/>
      <c r="IF630" s="28"/>
      <c r="IG630" s="28"/>
      <c r="IH630" s="28"/>
      <c r="II630" s="28"/>
      <c r="IJ630" s="28"/>
      <c r="IK630" s="28"/>
      <c r="IL630" s="28"/>
      <c r="IM630" s="28"/>
      <c r="IN630" s="28"/>
      <c r="IO630" s="28"/>
      <c r="IP630" s="28"/>
      <c r="IQ630" s="28"/>
      <c r="IR630" s="28"/>
      <c r="IS630" s="28"/>
      <c r="IT630" s="28"/>
      <c r="IU630" s="28"/>
      <c r="IV630" s="28"/>
      <c r="IW630" s="28"/>
      <c r="IX630" s="28"/>
      <c r="IY630" s="28"/>
      <c r="IZ630" s="28"/>
      <c r="JA630" s="28"/>
      <c r="JB630" s="28"/>
      <c r="JC630" s="28"/>
      <c r="JD630" s="28"/>
      <c r="JE630" s="28"/>
      <c r="JF630" s="28"/>
      <c r="JG630" s="28"/>
      <c r="JH630" s="28"/>
      <c r="JI630" s="28"/>
      <c r="JJ630" s="28"/>
      <c r="JK630" s="28"/>
      <c r="JL630" s="28"/>
      <c r="JM630" s="28"/>
      <c r="JN630" s="28"/>
      <c r="JO630" s="28"/>
      <c r="JP630" s="28"/>
      <c r="JQ630" s="28"/>
      <c r="JR630" s="28"/>
      <c r="JS630" s="28"/>
    </row>
    <row r="631" spans="1:279" s="27" customFormat="1" ht="13.5" outlineLevel="1" thickTop="1" x14ac:dyDescent="0.2">
      <c r="A631" s="33"/>
      <c r="B631" s="58"/>
      <c r="C631" s="33" t="s">
        <v>174</v>
      </c>
      <c r="D631" s="196"/>
      <c r="E631" s="270"/>
      <c r="F631" s="33"/>
      <c r="G631" s="219">
        <f>+G629/G628</f>
        <v>1</v>
      </c>
      <c r="H631" s="33"/>
      <c r="I631" s="12" t="s">
        <v>114</v>
      </c>
      <c r="J631" s="219">
        <f>+J629/J628</f>
        <v>1</v>
      </c>
      <c r="K631" s="219">
        <f t="shared" ref="K631:AJ631" si="1006">+K629/K628</f>
        <v>1</v>
      </c>
      <c r="L631" s="219">
        <f t="shared" si="1006"/>
        <v>1</v>
      </c>
      <c r="M631" s="219">
        <f t="shared" si="1006"/>
        <v>1</v>
      </c>
      <c r="N631" s="219">
        <f t="shared" si="1006"/>
        <v>1</v>
      </c>
      <c r="O631" s="219">
        <f t="shared" si="1006"/>
        <v>1</v>
      </c>
      <c r="P631" s="219">
        <f t="shared" si="1006"/>
        <v>1</v>
      </c>
      <c r="Q631" s="219">
        <f t="shared" si="1006"/>
        <v>1</v>
      </c>
      <c r="R631" s="219">
        <f t="shared" si="1006"/>
        <v>1</v>
      </c>
      <c r="S631" s="219">
        <f t="shared" si="1006"/>
        <v>1</v>
      </c>
      <c r="T631" s="219">
        <f t="shared" si="1006"/>
        <v>1</v>
      </c>
      <c r="U631" s="219">
        <f t="shared" si="1006"/>
        <v>1</v>
      </c>
      <c r="V631" s="219">
        <f t="shared" si="1006"/>
        <v>1</v>
      </c>
      <c r="W631" s="219">
        <f t="shared" si="1006"/>
        <v>1</v>
      </c>
      <c r="X631" s="219">
        <f t="shared" si="1006"/>
        <v>1</v>
      </c>
      <c r="Y631" s="219">
        <f t="shared" si="1006"/>
        <v>1</v>
      </c>
      <c r="Z631" s="219">
        <f t="shared" si="1006"/>
        <v>1</v>
      </c>
      <c r="AA631" s="219">
        <f t="shared" si="1006"/>
        <v>1</v>
      </c>
      <c r="AB631" s="219">
        <f t="shared" si="1006"/>
        <v>1</v>
      </c>
      <c r="AC631" s="219">
        <f t="shared" si="1006"/>
        <v>1</v>
      </c>
      <c r="AD631" s="219">
        <f t="shared" si="1006"/>
        <v>1</v>
      </c>
      <c r="AE631" s="219">
        <f t="shared" si="1006"/>
        <v>1</v>
      </c>
      <c r="AF631" s="219">
        <f t="shared" si="1006"/>
        <v>1</v>
      </c>
      <c r="AG631" s="219">
        <f t="shared" si="1006"/>
        <v>1</v>
      </c>
      <c r="AH631" s="219">
        <f t="shared" si="1006"/>
        <v>1</v>
      </c>
      <c r="AI631" s="219">
        <f t="shared" si="1006"/>
        <v>1</v>
      </c>
      <c r="AJ631" s="219">
        <f t="shared" si="1006"/>
        <v>1</v>
      </c>
      <c r="AK631" s="219">
        <f t="shared" ref="AK631:AL631" si="1007">+AK629/AK628</f>
        <v>1</v>
      </c>
      <c r="AL631" s="219">
        <f t="shared" si="1007"/>
        <v>1</v>
      </c>
      <c r="AM631" s="219">
        <f t="shared" ref="AM631:AO631" si="1008">+AM629/AM628</f>
        <v>1</v>
      </c>
      <c r="AN631" s="219">
        <f t="shared" si="1008"/>
        <v>1</v>
      </c>
      <c r="AO631" s="219">
        <f t="shared" si="1008"/>
        <v>1</v>
      </c>
      <c r="AP631" s="219">
        <f t="shared" ref="AP631" si="1009">+AP629/AP628</f>
        <v>1</v>
      </c>
      <c r="AQ631" s="219">
        <v>0</v>
      </c>
      <c r="AR631" s="219">
        <v>0</v>
      </c>
      <c r="AS631" s="219">
        <v>0</v>
      </c>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c r="CG631" s="34"/>
      <c r="CH631" s="34"/>
      <c r="CI631" s="34"/>
      <c r="CJ631" s="34"/>
      <c r="CK631" s="34"/>
      <c r="CL631" s="34"/>
      <c r="CM631" s="34"/>
      <c r="CN631" s="34"/>
      <c r="CO631" s="34"/>
      <c r="CP631" s="34"/>
      <c r="CQ631" s="34"/>
      <c r="CR631" s="34"/>
      <c r="CS631" s="34"/>
      <c r="CT631" s="34"/>
      <c r="CU631" s="34"/>
      <c r="CV631" s="34"/>
      <c r="CW631" s="34"/>
      <c r="CX631" s="34"/>
      <c r="CY631" s="34"/>
      <c r="CZ631" s="34"/>
      <c r="DA631" s="34"/>
      <c r="DB631" s="14"/>
      <c r="DC631" s="28"/>
      <c r="DD631" s="28"/>
      <c r="DE631" s="28"/>
      <c r="DF631" s="28"/>
      <c r="DG631" s="28"/>
      <c r="DH631" s="28"/>
      <c r="DI631" s="28"/>
      <c r="DJ631" s="28"/>
      <c r="DK631" s="28"/>
      <c r="DL631" s="28"/>
      <c r="DM631" s="28"/>
      <c r="DN631" s="28"/>
      <c r="DO631" s="28"/>
      <c r="DP631" s="28"/>
      <c r="DQ631" s="28"/>
      <c r="DR631" s="28"/>
      <c r="DS631" s="28"/>
      <c r="DT631" s="28"/>
      <c r="DU631" s="28"/>
      <c r="DV631" s="28"/>
      <c r="DW631" s="28"/>
      <c r="DX631" s="28"/>
      <c r="DY631" s="28"/>
      <c r="DZ631" s="28"/>
      <c r="EA631" s="28"/>
      <c r="EB631" s="28"/>
      <c r="EC631" s="28"/>
      <c r="ED631" s="28"/>
      <c r="EE631" s="28"/>
      <c r="EF631" s="28"/>
      <c r="EG631" s="28"/>
      <c r="EH631" s="28"/>
      <c r="EI631" s="28"/>
      <c r="EJ631" s="28"/>
      <c r="EK631" s="28"/>
      <c r="EL631" s="28"/>
      <c r="EM631" s="28"/>
      <c r="EN631" s="28"/>
      <c r="EO631" s="28"/>
      <c r="EP631" s="28"/>
      <c r="EQ631" s="28"/>
      <c r="ER631" s="28"/>
      <c r="ES631" s="28"/>
      <c r="ET631" s="28"/>
      <c r="EU631" s="28"/>
      <c r="EV631" s="28"/>
      <c r="EW631" s="28"/>
      <c r="EX631" s="28"/>
      <c r="EY631" s="28"/>
      <c r="EZ631" s="28"/>
      <c r="FA631" s="28"/>
      <c r="FB631" s="28"/>
      <c r="FC631" s="28"/>
      <c r="FD631" s="28"/>
      <c r="FE631" s="28"/>
      <c r="FF631" s="28"/>
      <c r="FG631" s="28"/>
      <c r="FH631" s="28"/>
      <c r="FI631" s="28"/>
      <c r="FJ631" s="28"/>
      <c r="FK631" s="28"/>
      <c r="FL631" s="28"/>
      <c r="FM631" s="28"/>
      <c r="FN631" s="28"/>
      <c r="FO631" s="28"/>
      <c r="FP631" s="28"/>
      <c r="FQ631" s="28"/>
      <c r="FR631" s="28"/>
      <c r="FS631" s="28"/>
      <c r="FT631" s="28"/>
      <c r="FU631" s="28"/>
      <c r="FV631" s="28"/>
      <c r="FW631" s="28"/>
      <c r="FX631" s="28"/>
      <c r="FY631" s="28"/>
      <c r="FZ631" s="28"/>
      <c r="GA631" s="28"/>
      <c r="GB631" s="28"/>
      <c r="GC631" s="28"/>
      <c r="GD631" s="28"/>
      <c r="GE631" s="28"/>
      <c r="GF631" s="28"/>
      <c r="GG631" s="28"/>
      <c r="GH631" s="28"/>
      <c r="GI631" s="28"/>
      <c r="GJ631" s="28"/>
      <c r="GK631" s="28"/>
      <c r="GL631" s="28"/>
      <c r="GM631" s="28"/>
      <c r="GN631" s="28"/>
      <c r="GO631" s="28"/>
      <c r="GP631" s="28"/>
      <c r="GQ631" s="28"/>
      <c r="GR631" s="28"/>
      <c r="GS631" s="28"/>
      <c r="GT631" s="28"/>
      <c r="GU631" s="28"/>
      <c r="GV631" s="28"/>
      <c r="GW631" s="28"/>
      <c r="GX631" s="28"/>
      <c r="GY631" s="28"/>
      <c r="GZ631" s="28"/>
      <c r="HA631" s="28"/>
      <c r="HB631" s="28"/>
      <c r="HC631" s="28"/>
      <c r="HD631" s="28"/>
      <c r="HE631" s="28"/>
      <c r="HF631" s="28"/>
      <c r="HG631" s="28"/>
      <c r="HH631" s="28"/>
      <c r="HI631" s="28"/>
      <c r="HJ631" s="28"/>
      <c r="HK631" s="28"/>
      <c r="HL631" s="28"/>
      <c r="HM631" s="28"/>
      <c r="HN631" s="28"/>
      <c r="HO631" s="28"/>
      <c r="HP631" s="28"/>
      <c r="HQ631" s="28"/>
      <c r="HR631" s="28"/>
      <c r="HS631" s="28"/>
      <c r="HT631" s="28"/>
      <c r="HU631" s="28"/>
      <c r="HV631" s="28"/>
      <c r="HW631" s="28"/>
      <c r="HX631" s="28"/>
      <c r="HY631" s="28"/>
      <c r="HZ631" s="28"/>
      <c r="IA631" s="28"/>
      <c r="IB631" s="28"/>
      <c r="IC631" s="28"/>
      <c r="ID631" s="28"/>
      <c r="IE631" s="28"/>
      <c r="IF631" s="28"/>
      <c r="IG631" s="28"/>
      <c r="IH631" s="28"/>
      <c r="II631" s="28"/>
      <c r="IJ631" s="28"/>
      <c r="IK631" s="28"/>
      <c r="IL631" s="28"/>
      <c r="IM631" s="28"/>
      <c r="IN631" s="28"/>
      <c r="IO631" s="28"/>
      <c r="IP631" s="28"/>
      <c r="IQ631" s="28"/>
      <c r="IR631" s="28"/>
      <c r="IS631" s="28"/>
      <c r="IT631" s="28"/>
      <c r="IU631" s="28"/>
      <c r="IV631" s="28"/>
      <c r="IW631" s="28"/>
      <c r="IX631" s="28"/>
      <c r="IY631" s="28"/>
      <c r="IZ631" s="28"/>
      <c r="JA631" s="28"/>
      <c r="JB631" s="28"/>
      <c r="JC631" s="28"/>
      <c r="JD631" s="28"/>
      <c r="JE631" s="28"/>
      <c r="JF631" s="28"/>
      <c r="JG631" s="28"/>
      <c r="JH631" s="28"/>
      <c r="JI631" s="28"/>
      <c r="JJ631" s="28"/>
      <c r="JK631" s="28"/>
      <c r="JL631" s="28"/>
      <c r="JM631" s="28"/>
      <c r="JN631" s="28"/>
      <c r="JO631" s="28"/>
      <c r="JP631" s="28"/>
      <c r="JQ631" s="28"/>
      <c r="JR631" s="28"/>
      <c r="JS631" s="28"/>
    </row>
    <row r="632" spans="1:279" s="27" customFormat="1" ht="12.75" outlineLevel="1" x14ac:dyDescent="0.2">
      <c r="A632" s="33"/>
      <c r="B632" s="58"/>
      <c r="C632" s="193"/>
      <c r="D632" s="196"/>
      <c r="E632" s="270"/>
      <c r="F632" s="33"/>
      <c r="G632" s="33"/>
      <c r="H632" s="33"/>
      <c r="I632" s="12"/>
      <c r="J632" s="197"/>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c r="AM632" s="203"/>
      <c r="AN632" s="203"/>
      <c r="AO632" s="203"/>
      <c r="AP632" s="203"/>
      <c r="AQ632" s="203"/>
      <c r="AR632" s="203"/>
      <c r="AS632" s="203"/>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c r="CG632" s="34"/>
      <c r="CH632" s="34"/>
      <c r="CI632" s="34"/>
      <c r="CJ632" s="34"/>
      <c r="CK632" s="34"/>
      <c r="CL632" s="34"/>
      <c r="CM632" s="34"/>
      <c r="CN632" s="34"/>
      <c r="CO632" s="34"/>
      <c r="CP632" s="34"/>
      <c r="CQ632" s="34"/>
      <c r="CR632" s="34"/>
      <c r="CS632" s="34"/>
      <c r="CT632" s="34"/>
      <c r="CU632" s="34"/>
      <c r="CV632" s="34"/>
      <c r="CW632" s="34"/>
      <c r="CX632" s="34"/>
      <c r="CY632" s="34"/>
      <c r="CZ632" s="34"/>
      <c r="DA632" s="34"/>
      <c r="DB632" s="14"/>
      <c r="DC632" s="28"/>
      <c r="DD632" s="28"/>
      <c r="DE632" s="28"/>
      <c r="DF632" s="28"/>
      <c r="DG632" s="28"/>
      <c r="DH632" s="28"/>
      <c r="DI632" s="28"/>
      <c r="DJ632" s="28"/>
      <c r="DK632" s="28"/>
      <c r="DL632" s="28"/>
      <c r="DM632" s="28"/>
      <c r="DN632" s="28"/>
      <c r="DO632" s="28"/>
      <c r="DP632" s="28"/>
      <c r="DQ632" s="28"/>
      <c r="DR632" s="28"/>
      <c r="DS632" s="28"/>
      <c r="DT632" s="28"/>
      <c r="DU632" s="28"/>
      <c r="DV632" s="28"/>
      <c r="DW632" s="28"/>
      <c r="DX632" s="28"/>
      <c r="DY632" s="28"/>
      <c r="DZ632" s="28"/>
      <c r="EA632" s="28"/>
      <c r="EB632" s="28"/>
      <c r="EC632" s="28"/>
      <c r="ED632" s="28"/>
      <c r="EE632" s="28"/>
      <c r="EF632" s="28"/>
      <c r="EG632" s="28"/>
      <c r="EH632" s="28"/>
      <c r="EI632" s="28"/>
      <c r="EJ632" s="28"/>
      <c r="EK632" s="28"/>
      <c r="EL632" s="28"/>
      <c r="EM632" s="28"/>
      <c r="EN632" s="28"/>
      <c r="EO632" s="28"/>
      <c r="EP632" s="28"/>
      <c r="EQ632" s="28"/>
      <c r="ER632" s="28"/>
      <c r="ES632" s="28"/>
      <c r="ET632" s="28"/>
      <c r="EU632" s="28"/>
      <c r="EV632" s="28"/>
      <c r="EW632" s="28"/>
      <c r="EX632" s="28"/>
      <c r="EY632" s="28"/>
      <c r="EZ632" s="28"/>
      <c r="FA632" s="28"/>
      <c r="FB632" s="28"/>
      <c r="FC632" s="28"/>
      <c r="FD632" s="28"/>
      <c r="FE632" s="28"/>
      <c r="FF632" s="28"/>
      <c r="FG632" s="28"/>
      <c r="FH632" s="28"/>
      <c r="FI632" s="28"/>
      <c r="FJ632" s="28"/>
      <c r="FK632" s="28"/>
      <c r="FL632" s="28"/>
      <c r="FM632" s="28"/>
      <c r="FN632" s="28"/>
      <c r="FO632" s="28"/>
      <c r="FP632" s="28"/>
      <c r="FQ632" s="28"/>
      <c r="FR632" s="28"/>
      <c r="FS632" s="28"/>
      <c r="FT632" s="28"/>
      <c r="FU632" s="28"/>
      <c r="FV632" s="28"/>
      <c r="FW632" s="28"/>
      <c r="FX632" s="28"/>
      <c r="FY632" s="28"/>
      <c r="FZ632" s="28"/>
      <c r="GA632" s="28"/>
      <c r="GB632" s="28"/>
      <c r="GC632" s="28"/>
      <c r="GD632" s="28"/>
      <c r="GE632" s="28"/>
      <c r="GF632" s="28"/>
      <c r="GG632" s="28"/>
      <c r="GH632" s="28"/>
      <c r="GI632" s="28"/>
      <c r="GJ632" s="28"/>
      <c r="GK632" s="28"/>
      <c r="GL632" s="28"/>
      <c r="GM632" s="28"/>
      <c r="GN632" s="28"/>
      <c r="GO632" s="28"/>
      <c r="GP632" s="28"/>
      <c r="GQ632" s="28"/>
      <c r="GR632" s="28"/>
      <c r="GS632" s="28"/>
      <c r="GT632" s="28"/>
      <c r="GU632" s="28"/>
      <c r="GV632" s="28"/>
      <c r="GW632" s="28"/>
      <c r="GX632" s="28"/>
      <c r="GY632" s="28"/>
      <c r="GZ632" s="28"/>
      <c r="HA632" s="28"/>
      <c r="HB632" s="28"/>
      <c r="HC632" s="28"/>
      <c r="HD632" s="28"/>
      <c r="HE632" s="28"/>
      <c r="HF632" s="28"/>
      <c r="HG632" s="28"/>
      <c r="HH632" s="28"/>
      <c r="HI632" s="28"/>
      <c r="HJ632" s="28"/>
      <c r="HK632" s="28"/>
      <c r="HL632" s="28"/>
      <c r="HM632" s="28"/>
      <c r="HN632" s="28"/>
      <c r="HO632" s="28"/>
      <c r="HP632" s="28"/>
      <c r="HQ632" s="28"/>
      <c r="HR632" s="28"/>
      <c r="HS632" s="28"/>
      <c r="HT632" s="28"/>
      <c r="HU632" s="28"/>
      <c r="HV632" s="28"/>
      <c r="HW632" s="28"/>
      <c r="HX632" s="28"/>
      <c r="HY632" s="28"/>
      <c r="HZ632" s="28"/>
      <c r="IA632" s="28"/>
      <c r="IB632" s="28"/>
      <c r="IC632" s="28"/>
      <c r="ID632" s="28"/>
      <c r="IE632" s="28"/>
      <c r="IF632" s="28"/>
      <c r="IG632" s="28"/>
      <c r="IH632" s="28"/>
      <c r="II632" s="28"/>
      <c r="IJ632" s="28"/>
      <c r="IK632" s="28"/>
      <c r="IL632" s="28"/>
      <c r="IM632" s="28"/>
      <c r="IN632" s="28"/>
      <c r="IO632" s="28"/>
      <c r="IP632" s="28"/>
      <c r="IQ632" s="28"/>
      <c r="IR632" s="28"/>
      <c r="IS632" s="28"/>
      <c r="IT632" s="28"/>
      <c r="IU632" s="28"/>
      <c r="IV632" s="28"/>
      <c r="IW632" s="28"/>
      <c r="IX632" s="28"/>
      <c r="IY632" s="28"/>
      <c r="IZ632" s="28"/>
      <c r="JA632" s="28"/>
      <c r="JB632" s="28"/>
      <c r="JC632" s="28"/>
      <c r="JD632" s="28"/>
      <c r="JE632" s="28"/>
      <c r="JF632" s="28"/>
      <c r="JG632" s="28"/>
      <c r="JH632" s="28"/>
      <c r="JI632" s="28"/>
      <c r="JJ632" s="28"/>
      <c r="JK632" s="28"/>
      <c r="JL632" s="28"/>
      <c r="JM632" s="28"/>
      <c r="JN632" s="28"/>
      <c r="JO632" s="28"/>
      <c r="JP632" s="28"/>
      <c r="JQ632" s="28"/>
      <c r="JR632" s="28"/>
      <c r="JS632" s="28"/>
    </row>
    <row r="633" spans="1:279" s="27" customFormat="1" ht="12.75" outlineLevel="1" x14ac:dyDescent="0.2">
      <c r="A633" s="33"/>
      <c r="B633" s="58">
        <v>3</v>
      </c>
      <c r="C633" s="220" t="s">
        <v>113</v>
      </c>
      <c r="D633" s="196">
        <f>+E610</f>
        <v>0.29976844342475639</v>
      </c>
      <c r="E633" s="270">
        <f t="shared" si="975"/>
        <v>1</v>
      </c>
      <c r="F633" s="33"/>
      <c r="G633" s="204">
        <f>SUM(J633:AS633)</f>
        <v>1218740707.0600653</v>
      </c>
      <c r="H633" s="216">
        <v>1</v>
      </c>
      <c r="I633" s="201" t="s">
        <v>164</v>
      </c>
      <c r="J633" s="269">
        <f>+J42</f>
        <v>20667398.563621599</v>
      </c>
      <c r="K633" s="269">
        <f t="shared" ref="K633:AJ633" si="1010">+K42</f>
        <v>13088906.662008313</v>
      </c>
      <c r="L633" s="269">
        <f t="shared" si="1010"/>
        <v>9734205.6785536036</v>
      </c>
      <c r="M633" s="269">
        <f t="shared" si="1010"/>
        <v>8672916.4337254018</v>
      </c>
      <c r="N633" s="269">
        <f t="shared" si="1010"/>
        <v>7897628.2069247952</v>
      </c>
      <c r="O633" s="269">
        <f t="shared" si="1010"/>
        <v>7761420.0457516005</v>
      </c>
      <c r="P633" s="269">
        <f t="shared" si="1010"/>
        <v>12324107.505411601</v>
      </c>
      <c r="Q633" s="269">
        <f t="shared" si="1010"/>
        <v>10468902.064979598</v>
      </c>
      <c r="R633" s="269">
        <f t="shared" si="1010"/>
        <v>14433093.882672204</v>
      </c>
      <c r="S633" s="269">
        <f t="shared" si="1010"/>
        <v>18365515.082601205</v>
      </c>
      <c r="T633" s="269">
        <f t="shared" si="1010"/>
        <v>26530356.6379962</v>
      </c>
      <c r="U633" s="269">
        <f t="shared" si="1010"/>
        <v>45122923.518219404</v>
      </c>
      <c r="V633" s="269">
        <f t="shared" si="1010"/>
        <v>72482802.885299742</v>
      </c>
      <c r="W633" s="269">
        <f t="shared" si="1010"/>
        <v>47199723.929399908</v>
      </c>
      <c r="X633" s="269">
        <f t="shared" si="1010"/>
        <v>39174621.419699937</v>
      </c>
      <c r="Y633" s="269">
        <f t="shared" si="1010"/>
        <v>28058736.43269996</v>
      </c>
      <c r="Z633" s="269">
        <f t="shared" si="1010"/>
        <v>25939259.898000017</v>
      </c>
      <c r="AA633" s="269">
        <f t="shared" si="1010"/>
        <v>33462031.577300005</v>
      </c>
      <c r="AB633" s="269">
        <f t="shared" si="1010"/>
        <v>35223555.876600005</v>
      </c>
      <c r="AC633" s="269">
        <f t="shared" si="1010"/>
        <v>36027854.877899997</v>
      </c>
      <c r="AD633" s="269">
        <f t="shared" si="1010"/>
        <v>45636218.035400018</v>
      </c>
      <c r="AE633" s="269">
        <f t="shared" si="1010"/>
        <v>51090894.678100042</v>
      </c>
      <c r="AF633" s="269">
        <f t="shared" si="1010"/>
        <v>49055097.36939998</v>
      </c>
      <c r="AG633" s="269">
        <f t="shared" si="1010"/>
        <v>47451918.546800002</v>
      </c>
      <c r="AH633" s="269">
        <f t="shared" si="1010"/>
        <v>53444843.57</v>
      </c>
      <c r="AI633" s="269">
        <f t="shared" si="1010"/>
        <v>43608162.639999971</v>
      </c>
      <c r="AJ633" s="269">
        <f t="shared" si="1010"/>
        <v>36880264.650000006</v>
      </c>
      <c r="AK633" s="269">
        <f t="shared" ref="AK633:AL633" si="1011">+AK42</f>
        <v>33702854.149999991</v>
      </c>
      <c r="AL633" s="269">
        <f t="shared" si="1011"/>
        <v>42665458.680000007</v>
      </c>
      <c r="AM633" s="269">
        <f t="shared" ref="AM633:AO633" si="1012">+AM42</f>
        <v>33359007.112199977</v>
      </c>
      <c r="AN633" s="269">
        <f t="shared" si="1012"/>
        <v>34387046.171899997</v>
      </c>
      <c r="AO633" s="269">
        <f t="shared" si="1012"/>
        <v>34292669.968900003</v>
      </c>
      <c r="AP633" s="269">
        <f t="shared" ref="AP633:AS633" si="1013">+AP42</f>
        <v>44531766.836600006</v>
      </c>
      <c r="AQ633" s="269">
        <f t="shared" si="1013"/>
        <v>48857775.209800005</v>
      </c>
      <c r="AR633" s="269">
        <f t="shared" si="1013"/>
        <v>52740460.838199995</v>
      </c>
      <c r="AS633" s="269">
        <f t="shared" si="1013"/>
        <v>54400307.4234</v>
      </c>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c r="CG633" s="34"/>
      <c r="CH633" s="34"/>
      <c r="CI633" s="34"/>
      <c r="CJ633" s="34"/>
      <c r="CK633" s="34"/>
      <c r="CL633" s="34"/>
      <c r="CM633" s="34"/>
      <c r="CN633" s="34"/>
      <c r="CO633" s="34"/>
      <c r="CP633" s="34"/>
      <c r="CQ633" s="34"/>
      <c r="CR633" s="34"/>
      <c r="CS633" s="34"/>
      <c r="CT633" s="34"/>
      <c r="CU633" s="34"/>
      <c r="CV633" s="34"/>
      <c r="CW633" s="34"/>
      <c r="CX633" s="34"/>
      <c r="CY633" s="34"/>
      <c r="CZ633" s="34"/>
      <c r="DA633" s="34"/>
      <c r="DB633" s="14"/>
      <c r="DC633" s="28"/>
      <c r="DD633" s="28"/>
      <c r="DE633" s="28"/>
      <c r="DF633" s="28"/>
      <c r="DG633" s="28"/>
      <c r="DH633" s="28"/>
      <c r="DI633" s="28"/>
      <c r="DJ633" s="28"/>
      <c r="DK633" s="28"/>
      <c r="DL633" s="28"/>
      <c r="DM633" s="28"/>
      <c r="DN633" s="28"/>
      <c r="DO633" s="28"/>
      <c r="DP633" s="28"/>
      <c r="DQ633" s="28"/>
      <c r="DR633" s="28"/>
      <c r="DS633" s="28"/>
      <c r="DT633" s="28"/>
      <c r="DU633" s="28"/>
      <c r="DV633" s="28"/>
      <c r="DW633" s="28"/>
      <c r="DX633" s="28"/>
      <c r="DY633" s="28"/>
      <c r="DZ633" s="28"/>
      <c r="EA633" s="28"/>
      <c r="EB633" s="28"/>
      <c r="EC633" s="28"/>
      <c r="ED633" s="28"/>
      <c r="EE633" s="28"/>
      <c r="EF633" s="28"/>
      <c r="EG633" s="28"/>
      <c r="EH633" s="28"/>
      <c r="EI633" s="28"/>
      <c r="EJ633" s="28"/>
      <c r="EK633" s="28"/>
      <c r="EL633" s="28"/>
      <c r="EM633" s="28"/>
      <c r="EN633" s="28"/>
      <c r="EO633" s="28"/>
      <c r="EP633" s="28"/>
      <c r="EQ633" s="28"/>
      <c r="ER633" s="28"/>
      <c r="ES633" s="28"/>
      <c r="ET633" s="28"/>
      <c r="EU633" s="28"/>
      <c r="EV633" s="28"/>
      <c r="EW633" s="28"/>
      <c r="EX633" s="28"/>
      <c r="EY633" s="28"/>
      <c r="EZ633" s="28"/>
      <c r="FA633" s="28"/>
      <c r="FB633" s="28"/>
      <c r="FC633" s="28"/>
      <c r="FD633" s="28"/>
      <c r="FE633" s="28"/>
      <c r="FF633" s="28"/>
      <c r="FG633" s="28"/>
      <c r="FH633" s="28"/>
      <c r="FI633" s="28"/>
      <c r="FJ633" s="28"/>
      <c r="FK633" s="28"/>
      <c r="FL633" s="28"/>
      <c r="FM633" s="28"/>
      <c r="FN633" s="28"/>
      <c r="FO633" s="28"/>
      <c r="FP633" s="28"/>
      <c r="FQ633" s="28"/>
      <c r="FR633" s="28"/>
      <c r="FS633" s="28"/>
      <c r="FT633" s="28"/>
      <c r="FU633" s="28"/>
      <c r="FV633" s="28"/>
      <c r="FW633" s="28"/>
      <c r="FX633" s="28"/>
      <c r="FY633" s="28"/>
      <c r="FZ633" s="28"/>
      <c r="GA633" s="28"/>
      <c r="GB633" s="28"/>
      <c r="GC633" s="28"/>
      <c r="GD633" s="28"/>
      <c r="GE633" s="28"/>
      <c r="GF633" s="28"/>
      <c r="GG633" s="28"/>
      <c r="GH633" s="28"/>
      <c r="GI633" s="28"/>
      <c r="GJ633" s="28"/>
      <c r="GK633" s="28"/>
      <c r="GL633" s="28"/>
      <c r="GM633" s="28"/>
      <c r="GN633" s="28"/>
      <c r="GO633" s="28"/>
      <c r="GP633" s="28"/>
      <c r="GQ633" s="28"/>
      <c r="GR633" s="28"/>
      <c r="GS633" s="28"/>
      <c r="GT633" s="28"/>
      <c r="GU633" s="28"/>
      <c r="GV633" s="28"/>
      <c r="GW633" s="28"/>
      <c r="GX633" s="28"/>
      <c r="GY633" s="28"/>
      <c r="GZ633" s="28"/>
      <c r="HA633" s="28"/>
      <c r="HB633" s="28"/>
      <c r="HC633" s="28"/>
      <c r="HD633" s="28"/>
      <c r="HE633" s="28"/>
      <c r="HF633" s="28"/>
      <c r="HG633" s="28"/>
      <c r="HH633" s="28"/>
      <c r="HI633" s="28"/>
      <c r="HJ633" s="28"/>
      <c r="HK633" s="28"/>
      <c r="HL633" s="28"/>
      <c r="HM633" s="28"/>
      <c r="HN633" s="28"/>
      <c r="HO633" s="28"/>
      <c r="HP633" s="28"/>
      <c r="HQ633" s="28"/>
      <c r="HR633" s="28"/>
      <c r="HS633" s="28"/>
      <c r="HT633" s="28"/>
      <c r="HU633" s="28"/>
      <c r="HV633" s="28"/>
      <c r="HW633" s="28"/>
      <c r="HX633" s="28"/>
      <c r="HY633" s="28"/>
      <c r="HZ633" s="28"/>
      <c r="IA633" s="28"/>
      <c r="IB633" s="28"/>
      <c r="IC633" s="28"/>
      <c r="ID633" s="28"/>
      <c r="IE633" s="28"/>
      <c r="IF633" s="28"/>
      <c r="IG633" s="28"/>
      <c r="IH633" s="28"/>
      <c r="II633" s="28"/>
      <c r="IJ633" s="28"/>
      <c r="IK633" s="28"/>
      <c r="IL633" s="28"/>
      <c r="IM633" s="28"/>
      <c r="IN633" s="28"/>
      <c r="IO633" s="28"/>
      <c r="IP633" s="28"/>
      <c r="IQ633" s="28"/>
      <c r="IR633" s="28"/>
      <c r="IS633" s="28"/>
      <c r="IT633" s="28"/>
      <c r="IU633" s="28"/>
      <c r="IV633" s="28"/>
      <c r="IW633" s="28"/>
      <c r="IX633" s="28"/>
      <c r="IY633" s="28"/>
      <c r="IZ633" s="28"/>
      <c r="JA633" s="28"/>
      <c r="JB633" s="28"/>
      <c r="JC633" s="28"/>
      <c r="JD633" s="28"/>
      <c r="JE633" s="28"/>
      <c r="JF633" s="28"/>
      <c r="JG633" s="28"/>
      <c r="JH633" s="28"/>
      <c r="JI633" s="28"/>
      <c r="JJ633" s="28"/>
      <c r="JK633" s="28"/>
      <c r="JL633" s="28"/>
      <c r="JM633" s="28"/>
      <c r="JN633" s="28"/>
      <c r="JO633" s="28"/>
      <c r="JP633" s="28"/>
      <c r="JQ633" s="28"/>
      <c r="JR633" s="28"/>
      <c r="JS633" s="28"/>
    </row>
    <row r="634" spans="1:279" s="27" customFormat="1" ht="12.75" outlineLevel="1" x14ac:dyDescent="0.2">
      <c r="A634" s="33"/>
      <c r="B634" s="58"/>
      <c r="C634" s="33" t="s">
        <v>167</v>
      </c>
      <c r="D634" s="33"/>
      <c r="E634" s="270">
        <f t="shared" si="975"/>
        <v>0.1491596556264998</v>
      </c>
      <c r="F634" s="33"/>
      <c r="G634" s="204">
        <f t="shared" ref="G634:G635" si="1014">SUM(J634:AS634)</f>
        <v>181786944.16307622</v>
      </c>
      <c r="H634" s="216">
        <f>G634/G633</f>
        <v>0.1491596556264998</v>
      </c>
      <c r="I634" s="201" t="s">
        <v>164</v>
      </c>
      <c r="J634" s="269">
        <f>+J43</f>
        <v>1777320.1331100797</v>
      </c>
      <c r="K634" s="269">
        <f t="shared" ref="K634:AJ634" si="1015">+K43</f>
        <v>1125597.7504461287</v>
      </c>
      <c r="L634" s="269">
        <f t="shared" si="1015"/>
        <v>837105.82534467382</v>
      </c>
      <c r="M634" s="269">
        <f t="shared" si="1015"/>
        <v>745838.86031858181</v>
      </c>
      <c r="N634" s="269">
        <f t="shared" si="1015"/>
        <v>679166.92915055621</v>
      </c>
      <c r="O634" s="269">
        <f t="shared" si="1015"/>
        <v>667453.52911127219</v>
      </c>
      <c r="P634" s="269">
        <f t="shared" si="1015"/>
        <v>1059827.8406715358</v>
      </c>
      <c r="Q634" s="269">
        <f t="shared" si="1015"/>
        <v>900287.00778998516</v>
      </c>
      <c r="R634" s="269">
        <f t="shared" si="1015"/>
        <v>1241192.8991340909</v>
      </c>
      <c r="S634" s="269">
        <f t="shared" si="1015"/>
        <v>1579366.6344006537</v>
      </c>
      <c r="T634" s="269">
        <f t="shared" si="1015"/>
        <v>2281512.9270453556</v>
      </c>
      <c r="U634" s="269">
        <f t="shared" si="1015"/>
        <v>3880405.1795314285</v>
      </c>
      <c r="V634" s="269">
        <f t="shared" si="1015"/>
        <v>6233254.0051290449</v>
      </c>
      <c r="W634" s="269">
        <f t="shared" si="1015"/>
        <v>4059002.3634914588</v>
      </c>
      <c r="X634" s="269">
        <f t="shared" si="1015"/>
        <v>3368873.1139463428</v>
      </c>
      <c r="Y634" s="269">
        <f t="shared" si="1015"/>
        <v>2412947.9584937277</v>
      </c>
      <c r="Z634" s="269">
        <f t="shared" si="1015"/>
        <v>2230680.7851394969</v>
      </c>
      <c r="AA634" s="269">
        <f t="shared" si="1015"/>
        <v>2877611.4339703806</v>
      </c>
      <c r="AB634" s="269">
        <f t="shared" si="1015"/>
        <v>3029096.0338570485</v>
      </c>
      <c r="AC634" s="269">
        <f t="shared" si="1015"/>
        <v>3098262.7847497799</v>
      </c>
      <c r="AD634" s="269">
        <f t="shared" si="1015"/>
        <v>3924546.6169160986</v>
      </c>
      <c r="AE634" s="269">
        <f t="shared" si="1015"/>
        <v>4393628.7119283127</v>
      </c>
      <c r="AF634" s="269">
        <f t="shared" si="1015"/>
        <v>4218557.6437169155</v>
      </c>
      <c r="AG634" s="269">
        <f t="shared" si="1015"/>
        <v>4080690.1714459709</v>
      </c>
      <c r="AH634" s="269">
        <f t="shared" si="1015"/>
        <v>18283189.872475874</v>
      </c>
      <c r="AI634" s="269">
        <f t="shared" si="1015"/>
        <v>16620067.237545008</v>
      </c>
      <c r="AJ634" s="269">
        <f t="shared" si="1015"/>
        <v>14397423.013153814</v>
      </c>
      <c r="AK634" s="269">
        <f t="shared" ref="AK634:AL634" si="1016">+AK43</f>
        <v>14206989.652566081</v>
      </c>
      <c r="AL634" s="269">
        <f t="shared" si="1016"/>
        <v>7070575.060221903</v>
      </c>
      <c r="AM634" s="269">
        <f t="shared" ref="AM634:AO634" si="1017">+AM43</f>
        <v>1430912.7543678</v>
      </c>
      <c r="AN634" s="269">
        <f t="shared" si="1017"/>
        <v>6011628.8848385355</v>
      </c>
      <c r="AO634" s="269">
        <f t="shared" si="1017"/>
        <v>5167917.323023716</v>
      </c>
      <c r="AP634" s="269">
        <f t="shared" ref="AP634:AS634" si="1018">+AP43</f>
        <v>6051290.7509999992</v>
      </c>
      <c r="AQ634" s="269">
        <f t="shared" si="1018"/>
        <v>9774406.5716522373</v>
      </c>
      <c r="AR634" s="269">
        <f t="shared" si="1018"/>
        <v>9031788.8661879897</v>
      </c>
      <c r="AS634" s="269">
        <f t="shared" si="1018"/>
        <v>13038527.0372044</v>
      </c>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c r="CG634" s="34"/>
      <c r="CH634" s="34"/>
      <c r="CI634" s="34"/>
      <c r="CJ634" s="34"/>
      <c r="CK634" s="34"/>
      <c r="CL634" s="34"/>
      <c r="CM634" s="34"/>
      <c r="CN634" s="34"/>
      <c r="CO634" s="34"/>
      <c r="CP634" s="34"/>
      <c r="CQ634" s="34"/>
      <c r="CR634" s="34"/>
      <c r="CS634" s="34"/>
      <c r="CT634" s="34"/>
      <c r="CU634" s="34"/>
      <c r="CV634" s="34"/>
      <c r="CW634" s="34"/>
      <c r="CX634" s="34"/>
      <c r="CY634" s="34"/>
      <c r="CZ634" s="34"/>
      <c r="DA634" s="34"/>
      <c r="DB634" s="14"/>
      <c r="DC634" s="28"/>
      <c r="DD634" s="28"/>
      <c r="DE634" s="28"/>
      <c r="DF634" s="28"/>
      <c r="DG634" s="28"/>
      <c r="DH634" s="28"/>
      <c r="DI634" s="28"/>
      <c r="DJ634" s="28"/>
      <c r="DK634" s="28"/>
      <c r="DL634" s="28"/>
      <c r="DM634" s="28"/>
      <c r="DN634" s="28"/>
      <c r="DO634" s="28"/>
      <c r="DP634" s="28"/>
      <c r="DQ634" s="28"/>
      <c r="DR634" s="28"/>
      <c r="DS634" s="28"/>
      <c r="DT634" s="28"/>
      <c r="DU634" s="28"/>
      <c r="DV634" s="28"/>
      <c r="DW634" s="28"/>
      <c r="DX634" s="28"/>
      <c r="DY634" s="28"/>
      <c r="DZ634" s="28"/>
      <c r="EA634" s="28"/>
      <c r="EB634" s="28"/>
      <c r="EC634" s="28"/>
      <c r="ED634" s="28"/>
      <c r="EE634" s="28"/>
      <c r="EF634" s="28"/>
      <c r="EG634" s="28"/>
      <c r="EH634" s="28"/>
      <c r="EI634" s="28"/>
      <c r="EJ634" s="28"/>
      <c r="EK634" s="28"/>
      <c r="EL634" s="28"/>
      <c r="EM634" s="28"/>
      <c r="EN634" s="28"/>
      <c r="EO634" s="28"/>
      <c r="EP634" s="28"/>
      <c r="EQ634" s="28"/>
      <c r="ER634" s="28"/>
      <c r="ES634" s="28"/>
      <c r="ET634" s="28"/>
      <c r="EU634" s="28"/>
      <c r="EV634" s="28"/>
      <c r="EW634" s="28"/>
      <c r="EX634" s="28"/>
      <c r="EY634" s="28"/>
      <c r="EZ634" s="28"/>
      <c r="FA634" s="28"/>
      <c r="FB634" s="28"/>
      <c r="FC634" s="28"/>
      <c r="FD634" s="28"/>
      <c r="FE634" s="28"/>
      <c r="FF634" s="28"/>
      <c r="FG634" s="28"/>
      <c r="FH634" s="28"/>
      <c r="FI634" s="28"/>
      <c r="FJ634" s="28"/>
      <c r="FK634" s="28"/>
      <c r="FL634" s="28"/>
      <c r="FM634" s="28"/>
      <c r="FN634" s="28"/>
      <c r="FO634" s="28"/>
      <c r="FP634" s="28"/>
      <c r="FQ634" s="28"/>
      <c r="FR634" s="28"/>
      <c r="FS634" s="28"/>
      <c r="FT634" s="28"/>
      <c r="FU634" s="28"/>
      <c r="FV634" s="28"/>
      <c r="FW634" s="28"/>
      <c r="FX634" s="28"/>
      <c r="FY634" s="28"/>
      <c r="FZ634" s="28"/>
      <c r="GA634" s="28"/>
      <c r="GB634" s="28"/>
      <c r="GC634" s="28"/>
      <c r="GD634" s="28"/>
      <c r="GE634" s="28"/>
      <c r="GF634" s="28"/>
      <c r="GG634" s="28"/>
      <c r="GH634" s="28"/>
      <c r="GI634" s="28"/>
      <c r="GJ634" s="28"/>
      <c r="GK634" s="28"/>
      <c r="GL634" s="28"/>
      <c r="GM634" s="28"/>
      <c r="GN634" s="28"/>
      <c r="GO634" s="28"/>
      <c r="GP634" s="28"/>
      <c r="GQ634" s="28"/>
      <c r="GR634" s="28"/>
      <c r="GS634" s="28"/>
      <c r="GT634" s="28"/>
      <c r="GU634" s="28"/>
      <c r="GV634" s="28"/>
      <c r="GW634" s="28"/>
      <c r="GX634" s="28"/>
      <c r="GY634" s="28"/>
      <c r="GZ634" s="28"/>
      <c r="HA634" s="28"/>
      <c r="HB634" s="28"/>
      <c r="HC634" s="28"/>
      <c r="HD634" s="28"/>
      <c r="HE634" s="28"/>
      <c r="HF634" s="28"/>
      <c r="HG634" s="28"/>
      <c r="HH634" s="28"/>
      <c r="HI634" s="28"/>
      <c r="HJ634" s="28"/>
      <c r="HK634" s="28"/>
      <c r="HL634" s="28"/>
      <c r="HM634" s="28"/>
      <c r="HN634" s="28"/>
      <c r="HO634" s="28"/>
      <c r="HP634" s="28"/>
      <c r="HQ634" s="28"/>
      <c r="HR634" s="28"/>
      <c r="HS634" s="28"/>
      <c r="HT634" s="28"/>
      <c r="HU634" s="28"/>
      <c r="HV634" s="28"/>
      <c r="HW634" s="28"/>
      <c r="HX634" s="28"/>
      <c r="HY634" s="28"/>
      <c r="HZ634" s="28"/>
      <c r="IA634" s="28"/>
      <c r="IB634" s="28"/>
      <c r="IC634" s="28"/>
      <c r="ID634" s="28"/>
      <c r="IE634" s="28"/>
      <c r="IF634" s="28"/>
      <c r="IG634" s="28"/>
      <c r="IH634" s="28"/>
      <c r="II634" s="28"/>
      <c r="IJ634" s="28"/>
      <c r="IK634" s="28"/>
      <c r="IL634" s="28"/>
      <c r="IM634" s="28"/>
      <c r="IN634" s="28"/>
      <c r="IO634" s="28"/>
      <c r="IP634" s="28"/>
      <c r="IQ634" s="28"/>
      <c r="IR634" s="28"/>
      <c r="IS634" s="28"/>
      <c r="IT634" s="28"/>
      <c r="IU634" s="28"/>
      <c r="IV634" s="28"/>
      <c r="IW634" s="28"/>
      <c r="IX634" s="28"/>
      <c r="IY634" s="28"/>
      <c r="IZ634" s="28"/>
      <c r="JA634" s="28"/>
      <c r="JB634" s="28"/>
      <c r="JC634" s="28"/>
      <c r="JD634" s="28"/>
      <c r="JE634" s="28"/>
      <c r="JF634" s="28"/>
      <c r="JG634" s="28"/>
      <c r="JH634" s="28"/>
      <c r="JI634" s="28"/>
      <c r="JJ634" s="28"/>
      <c r="JK634" s="28"/>
      <c r="JL634" s="28"/>
      <c r="JM634" s="28"/>
      <c r="JN634" s="28"/>
      <c r="JO634" s="28"/>
      <c r="JP634" s="28"/>
      <c r="JQ634" s="28"/>
      <c r="JR634" s="28"/>
      <c r="JS634" s="28"/>
    </row>
    <row r="635" spans="1:279" s="27" customFormat="1" ht="13.5" outlineLevel="1" thickBot="1" x14ac:dyDescent="0.25">
      <c r="A635" s="33"/>
      <c r="B635" s="58"/>
      <c r="C635" s="51" t="s">
        <v>170</v>
      </c>
      <c r="D635" s="33"/>
      <c r="E635" s="270">
        <f t="shared" si="975"/>
        <v>0.8508403443735002</v>
      </c>
      <c r="F635" s="33"/>
      <c r="G635" s="218">
        <f t="shared" si="1014"/>
        <v>1036953762.8969891</v>
      </c>
      <c r="H635" s="216">
        <f>H633-H634</f>
        <v>0.8508403443735002</v>
      </c>
      <c r="I635" s="201" t="s">
        <v>164</v>
      </c>
      <c r="J635" s="212">
        <f>J633-J634</f>
        <v>18890078.430511519</v>
      </c>
      <c r="K635" s="212">
        <f t="shared" ref="K635:AJ635" si="1019">K633-K634</f>
        <v>11963308.911562186</v>
      </c>
      <c r="L635" s="212">
        <f t="shared" si="1019"/>
        <v>8897099.8532089293</v>
      </c>
      <c r="M635" s="212">
        <f t="shared" si="1019"/>
        <v>7927077.5734068202</v>
      </c>
      <c r="N635" s="212">
        <f t="shared" si="1019"/>
        <v>7218461.277774239</v>
      </c>
      <c r="O635" s="212">
        <f t="shared" si="1019"/>
        <v>7093966.5166403279</v>
      </c>
      <c r="P635" s="212">
        <f t="shared" si="1019"/>
        <v>11264279.664740065</v>
      </c>
      <c r="Q635" s="212">
        <f t="shared" si="1019"/>
        <v>9568615.0571896136</v>
      </c>
      <c r="R635" s="212">
        <f t="shared" si="1019"/>
        <v>13191900.983538114</v>
      </c>
      <c r="S635" s="212">
        <f t="shared" si="1019"/>
        <v>16786148.44820055</v>
      </c>
      <c r="T635" s="212">
        <f t="shared" si="1019"/>
        <v>24248843.710950844</v>
      </c>
      <c r="U635" s="212">
        <f t="shared" si="1019"/>
        <v>41242518.338687979</v>
      </c>
      <c r="V635" s="212">
        <f t="shared" si="1019"/>
        <v>66249548.880170695</v>
      </c>
      <c r="W635" s="212">
        <f t="shared" si="1019"/>
        <v>43140721.565908447</v>
      </c>
      <c r="X635" s="212">
        <f t="shared" si="1019"/>
        <v>35805748.305753596</v>
      </c>
      <c r="Y635" s="212">
        <f t="shared" si="1019"/>
        <v>25645788.474206232</v>
      </c>
      <c r="Z635" s="212">
        <f t="shared" si="1019"/>
        <v>23708579.112860519</v>
      </c>
      <c r="AA635" s="212">
        <f t="shared" si="1019"/>
        <v>30584420.143329624</v>
      </c>
      <c r="AB635" s="212">
        <f t="shared" si="1019"/>
        <v>32194459.842742957</v>
      </c>
      <c r="AC635" s="212">
        <f t="shared" si="1019"/>
        <v>32929592.093150217</v>
      </c>
      <c r="AD635" s="212">
        <f t="shared" si="1019"/>
        <v>41711671.41848392</v>
      </c>
      <c r="AE635" s="212">
        <f t="shared" si="1019"/>
        <v>46697265.966171727</v>
      </c>
      <c r="AF635" s="212">
        <f t="shared" si="1019"/>
        <v>44836539.725683063</v>
      </c>
      <c r="AG635" s="212">
        <f t="shared" si="1019"/>
        <v>43371228.375354029</v>
      </c>
      <c r="AH635" s="212">
        <f t="shared" si="1019"/>
        <v>35161653.69752413</v>
      </c>
      <c r="AI635" s="212">
        <f t="shared" si="1019"/>
        <v>26988095.402454965</v>
      </c>
      <c r="AJ635" s="212">
        <f t="shared" si="1019"/>
        <v>22482841.636846192</v>
      </c>
      <c r="AK635" s="212">
        <f t="shared" ref="AK635:AL635" si="1020">AK633-AK634</f>
        <v>19495864.497433908</v>
      </c>
      <c r="AL635" s="212">
        <f t="shared" si="1020"/>
        <v>35594883.619778104</v>
      </c>
      <c r="AM635" s="212">
        <f t="shared" ref="AM635:AO635" si="1021">AM633-AM634</f>
        <v>31928094.357832178</v>
      </c>
      <c r="AN635" s="212">
        <f t="shared" si="1021"/>
        <v>28375417.28706146</v>
      </c>
      <c r="AO635" s="212">
        <f t="shared" si="1021"/>
        <v>29124752.645876288</v>
      </c>
      <c r="AP635" s="212">
        <f t="shared" ref="AP635:AS635" si="1022">AP633-AP634</f>
        <v>38480476.085600004</v>
      </c>
      <c r="AQ635" s="212">
        <f t="shared" si="1022"/>
        <v>39083368.638147771</v>
      </c>
      <c r="AR635" s="212">
        <f t="shared" si="1022"/>
        <v>43708671.972012006</v>
      </c>
      <c r="AS635" s="212">
        <f t="shared" si="1022"/>
        <v>41361780.3861956</v>
      </c>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c r="CG635" s="34"/>
      <c r="CH635" s="34"/>
      <c r="CI635" s="34"/>
      <c r="CJ635" s="34"/>
      <c r="CK635" s="34"/>
      <c r="CL635" s="34"/>
      <c r="CM635" s="34"/>
      <c r="CN635" s="34"/>
      <c r="CO635" s="34"/>
      <c r="CP635" s="34"/>
      <c r="CQ635" s="34"/>
      <c r="CR635" s="34"/>
      <c r="CS635" s="34"/>
      <c r="CT635" s="34"/>
      <c r="CU635" s="34"/>
      <c r="CV635" s="34"/>
      <c r="CW635" s="34"/>
      <c r="CX635" s="34"/>
      <c r="CY635" s="34"/>
      <c r="CZ635" s="34"/>
      <c r="DA635" s="34"/>
      <c r="DB635" s="14"/>
      <c r="DC635" s="28"/>
      <c r="DD635" s="28"/>
      <c r="DE635" s="28"/>
      <c r="DF635" s="28"/>
      <c r="DG635" s="28"/>
      <c r="DH635" s="28"/>
      <c r="DI635" s="28"/>
      <c r="DJ635" s="28"/>
      <c r="DK635" s="28"/>
      <c r="DL635" s="28"/>
      <c r="DM635" s="28"/>
      <c r="DN635" s="28"/>
      <c r="DO635" s="28"/>
      <c r="DP635" s="28"/>
      <c r="DQ635" s="28"/>
      <c r="DR635" s="28"/>
      <c r="DS635" s="28"/>
      <c r="DT635" s="28"/>
      <c r="DU635" s="28"/>
      <c r="DV635" s="28"/>
      <c r="DW635" s="28"/>
      <c r="DX635" s="28"/>
      <c r="DY635" s="28"/>
      <c r="DZ635" s="28"/>
      <c r="EA635" s="28"/>
      <c r="EB635" s="28"/>
      <c r="EC635" s="28"/>
      <c r="ED635" s="28"/>
      <c r="EE635" s="28"/>
      <c r="EF635" s="28"/>
      <c r="EG635" s="28"/>
      <c r="EH635" s="28"/>
      <c r="EI635" s="28"/>
      <c r="EJ635" s="28"/>
      <c r="EK635" s="28"/>
      <c r="EL635" s="28"/>
      <c r="EM635" s="28"/>
      <c r="EN635" s="28"/>
      <c r="EO635" s="28"/>
      <c r="EP635" s="28"/>
      <c r="EQ635" s="28"/>
      <c r="ER635" s="28"/>
      <c r="ES635" s="28"/>
      <c r="ET635" s="28"/>
      <c r="EU635" s="28"/>
      <c r="EV635" s="28"/>
      <c r="EW635" s="28"/>
      <c r="EX635" s="28"/>
      <c r="EY635" s="28"/>
      <c r="EZ635" s="28"/>
      <c r="FA635" s="28"/>
      <c r="FB635" s="28"/>
      <c r="FC635" s="28"/>
      <c r="FD635" s="28"/>
      <c r="FE635" s="28"/>
      <c r="FF635" s="28"/>
      <c r="FG635" s="28"/>
      <c r="FH635" s="28"/>
      <c r="FI635" s="28"/>
      <c r="FJ635" s="28"/>
      <c r="FK635" s="28"/>
      <c r="FL635" s="28"/>
      <c r="FM635" s="28"/>
      <c r="FN635" s="28"/>
      <c r="FO635" s="28"/>
      <c r="FP635" s="28"/>
      <c r="FQ635" s="28"/>
      <c r="FR635" s="28"/>
      <c r="FS635" s="28"/>
      <c r="FT635" s="28"/>
      <c r="FU635" s="28"/>
      <c r="FV635" s="28"/>
      <c r="FW635" s="28"/>
      <c r="FX635" s="28"/>
      <c r="FY635" s="28"/>
      <c r="FZ635" s="28"/>
      <c r="GA635" s="28"/>
      <c r="GB635" s="28"/>
      <c r="GC635" s="28"/>
      <c r="GD635" s="28"/>
      <c r="GE635" s="28"/>
      <c r="GF635" s="28"/>
      <c r="GG635" s="28"/>
      <c r="GH635" s="28"/>
      <c r="GI635" s="28"/>
      <c r="GJ635" s="28"/>
      <c r="GK635" s="28"/>
      <c r="GL635" s="28"/>
      <c r="GM635" s="28"/>
      <c r="GN635" s="28"/>
      <c r="GO635" s="28"/>
      <c r="GP635" s="28"/>
      <c r="GQ635" s="28"/>
      <c r="GR635" s="28"/>
      <c r="GS635" s="28"/>
      <c r="GT635" s="28"/>
      <c r="GU635" s="28"/>
      <c r="GV635" s="28"/>
      <c r="GW635" s="28"/>
      <c r="GX635" s="28"/>
      <c r="GY635" s="28"/>
      <c r="GZ635" s="28"/>
      <c r="HA635" s="28"/>
      <c r="HB635" s="28"/>
      <c r="HC635" s="28"/>
      <c r="HD635" s="28"/>
      <c r="HE635" s="28"/>
      <c r="HF635" s="28"/>
      <c r="HG635" s="28"/>
      <c r="HH635" s="28"/>
      <c r="HI635" s="28"/>
      <c r="HJ635" s="28"/>
      <c r="HK635" s="28"/>
      <c r="HL635" s="28"/>
      <c r="HM635" s="28"/>
      <c r="HN635" s="28"/>
      <c r="HO635" s="28"/>
      <c r="HP635" s="28"/>
      <c r="HQ635" s="28"/>
      <c r="HR635" s="28"/>
      <c r="HS635" s="28"/>
      <c r="HT635" s="28"/>
      <c r="HU635" s="28"/>
      <c r="HV635" s="28"/>
      <c r="HW635" s="28"/>
      <c r="HX635" s="28"/>
      <c r="HY635" s="28"/>
      <c r="HZ635" s="28"/>
      <c r="IA635" s="28"/>
      <c r="IB635" s="28"/>
      <c r="IC635" s="28"/>
      <c r="ID635" s="28"/>
      <c r="IE635" s="28"/>
      <c r="IF635" s="28"/>
      <c r="IG635" s="28"/>
      <c r="IH635" s="28"/>
      <c r="II635" s="28"/>
      <c r="IJ635" s="28"/>
      <c r="IK635" s="28"/>
      <c r="IL635" s="28"/>
      <c r="IM635" s="28"/>
      <c r="IN635" s="28"/>
      <c r="IO635" s="28"/>
      <c r="IP635" s="28"/>
      <c r="IQ635" s="28"/>
      <c r="IR635" s="28"/>
      <c r="IS635" s="28"/>
      <c r="IT635" s="28"/>
      <c r="IU635" s="28"/>
      <c r="IV635" s="28"/>
      <c r="IW635" s="28"/>
      <c r="IX635" s="28"/>
      <c r="IY635" s="28"/>
      <c r="IZ635" s="28"/>
      <c r="JA635" s="28"/>
      <c r="JB635" s="28"/>
      <c r="JC635" s="28"/>
      <c r="JD635" s="28"/>
      <c r="JE635" s="28"/>
      <c r="JF635" s="28"/>
      <c r="JG635" s="28"/>
      <c r="JH635" s="28"/>
      <c r="JI635" s="28"/>
      <c r="JJ635" s="28"/>
      <c r="JK635" s="28"/>
      <c r="JL635" s="28"/>
      <c r="JM635" s="28"/>
      <c r="JN635" s="28"/>
      <c r="JO635" s="28"/>
      <c r="JP635" s="28"/>
      <c r="JQ635" s="28"/>
      <c r="JR635" s="28"/>
      <c r="JS635" s="28"/>
    </row>
    <row r="636" spans="1:279" s="27" customFormat="1" ht="13.5" outlineLevel="1" thickTop="1" x14ac:dyDescent="0.2">
      <c r="A636" s="33"/>
      <c r="B636" s="58"/>
      <c r="C636" s="33" t="s">
        <v>174</v>
      </c>
      <c r="D636" s="33"/>
      <c r="E636" s="270"/>
      <c r="F636" s="33"/>
      <c r="G636" s="219">
        <f>+G634/G633</f>
        <v>0.1491596556264998</v>
      </c>
      <c r="H636" s="33"/>
      <c r="I636" s="12" t="s">
        <v>114</v>
      </c>
      <c r="J636" s="219">
        <f>+J634/J633</f>
        <v>8.5996315774278825E-2</v>
      </c>
      <c r="K636" s="219">
        <f t="shared" ref="K636:AJ636" si="1023">+K634/K633</f>
        <v>8.5996315774278825E-2</v>
      </c>
      <c r="L636" s="219">
        <f t="shared" si="1023"/>
        <v>8.5996315774278825E-2</v>
      </c>
      <c r="M636" s="219">
        <f t="shared" si="1023"/>
        <v>8.5996315774278825E-2</v>
      </c>
      <c r="N636" s="219">
        <f t="shared" si="1023"/>
        <v>8.5996315774278839E-2</v>
      </c>
      <c r="O636" s="219">
        <f t="shared" si="1023"/>
        <v>8.5996315774278811E-2</v>
      </c>
      <c r="P636" s="219">
        <f t="shared" si="1023"/>
        <v>8.5996315774278839E-2</v>
      </c>
      <c r="Q636" s="219">
        <f t="shared" si="1023"/>
        <v>8.5996315774278825E-2</v>
      </c>
      <c r="R636" s="219">
        <f t="shared" si="1023"/>
        <v>8.5996315774278825E-2</v>
      </c>
      <c r="S636" s="219">
        <f t="shared" si="1023"/>
        <v>8.5996315774278825E-2</v>
      </c>
      <c r="T636" s="219">
        <f t="shared" si="1023"/>
        <v>8.5996315774278825E-2</v>
      </c>
      <c r="U636" s="219">
        <f t="shared" si="1023"/>
        <v>8.5996315774278825E-2</v>
      </c>
      <c r="V636" s="219">
        <f t="shared" si="1023"/>
        <v>8.5996315774278825E-2</v>
      </c>
      <c r="W636" s="219">
        <f t="shared" si="1023"/>
        <v>8.5996315774278825E-2</v>
      </c>
      <c r="X636" s="219">
        <f t="shared" si="1023"/>
        <v>8.5996315774278825E-2</v>
      </c>
      <c r="Y636" s="219">
        <f t="shared" si="1023"/>
        <v>8.5996315774278839E-2</v>
      </c>
      <c r="Z636" s="219">
        <f t="shared" si="1023"/>
        <v>8.5996315774278825E-2</v>
      </c>
      <c r="AA636" s="219">
        <f t="shared" si="1023"/>
        <v>8.5996315774278825E-2</v>
      </c>
      <c r="AB636" s="219">
        <f t="shared" si="1023"/>
        <v>8.5996315774278825E-2</v>
      </c>
      <c r="AC636" s="219">
        <f t="shared" si="1023"/>
        <v>8.5996315774278825E-2</v>
      </c>
      <c r="AD636" s="219">
        <f t="shared" si="1023"/>
        <v>8.5996315774278825E-2</v>
      </c>
      <c r="AE636" s="219">
        <f t="shared" si="1023"/>
        <v>8.5996315774278825E-2</v>
      </c>
      <c r="AF636" s="219">
        <f t="shared" si="1023"/>
        <v>8.5996315774278825E-2</v>
      </c>
      <c r="AG636" s="219">
        <f t="shared" si="1023"/>
        <v>8.5996315774278825E-2</v>
      </c>
      <c r="AH636" s="219">
        <f t="shared" si="1023"/>
        <v>0.34209455302323516</v>
      </c>
      <c r="AI636" s="219">
        <f t="shared" si="1023"/>
        <v>0.38112285020465653</v>
      </c>
      <c r="AJ636" s="219">
        <f t="shared" si="1023"/>
        <v>0.3903828551608241</v>
      </c>
      <c r="AK636" s="219">
        <f t="shared" ref="AK636:AL636" si="1024">+AK634/AK633</f>
        <v>0.42153669209544037</v>
      </c>
      <c r="AL636" s="219">
        <f t="shared" si="1024"/>
        <v>0.16572129490632495</v>
      </c>
      <c r="AM636" s="219">
        <f t="shared" ref="AM636:AO636" si="1025">+AM634/AM633</f>
        <v>4.2894344833317596E-2</v>
      </c>
      <c r="AN636" s="219">
        <f t="shared" si="1025"/>
        <v>0.17482248561817584</v>
      </c>
      <c r="AO636" s="219">
        <f t="shared" si="1025"/>
        <v>0.15070034872497523</v>
      </c>
      <c r="AP636" s="219">
        <f t="shared" ref="AP636:AS636" si="1026">+AP634/AP633</f>
        <v>0.13588705728214071</v>
      </c>
      <c r="AQ636" s="219">
        <f t="shared" si="1026"/>
        <v>0.20005836388742615</v>
      </c>
      <c r="AR636" s="219">
        <f t="shared" si="1026"/>
        <v>0.1712497145957104</v>
      </c>
      <c r="AS636" s="219">
        <f t="shared" si="1026"/>
        <v>0.23967745137403298</v>
      </c>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c r="CG636" s="34"/>
      <c r="CH636" s="34"/>
      <c r="CI636" s="34"/>
      <c r="CJ636" s="34"/>
      <c r="CK636" s="34"/>
      <c r="CL636" s="34"/>
      <c r="CM636" s="34"/>
      <c r="CN636" s="34"/>
      <c r="CO636" s="34"/>
      <c r="CP636" s="34"/>
      <c r="CQ636" s="34"/>
      <c r="CR636" s="34"/>
      <c r="CS636" s="34"/>
      <c r="CT636" s="34"/>
      <c r="CU636" s="34"/>
      <c r="CV636" s="34"/>
      <c r="CW636" s="34"/>
      <c r="CX636" s="34"/>
      <c r="CY636" s="34"/>
      <c r="CZ636" s="34"/>
      <c r="DA636" s="34"/>
      <c r="DB636" s="14"/>
      <c r="DC636" s="28"/>
      <c r="DD636" s="28"/>
      <c r="DE636" s="28"/>
      <c r="DF636" s="28"/>
      <c r="DG636" s="28"/>
      <c r="DH636" s="28"/>
      <c r="DI636" s="28"/>
      <c r="DJ636" s="28"/>
      <c r="DK636" s="28"/>
      <c r="DL636" s="28"/>
      <c r="DM636" s="28"/>
      <c r="DN636" s="28"/>
      <c r="DO636" s="28"/>
      <c r="DP636" s="28"/>
      <c r="DQ636" s="28"/>
      <c r="DR636" s="28"/>
      <c r="DS636" s="28"/>
      <c r="DT636" s="28"/>
      <c r="DU636" s="28"/>
      <c r="DV636" s="28"/>
      <c r="DW636" s="28"/>
      <c r="DX636" s="28"/>
      <c r="DY636" s="28"/>
      <c r="DZ636" s="28"/>
      <c r="EA636" s="28"/>
      <c r="EB636" s="28"/>
      <c r="EC636" s="28"/>
      <c r="ED636" s="28"/>
      <c r="EE636" s="28"/>
      <c r="EF636" s="28"/>
      <c r="EG636" s="28"/>
      <c r="EH636" s="28"/>
      <c r="EI636" s="28"/>
      <c r="EJ636" s="28"/>
      <c r="EK636" s="28"/>
      <c r="EL636" s="28"/>
      <c r="EM636" s="28"/>
      <c r="EN636" s="28"/>
      <c r="EO636" s="28"/>
      <c r="EP636" s="28"/>
      <c r="EQ636" s="28"/>
      <c r="ER636" s="28"/>
      <c r="ES636" s="28"/>
      <c r="ET636" s="28"/>
      <c r="EU636" s="28"/>
      <c r="EV636" s="28"/>
      <c r="EW636" s="28"/>
      <c r="EX636" s="28"/>
      <c r="EY636" s="28"/>
      <c r="EZ636" s="28"/>
      <c r="FA636" s="28"/>
      <c r="FB636" s="28"/>
      <c r="FC636" s="28"/>
      <c r="FD636" s="28"/>
      <c r="FE636" s="28"/>
      <c r="FF636" s="28"/>
      <c r="FG636" s="28"/>
      <c r="FH636" s="28"/>
      <c r="FI636" s="28"/>
      <c r="FJ636" s="28"/>
      <c r="FK636" s="28"/>
      <c r="FL636" s="28"/>
      <c r="FM636" s="28"/>
      <c r="FN636" s="28"/>
      <c r="FO636" s="28"/>
      <c r="FP636" s="28"/>
      <c r="FQ636" s="28"/>
      <c r="FR636" s="28"/>
      <c r="FS636" s="28"/>
      <c r="FT636" s="28"/>
      <c r="FU636" s="28"/>
      <c r="FV636" s="28"/>
      <c r="FW636" s="28"/>
      <c r="FX636" s="28"/>
      <c r="FY636" s="28"/>
      <c r="FZ636" s="28"/>
      <c r="GA636" s="28"/>
      <c r="GB636" s="28"/>
      <c r="GC636" s="28"/>
      <c r="GD636" s="28"/>
      <c r="GE636" s="28"/>
      <c r="GF636" s="28"/>
      <c r="GG636" s="28"/>
      <c r="GH636" s="28"/>
      <c r="GI636" s="28"/>
      <c r="GJ636" s="28"/>
      <c r="GK636" s="28"/>
      <c r="GL636" s="28"/>
      <c r="GM636" s="28"/>
      <c r="GN636" s="28"/>
      <c r="GO636" s="28"/>
      <c r="GP636" s="28"/>
      <c r="GQ636" s="28"/>
      <c r="GR636" s="28"/>
      <c r="GS636" s="28"/>
      <c r="GT636" s="28"/>
      <c r="GU636" s="28"/>
      <c r="GV636" s="28"/>
      <c r="GW636" s="28"/>
      <c r="GX636" s="28"/>
      <c r="GY636" s="28"/>
      <c r="GZ636" s="28"/>
      <c r="HA636" s="28"/>
      <c r="HB636" s="28"/>
      <c r="HC636" s="28"/>
      <c r="HD636" s="28"/>
      <c r="HE636" s="28"/>
      <c r="HF636" s="28"/>
      <c r="HG636" s="28"/>
      <c r="HH636" s="28"/>
      <c r="HI636" s="28"/>
      <c r="HJ636" s="28"/>
      <c r="HK636" s="28"/>
      <c r="HL636" s="28"/>
      <c r="HM636" s="28"/>
      <c r="HN636" s="28"/>
      <c r="HO636" s="28"/>
      <c r="HP636" s="28"/>
      <c r="HQ636" s="28"/>
      <c r="HR636" s="28"/>
      <c r="HS636" s="28"/>
      <c r="HT636" s="28"/>
      <c r="HU636" s="28"/>
      <c r="HV636" s="28"/>
      <c r="HW636" s="28"/>
      <c r="HX636" s="28"/>
      <c r="HY636" s="28"/>
      <c r="HZ636" s="28"/>
      <c r="IA636" s="28"/>
      <c r="IB636" s="28"/>
      <c r="IC636" s="28"/>
      <c r="ID636" s="28"/>
      <c r="IE636" s="28"/>
      <c r="IF636" s="28"/>
      <c r="IG636" s="28"/>
      <c r="IH636" s="28"/>
      <c r="II636" s="28"/>
      <c r="IJ636" s="28"/>
      <c r="IK636" s="28"/>
      <c r="IL636" s="28"/>
      <c r="IM636" s="28"/>
      <c r="IN636" s="28"/>
      <c r="IO636" s="28"/>
      <c r="IP636" s="28"/>
      <c r="IQ636" s="28"/>
      <c r="IR636" s="28"/>
      <c r="IS636" s="28"/>
      <c r="IT636" s="28"/>
      <c r="IU636" s="28"/>
      <c r="IV636" s="28"/>
      <c r="IW636" s="28"/>
      <c r="IX636" s="28"/>
      <c r="IY636" s="28"/>
      <c r="IZ636" s="28"/>
      <c r="JA636" s="28"/>
      <c r="JB636" s="28"/>
      <c r="JC636" s="28"/>
      <c r="JD636" s="28"/>
      <c r="JE636" s="28"/>
      <c r="JF636" s="28"/>
      <c r="JG636" s="28"/>
      <c r="JH636" s="28"/>
      <c r="JI636" s="28"/>
      <c r="JJ636" s="28"/>
      <c r="JK636" s="28"/>
      <c r="JL636" s="28"/>
      <c r="JM636" s="28"/>
      <c r="JN636" s="28"/>
      <c r="JO636" s="28"/>
      <c r="JP636" s="28"/>
      <c r="JQ636" s="28"/>
      <c r="JR636" s="28"/>
      <c r="JS636" s="28"/>
    </row>
    <row r="637" spans="1:279" s="27" customFormat="1" ht="12.75" outlineLevel="1" x14ac:dyDescent="0.2">
      <c r="A637" s="33"/>
      <c r="B637" s="58"/>
      <c r="C637" s="33"/>
      <c r="D637" s="33"/>
      <c r="E637" s="33"/>
      <c r="F637" s="33"/>
      <c r="G637" s="33"/>
      <c r="H637" s="33"/>
      <c r="I637" s="12"/>
      <c r="J637" s="197"/>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c r="CG637" s="34"/>
      <c r="CH637" s="34"/>
      <c r="CI637" s="34"/>
      <c r="CJ637" s="34"/>
      <c r="CK637" s="34"/>
      <c r="CL637" s="34"/>
      <c r="CM637" s="34"/>
      <c r="CN637" s="34"/>
      <c r="CO637" s="34"/>
      <c r="CP637" s="34"/>
      <c r="CQ637" s="34"/>
      <c r="CR637" s="34"/>
      <c r="CS637" s="34"/>
      <c r="CT637" s="34"/>
      <c r="CU637" s="34"/>
      <c r="CV637" s="34"/>
      <c r="CW637" s="34"/>
      <c r="CX637" s="34"/>
      <c r="CY637" s="34"/>
      <c r="CZ637" s="34"/>
      <c r="DA637" s="34"/>
      <c r="DB637" s="14"/>
      <c r="DC637" s="28"/>
      <c r="DD637" s="28"/>
      <c r="DE637" s="28"/>
      <c r="DF637" s="28"/>
      <c r="DG637" s="28"/>
      <c r="DH637" s="28"/>
      <c r="DI637" s="28"/>
      <c r="DJ637" s="28"/>
      <c r="DK637" s="28"/>
      <c r="DL637" s="28"/>
      <c r="DM637" s="28"/>
      <c r="DN637" s="28"/>
      <c r="DO637" s="28"/>
      <c r="DP637" s="28"/>
      <c r="DQ637" s="28"/>
      <c r="DR637" s="28"/>
      <c r="DS637" s="28"/>
      <c r="DT637" s="28"/>
      <c r="DU637" s="28"/>
      <c r="DV637" s="28"/>
      <c r="DW637" s="28"/>
      <c r="DX637" s="28"/>
      <c r="DY637" s="28"/>
      <c r="DZ637" s="28"/>
      <c r="EA637" s="28"/>
      <c r="EB637" s="28"/>
      <c r="EC637" s="28"/>
      <c r="ED637" s="28"/>
      <c r="EE637" s="28"/>
      <c r="EF637" s="28"/>
      <c r="EG637" s="28"/>
      <c r="EH637" s="28"/>
      <c r="EI637" s="28"/>
      <c r="EJ637" s="28"/>
      <c r="EK637" s="28"/>
      <c r="EL637" s="28"/>
      <c r="EM637" s="28"/>
      <c r="EN637" s="28"/>
      <c r="EO637" s="28"/>
      <c r="EP637" s="28"/>
      <c r="EQ637" s="28"/>
      <c r="ER637" s="28"/>
      <c r="ES637" s="28"/>
      <c r="ET637" s="28"/>
      <c r="EU637" s="28"/>
      <c r="EV637" s="28"/>
      <c r="EW637" s="28"/>
      <c r="EX637" s="28"/>
      <c r="EY637" s="28"/>
      <c r="EZ637" s="28"/>
      <c r="FA637" s="28"/>
      <c r="FB637" s="28"/>
      <c r="FC637" s="28"/>
      <c r="FD637" s="28"/>
      <c r="FE637" s="28"/>
      <c r="FF637" s="28"/>
      <c r="FG637" s="28"/>
      <c r="FH637" s="28"/>
      <c r="FI637" s="28"/>
      <c r="FJ637" s="28"/>
      <c r="FK637" s="28"/>
      <c r="FL637" s="28"/>
      <c r="FM637" s="28"/>
      <c r="FN637" s="28"/>
      <c r="FO637" s="28"/>
      <c r="FP637" s="28"/>
      <c r="FQ637" s="28"/>
      <c r="FR637" s="28"/>
      <c r="FS637" s="28"/>
      <c r="FT637" s="28"/>
      <c r="FU637" s="28"/>
      <c r="FV637" s="28"/>
      <c r="FW637" s="28"/>
      <c r="FX637" s="28"/>
      <c r="FY637" s="28"/>
      <c r="FZ637" s="28"/>
      <c r="GA637" s="28"/>
      <c r="GB637" s="28"/>
      <c r="GC637" s="28"/>
      <c r="GD637" s="28"/>
      <c r="GE637" s="28"/>
      <c r="GF637" s="28"/>
      <c r="GG637" s="28"/>
      <c r="GH637" s="28"/>
      <c r="GI637" s="28"/>
      <c r="GJ637" s="28"/>
      <c r="GK637" s="28"/>
      <c r="GL637" s="28"/>
      <c r="GM637" s="28"/>
      <c r="GN637" s="28"/>
      <c r="GO637" s="28"/>
      <c r="GP637" s="28"/>
      <c r="GQ637" s="28"/>
      <c r="GR637" s="28"/>
      <c r="GS637" s="28"/>
      <c r="GT637" s="28"/>
      <c r="GU637" s="28"/>
      <c r="GV637" s="28"/>
      <c r="GW637" s="28"/>
      <c r="GX637" s="28"/>
      <c r="GY637" s="28"/>
      <c r="GZ637" s="28"/>
      <c r="HA637" s="28"/>
      <c r="HB637" s="28"/>
      <c r="HC637" s="28"/>
      <c r="HD637" s="28"/>
      <c r="HE637" s="28"/>
      <c r="HF637" s="28"/>
      <c r="HG637" s="28"/>
      <c r="HH637" s="28"/>
      <c r="HI637" s="28"/>
      <c r="HJ637" s="28"/>
      <c r="HK637" s="28"/>
      <c r="HL637" s="28"/>
      <c r="HM637" s="28"/>
      <c r="HN637" s="28"/>
      <c r="HO637" s="28"/>
      <c r="HP637" s="28"/>
      <c r="HQ637" s="28"/>
      <c r="HR637" s="28"/>
      <c r="HS637" s="28"/>
      <c r="HT637" s="28"/>
      <c r="HU637" s="28"/>
      <c r="HV637" s="28"/>
      <c r="HW637" s="28"/>
      <c r="HX637" s="28"/>
      <c r="HY637" s="28"/>
      <c r="HZ637" s="28"/>
      <c r="IA637" s="28"/>
      <c r="IB637" s="28"/>
      <c r="IC637" s="28"/>
      <c r="ID637" s="28"/>
      <c r="IE637" s="28"/>
      <c r="IF637" s="28"/>
      <c r="IG637" s="28"/>
      <c r="IH637" s="28"/>
      <c r="II637" s="28"/>
      <c r="IJ637" s="28"/>
      <c r="IK637" s="28"/>
      <c r="IL637" s="28"/>
      <c r="IM637" s="28"/>
      <c r="IN637" s="28"/>
      <c r="IO637" s="28"/>
      <c r="IP637" s="28"/>
      <c r="IQ637" s="28"/>
      <c r="IR637" s="28"/>
      <c r="IS637" s="28"/>
      <c r="IT637" s="28"/>
      <c r="IU637" s="28"/>
      <c r="IV637" s="28"/>
      <c r="IW637" s="28"/>
      <c r="IX637" s="28"/>
      <c r="IY637" s="28"/>
      <c r="IZ637" s="28"/>
      <c r="JA637" s="28"/>
      <c r="JB637" s="28"/>
      <c r="JC637" s="28"/>
      <c r="JD637" s="28"/>
      <c r="JE637" s="28"/>
      <c r="JF637" s="28"/>
      <c r="JG637" s="28"/>
      <c r="JH637" s="28"/>
      <c r="JI637" s="28"/>
      <c r="JJ637" s="28"/>
      <c r="JK637" s="28"/>
      <c r="JL637" s="28"/>
      <c r="JM637" s="28"/>
      <c r="JN637" s="28"/>
      <c r="JO637" s="28"/>
      <c r="JP637" s="28"/>
      <c r="JQ637" s="28"/>
      <c r="JR637" s="28"/>
      <c r="JS637" s="28"/>
    </row>
    <row r="638" spans="1:279" s="27" customFormat="1" ht="12.75" outlineLevel="1" x14ac:dyDescent="0.2">
      <c r="A638" s="33"/>
      <c r="B638" s="58"/>
      <c r="C638" s="33"/>
      <c r="D638" s="33"/>
      <c r="E638" s="33"/>
      <c r="F638" s="33"/>
      <c r="G638" s="202"/>
      <c r="H638" s="33"/>
      <c r="I638" s="12"/>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c r="CG638" s="34"/>
      <c r="CH638" s="34"/>
      <c r="CI638" s="34"/>
      <c r="CJ638" s="34"/>
      <c r="CK638" s="34"/>
      <c r="CL638" s="34"/>
      <c r="CM638" s="34"/>
      <c r="CN638" s="34"/>
      <c r="CO638" s="34"/>
      <c r="CP638" s="34"/>
      <c r="CQ638" s="34"/>
      <c r="CR638" s="34"/>
      <c r="CS638" s="34"/>
      <c r="CT638" s="34"/>
      <c r="CU638" s="34"/>
      <c r="CV638" s="34"/>
      <c r="CW638" s="34"/>
      <c r="CX638" s="34"/>
      <c r="CY638" s="34"/>
      <c r="CZ638" s="34"/>
      <c r="DA638" s="34"/>
      <c r="DB638" s="14"/>
      <c r="DC638" s="28"/>
      <c r="DD638" s="28"/>
      <c r="DE638" s="28"/>
      <c r="DF638" s="28"/>
      <c r="DG638" s="28"/>
      <c r="DH638" s="28"/>
      <c r="DI638" s="28"/>
      <c r="DJ638" s="28"/>
      <c r="DK638" s="28"/>
      <c r="DL638" s="28"/>
      <c r="DM638" s="28"/>
      <c r="DN638" s="28"/>
      <c r="DO638" s="28"/>
      <c r="DP638" s="28"/>
      <c r="DQ638" s="28"/>
      <c r="DR638" s="28"/>
      <c r="DS638" s="28"/>
      <c r="DT638" s="28"/>
      <c r="DU638" s="28"/>
      <c r="DV638" s="28"/>
      <c r="DW638" s="28"/>
      <c r="DX638" s="28"/>
      <c r="DY638" s="28"/>
      <c r="DZ638" s="28"/>
      <c r="EA638" s="28"/>
      <c r="EB638" s="28"/>
      <c r="EC638" s="28"/>
      <c r="ED638" s="28"/>
      <c r="EE638" s="28"/>
      <c r="EF638" s="28"/>
      <c r="EG638" s="28"/>
      <c r="EH638" s="28"/>
      <c r="EI638" s="28"/>
      <c r="EJ638" s="28"/>
      <c r="EK638" s="28"/>
      <c r="EL638" s="28"/>
      <c r="EM638" s="28"/>
      <c r="EN638" s="28"/>
      <c r="EO638" s="28"/>
      <c r="EP638" s="28"/>
      <c r="EQ638" s="28"/>
      <c r="ER638" s="28"/>
      <c r="ES638" s="28"/>
      <c r="ET638" s="28"/>
      <c r="EU638" s="28"/>
      <c r="EV638" s="28"/>
      <c r="EW638" s="28"/>
      <c r="EX638" s="28"/>
      <c r="EY638" s="28"/>
      <c r="EZ638" s="28"/>
      <c r="FA638" s="28"/>
      <c r="FB638" s="28"/>
      <c r="FC638" s="28"/>
      <c r="FD638" s="28"/>
      <c r="FE638" s="28"/>
      <c r="FF638" s="28"/>
      <c r="FG638" s="28"/>
      <c r="FH638" s="28"/>
      <c r="FI638" s="28"/>
      <c r="FJ638" s="28"/>
      <c r="FK638" s="28"/>
      <c r="FL638" s="28"/>
      <c r="FM638" s="28"/>
      <c r="FN638" s="28"/>
      <c r="FO638" s="28"/>
      <c r="FP638" s="28"/>
      <c r="FQ638" s="28"/>
      <c r="FR638" s="28"/>
      <c r="FS638" s="28"/>
      <c r="FT638" s="28"/>
      <c r="FU638" s="28"/>
      <c r="FV638" s="28"/>
      <c r="FW638" s="28"/>
      <c r="FX638" s="28"/>
      <c r="FY638" s="28"/>
      <c r="FZ638" s="28"/>
      <c r="GA638" s="28"/>
      <c r="GB638" s="28"/>
      <c r="GC638" s="28"/>
      <c r="GD638" s="28"/>
      <c r="GE638" s="28"/>
      <c r="GF638" s="28"/>
      <c r="GG638" s="28"/>
      <c r="GH638" s="28"/>
      <c r="GI638" s="28"/>
      <c r="GJ638" s="28"/>
      <c r="GK638" s="28"/>
      <c r="GL638" s="28"/>
      <c r="GM638" s="28"/>
      <c r="GN638" s="28"/>
      <c r="GO638" s="28"/>
      <c r="GP638" s="28"/>
      <c r="GQ638" s="28"/>
      <c r="GR638" s="28"/>
      <c r="GS638" s="28"/>
      <c r="GT638" s="28"/>
      <c r="GU638" s="28"/>
      <c r="GV638" s="28"/>
      <c r="GW638" s="28"/>
      <c r="GX638" s="28"/>
      <c r="GY638" s="28"/>
      <c r="GZ638" s="28"/>
      <c r="HA638" s="28"/>
      <c r="HB638" s="28"/>
      <c r="HC638" s="28"/>
      <c r="HD638" s="28"/>
      <c r="HE638" s="28"/>
      <c r="HF638" s="28"/>
      <c r="HG638" s="28"/>
      <c r="HH638" s="28"/>
      <c r="HI638" s="28"/>
      <c r="HJ638" s="28"/>
      <c r="HK638" s="28"/>
      <c r="HL638" s="28"/>
      <c r="HM638" s="28"/>
      <c r="HN638" s="28"/>
      <c r="HO638" s="28"/>
      <c r="HP638" s="28"/>
      <c r="HQ638" s="28"/>
      <c r="HR638" s="28"/>
      <c r="HS638" s="28"/>
      <c r="HT638" s="28"/>
      <c r="HU638" s="28"/>
      <c r="HV638" s="28"/>
      <c r="HW638" s="28"/>
      <c r="HX638" s="28"/>
      <c r="HY638" s="28"/>
      <c r="HZ638" s="28"/>
      <c r="IA638" s="28"/>
      <c r="IB638" s="28"/>
      <c r="IC638" s="28"/>
      <c r="ID638" s="28"/>
      <c r="IE638" s="28"/>
      <c r="IF638" s="28"/>
      <c r="IG638" s="28"/>
      <c r="IH638" s="28"/>
      <c r="II638" s="28"/>
      <c r="IJ638" s="28"/>
      <c r="IK638" s="28"/>
      <c r="IL638" s="28"/>
      <c r="IM638" s="28"/>
      <c r="IN638" s="28"/>
      <c r="IO638" s="28"/>
      <c r="IP638" s="28"/>
      <c r="IQ638" s="28"/>
      <c r="IR638" s="28"/>
      <c r="IS638" s="28"/>
      <c r="IT638" s="28"/>
      <c r="IU638" s="28"/>
      <c r="IV638" s="28"/>
      <c r="IW638" s="28"/>
      <c r="IX638" s="28"/>
      <c r="IY638" s="28"/>
      <c r="IZ638" s="28"/>
      <c r="JA638" s="28"/>
      <c r="JB638" s="28"/>
      <c r="JC638" s="28"/>
      <c r="JD638" s="28"/>
      <c r="JE638" s="28"/>
      <c r="JF638" s="28"/>
      <c r="JG638" s="28"/>
      <c r="JH638" s="28"/>
      <c r="JI638" s="28"/>
      <c r="JJ638" s="28"/>
      <c r="JK638" s="28"/>
      <c r="JL638" s="28"/>
      <c r="JM638" s="28"/>
      <c r="JN638" s="28"/>
      <c r="JO638" s="28"/>
      <c r="JP638" s="28"/>
      <c r="JQ638" s="28"/>
      <c r="JR638" s="28"/>
      <c r="JS638" s="28"/>
    </row>
    <row r="639" spans="1:279" s="27" customFormat="1" ht="12.75" outlineLevel="1" x14ac:dyDescent="0.2">
      <c r="A639" s="33"/>
      <c r="B639" s="58"/>
      <c r="C639" s="33"/>
      <c r="D639" s="33"/>
      <c r="E639" s="33"/>
      <c r="F639" s="33"/>
      <c r="G639" s="202"/>
      <c r="H639" s="33"/>
      <c r="I639" s="12"/>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c r="CG639" s="34"/>
      <c r="CH639" s="34"/>
      <c r="CI639" s="34"/>
      <c r="CJ639" s="34"/>
      <c r="CK639" s="34"/>
      <c r="CL639" s="34"/>
      <c r="CM639" s="34"/>
      <c r="CN639" s="34"/>
      <c r="CO639" s="34"/>
      <c r="CP639" s="34"/>
      <c r="CQ639" s="34"/>
      <c r="CR639" s="34"/>
      <c r="CS639" s="34"/>
      <c r="CT639" s="34"/>
      <c r="CU639" s="34"/>
      <c r="CV639" s="34"/>
      <c r="CW639" s="34"/>
      <c r="CX639" s="34"/>
      <c r="CY639" s="34"/>
      <c r="CZ639" s="34"/>
      <c r="DA639" s="34"/>
      <c r="DB639" s="14"/>
      <c r="DC639" s="28"/>
      <c r="DD639" s="28"/>
      <c r="DE639" s="28"/>
      <c r="DF639" s="28"/>
      <c r="DG639" s="28"/>
      <c r="DH639" s="28"/>
      <c r="DI639" s="28"/>
      <c r="DJ639" s="28"/>
      <c r="DK639" s="28"/>
      <c r="DL639" s="28"/>
      <c r="DM639" s="28"/>
      <c r="DN639" s="28"/>
      <c r="DO639" s="28"/>
      <c r="DP639" s="28"/>
      <c r="DQ639" s="28"/>
      <c r="DR639" s="28"/>
      <c r="DS639" s="28"/>
      <c r="DT639" s="28"/>
      <c r="DU639" s="28"/>
      <c r="DV639" s="28"/>
      <c r="DW639" s="28"/>
      <c r="DX639" s="28"/>
      <c r="DY639" s="28"/>
      <c r="DZ639" s="28"/>
      <c r="EA639" s="28"/>
      <c r="EB639" s="28"/>
      <c r="EC639" s="28"/>
      <c r="ED639" s="28"/>
      <c r="EE639" s="28"/>
      <c r="EF639" s="28"/>
      <c r="EG639" s="28"/>
      <c r="EH639" s="28"/>
      <c r="EI639" s="28"/>
      <c r="EJ639" s="28"/>
      <c r="EK639" s="28"/>
      <c r="EL639" s="28"/>
      <c r="EM639" s="28"/>
      <c r="EN639" s="28"/>
      <c r="EO639" s="28"/>
      <c r="EP639" s="28"/>
      <c r="EQ639" s="28"/>
      <c r="ER639" s="28"/>
      <c r="ES639" s="28"/>
      <c r="ET639" s="28"/>
      <c r="EU639" s="28"/>
      <c r="EV639" s="28"/>
      <c r="EW639" s="28"/>
      <c r="EX639" s="28"/>
      <c r="EY639" s="28"/>
      <c r="EZ639" s="28"/>
      <c r="FA639" s="28"/>
      <c r="FB639" s="28"/>
      <c r="FC639" s="28"/>
      <c r="FD639" s="28"/>
      <c r="FE639" s="28"/>
      <c r="FF639" s="28"/>
      <c r="FG639" s="28"/>
      <c r="FH639" s="28"/>
      <c r="FI639" s="28"/>
      <c r="FJ639" s="28"/>
      <c r="FK639" s="28"/>
      <c r="FL639" s="28"/>
      <c r="FM639" s="28"/>
      <c r="FN639" s="28"/>
      <c r="FO639" s="28"/>
      <c r="FP639" s="28"/>
      <c r="FQ639" s="28"/>
      <c r="FR639" s="28"/>
      <c r="FS639" s="28"/>
      <c r="FT639" s="28"/>
      <c r="FU639" s="28"/>
      <c r="FV639" s="28"/>
      <c r="FW639" s="28"/>
      <c r="FX639" s="28"/>
      <c r="FY639" s="28"/>
      <c r="FZ639" s="28"/>
      <c r="GA639" s="28"/>
      <c r="GB639" s="28"/>
      <c r="GC639" s="28"/>
      <c r="GD639" s="28"/>
      <c r="GE639" s="28"/>
      <c r="GF639" s="28"/>
      <c r="GG639" s="28"/>
      <c r="GH639" s="28"/>
      <c r="GI639" s="28"/>
      <c r="GJ639" s="28"/>
      <c r="GK639" s="28"/>
      <c r="GL639" s="28"/>
      <c r="GM639" s="28"/>
      <c r="GN639" s="28"/>
      <c r="GO639" s="28"/>
      <c r="GP639" s="28"/>
      <c r="GQ639" s="28"/>
      <c r="GR639" s="28"/>
      <c r="GS639" s="28"/>
      <c r="GT639" s="28"/>
      <c r="GU639" s="28"/>
      <c r="GV639" s="28"/>
      <c r="GW639" s="28"/>
      <c r="GX639" s="28"/>
      <c r="GY639" s="28"/>
      <c r="GZ639" s="28"/>
      <c r="HA639" s="28"/>
      <c r="HB639" s="28"/>
      <c r="HC639" s="28"/>
      <c r="HD639" s="28"/>
      <c r="HE639" s="28"/>
      <c r="HF639" s="28"/>
      <c r="HG639" s="28"/>
      <c r="HH639" s="28"/>
      <c r="HI639" s="28"/>
      <c r="HJ639" s="28"/>
      <c r="HK639" s="28"/>
      <c r="HL639" s="28"/>
      <c r="HM639" s="28"/>
      <c r="HN639" s="28"/>
      <c r="HO639" s="28"/>
      <c r="HP639" s="28"/>
      <c r="HQ639" s="28"/>
      <c r="HR639" s="28"/>
      <c r="HS639" s="28"/>
      <c r="HT639" s="28"/>
      <c r="HU639" s="28"/>
      <c r="HV639" s="28"/>
      <c r="HW639" s="28"/>
      <c r="HX639" s="28"/>
      <c r="HY639" s="28"/>
      <c r="HZ639" s="28"/>
      <c r="IA639" s="28"/>
      <c r="IB639" s="28"/>
      <c r="IC639" s="28"/>
      <c r="ID639" s="28"/>
      <c r="IE639" s="28"/>
      <c r="IF639" s="28"/>
      <c r="IG639" s="28"/>
      <c r="IH639" s="28"/>
      <c r="II639" s="28"/>
      <c r="IJ639" s="28"/>
      <c r="IK639" s="28"/>
      <c r="IL639" s="28"/>
      <c r="IM639" s="28"/>
      <c r="IN639" s="28"/>
      <c r="IO639" s="28"/>
      <c r="IP639" s="28"/>
      <c r="IQ639" s="28"/>
      <c r="IR639" s="28"/>
      <c r="IS639" s="28"/>
      <c r="IT639" s="28"/>
      <c r="IU639" s="28"/>
      <c r="IV639" s="28"/>
      <c r="IW639" s="28"/>
      <c r="IX639" s="28"/>
      <c r="IY639" s="28"/>
      <c r="IZ639" s="28"/>
      <c r="JA639" s="28"/>
      <c r="JB639" s="28"/>
      <c r="JC639" s="28"/>
      <c r="JD639" s="28"/>
      <c r="JE639" s="28"/>
      <c r="JF639" s="28"/>
      <c r="JG639" s="28"/>
      <c r="JH639" s="28"/>
      <c r="JI639" s="28"/>
      <c r="JJ639" s="28"/>
      <c r="JK639" s="28"/>
      <c r="JL639" s="28"/>
      <c r="JM639" s="28"/>
      <c r="JN639" s="28"/>
      <c r="JO639" s="28"/>
      <c r="JP639" s="28"/>
      <c r="JQ639" s="28"/>
      <c r="JR639" s="28"/>
      <c r="JS639" s="28"/>
    </row>
    <row r="640" spans="1:279" s="27" customFormat="1" ht="12.75" outlineLevel="1" x14ac:dyDescent="0.2">
      <c r="A640" s="33"/>
      <c r="B640" s="58"/>
      <c r="C640" s="211" t="s">
        <v>180</v>
      </c>
      <c r="D640" s="33"/>
      <c r="E640" s="33"/>
      <c r="F640" s="33"/>
      <c r="G640" s="202"/>
      <c r="H640" s="33"/>
      <c r="I640" s="12"/>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c r="CG640" s="34"/>
      <c r="CH640" s="34"/>
      <c r="CI640" s="34"/>
      <c r="CJ640" s="34"/>
      <c r="CK640" s="34"/>
      <c r="CL640" s="34"/>
      <c r="CM640" s="34"/>
      <c r="CN640" s="34"/>
      <c r="CO640" s="34"/>
      <c r="CP640" s="34"/>
      <c r="CQ640" s="34"/>
      <c r="CR640" s="34"/>
      <c r="CS640" s="34"/>
      <c r="CT640" s="34"/>
      <c r="CU640" s="34"/>
      <c r="CV640" s="34"/>
      <c r="CW640" s="34"/>
      <c r="CX640" s="34"/>
      <c r="CY640" s="34"/>
      <c r="CZ640" s="34"/>
      <c r="DA640" s="34"/>
      <c r="DB640" s="14"/>
      <c r="DC640" s="28"/>
      <c r="DD640" s="28"/>
      <c r="DE640" s="28"/>
      <c r="DF640" s="28"/>
      <c r="DG640" s="28"/>
      <c r="DH640" s="28"/>
      <c r="DI640" s="28"/>
      <c r="DJ640" s="28"/>
      <c r="DK640" s="28"/>
      <c r="DL640" s="28"/>
      <c r="DM640" s="28"/>
      <c r="DN640" s="28"/>
      <c r="DO640" s="28"/>
      <c r="DP640" s="28"/>
      <c r="DQ640" s="28"/>
      <c r="DR640" s="28"/>
      <c r="DS640" s="28"/>
      <c r="DT640" s="28"/>
      <c r="DU640" s="28"/>
      <c r="DV640" s="28"/>
      <c r="DW640" s="28"/>
      <c r="DX640" s="28"/>
      <c r="DY640" s="28"/>
      <c r="DZ640" s="28"/>
      <c r="EA640" s="28"/>
      <c r="EB640" s="28"/>
      <c r="EC640" s="28"/>
      <c r="ED640" s="28"/>
      <c r="EE640" s="28"/>
      <c r="EF640" s="28"/>
      <c r="EG640" s="28"/>
      <c r="EH640" s="28"/>
      <c r="EI640" s="28"/>
      <c r="EJ640" s="28"/>
      <c r="EK640" s="28"/>
      <c r="EL640" s="28"/>
      <c r="EM640" s="28"/>
      <c r="EN640" s="28"/>
      <c r="EO640" s="28"/>
      <c r="EP640" s="28"/>
      <c r="EQ640" s="28"/>
      <c r="ER640" s="28"/>
      <c r="ES640" s="28"/>
      <c r="ET640" s="28"/>
      <c r="EU640" s="28"/>
      <c r="EV640" s="28"/>
      <c r="EW640" s="28"/>
      <c r="EX640" s="28"/>
      <c r="EY640" s="28"/>
      <c r="EZ640" s="28"/>
      <c r="FA640" s="28"/>
      <c r="FB640" s="28"/>
      <c r="FC640" s="28"/>
      <c r="FD640" s="28"/>
      <c r="FE640" s="28"/>
      <c r="FF640" s="28"/>
      <c r="FG640" s="28"/>
      <c r="FH640" s="28"/>
      <c r="FI640" s="28"/>
      <c r="FJ640" s="28"/>
      <c r="FK640" s="28"/>
      <c r="FL640" s="28"/>
      <c r="FM640" s="28"/>
      <c r="FN640" s="28"/>
      <c r="FO640" s="28"/>
      <c r="FP640" s="28"/>
      <c r="FQ640" s="28"/>
      <c r="FR640" s="28"/>
      <c r="FS640" s="28"/>
      <c r="FT640" s="28"/>
      <c r="FU640" s="28"/>
      <c r="FV640" s="28"/>
      <c r="FW640" s="28"/>
      <c r="FX640" s="28"/>
      <c r="FY640" s="28"/>
      <c r="FZ640" s="28"/>
      <c r="GA640" s="28"/>
      <c r="GB640" s="28"/>
      <c r="GC640" s="28"/>
      <c r="GD640" s="28"/>
      <c r="GE640" s="28"/>
      <c r="GF640" s="28"/>
      <c r="GG640" s="28"/>
      <c r="GH640" s="28"/>
      <c r="GI640" s="28"/>
      <c r="GJ640" s="28"/>
      <c r="GK640" s="28"/>
      <c r="GL640" s="28"/>
      <c r="GM640" s="28"/>
      <c r="GN640" s="28"/>
      <c r="GO640" s="28"/>
      <c r="GP640" s="28"/>
      <c r="GQ640" s="28"/>
      <c r="GR640" s="28"/>
      <c r="GS640" s="28"/>
      <c r="GT640" s="28"/>
      <c r="GU640" s="28"/>
      <c r="GV640" s="28"/>
      <c r="GW640" s="28"/>
      <c r="GX640" s="28"/>
      <c r="GY640" s="28"/>
      <c r="GZ640" s="28"/>
      <c r="HA640" s="28"/>
      <c r="HB640" s="28"/>
      <c r="HC640" s="28"/>
      <c r="HD640" s="28"/>
      <c r="HE640" s="28"/>
      <c r="HF640" s="28"/>
      <c r="HG640" s="28"/>
      <c r="HH640" s="28"/>
      <c r="HI640" s="28"/>
      <c r="HJ640" s="28"/>
      <c r="HK640" s="28"/>
      <c r="HL640" s="28"/>
      <c r="HM640" s="28"/>
      <c r="HN640" s="28"/>
      <c r="HO640" s="28"/>
      <c r="HP640" s="28"/>
      <c r="HQ640" s="28"/>
      <c r="HR640" s="28"/>
      <c r="HS640" s="28"/>
      <c r="HT640" s="28"/>
      <c r="HU640" s="28"/>
      <c r="HV640" s="28"/>
      <c r="HW640" s="28"/>
      <c r="HX640" s="28"/>
      <c r="HY640" s="28"/>
      <c r="HZ640" s="28"/>
      <c r="IA640" s="28"/>
      <c r="IB640" s="28"/>
      <c r="IC640" s="28"/>
      <c r="ID640" s="28"/>
      <c r="IE640" s="28"/>
      <c r="IF640" s="28"/>
      <c r="IG640" s="28"/>
      <c r="IH640" s="28"/>
      <c r="II640" s="28"/>
      <c r="IJ640" s="28"/>
      <c r="IK640" s="28"/>
      <c r="IL640" s="28"/>
      <c r="IM640" s="28"/>
      <c r="IN640" s="28"/>
      <c r="IO640" s="28"/>
      <c r="IP640" s="28"/>
      <c r="IQ640" s="28"/>
      <c r="IR640" s="28"/>
      <c r="IS640" s="28"/>
      <c r="IT640" s="28"/>
      <c r="IU640" s="28"/>
      <c r="IV640" s="28"/>
      <c r="IW640" s="28"/>
      <c r="IX640" s="28"/>
      <c r="IY640" s="28"/>
      <c r="IZ640" s="28"/>
      <c r="JA640" s="28"/>
      <c r="JB640" s="28"/>
      <c r="JC640" s="28"/>
      <c r="JD640" s="28"/>
      <c r="JE640" s="28"/>
      <c r="JF640" s="28"/>
      <c r="JG640" s="28"/>
      <c r="JH640" s="28"/>
      <c r="JI640" s="28"/>
      <c r="JJ640" s="28"/>
      <c r="JK640" s="28"/>
      <c r="JL640" s="28"/>
      <c r="JM640" s="28"/>
      <c r="JN640" s="28"/>
      <c r="JO640" s="28"/>
      <c r="JP640" s="28"/>
      <c r="JQ640" s="28"/>
      <c r="JR640" s="28"/>
      <c r="JS640" s="28"/>
    </row>
    <row r="641" spans="1:279" s="27" customFormat="1" ht="12.75" outlineLevel="1" x14ac:dyDescent="0.2">
      <c r="A641" s="33"/>
      <c r="B641" s="58"/>
      <c r="C641" s="33"/>
      <c r="D641" s="33"/>
      <c r="E641" s="33"/>
      <c r="F641" s="33"/>
      <c r="G641" s="202"/>
      <c r="H641" s="33"/>
      <c r="I641" s="12"/>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c r="CG641" s="34"/>
      <c r="CH641" s="34"/>
      <c r="CI641" s="34"/>
      <c r="CJ641" s="34"/>
      <c r="CK641" s="34"/>
      <c r="CL641" s="34"/>
      <c r="CM641" s="34"/>
      <c r="CN641" s="34"/>
      <c r="CO641" s="34"/>
      <c r="CP641" s="34"/>
      <c r="CQ641" s="34"/>
      <c r="CR641" s="34"/>
      <c r="CS641" s="34"/>
      <c r="CT641" s="34"/>
      <c r="CU641" s="34"/>
      <c r="CV641" s="34"/>
      <c r="CW641" s="34"/>
      <c r="CX641" s="34"/>
      <c r="CY641" s="34"/>
      <c r="CZ641" s="34"/>
      <c r="DA641" s="34"/>
      <c r="DB641" s="14"/>
      <c r="DC641" s="28"/>
      <c r="DD641" s="28"/>
      <c r="DE641" s="28"/>
      <c r="DF641" s="28"/>
      <c r="DG641" s="28"/>
      <c r="DH641" s="28"/>
      <c r="DI641" s="28"/>
      <c r="DJ641" s="28"/>
      <c r="DK641" s="28"/>
      <c r="DL641" s="28"/>
      <c r="DM641" s="28"/>
      <c r="DN641" s="28"/>
      <c r="DO641" s="28"/>
      <c r="DP641" s="28"/>
      <c r="DQ641" s="28"/>
      <c r="DR641" s="28"/>
      <c r="DS641" s="28"/>
      <c r="DT641" s="28"/>
      <c r="DU641" s="28"/>
      <c r="DV641" s="28"/>
      <c r="DW641" s="28"/>
      <c r="DX641" s="28"/>
      <c r="DY641" s="28"/>
      <c r="DZ641" s="28"/>
      <c r="EA641" s="28"/>
      <c r="EB641" s="28"/>
      <c r="EC641" s="28"/>
      <c r="ED641" s="28"/>
      <c r="EE641" s="28"/>
      <c r="EF641" s="28"/>
      <c r="EG641" s="28"/>
      <c r="EH641" s="28"/>
      <c r="EI641" s="28"/>
      <c r="EJ641" s="28"/>
      <c r="EK641" s="28"/>
      <c r="EL641" s="28"/>
      <c r="EM641" s="28"/>
      <c r="EN641" s="28"/>
      <c r="EO641" s="28"/>
      <c r="EP641" s="28"/>
      <c r="EQ641" s="28"/>
      <c r="ER641" s="28"/>
      <c r="ES641" s="28"/>
      <c r="ET641" s="28"/>
      <c r="EU641" s="28"/>
      <c r="EV641" s="28"/>
      <c r="EW641" s="28"/>
      <c r="EX641" s="28"/>
      <c r="EY641" s="28"/>
      <c r="EZ641" s="28"/>
      <c r="FA641" s="28"/>
      <c r="FB641" s="28"/>
      <c r="FC641" s="28"/>
      <c r="FD641" s="28"/>
      <c r="FE641" s="28"/>
      <c r="FF641" s="28"/>
      <c r="FG641" s="28"/>
      <c r="FH641" s="28"/>
      <c r="FI641" s="28"/>
      <c r="FJ641" s="28"/>
      <c r="FK641" s="28"/>
      <c r="FL641" s="28"/>
      <c r="FM641" s="28"/>
      <c r="FN641" s="28"/>
      <c r="FO641" s="28"/>
      <c r="FP641" s="28"/>
      <c r="FQ641" s="28"/>
      <c r="FR641" s="28"/>
      <c r="FS641" s="28"/>
      <c r="FT641" s="28"/>
      <c r="FU641" s="28"/>
      <c r="FV641" s="28"/>
      <c r="FW641" s="28"/>
      <c r="FX641" s="28"/>
      <c r="FY641" s="28"/>
      <c r="FZ641" s="28"/>
      <c r="GA641" s="28"/>
      <c r="GB641" s="28"/>
      <c r="GC641" s="28"/>
      <c r="GD641" s="28"/>
      <c r="GE641" s="28"/>
      <c r="GF641" s="28"/>
      <c r="GG641" s="28"/>
      <c r="GH641" s="28"/>
      <c r="GI641" s="28"/>
      <c r="GJ641" s="28"/>
      <c r="GK641" s="28"/>
      <c r="GL641" s="28"/>
      <c r="GM641" s="28"/>
      <c r="GN641" s="28"/>
      <c r="GO641" s="28"/>
      <c r="GP641" s="28"/>
      <c r="GQ641" s="28"/>
      <c r="GR641" s="28"/>
      <c r="GS641" s="28"/>
      <c r="GT641" s="28"/>
      <c r="GU641" s="28"/>
      <c r="GV641" s="28"/>
      <c r="GW641" s="28"/>
      <c r="GX641" s="28"/>
      <c r="GY641" s="28"/>
      <c r="GZ641" s="28"/>
      <c r="HA641" s="28"/>
      <c r="HB641" s="28"/>
      <c r="HC641" s="28"/>
      <c r="HD641" s="28"/>
      <c r="HE641" s="28"/>
      <c r="HF641" s="28"/>
      <c r="HG641" s="28"/>
      <c r="HH641" s="28"/>
      <c r="HI641" s="28"/>
      <c r="HJ641" s="28"/>
      <c r="HK641" s="28"/>
      <c r="HL641" s="28"/>
      <c r="HM641" s="28"/>
      <c r="HN641" s="28"/>
      <c r="HO641" s="28"/>
      <c r="HP641" s="28"/>
      <c r="HQ641" s="28"/>
      <c r="HR641" s="28"/>
      <c r="HS641" s="28"/>
      <c r="HT641" s="28"/>
      <c r="HU641" s="28"/>
      <c r="HV641" s="28"/>
      <c r="HW641" s="28"/>
      <c r="HX641" s="28"/>
      <c r="HY641" s="28"/>
      <c r="HZ641" s="28"/>
      <c r="IA641" s="28"/>
      <c r="IB641" s="28"/>
      <c r="IC641" s="28"/>
      <c r="ID641" s="28"/>
      <c r="IE641" s="28"/>
      <c r="IF641" s="28"/>
      <c r="IG641" s="28"/>
      <c r="IH641" s="28"/>
      <c r="II641" s="28"/>
      <c r="IJ641" s="28"/>
      <c r="IK641" s="28"/>
      <c r="IL641" s="28"/>
      <c r="IM641" s="28"/>
      <c r="IN641" s="28"/>
      <c r="IO641" s="28"/>
      <c r="IP641" s="28"/>
      <c r="IQ641" s="28"/>
      <c r="IR641" s="28"/>
      <c r="IS641" s="28"/>
      <c r="IT641" s="28"/>
      <c r="IU641" s="28"/>
      <c r="IV641" s="28"/>
      <c r="IW641" s="28"/>
      <c r="IX641" s="28"/>
      <c r="IY641" s="28"/>
      <c r="IZ641" s="28"/>
      <c r="JA641" s="28"/>
      <c r="JB641" s="28"/>
      <c r="JC641" s="28"/>
      <c r="JD641" s="28"/>
      <c r="JE641" s="28"/>
      <c r="JF641" s="28"/>
      <c r="JG641" s="28"/>
      <c r="JH641" s="28"/>
      <c r="JI641" s="28"/>
      <c r="JJ641" s="28"/>
      <c r="JK641" s="28"/>
      <c r="JL641" s="28"/>
      <c r="JM641" s="28"/>
      <c r="JN641" s="28"/>
      <c r="JO641" s="28"/>
      <c r="JP641" s="28"/>
      <c r="JQ641" s="28"/>
      <c r="JR641" s="28"/>
      <c r="JS641" s="28"/>
    </row>
    <row r="642" spans="1:279" s="27" customFormat="1" ht="12.75" outlineLevel="1" x14ac:dyDescent="0.2">
      <c r="A642" s="33"/>
      <c r="B642" s="58">
        <v>1</v>
      </c>
      <c r="C642" s="33" t="str">
        <f>+C608</f>
        <v>TOLWEB SaaS</v>
      </c>
      <c r="D642" s="33" t="s">
        <v>181</v>
      </c>
      <c r="E642" s="33"/>
      <c r="F642" s="33"/>
      <c r="G642" s="202"/>
      <c r="H642" s="33"/>
      <c r="I642" s="12" t="s">
        <v>183</v>
      </c>
      <c r="J642" s="229">
        <v>0</v>
      </c>
      <c r="K642" s="229">
        <f>+K608/J608-1</f>
        <v>-0.36668823501341952</v>
      </c>
      <c r="L642" s="229">
        <f t="shared" ref="L642" si="1027">+L608/K608-1</f>
        <v>-0.25630108534519702</v>
      </c>
      <c r="M642" s="229">
        <f t="shared" ref="M642" si="1028">+M608/L608-1</f>
        <v>-0.10902679477653043</v>
      </c>
      <c r="N642" s="229">
        <f t="shared" ref="N642" si="1029">+N608/M608-1</f>
        <v>-8.9391870972701959E-2</v>
      </c>
      <c r="O642" s="229">
        <f t="shared" ref="O642" si="1030">+O608/N608-1</f>
        <v>-1.7246717318721627E-2</v>
      </c>
      <c r="P642" s="229">
        <f>+P608/O608-1</f>
        <v>0.58786761092224316</v>
      </c>
      <c r="Q642" s="229">
        <f t="shared" ref="Q642" si="1031">+Q608/P608-1</f>
        <v>-0.15053466870662802</v>
      </c>
      <c r="R642" s="229">
        <f t="shared" ref="R642" si="1032">+R608/Q608-1</f>
        <v>0.3786635688334079</v>
      </c>
      <c r="S642" s="229">
        <f>+S608/R608-1</f>
        <v>0.27245864482667215</v>
      </c>
      <c r="T642" s="229">
        <f t="shared" ref="T642" si="1033">+T608/S608-1</f>
        <v>0.44457460183787934</v>
      </c>
      <c r="U642" s="229">
        <f t="shared" ref="U642" si="1034">+U608/T608-1</f>
        <v>0.70080350347025977</v>
      </c>
      <c r="V642" s="229">
        <f>+V608/U608-1</f>
        <v>-0.18100210097920533</v>
      </c>
      <c r="W642" s="229">
        <f>+W608/V608-1</f>
        <v>-0.1877231168313187</v>
      </c>
      <c r="X642" s="229">
        <f t="shared" ref="X642" si="1035">+X608/W608-1</f>
        <v>-5.6822434319174886E-2</v>
      </c>
      <c r="Y642" s="229">
        <f t="shared" ref="Y642" si="1036">+Y608/X608-1</f>
        <v>-0.43763580842927807</v>
      </c>
      <c r="Z642" s="229">
        <f t="shared" ref="Z642" si="1037">+Z608/Y608-1</f>
        <v>0.14185573035648158</v>
      </c>
      <c r="AA642" s="229">
        <f t="shared" ref="AA642" si="1038">+AA608/Z608-1</f>
        <v>0.41808539722646376</v>
      </c>
      <c r="AB642" s="229">
        <f t="shared" ref="AB642" si="1039">+AB608/AA608-1</f>
        <v>0.38839794394861449</v>
      </c>
      <c r="AC642" s="229">
        <f t="shared" ref="AC642" si="1040">+AC608/AB608-1</f>
        <v>-0.31917378904404814</v>
      </c>
      <c r="AD642" s="229">
        <f t="shared" ref="AD642" si="1041">+AD608/AC608-1</f>
        <v>0.415543725643994</v>
      </c>
      <c r="AE642" s="229">
        <f t="shared" ref="AE642" si="1042">+AE608/AD608-1</f>
        <v>0.34117459014956131</v>
      </c>
      <c r="AF642" s="229">
        <f t="shared" ref="AF642" si="1043">+AF608/AE608-1</f>
        <v>0.66511983521596796</v>
      </c>
      <c r="AG642" s="229">
        <f t="shared" ref="AG642" si="1044">+AG608/AF608-1</f>
        <v>0.78700528892978738</v>
      </c>
      <c r="AH642" s="229">
        <f t="shared" ref="AH642" si="1045">+AH608/AG608-1</f>
        <v>0.26183354015447091</v>
      </c>
      <c r="AI642" s="229">
        <f t="shared" ref="AI642" si="1046">+AI608/AH608-1</f>
        <v>-0.28457130235018702</v>
      </c>
      <c r="AJ642" s="229">
        <f t="shared" ref="AJ642:AL642" si="1047">+AJ608/AI608-1</f>
        <v>-0.35539937960416579</v>
      </c>
      <c r="AK642" s="229">
        <f t="shared" si="1047"/>
        <v>-9.7682281068196319E-2</v>
      </c>
      <c r="AL642" s="229">
        <f t="shared" si="1047"/>
        <v>-0.33922159108102101</v>
      </c>
      <c r="AM642" s="229">
        <f t="shared" ref="AM642" si="1048">+AM608/AL608-1</f>
        <v>0.48620910555783303</v>
      </c>
      <c r="AN642" s="229">
        <f t="shared" ref="AN642" si="1049">+AN608/AM608-1</f>
        <v>0.36806023742904337</v>
      </c>
      <c r="AO642" s="229">
        <f t="shared" ref="AO642" si="1050">+AO608/AN608-1</f>
        <v>-0.19119324647346714</v>
      </c>
      <c r="AP642" s="229">
        <f t="shared" ref="AP642" si="1051">+AP608/AO608-1</f>
        <v>-0.1291035490794078</v>
      </c>
      <c r="AQ642" s="229">
        <f t="shared" ref="AQ642" si="1052">+AQ608/AP608-1</f>
        <v>-1.8638786249676853E-2</v>
      </c>
      <c r="AR642" s="229">
        <f t="shared" ref="AR642" si="1053">+AR608/AQ608-1</f>
        <v>0.37708807439980863</v>
      </c>
      <c r="AS642" s="229">
        <f t="shared" ref="AS642" si="1054">+AS608/AR608-1</f>
        <v>0.42566580124082165</v>
      </c>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c r="CG642" s="34"/>
      <c r="CH642" s="34"/>
      <c r="CI642" s="34"/>
      <c r="CJ642" s="34"/>
      <c r="CK642" s="34"/>
      <c r="CL642" s="34"/>
      <c r="CM642" s="34"/>
      <c r="CN642" s="34"/>
      <c r="CO642" s="34"/>
      <c r="CP642" s="34"/>
      <c r="CQ642" s="34"/>
      <c r="CR642" s="34"/>
      <c r="CS642" s="34"/>
      <c r="CT642" s="34"/>
      <c r="CU642" s="34"/>
      <c r="CV642" s="34"/>
      <c r="CW642" s="34"/>
      <c r="CX642" s="34"/>
      <c r="CY642" s="34"/>
      <c r="CZ642" s="34"/>
      <c r="DA642" s="34"/>
      <c r="DB642" s="14"/>
      <c r="DC642" s="28"/>
      <c r="DD642" s="28"/>
      <c r="DE642" s="28"/>
      <c r="DF642" s="28"/>
      <c r="DG642" s="28"/>
      <c r="DH642" s="28"/>
      <c r="DI642" s="28"/>
      <c r="DJ642" s="28"/>
      <c r="DK642" s="28"/>
      <c r="DL642" s="28"/>
      <c r="DM642" s="28"/>
      <c r="DN642" s="28"/>
      <c r="DO642" s="28"/>
      <c r="DP642" s="28"/>
      <c r="DQ642" s="28"/>
      <c r="DR642" s="28"/>
      <c r="DS642" s="28"/>
      <c r="DT642" s="28"/>
      <c r="DU642" s="28"/>
      <c r="DV642" s="28"/>
      <c r="DW642" s="28"/>
      <c r="DX642" s="28"/>
      <c r="DY642" s="28"/>
      <c r="DZ642" s="28"/>
      <c r="EA642" s="28"/>
      <c r="EB642" s="28"/>
      <c r="EC642" s="28"/>
      <c r="ED642" s="28"/>
      <c r="EE642" s="28"/>
      <c r="EF642" s="28"/>
      <c r="EG642" s="28"/>
      <c r="EH642" s="28"/>
      <c r="EI642" s="28"/>
      <c r="EJ642" s="28"/>
      <c r="EK642" s="28"/>
      <c r="EL642" s="28"/>
      <c r="EM642" s="28"/>
      <c r="EN642" s="28"/>
      <c r="EO642" s="28"/>
      <c r="EP642" s="28"/>
      <c r="EQ642" s="28"/>
      <c r="ER642" s="28"/>
      <c r="ES642" s="28"/>
      <c r="ET642" s="28"/>
      <c r="EU642" s="28"/>
      <c r="EV642" s="28"/>
      <c r="EW642" s="28"/>
      <c r="EX642" s="28"/>
      <c r="EY642" s="28"/>
      <c r="EZ642" s="28"/>
      <c r="FA642" s="28"/>
      <c r="FB642" s="28"/>
      <c r="FC642" s="28"/>
      <c r="FD642" s="28"/>
      <c r="FE642" s="28"/>
      <c r="FF642" s="28"/>
      <c r="FG642" s="28"/>
      <c r="FH642" s="28"/>
      <c r="FI642" s="28"/>
      <c r="FJ642" s="28"/>
      <c r="FK642" s="28"/>
      <c r="FL642" s="28"/>
      <c r="FM642" s="28"/>
      <c r="FN642" s="28"/>
      <c r="FO642" s="28"/>
      <c r="FP642" s="28"/>
      <c r="FQ642" s="28"/>
      <c r="FR642" s="28"/>
      <c r="FS642" s="28"/>
      <c r="FT642" s="28"/>
      <c r="FU642" s="28"/>
      <c r="FV642" s="28"/>
      <c r="FW642" s="28"/>
      <c r="FX642" s="28"/>
      <c r="FY642" s="28"/>
      <c r="FZ642" s="28"/>
      <c r="GA642" s="28"/>
      <c r="GB642" s="28"/>
      <c r="GC642" s="28"/>
      <c r="GD642" s="28"/>
      <c r="GE642" s="28"/>
      <c r="GF642" s="28"/>
      <c r="GG642" s="28"/>
      <c r="GH642" s="28"/>
      <c r="GI642" s="28"/>
      <c r="GJ642" s="28"/>
      <c r="GK642" s="28"/>
      <c r="GL642" s="28"/>
      <c r="GM642" s="28"/>
      <c r="GN642" s="28"/>
      <c r="GO642" s="28"/>
      <c r="GP642" s="28"/>
      <c r="GQ642" s="28"/>
      <c r="GR642" s="28"/>
      <c r="GS642" s="28"/>
      <c r="GT642" s="28"/>
      <c r="GU642" s="28"/>
      <c r="GV642" s="28"/>
      <c r="GW642" s="28"/>
      <c r="GX642" s="28"/>
      <c r="GY642" s="28"/>
      <c r="GZ642" s="28"/>
      <c r="HA642" s="28"/>
      <c r="HB642" s="28"/>
      <c r="HC642" s="28"/>
      <c r="HD642" s="28"/>
      <c r="HE642" s="28"/>
      <c r="HF642" s="28"/>
      <c r="HG642" s="28"/>
      <c r="HH642" s="28"/>
      <c r="HI642" s="28"/>
      <c r="HJ642" s="28"/>
      <c r="HK642" s="28"/>
      <c r="HL642" s="28"/>
      <c r="HM642" s="28"/>
      <c r="HN642" s="28"/>
      <c r="HO642" s="28"/>
      <c r="HP642" s="28"/>
      <c r="HQ642" s="28"/>
      <c r="HR642" s="28"/>
      <c r="HS642" s="28"/>
      <c r="HT642" s="28"/>
      <c r="HU642" s="28"/>
      <c r="HV642" s="28"/>
      <c r="HW642" s="28"/>
      <c r="HX642" s="28"/>
      <c r="HY642" s="28"/>
      <c r="HZ642" s="28"/>
      <c r="IA642" s="28"/>
      <c r="IB642" s="28"/>
      <c r="IC642" s="28"/>
      <c r="ID642" s="28"/>
      <c r="IE642" s="28"/>
      <c r="IF642" s="28"/>
      <c r="IG642" s="28"/>
      <c r="IH642" s="28"/>
      <c r="II642" s="28"/>
      <c r="IJ642" s="28"/>
      <c r="IK642" s="28"/>
      <c r="IL642" s="28"/>
      <c r="IM642" s="28"/>
      <c r="IN642" s="28"/>
      <c r="IO642" s="28"/>
      <c r="IP642" s="28"/>
      <c r="IQ642" s="28"/>
      <c r="IR642" s="28"/>
      <c r="IS642" s="28"/>
      <c r="IT642" s="28"/>
      <c r="IU642" s="28"/>
      <c r="IV642" s="28"/>
      <c r="IW642" s="28"/>
      <c r="IX642" s="28"/>
      <c r="IY642" s="28"/>
      <c r="IZ642" s="28"/>
      <c r="JA642" s="28"/>
      <c r="JB642" s="28"/>
      <c r="JC642" s="28"/>
      <c r="JD642" s="28"/>
      <c r="JE642" s="28"/>
      <c r="JF642" s="28"/>
      <c r="JG642" s="28"/>
      <c r="JH642" s="28"/>
      <c r="JI642" s="28"/>
      <c r="JJ642" s="28"/>
      <c r="JK642" s="28"/>
      <c r="JL642" s="28"/>
      <c r="JM642" s="28"/>
      <c r="JN642" s="28"/>
      <c r="JO642" s="28"/>
      <c r="JP642" s="28"/>
      <c r="JQ642" s="28"/>
      <c r="JR642" s="28"/>
      <c r="JS642" s="28"/>
    </row>
    <row r="643" spans="1:279" s="27" customFormat="1" ht="12.75" outlineLevel="1" x14ac:dyDescent="0.2">
      <c r="A643" s="33"/>
      <c r="B643" s="58"/>
      <c r="C643" s="33"/>
      <c r="D643" s="33" t="s">
        <v>182</v>
      </c>
      <c r="E643" s="33"/>
      <c r="F643" s="33"/>
      <c r="G643" s="202"/>
      <c r="H643" s="33"/>
      <c r="I643" s="12" t="s">
        <v>184</v>
      </c>
      <c r="J643" s="230">
        <v>0</v>
      </c>
      <c r="K643" s="230">
        <f>+J643</f>
        <v>0</v>
      </c>
      <c r="L643" s="230">
        <f t="shared" ref="L643" si="1055">+K643</f>
        <v>0</v>
      </c>
      <c r="M643" s="230">
        <f t="shared" ref="M643" si="1056">+L643</f>
        <v>0</v>
      </c>
      <c r="N643" s="230">
        <f t="shared" ref="N643" si="1057">+M643</f>
        <v>0</v>
      </c>
      <c r="O643" s="230">
        <f t="shared" ref="O643" si="1058">+N643</f>
        <v>0</v>
      </c>
      <c r="P643" s="230">
        <f t="shared" ref="P643" si="1059">+O643</f>
        <v>0</v>
      </c>
      <c r="Q643" s="230">
        <f t="shared" ref="Q643" si="1060">+P643</f>
        <v>0</v>
      </c>
      <c r="R643" s="230">
        <f t="shared" ref="R643" si="1061">+Q643</f>
        <v>0</v>
      </c>
      <c r="S643" s="230">
        <f t="shared" ref="S643" si="1062">+R643</f>
        <v>0</v>
      </c>
      <c r="T643" s="230">
        <f t="shared" ref="T643" si="1063">+S643</f>
        <v>0</v>
      </c>
      <c r="U643" s="230">
        <f t="shared" ref="U643" si="1064">+T643</f>
        <v>0</v>
      </c>
      <c r="V643" s="230">
        <f>SUM(V608:AG608)/SUM(J608:U608)</f>
        <v>2.6186258500887201</v>
      </c>
      <c r="W643" s="230">
        <f>+V643</f>
        <v>2.6186258500887201</v>
      </c>
      <c r="X643" s="230">
        <f t="shared" ref="X643" si="1065">+W643</f>
        <v>2.6186258500887201</v>
      </c>
      <c r="Y643" s="230">
        <f t="shared" ref="Y643" si="1066">+X643</f>
        <v>2.6186258500887201</v>
      </c>
      <c r="Z643" s="230">
        <f t="shared" ref="Z643" si="1067">+Y643</f>
        <v>2.6186258500887201</v>
      </c>
      <c r="AA643" s="230">
        <f t="shared" ref="AA643" si="1068">+Z643</f>
        <v>2.6186258500887201</v>
      </c>
      <c r="AB643" s="230">
        <f t="shared" ref="AB643" si="1069">+AA643</f>
        <v>2.6186258500887201</v>
      </c>
      <c r="AC643" s="230">
        <f t="shared" ref="AC643" si="1070">+AB643</f>
        <v>2.6186258500887201</v>
      </c>
      <c r="AD643" s="230">
        <f t="shared" ref="AD643" si="1071">+AC643</f>
        <v>2.6186258500887201</v>
      </c>
      <c r="AE643" s="230">
        <f t="shared" ref="AE643" si="1072">+AD643</f>
        <v>2.6186258500887201</v>
      </c>
      <c r="AF643" s="230">
        <f t="shared" ref="AF643" si="1073">+AE643</f>
        <v>2.6186258500887201</v>
      </c>
      <c r="AG643" s="230">
        <f t="shared" ref="AG643" si="1074">+AF643</f>
        <v>2.6186258500887201</v>
      </c>
      <c r="AH643" s="230">
        <f>SUM(AH608:AS608)/SUM(V608:AG608)</f>
        <v>2.1624747465984084</v>
      </c>
      <c r="AI643" s="230">
        <f t="shared" ref="AI643" si="1075">+AH643</f>
        <v>2.1624747465984084</v>
      </c>
      <c r="AJ643" s="230">
        <f t="shared" ref="AJ643:AL643" si="1076">+AI643</f>
        <v>2.1624747465984084</v>
      </c>
      <c r="AK643" s="230">
        <f t="shared" si="1076"/>
        <v>2.1624747465984084</v>
      </c>
      <c r="AL643" s="230">
        <f t="shared" si="1076"/>
        <v>2.1624747465984084</v>
      </c>
      <c r="AM643" s="230">
        <f t="shared" ref="AM643" si="1077">+AL643</f>
        <v>2.1624747465984084</v>
      </c>
      <c r="AN643" s="230">
        <f t="shared" ref="AN643" si="1078">+AM643</f>
        <v>2.1624747465984084</v>
      </c>
      <c r="AO643" s="230">
        <f t="shared" ref="AO643" si="1079">+AN643</f>
        <v>2.1624747465984084</v>
      </c>
      <c r="AP643" s="230">
        <f t="shared" ref="AP643" si="1080">+AO643</f>
        <v>2.1624747465984084</v>
      </c>
      <c r="AQ643" s="230">
        <f t="shared" ref="AQ643" si="1081">+AP643</f>
        <v>2.1624747465984084</v>
      </c>
      <c r="AR643" s="230">
        <f t="shared" ref="AR643" si="1082">+AQ643</f>
        <v>2.1624747465984084</v>
      </c>
      <c r="AS643" s="230">
        <f t="shared" ref="AS643" si="1083">+AR643</f>
        <v>2.1624747465984084</v>
      </c>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c r="CG643" s="34"/>
      <c r="CH643" s="34"/>
      <c r="CI643" s="34"/>
      <c r="CJ643" s="34"/>
      <c r="CK643" s="34"/>
      <c r="CL643" s="34"/>
      <c r="CM643" s="34"/>
      <c r="CN643" s="34"/>
      <c r="CO643" s="34"/>
      <c r="CP643" s="34"/>
      <c r="CQ643" s="34"/>
      <c r="CR643" s="34"/>
      <c r="CS643" s="34"/>
      <c r="CT643" s="34"/>
      <c r="CU643" s="34"/>
      <c r="CV643" s="34"/>
      <c r="CW643" s="34"/>
      <c r="CX643" s="34"/>
      <c r="CY643" s="34"/>
      <c r="CZ643" s="34"/>
      <c r="DA643" s="34"/>
      <c r="DB643" s="14"/>
      <c r="DC643" s="28"/>
      <c r="DD643" s="28"/>
      <c r="DE643" s="28"/>
      <c r="DF643" s="28"/>
      <c r="DG643" s="28"/>
      <c r="DH643" s="28"/>
      <c r="DI643" s="28"/>
      <c r="DJ643" s="28"/>
      <c r="DK643" s="28"/>
      <c r="DL643" s="28"/>
      <c r="DM643" s="28"/>
      <c r="DN643" s="28"/>
      <c r="DO643" s="28"/>
      <c r="DP643" s="28"/>
      <c r="DQ643" s="28"/>
      <c r="DR643" s="28"/>
      <c r="DS643" s="28"/>
      <c r="DT643" s="28"/>
      <c r="DU643" s="28"/>
      <c r="DV643" s="28"/>
      <c r="DW643" s="28"/>
      <c r="DX643" s="28"/>
      <c r="DY643" s="28"/>
      <c r="DZ643" s="28"/>
      <c r="EA643" s="28"/>
      <c r="EB643" s="28"/>
      <c r="EC643" s="28"/>
      <c r="ED643" s="28"/>
      <c r="EE643" s="28"/>
      <c r="EF643" s="28"/>
      <c r="EG643" s="28"/>
      <c r="EH643" s="28"/>
      <c r="EI643" s="28"/>
      <c r="EJ643" s="28"/>
      <c r="EK643" s="28"/>
      <c r="EL643" s="28"/>
      <c r="EM643" s="28"/>
      <c r="EN643" s="28"/>
      <c r="EO643" s="28"/>
      <c r="EP643" s="28"/>
      <c r="EQ643" s="28"/>
      <c r="ER643" s="28"/>
      <c r="ES643" s="28"/>
      <c r="ET643" s="28"/>
      <c r="EU643" s="28"/>
      <c r="EV643" s="28"/>
      <c r="EW643" s="28"/>
      <c r="EX643" s="28"/>
      <c r="EY643" s="28"/>
      <c r="EZ643" s="28"/>
      <c r="FA643" s="28"/>
      <c r="FB643" s="28"/>
      <c r="FC643" s="28"/>
      <c r="FD643" s="28"/>
      <c r="FE643" s="28"/>
      <c r="FF643" s="28"/>
      <c r="FG643" s="28"/>
      <c r="FH643" s="28"/>
      <c r="FI643" s="28"/>
      <c r="FJ643" s="28"/>
      <c r="FK643" s="28"/>
      <c r="FL643" s="28"/>
      <c r="FM643" s="28"/>
      <c r="FN643" s="28"/>
      <c r="FO643" s="28"/>
      <c r="FP643" s="28"/>
      <c r="FQ643" s="28"/>
      <c r="FR643" s="28"/>
      <c r="FS643" s="28"/>
      <c r="FT643" s="28"/>
      <c r="FU643" s="28"/>
      <c r="FV643" s="28"/>
      <c r="FW643" s="28"/>
      <c r="FX643" s="28"/>
      <c r="FY643" s="28"/>
      <c r="FZ643" s="28"/>
      <c r="GA643" s="28"/>
      <c r="GB643" s="28"/>
      <c r="GC643" s="28"/>
      <c r="GD643" s="28"/>
      <c r="GE643" s="28"/>
      <c r="GF643" s="28"/>
      <c r="GG643" s="28"/>
      <c r="GH643" s="28"/>
      <c r="GI643" s="28"/>
      <c r="GJ643" s="28"/>
      <c r="GK643" s="28"/>
      <c r="GL643" s="28"/>
      <c r="GM643" s="28"/>
      <c r="GN643" s="28"/>
      <c r="GO643" s="28"/>
      <c r="GP643" s="28"/>
      <c r="GQ643" s="28"/>
      <c r="GR643" s="28"/>
      <c r="GS643" s="28"/>
      <c r="GT643" s="28"/>
      <c r="GU643" s="28"/>
      <c r="GV643" s="28"/>
      <c r="GW643" s="28"/>
      <c r="GX643" s="28"/>
      <c r="GY643" s="28"/>
      <c r="GZ643" s="28"/>
      <c r="HA643" s="28"/>
      <c r="HB643" s="28"/>
      <c r="HC643" s="28"/>
      <c r="HD643" s="28"/>
      <c r="HE643" s="28"/>
      <c r="HF643" s="28"/>
      <c r="HG643" s="28"/>
      <c r="HH643" s="28"/>
      <c r="HI643" s="28"/>
      <c r="HJ643" s="28"/>
      <c r="HK643" s="28"/>
      <c r="HL643" s="28"/>
      <c r="HM643" s="28"/>
      <c r="HN643" s="28"/>
      <c r="HO643" s="28"/>
      <c r="HP643" s="28"/>
      <c r="HQ643" s="28"/>
      <c r="HR643" s="28"/>
      <c r="HS643" s="28"/>
      <c r="HT643" s="28"/>
      <c r="HU643" s="28"/>
      <c r="HV643" s="28"/>
      <c r="HW643" s="28"/>
      <c r="HX643" s="28"/>
      <c r="HY643" s="28"/>
      <c r="HZ643" s="28"/>
      <c r="IA643" s="28"/>
      <c r="IB643" s="28"/>
      <c r="IC643" s="28"/>
      <c r="ID643" s="28"/>
      <c r="IE643" s="28"/>
      <c r="IF643" s="28"/>
      <c r="IG643" s="28"/>
      <c r="IH643" s="28"/>
      <c r="II643" s="28"/>
      <c r="IJ643" s="28"/>
      <c r="IK643" s="28"/>
      <c r="IL643" s="28"/>
      <c r="IM643" s="28"/>
      <c r="IN643" s="28"/>
      <c r="IO643" s="28"/>
      <c r="IP643" s="28"/>
      <c r="IQ643" s="28"/>
      <c r="IR643" s="28"/>
      <c r="IS643" s="28"/>
      <c r="IT643" s="28"/>
      <c r="IU643" s="28"/>
      <c r="IV643" s="28"/>
      <c r="IW643" s="28"/>
      <c r="IX643" s="28"/>
      <c r="IY643" s="28"/>
      <c r="IZ643" s="28"/>
      <c r="JA643" s="28"/>
      <c r="JB643" s="28"/>
      <c r="JC643" s="28"/>
      <c r="JD643" s="28"/>
      <c r="JE643" s="28"/>
      <c r="JF643" s="28"/>
      <c r="JG643" s="28"/>
      <c r="JH643" s="28"/>
      <c r="JI643" s="28"/>
      <c r="JJ643" s="28"/>
      <c r="JK643" s="28"/>
      <c r="JL643" s="28"/>
      <c r="JM643" s="28"/>
      <c r="JN643" s="28"/>
      <c r="JO643" s="28"/>
      <c r="JP643" s="28"/>
      <c r="JQ643" s="28"/>
      <c r="JR643" s="28"/>
      <c r="JS643" s="28"/>
    </row>
    <row r="644" spans="1:279" s="27" customFormat="1" ht="12.75" outlineLevel="1" x14ac:dyDescent="0.2">
      <c r="A644" s="33"/>
      <c r="B644" s="58"/>
      <c r="C644" s="33"/>
      <c r="D644" s="33"/>
      <c r="E644" s="33"/>
      <c r="F644" s="33"/>
      <c r="G644" s="202"/>
      <c r="H644" s="33"/>
      <c r="I644" s="12"/>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c r="CG644" s="34"/>
      <c r="CH644" s="34"/>
      <c r="CI644" s="34"/>
      <c r="CJ644" s="34"/>
      <c r="CK644" s="34"/>
      <c r="CL644" s="34"/>
      <c r="CM644" s="34"/>
      <c r="CN644" s="34"/>
      <c r="CO644" s="34"/>
      <c r="CP644" s="34"/>
      <c r="CQ644" s="34"/>
      <c r="CR644" s="34"/>
      <c r="CS644" s="34"/>
      <c r="CT644" s="34"/>
      <c r="CU644" s="34"/>
      <c r="CV644" s="34"/>
      <c r="CW644" s="34"/>
      <c r="CX644" s="34"/>
      <c r="CY644" s="34"/>
      <c r="CZ644" s="34"/>
      <c r="DA644" s="34"/>
      <c r="DB644" s="14"/>
      <c r="DC644" s="28"/>
      <c r="DD644" s="28"/>
      <c r="DE644" s="28"/>
      <c r="DF644" s="28"/>
      <c r="DG644" s="28"/>
      <c r="DH644" s="28"/>
      <c r="DI644" s="28"/>
      <c r="DJ644" s="28"/>
      <c r="DK644" s="28"/>
      <c r="DL644" s="28"/>
      <c r="DM644" s="28"/>
      <c r="DN644" s="28"/>
      <c r="DO644" s="28"/>
      <c r="DP644" s="28"/>
      <c r="DQ644" s="28"/>
      <c r="DR644" s="28"/>
      <c r="DS644" s="28"/>
      <c r="DT644" s="28"/>
      <c r="DU644" s="28"/>
      <c r="DV644" s="28"/>
      <c r="DW644" s="28"/>
      <c r="DX644" s="28"/>
      <c r="DY644" s="28"/>
      <c r="DZ644" s="28"/>
      <c r="EA644" s="28"/>
      <c r="EB644" s="28"/>
      <c r="EC644" s="28"/>
      <c r="ED644" s="28"/>
      <c r="EE644" s="28"/>
      <c r="EF644" s="28"/>
      <c r="EG644" s="28"/>
      <c r="EH644" s="28"/>
      <c r="EI644" s="28"/>
      <c r="EJ644" s="28"/>
      <c r="EK644" s="28"/>
      <c r="EL644" s="28"/>
      <c r="EM644" s="28"/>
      <c r="EN644" s="28"/>
      <c r="EO644" s="28"/>
      <c r="EP644" s="28"/>
      <c r="EQ644" s="28"/>
      <c r="ER644" s="28"/>
      <c r="ES644" s="28"/>
      <c r="ET644" s="28"/>
      <c r="EU644" s="28"/>
      <c r="EV644" s="28"/>
      <c r="EW644" s="28"/>
      <c r="EX644" s="28"/>
      <c r="EY644" s="28"/>
      <c r="EZ644" s="28"/>
      <c r="FA644" s="28"/>
      <c r="FB644" s="28"/>
      <c r="FC644" s="28"/>
      <c r="FD644" s="28"/>
      <c r="FE644" s="28"/>
      <c r="FF644" s="28"/>
      <c r="FG644" s="28"/>
      <c r="FH644" s="28"/>
      <c r="FI644" s="28"/>
      <c r="FJ644" s="28"/>
      <c r="FK644" s="28"/>
      <c r="FL644" s="28"/>
      <c r="FM644" s="28"/>
      <c r="FN644" s="28"/>
      <c r="FO644" s="28"/>
      <c r="FP644" s="28"/>
      <c r="FQ644" s="28"/>
      <c r="FR644" s="28"/>
      <c r="FS644" s="28"/>
      <c r="FT644" s="28"/>
      <c r="FU644" s="28"/>
      <c r="FV644" s="28"/>
      <c r="FW644" s="28"/>
      <c r="FX644" s="28"/>
      <c r="FY644" s="28"/>
      <c r="FZ644" s="28"/>
      <c r="GA644" s="28"/>
      <c r="GB644" s="28"/>
      <c r="GC644" s="28"/>
      <c r="GD644" s="28"/>
      <c r="GE644" s="28"/>
      <c r="GF644" s="28"/>
      <c r="GG644" s="28"/>
      <c r="GH644" s="28"/>
      <c r="GI644" s="28"/>
      <c r="GJ644" s="28"/>
      <c r="GK644" s="28"/>
      <c r="GL644" s="28"/>
      <c r="GM644" s="28"/>
      <c r="GN644" s="28"/>
      <c r="GO644" s="28"/>
      <c r="GP644" s="28"/>
      <c r="GQ644" s="28"/>
      <c r="GR644" s="28"/>
      <c r="GS644" s="28"/>
      <c r="GT644" s="28"/>
      <c r="GU644" s="28"/>
      <c r="GV644" s="28"/>
      <c r="GW644" s="28"/>
      <c r="GX644" s="28"/>
      <c r="GY644" s="28"/>
      <c r="GZ644" s="28"/>
      <c r="HA644" s="28"/>
      <c r="HB644" s="28"/>
      <c r="HC644" s="28"/>
      <c r="HD644" s="28"/>
      <c r="HE644" s="28"/>
      <c r="HF644" s="28"/>
      <c r="HG644" s="28"/>
      <c r="HH644" s="28"/>
      <c r="HI644" s="28"/>
      <c r="HJ644" s="28"/>
      <c r="HK644" s="28"/>
      <c r="HL644" s="28"/>
      <c r="HM644" s="28"/>
      <c r="HN644" s="28"/>
      <c r="HO644" s="28"/>
      <c r="HP644" s="28"/>
      <c r="HQ644" s="28"/>
      <c r="HR644" s="28"/>
      <c r="HS644" s="28"/>
      <c r="HT644" s="28"/>
      <c r="HU644" s="28"/>
      <c r="HV644" s="28"/>
      <c r="HW644" s="28"/>
      <c r="HX644" s="28"/>
      <c r="HY644" s="28"/>
      <c r="HZ644" s="28"/>
      <c r="IA644" s="28"/>
      <c r="IB644" s="28"/>
      <c r="IC644" s="28"/>
      <c r="ID644" s="28"/>
      <c r="IE644" s="28"/>
      <c r="IF644" s="28"/>
      <c r="IG644" s="28"/>
      <c r="IH644" s="28"/>
      <c r="II644" s="28"/>
      <c r="IJ644" s="28"/>
      <c r="IK644" s="28"/>
      <c r="IL644" s="28"/>
      <c r="IM644" s="28"/>
      <c r="IN644" s="28"/>
      <c r="IO644" s="28"/>
      <c r="IP644" s="28"/>
      <c r="IQ644" s="28"/>
      <c r="IR644" s="28"/>
      <c r="IS644" s="28"/>
      <c r="IT644" s="28"/>
      <c r="IU644" s="28"/>
      <c r="IV644" s="28"/>
      <c r="IW644" s="28"/>
      <c r="IX644" s="28"/>
      <c r="IY644" s="28"/>
      <c r="IZ644" s="28"/>
      <c r="JA644" s="28"/>
      <c r="JB644" s="28"/>
      <c r="JC644" s="28"/>
      <c r="JD644" s="28"/>
      <c r="JE644" s="28"/>
      <c r="JF644" s="28"/>
      <c r="JG644" s="28"/>
      <c r="JH644" s="28"/>
      <c r="JI644" s="28"/>
      <c r="JJ644" s="28"/>
      <c r="JK644" s="28"/>
      <c r="JL644" s="28"/>
      <c r="JM644" s="28"/>
      <c r="JN644" s="28"/>
      <c r="JO644" s="28"/>
      <c r="JP644" s="28"/>
      <c r="JQ644" s="28"/>
      <c r="JR644" s="28"/>
      <c r="JS644" s="28"/>
    </row>
    <row r="645" spans="1:279" s="27" customFormat="1" ht="12.75" outlineLevel="1" x14ac:dyDescent="0.2">
      <c r="A645" s="33"/>
      <c r="B645" s="58"/>
      <c r="C645" s="33"/>
      <c r="D645" s="33"/>
      <c r="E645" s="33"/>
      <c r="F645" s="33"/>
      <c r="G645" s="202"/>
      <c r="H645" s="33"/>
      <c r="I645" s="12"/>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c r="CG645" s="34"/>
      <c r="CH645" s="34"/>
      <c r="CI645" s="34"/>
      <c r="CJ645" s="34"/>
      <c r="CK645" s="34"/>
      <c r="CL645" s="34"/>
      <c r="CM645" s="34"/>
      <c r="CN645" s="34"/>
      <c r="CO645" s="34"/>
      <c r="CP645" s="34"/>
      <c r="CQ645" s="34"/>
      <c r="CR645" s="34"/>
      <c r="CS645" s="34"/>
      <c r="CT645" s="34"/>
      <c r="CU645" s="34"/>
      <c r="CV645" s="34"/>
      <c r="CW645" s="34"/>
      <c r="CX645" s="34"/>
      <c r="CY645" s="34"/>
      <c r="CZ645" s="34"/>
      <c r="DA645" s="34"/>
      <c r="DB645" s="14"/>
      <c r="DC645" s="28"/>
      <c r="DD645" s="28"/>
      <c r="DE645" s="28"/>
      <c r="DF645" s="28"/>
      <c r="DG645" s="28"/>
      <c r="DH645" s="28"/>
      <c r="DI645" s="28"/>
      <c r="DJ645" s="28"/>
      <c r="DK645" s="28"/>
      <c r="DL645" s="28"/>
      <c r="DM645" s="28"/>
      <c r="DN645" s="28"/>
      <c r="DO645" s="28"/>
      <c r="DP645" s="28"/>
      <c r="DQ645" s="28"/>
      <c r="DR645" s="28"/>
      <c r="DS645" s="28"/>
      <c r="DT645" s="28"/>
      <c r="DU645" s="28"/>
      <c r="DV645" s="28"/>
      <c r="DW645" s="28"/>
      <c r="DX645" s="28"/>
      <c r="DY645" s="28"/>
      <c r="DZ645" s="28"/>
      <c r="EA645" s="28"/>
      <c r="EB645" s="28"/>
      <c r="EC645" s="28"/>
      <c r="ED645" s="28"/>
      <c r="EE645" s="28"/>
      <c r="EF645" s="28"/>
      <c r="EG645" s="28"/>
      <c r="EH645" s="28"/>
      <c r="EI645" s="28"/>
      <c r="EJ645" s="28"/>
      <c r="EK645" s="28"/>
      <c r="EL645" s="28"/>
      <c r="EM645" s="28"/>
      <c r="EN645" s="28"/>
      <c r="EO645" s="28"/>
      <c r="EP645" s="28"/>
      <c r="EQ645" s="28"/>
      <c r="ER645" s="28"/>
      <c r="ES645" s="28"/>
      <c r="ET645" s="28"/>
      <c r="EU645" s="28"/>
      <c r="EV645" s="28"/>
      <c r="EW645" s="28"/>
      <c r="EX645" s="28"/>
      <c r="EY645" s="28"/>
      <c r="EZ645" s="28"/>
      <c r="FA645" s="28"/>
      <c r="FB645" s="28"/>
      <c r="FC645" s="28"/>
      <c r="FD645" s="28"/>
      <c r="FE645" s="28"/>
      <c r="FF645" s="28"/>
      <c r="FG645" s="28"/>
      <c r="FH645" s="28"/>
      <c r="FI645" s="28"/>
      <c r="FJ645" s="28"/>
      <c r="FK645" s="28"/>
      <c r="FL645" s="28"/>
      <c r="FM645" s="28"/>
      <c r="FN645" s="28"/>
      <c r="FO645" s="28"/>
      <c r="FP645" s="28"/>
      <c r="FQ645" s="28"/>
      <c r="FR645" s="28"/>
      <c r="FS645" s="28"/>
      <c r="FT645" s="28"/>
      <c r="FU645" s="28"/>
      <c r="FV645" s="28"/>
      <c r="FW645" s="28"/>
      <c r="FX645" s="28"/>
      <c r="FY645" s="28"/>
      <c r="FZ645" s="28"/>
      <c r="GA645" s="28"/>
      <c r="GB645" s="28"/>
      <c r="GC645" s="28"/>
      <c r="GD645" s="28"/>
      <c r="GE645" s="28"/>
      <c r="GF645" s="28"/>
      <c r="GG645" s="28"/>
      <c r="GH645" s="28"/>
      <c r="GI645" s="28"/>
      <c r="GJ645" s="28"/>
      <c r="GK645" s="28"/>
      <c r="GL645" s="28"/>
      <c r="GM645" s="28"/>
      <c r="GN645" s="28"/>
      <c r="GO645" s="28"/>
      <c r="GP645" s="28"/>
      <c r="GQ645" s="28"/>
      <c r="GR645" s="28"/>
      <c r="GS645" s="28"/>
      <c r="GT645" s="28"/>
      <c r="GU645" s="28"/>
      <c r="GV645" s="28"/>
      <c r="GW645" s="28"/>
      <c r="GX645" s="28"/>
      <c r="GY645" s="28"/>
      <c r="GZ645" s="28"/>
      <c r="HA645" s="28"/>
      <c r="HB645" s="28"/>
      <c r="HC645" s="28"/>
      <c r="HD645" s="28"/>
      <c r="HE645" s="28"/>
      <c r="HF645" s="28"/>
      <c r="HG645" s="28"/>
      <c r="HH645" s="28"/>
      <c r="HI645" s="28"/>
      <c r="HJ645" s="28"/>
      <c r="HK645" s="28"/>
      <c r="HL645" s="28"/>
      <c r="HM645" s="28"/>
      <c r="HN645" s="28"/>
      <c r="HO645" s="28"/>
      <c r="HP645" s="28"/>
      <c r="HQ645" s="28"/>
      <c r="HR645" s="28"/>
      <c r="HS645" s="28"/>
      <c r="HT645" s="28"/>
      <c r="HU645" s="28"/>
      <c r="HV645" s="28"/>
      <c r="HW645" s="28"/>
      <c r="HX645" s="28"/>
      <c r="HY645" s="28"/>
      <c r="HZ645" s="28"/>
      <c r="IA645" s="28"/>
      <c r="IB645" s="28"/>
      <c r="IC645" s="28"/>
      <c r="ID645" s="28"/>
      <c r="IE645" s="28"/>
      <c r="IF645" s="28"/>
      <c r="IG645" s="28"/>
      <c r="IH645" s="28"/>
      <c r="II645" s="28"/>
      <c r="IJ645" s="28"/>
      <c r="IK645" s="28"/>
      <c r="IL645" s="28"/>
      <c r="IM645" s="28"/>
      <c r="IN645" s="28"/>
      <c r="IO645" s="28"/>
      <c r="IP645" s="28"/>
      <c r="IQ645" s="28"/>
      <c r="IR645" s="28"/>
      <c r="IS645" s="28"/>
      <c r="IT645" s="28"/>
      <c r="IU645" s="28"/>
      <c r="IV645" s="28"/>
      <c r="IW645" s="28"/>
      <c r="IX645" s="28"/>
      <c r="IY645" s="28"/>
      <c r="IZ645" s="28"/>
      <c r="JA645" s="28"/>
      <c r="JB645" s="28"/>
      <c r="JC645" s="28"/>
      <c r="JD645" s="28"/>
      <c r="JE645" s="28"/>
      <c r="JF645" s="28"/>
      <c r="JG645" s="28"/>
      <c r="JH645" s="28"/>
      <c r="JI645" s="28"/>
      <c r="JJ645" s="28"/>
      <c r="JK645" s="28"/>
      <c r="JL645" s="28"/>
      <c r="JM645" s="28"/>
      <c r="JN645" s="28"/>
      <c r="JO645" s="28"/>
      <c r="JP645" s="28"/>
      <c r="JQ645" s="28"/>
      <c r="JR645" s="28"/>
      <c r="JS645" s="28"/>
    </row>
    <row r="646" spans="1:279" s="27" customFormat="1" ht="12.75" outlineLevel="1" x14ac:dyDescent="0.2">
      <c r="A646" s="33"/>
      <c r="B646" s="58">
        <v>2</v>
      </c>
      <c r="C646" s="33" t="str">
        <f>+C628</f>
        <v>TOLPOS SaaS</v>
      </c>
      <c r="D646" s="33" t="s">
        <v>181</v>
      </c>
      <c r="E646" s="33"/>
      <c r="F646" s="33"/>
      <c r="G646" s="202"/>
      <c r="H646" s="33"/>
      <c r="I646" s="12" t="s">
        <v>183</v>
      </c>
      <c r="J646" s="229">
        <v>0</v>
      </c>
      <c r="K646" s="229">
        <f>+K609/J609-1</f>
        <v>-0.36668823501341952</v>
      </c>
      <c r="L646" s="229">
        <f t="shared" ref="L646" si="1084">+L609/K609-1</f>
        <v>-0.25630108534519691</v>
      </c>
      <c r="M646" s="229">
        <f t="shared" ref="M646" si="1085">+M609/L609-1</f>
        <v>-0.10902679477653054</v>
      </c>
      <c r="N646" s="229">
        <f t="shared" ref="N646" si="1086">+N609/M609-1</f>
        <v>-8.9391870972701959E-2</v>
      </c>
      <c r="O646" s="229">
        <f t="shared" ref="O646" si="1087">+O609/N609-1</f>
        <v>-1.7246717318721516E-2</v>
      </c>
      <c r="P646" s="229">
        <f t="shared" ref="P646" si="1088">+P609/O609-1</f>
        <v>0.58786761092224293</v>
      </c>
      <c r="Q646" s="229">
        <f t="shared" ref="Q646" si="1089">+Q609/P609-1</f>
        <v>-0.15053466870662802</v>
      </c>
      <c r="R646" s="229">
        <f t="shared" ref="R646" si="1090">+R609/Q609-1</f>
        <v>0.37866356883340768</v>
      </c>
      <c r="S646" s="229">
        <f t="shared" ref="S646" si="1091">+S609/R609-1</f>
        <v>0.27245864482667215</v>
      </c>
      <c r="T646" s="229">
        <f t="shared" ref="T646" si="1092">+T609/S609-1</f>
        <v>0.44457460183787911</v>
      </c>
      <c r="U646" s="229">
        <f t="shared" ref="U646" si="1093">+U609/T609-1</f>
        <v>0.70080350347025999</v>
      </c>
      <c r="V646" s="229">
        <f t="shared" ref="V646" si="1094">+V609/U609-1</f>
        <v>-0.12322148978462921</v>
      </c>
      <c r="W646" s="229">
        <f t="shared" ref="W646" si="1095">+W609/V609-1</f>
        <v>-0.10717604694660232</v>
      </c>
      <c r="X646" s="229">
        <f t="shared" ref="X646" si="1096">+X609/W609-1</f>
        <v>3.3702993835914352E-2</v>
      </c>
      <c r="Y646" s="229">
        <f t="shared" ref="Y646" si="1097">+Y609/X609-1</f>
        <v>-0.17522109719983781</v>
      </c>
      <c r="Z646" s="229">
        <f t="shared" ref="Z646" si="1098">+Z609/Y609-1</f>
        <v>0.1427800168220692</v>
      </c>
      <c r="AA646" s="229">
        <f t="shared" ref="AA646" si="1099">+AA609/Z609-1</f>
        <v>0.10541569066939305</v>
      </c>
      <c r="AB646" s="229">
        <f t="shared" ref="AB646" si="1100">+AB609/AA609-1</f>
        <v>0.26139732487071776</v>
      </c>
      <c r="AC646" s="229">
        <f t="shared" ref="AC646" si="1101">+AC609/AB609-1</f>
        <v>-0.17220659662169191</v>
      </c>
      <c r="AD646" s="229">
        <f t="shared" ref="AD646" si="1102">+AD609/AC609-1</f>
        <v>2.7276491749123943E-2</v>
      </c>
      <c r="AE646" s="229">
        <f t="shared" ref="AE646" si="1103">+AE609/AD609-1</f>
        <v>9.2849517989963548E-2</v>
      </c>
      <c r="AF646" s="229">
        <f t="shared" ref="AF646" si="1104">+AF609/AE609-1</f>
        <v>0.26399399627877673</v>
      </c>
      <c r="AG646" s="229">
        <f t="shared" ref="AG646" si="1105">+AG609/AF609-1</f>
        <v>0.19546859349707524</v>
      </c>
      <c r="AH646" s="229">
        <f t="shared" ref="AH646" si="1106">+AH609/AG609-1</f>
        <v>6.4442562109210177E-2</v>
      </c>
      <c r="AI646" s="229">
        <f t="shared" ref="AI646" si="1107">+AI609/AH609-1</f>
        <v>-0.115085213621273</v>
      </c>
      <c r="AJ646" s="229">
        <f t="shared" ref="AJ646:AL646" si="1108">+AJ609/AI609-1</f>
        <v>-0.1481148883108524</v>
      </c>
      <c r="AK646" s="229">
        <f t="shared" si="1108"/>
        <v>3.6171625331780977E-2</v>
      </c>
      <c r="AL646" s="229">
        <f t="shared" si="1108"/>
        <v>-0.14699765695765976</v>
      </c>
      <c r="AM646" s="229">
        <f t="shared" ref="AM646" si="1109">+AM609/AL609-1</f>
        <v>0.51316645533769512</v>
      </c>
      <c r="AN646" s="229">
        <f t="shared" ref="AN646" si="1110">+AN609/AM609-1</f>
        <v>-0.89436742464325203</v>
      </c>
      <c r="AO646" s="229">
        <f t="shared" ref="AO646" si="1111">+AO609/AN609-1</f>
        <v>-0.33147193445465251</v>
      </c>
      <c r="AP646" s="229">
        <f t="shared" ref="AP646" si="1112">+AP609/AO609-1</f>
        <v>-0.11714916188498825</v>
      </c>
      <c r="AQ646" s="229">
        <f t="shared" ref="AQ646" si="1113">+AQ609/AP609-1</f>
        <v>-1</v>
      </c>
      <c r="AR646" s="229" t="e">
        <f t="shared" ref="AR646" si="1114">+AR609/AQ609-1</f>
        <v>#DIV/0!</v>
      </c>
      <c r="AS646" s="229" t="e">
        <f t="shared" ref="AS646" si="1115">+AS609/AR609-1</f>
        <v>#DIV/0!</v>
      </c>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c r="CG646" s="34"/>
      <c r="CH646" s="34"/>
      <c r="CI646" s="34"/>
      <c r="CJ646" s="34"/>
      <c r="CK646" s="34"/>
      <c r="CL646" s="34"/>
      <c r="CM646" s="34"/>
      <c r="CN646" s="34"/>
      <c r="CO646" s="34"/>
      <c r="CP646" s="34"/>
      <c r="CQ646" s="34"/>
      <c r="CR646" s="34"/>
      <c r="CS646" s="34"/>
      <c r="CT646" s="34"/>
      <c r="CU646" s="34"/>
      <c r="CV646" s="34"/>
      <c r="CW646" s="34"/>
      <c r="CX646" s="34"/>
      <c r="CY646" s="34"/>
      <c r="CZ646" s="34"/>
      <c r="DA646" s="34"/>
      <c r="DB646" s="14"/>
      <c r="DC646" s="28"/>
      <c r="DD646" s="28"/>
      <c r="DE646" s="28"/>
      <c r="DF646" s="28"/>
      <c r="DG646" s="28"/>
      <c r="DH646" s="28"/>
      <c r="DI646" s="28"/>
      <c r="DJ646" s="28"/>
      <c r="DK646" s="28"/>
      <c r="DL646" s="28"/>
      <c r="DM646" s="28"/>
      <c r="DN646" s="28"/>
      <c r="DO646" s="28"/>
      <c r="DP646" s="28"/>
      <c r="DQ646" s="28"/>
      <c r="DR646" s="28"/>
      <c r="DS646" s="28"/>
      <c r="DT646" s="28"/>
      <c r="DU646" s="28"/>
      <c r="DV646" s="28"/>
      <c r="DW646" s="28"/>
      <c r="DX646" s="28"/>
      <c r="DY646" s="28"/>
      <c r="DZ646" s="28"/>
      <c r="EA646" s="28"/>
      <c r="EB646" s="28"/>
      <c r="EC646" s="28"/>
      <c r="ED646" s="28"/>
      <c r="EE646" s="28"/>
      <c r="EF646" s="28"/>
      <c r="EG646" s="28"/>
      <c r="EH646" s="28"/>
      <c r="EI646" s="28"/>
      <c r="EJ646" s="28"/>
      <c r="EK646" s="28"/>
      <c r="EL646" s="28"/>
      <c r="EM646" s="28"/>
      <c r="EN646" s="28"/>
      <c r="EO646" s="28"/>
      <c r="EP646" s="28"/>
      <c r="EQ646" s="28"/>
      <c r="ER646" s="28"/>
      <c r="ES646" s="28"/>
      <c r="ET646" s="28"/>
      <c r="EU646" s="28"/>
      <c r="EV646" s="28"/>
      <c r="EW646" s="28"/>
      <c r="EX646" s="28"/>
      <c r="EY646" s="28"/>
      <c r="EZ646" s="28"/>
      <c r="FA646" s="28"/>
      <c r="FB646" s="28"/>
      <c r="FC646" s="28"/>
      <c r="FD646" s="28"/>
      <c r="FE646" s="28"/>
      <c r="FF646" s="28"/>
      <c r="FG646" s="28"/>
      <c r="FH646" s="28"/>
      <c r="FI646" s="28"/>
      <c r="FJ646" s="28"/>
      <c r="FK646" s="28"/>
      <c r="FL646" s="28"/>
      <c r="FM646" s="28"/>
      <c r="FN646" s="28"/>
      <c r="FO646" s="28"/>
      <c r="FP646" s="28"/>
      <c r="FQ646" s="28"/>
      <c r="FR646" s="28"/>
      <c r="FS646" s="28"/>
      <c r="FT646" s="28"/>
      <c r="FU646" s="28"/>
      <c r="FV646" s="28"/>
      <c r="FW646" s="28"/>
      <c r="FX646" s="28"/>
      <c r="FY646" s="28"/>
      <c r="FZ646" s="28"/>
      <c r="GA646" s="28"/>
      <c r="GB646" s="28"/>
      <c r="GC646" s="28"/>
      <c r="GD646" s="28"/>
      <c r="GE646" s="28"/>
      <c r="GF646" s="28"/>
      <c r="GG646" s="28"/>
      <c r="GH646" s="28"/>
      <c r="GI646" s="28"/>
      <c r="GJ646" s="28"/>
      <c r="GK646" s="28"/>
      <c r="GL646" s="28"/>
      <c r="GM646" s="28"/>
      <c r="GN646" s="28"/>
      <c r="GO646" s="28"/>
      <c r="GP646" s="28"/>
      <c r="GQ646" s="28"/>
      <c r="GR646" s="28"/>
      <c r="GS646" s="28"/>
      <c r="GT646" s="28"/>
      <c r="GU646" s="28"/>
      <c r="GV646" s="28"/>
      <c r="GW646" s="28"/>
      <c r="GX646" s="28"/>
      <c r="GY646" s="28"/>
      <c r="GZ646" s="28"/>
      <c r="HA646" s="28"/>
      <c r="HB646" s="28"/>
      <c r="HC646" s="28"/>
      <c r="HD646" s="28"/>
      <c r="HE646" s="28"/>
      <c r="HF646" s="28"/>
      <c r="HG646" s="28"/>
      <c r="HH646" s="28"/>
      <c r="HI646" s="28"/>
      <c r="HJ646" s="28"/>
      <c r="HK646" s="28"/>
      <c r="HL646" s="28"/>
      <c r="HM646" s="28"/>
      <c r="HN646" s="28"/>
      <c r="HO646" s="28"/>
      <c r="HP646" s="28"/>
      <c r="HQ646" s="28"/>
      <c r="HR646" s="28"/>
      <c r="HS646" s="28"/>
      <c r="HT646" s="28"/>
      <c r="HU646" s="28"/>
      <c r="HV646" s="28"/>
      <c r="HW646" s="28"/>
      <c r="HX646" s="28"/>
      <c r="HY646" s="28"/>
      <c r="HZ646" s="28"/>
      <c r="IA646" s="28"/>
      <c r="IB646" s="28"/>
      <c r="IC646" s="28"/>
      <c r="ID646" s="28"/>
      <c r="IE646" s="28"/>
      <c r="IF646" s="28"/>
      <c r="IG646" s="28"/>
      <c r="IH646" s="28"/>
      <c r="II646" s="28"/>
      <c r="IJ646" s="28"/>
      <c r="IK646" s="28"/>
      <c r="IL646" s="28"/>
      <c r="IM646" s="28"/>
      <c r="IN646" s="28"/>
      <c r="IO646" s="28"/>
      <c r="IP646" s="28"/>
      <c r="IQ646" s="28"/>
      <c r="IR646" s="28"/>
      <c r="IS646" s="28"/>
      <c r="IT646" s="28"/>
      <c r="IU646" s="28"/>
      <c r="IV646" s="28"/>
      <c r="IW646" s="28"/>
      <c r="IX646" s="28"/>
      <c r="IY646" s="28"/>
      <c r="IZ646" s="28"/>
      <c r="JA646" s="28"/>
      <c r="JB646" s="28"/>
      <c r="JC646" s="28"/>
      <c r="JD646" s="28"/>
      <c r="JE646" s="28"/>
      <c r="JF646" s="28"/>
      <c r="JG646" s="28"/>
      <c r="JH646" s="28"/>
      <c r="JI646" s="28"/>
      <c r="JJ646" s="28"/>
      <c r="JK646" s="28"/>
      <c r="JL646" s="28"/>
      <c r="JM646" s="28"/>
      <c r="JN646" s="28"/>
      <c r="JO646" s="28"/>
      <c r="JP646" s="28"/>
      <c r="JQ646" s="28"/>
      <c r="JR646" s="28"/>
      <c r="JS646" s="28"/>
    </row>
    <row r="647" spans="1:279" s="27" customFormat="1" ht="12.75" outlineLevel="1" x14ac:dyDescent="0.2">
      <c r="A647" s="33"/>
      <c r="B647" s="58"/>
      <c r="C647" s="33"/>
      <c r="D647" s="33" t="s">
        <v>182</v>
      </c>
      <c r="E647" s="33"/>
      <c r="F647" s="33"/>
      <c r="G647" s="202"/>
      <c r="H647" s="33"/>
      <c r="I647" s="12" t="s">
        <v>184</v>
      </c>
      <c r="J647" s="230">
        <v>0</v>
      </c>
      <c r="K647" s="230">
        <f>+J647</f>
        <v>0</v>
      </c>
      <c r="L647" s="230">
        <f t="shared" ref="L647" si="1116">+K647</f>
        <v>0</v>
      </c>
      <c r="M647" s="230">
        <f t="shared" ref="M647" si="1117">+L647</f>
        <v>0</v>
      </c>
      <c r="N647" s="230">
        <f t="shared" ref="N647" si="1118">+M647</f>
        <v>0</v>
      </c>
      <c r="O647" s="230">
        <f t="shared" ref="O647" si="1119">+N647</f>
        <v>0</v>
      </c>
      <c r="P647" s="230">
        <f t="shared" ref="P647" si="1120">+O647</f>
        <v>0</v>
      </c>
      <c r="Q647" s="230">
        <f t="shared" ref="Q647" si="1121">+P647</f>
        <v>0</v>
      </c>
      <c r="R647" s="230">
        <f t="shared" ref="R647" si="1122">+Q647</f>
        <v>0</v>
      </c>
      <c r="S647" s="230">
        <f t="shared" ref="S647" si="1123">+R647</f>
        <v>0</v>
      </c>
      <c r="T647" s="230">
        <f t="shared" ref="T647" si="1124">+S647</f>
        <v>0</v>
      </c>
      <c r="U647" s="230">
        <f t="shared" ref="U647" si="1125">+T647</f>
        <v>0</v>
      </c>
      <c r="V647" s="230">
        <f>SUM(V609:AG609)/SUM(J609:U609)</f>
        <v>2.6188001170228121</v>
      </c>
      <c r="W647" s="230">
        <f>+V647</f>
        <v>2.6188001170228121</v>
      </c>
      <c r="X647" s="230">
        <f t="shared" ref="X647" si="1126">+W647</f>
        <v>2.6188001170228121</v>
      </c>
      <c r="Y647" s="230">
        <f t="shared" ref="Y647" si="1127">+X647</f>
        <v>2.6188001170228121</v>
      </c>
      <c r="Z647" s="230">
        <f t="shared" ref="Z647" si="1128">+Y647</f>
        <v>2.6188001170228121</v>
      </c>
      <c r="AA647" s="230">
        <f t="shared" ref="AA647" si="1129">+Z647</f>
        <v>2.6188001170228121</v>
      </c>
      <c r="AB647" s="230">
        <f t="shared" ref="AB647" si="1130">+AA647</f>
        <v>2.6188001170228121</v>
      </c>
      <c r="AC647" s="230">
        <f t="shared" ref="AC647" si="1131">+AB647</f>
        <v>2.6188001170228121</v>
      </c>
      <c r="AD647" s="230">
        <f t="shared" ref="AD647" si="1132">+AC647</f>
        <v>2.6188001170228121</v>
      </c>
      <c r="AE647" s="230">
        <f t="shared" ref="AE647" si="1133">+AD647</f>
        <v>2.6188001170228121</v>
      </c>
      <c r="AF647" s="230">
        <f t="shared" ref="AF647" si="1134">+AE647</f>
        <v>2.6188001170228121</v>
      </c>
      <c r="AG647" s="230">
        <f t="shared" ref="AG647" si="1135">+AF647</f>
        <v>2.6188001170228121</v>
      </c>
      <c r="AH647" s="230">
        <f>SUM(AH609:AS609)/SUM(V609:AG609)</f>
        <v>0.74910617764525778</v>
      </c>
      <c r="AI647" s="230">
        <f t="shared" ref="AI647" si="1136">+AH647</f>
        <v>0.74910617764525778</v>
      </c>
      <c r="AJ647" s="230">
        <f t="shared" ref="AJ647:AL647" si="1137">+AI647</f>
        <v>0.74910617764525778</v>
      </c>
      <c r="AK647" s="230">
        <f t="shared" si="1137"/>
        <v>0.74910617764525778</v>
      </c>
      <c r="AL647" s="230">
        <f t="shared" si="1137"/>
        <v>0.74910617764525778</v>
      </c>
      <c r="AM647" s="230">
        <f t="shared" ref="AM647" si="1138">+AL647</f>
        <v>0.74910617764525778</v>
      </c>
      <c r="AN647" s="230">
        <f t="shared" ref="AN647" si="1139">+AM647</f>
        <v>0.74910617764525778</v>
      </c>
      <c r="AO647" s="230">
        <f t="shared" ref="AO647" si="1140">+AN647</f>
        <v>0.74910617764525778</v>
      </c>
      <c r="AP647" s="230">
        <f t="shared" ref="AP647" si="1141">+AO647</f>
        <v>0.74910617764525778</v>
      </c>
      <c r="AQ647" s="230">
        <f t="shared" ref="AQ647" si="1142">+AP647</f>
        <v>0.74910617764525778</v>
      </c>
      <c r="AR647" s="230">
        <f t="shared" ref="AR647" si="1143">+AQ647</f>
        <v>0.74910617764525778</v>
      </c>
      <c r="AS647" s="230">
        <f t="shared" ref="AS647" si="1144">+AR647</f>
        <v>0.74910617764525778</v>
      </c>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c r="CG647" s="34"/>
      <c r="CH647" s="34"/>
      <c r="CI647" s="34"/>
      <c r="CJ647" s="34"/>
      <c r="CK647" s="34"/>
      <c r="CL647" s="34"/>
      <c r="CM647" s="34"/>
      <c r="CN647" s="34"/>
      <c r="CO647" s="34"/>
      <c r="CP647" s="34"/>
      <c r="CQ647" s="34"/>
      <c r="CR647" s="34"/>
      <c r="CS647" s="34"/>
      <c r="CT647" s="34"/>
      <c r="CU647" s="34"/>
      <c r="CV647" s="34"/>
      <c r="CW647" s="34"/>
      <c r="CX647" s="34"/>
      <c r="CY647" s="34"/>
      <c r="CZ647" s="34"/>
      <c r="DA647" s="34"/>
      <c r="DB647" s="14"/>
      <c r="DC647" s="28"/>
      <c r="DD647" s="28"/>
      <c r="DE647" s="28"/>
      <c r="DF647" s="28"/>
      <c r="DG647" s="28"/>
      <c r="DH647" s="28"/>
      <c r="DI647" s="28"/>
      <c r="DJ647" s="28"/>
      <c r="DK647" s="28"/>
      <c r="DL647" s="28"/>
      <c r="DM647" s="28"/>
      <c r="DN647" s="28"/>
      <c r="DO647" s="28"/>
      <c r="DP647" s="28"/>
      <c r="DQ647" s="28"/>
      <c r="DR647" s="28"/>
      <c r="DS647" s="28"/>
      <c r="DT647" s="28"/>
      <c r="DU647" s="28"/>
      <c r="DV647" s="28"/>
      <c r="DW647" s="28"/>
      <c r="DX647" s="28"/>
      <c r="DY647" s="28"/>
      <c r="DZ647" s="28"/>
      <c r="EA647" s="28"/>
      <c r="EB647" s="28"/>
      <c r="EC647" s="28"/>
      <c r="ED647" s="28"/>
      <c r="EE647" s="28"/>
      <c r="EF647" s="28"/>
      <c r="EG647" s="28"/>
      <c r="EH647" s="28"/>
      <c r="EI647" s="28"/>
      <c r="EJ647" s="28"/>
      <c r="EK647" s="28"/>
      <c r="EL647" s="28"/>
      <c r="EM647" s="28"/>
      <c r="EN647" s="28"/>
      <c r="EO647" s="28"/>
      <c r="EP647" s="28"/>
      <c r="EQ647" s="28"/>
      <c r="ER647" s="28"/>
      <c r="ES647" s="28"/>
      <c r="ET647" s="28"/>
      <c r="EU647" s="28"/>
      <c r="EV647" s="28"/>
      <c r="EW647" s="28"/>
      <c r="EX647" s="28"/>
      <c r="EY647" s="28"/>
      <c r="EZ647" s="28"/>
      <c r="FA647" s="28"/>
      <c r="FB647" s="28"/>
      <c r="FC647" s="28"/>
      <c r="FD647" s="28"/>
      <c r="FE647" s="28"/>
      <c r="FF647" s="28"/>
      <c r="FG647" s="28"/>
      <c r="FH647" s="28"/>
      <c r="FI647" s="28"/>
      <c r="FJ647" s="28"/>
      <c r="FK647" s="28"/>
      <c r="FL647" s="28"/>
      <c r="FM647" s="28"/>
      <c r="FN647" s="28"/>
      <c r="FO647" s="28"/>
      <c r="FP647" s="28"/>
      <c r="FQ647" s="28"/>
      <c r="FR647" s="28"/>
      <c r="FS647" s="28"/>
      <c r="FT647" s="28"/>
      <c r="FU647" s="28"/>
      <c r="FV647" s="28"/>
      <c r="FW647" s="28"/>
      <c r="FX647" s="28"/>
      <c r="FY647" s="28"/>
      <c r="FZ647" s="28"/>
      <c r="GA647" s="28"/>
      <c r="GB647" s="28"/>
      <c r="GC647" s="28"/>
      <c r="GD647" s="28"/>
      <c r="GE647" s="28"/>
      <c r="GF647" s="28"/>
      <c r="GG647" s="28"/>
      <c r="GH647" s="28"/>
      <c r="GI647" s="28"/>
      <c r="GJ647" s="28"/>
      <c r="GK647" s="28"/>
      <c r="GL647" s="28"/>
      <c r="GM647" s="28"/>
      <c r="GN647" s="28"/>
      <c r="GO647" s="28"/>
      <c r="GP647" s="28"/>
      <c r="GQ647" s="28"/>
      <c r="GR647" s="28"/>
      <c r="GS647" s="28"/>
      <c r="GT647" s="28"/>
      <c r="GU647" s="28"/>
      <c r="GV647" s="28"/>
      <c r="GW647" s="28"/>
      <c r="GX647" s="28"/>
      <c r="GY647" s="28"/>
      <c r="GZ647" s="28"/>
      <c r="HA647" s="28"/>
      <c r="HB647" s="28"/>
      <c r="HC647" s="28"/>
      <c r="HD647" s="28"/>
      <c r="HE647" s="28"/>
      <c r="HF647" s="28"/>
      <c r="HG647" s="28"/>
      <c r="HH647" s="28"/>
      <c r="HI647" s="28"/>
      <c r="HJ647" s="28"/>
      <c r="HK647" s="28"/>
      <c r="HL647" s="28"/>
      <c r="HM647" s="28"/>
      <c r="HN647" s="28"/>
      <c r="HO647" s="28"/>
      <c r="HP647" s="28"/>
      <c r="HQ647" s="28"/>
      <c r="HR647" s="28"/>
      <c r="HS647" s="28"/>
      <c r="HT647" s="28"/>
      <c r="HU647" s="28"/>
      <c r="HV647" s="28"/>
      <c r="HW647" s="28"/>
      <c r="HX647" s="28"/>
      <c r="HY647" s="28"/>
      <c r="HZ647" s="28"/>
      <c r="IA647" s="28"/>
      <c r="IB647" s="28"/>
      <c r="IC647" s="28"/>
      <c r="ID647" s="28"/>
      <c r="IE647" s="28"/>
      <c r="IF647" s="28"/>
      <c r="IG647" s="28"/>
      <c r="IH647" s="28"/>
      <c r="II647" s="28"/>
      <c r="IJ647" s="28"/>
      <c r="IK647" s="28"/>
      <c r="IL647" s="28"/>
      <c r="IM647" s="28"/>
      <c r="IN647" s="28"/>
      <c r="IO647" s="28"/>
      <c r="IP647" s="28"/>
      <c r="IQ647" s="28"/>
      <c r="IR647" s="28"/>
      <c r="IS647" s="28"/>
      <c r="IT647" s="28"/>
      <c r="IU647" s="28"/>
      <c r="IV647" s="28"/>
      <c r="IW647" s="28"/>
      <c r="IX647" s="28"/>
      <c r="IY647" s="28"/>
      <c r="IZ647" s="28"/>
      <c r="JA647" s="28"/>
      <c r="JB647" s="28"/>
      <c r="JC647" s="28"/>
      <c r="JD647" s="28"/>
      <c r="JE647" s="28"/>
      <c r="JF647" s="28"/>
      <c r="JG647" s="28"/>
      <c r="JH647" s="28"/>
      <c r="JI647" s="28"/>
      <c r="JJ647" s="28"/>
      <c r="JK647" s="28"/>
      <c r="JL647" s="28"/>
      <c r="JM647" s="28"/>
      <c r="JN647" s="28"/>
      <c r="JO647" s="28"/>
      <c r="JP647" s="28"/>
      <c r="JQ647" s="28"/>
      <c r="JR647" s="28"/>
      <c r="JS647" s="28"/>
    </row>
    <row r="648" spans="1:279" s="27" customFormat="1" ht="12.75" outlineLevel="1" x14ac:dyDescent="0.2">
      <c r="A648" s="33"/>
      <c r="B648" s="58"/>
      <c r="C648" s="33"/>
      <c r="D648" s="33"/>
      <c r="E648" s="33"/>
      <c r="F648" s="33"/>
      <c r="G648" s="202"/>
      <c r="H648" s="33"/>
      <c r="I648" s="12"/>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c r="CG648" s="34"/>
      <c r="CH648" s="34"/>
      <c r="CI648" s="34"/>
      <c r="CJ648" s="34"/>
      <c r="CK648" s="34"/>
      <c r="CL648" s="34"/>
      <c r="CM648" s="34"/>
      <c r="CN648" s="34"/>
      <c r="CO648" s="34"/>
      <c r="CP648" s="34"/>
      <c r="CQ648" s="34"/>
      <c r="CR648" s="34"/>
      <c r="CS648" s="34"/>
      <c r="CT648" s="34"/>
      <c r="CU648" s="34"/>
      <c r="CV648" s="34"/>
      <c r="CW648" s="34"/>
      <c r="CX648" s="34"/>
      <c r="CY648" s="34"/>
      <c r="CZ648" s="34"/>
      <c r="DA648" s="34"/>
      <c r="DB648" s="14"/>
      <c r="DC648" s="28"/>
      <c r="DD648" s="28"/>
      <c r="DE648" s="28"/>
      <c r="DF648" s="28"/>
      <c r="DG648" s="28"/>
      <c r="DH648" s="28"/>
      <c r="DI648" s="28"/>
      <c r="DJ648" s="28"/>
      <c r="DK648" s="28"/>
      <c r="DL648" s="28"/>
      <c r="DM648" s="28"/>
      <c r="DN648" s="28"/>
      <c r="DO648" s="28"/>
      <c r="DP648" s="28"/>
      <c r="DQ648" s="28"/>
      <c r="DR648" s="28"/>
      <c r="DS648" s="28"/>
      <c r="DT648" s="28"/>
      <c r="DU648" s="28"/>
      <c r="DV648" s="28"/>
      <c r="DW648" s="28"/>
      <c r="DX648" s="28"/>
      <c r="DY648" s="28"/>
      <c r="DZ648" s="28"/>
      <c r="EA648" s="28"/>
      <c r="EB648" s="28"/>
      <c r="EC648" s="28"/>
      <c r="ED648" s="28"/>
      <c r="EE648" s="28"/>
      <c r="EF648" s="28"/>
      <c r="EG648" s="28"/>
      <c r="EH648" s="28"/>
      <c r="EI648" s="28"/>
      <c r="EJ648" s="28"/>
      <c r="EK648" s="28"/>
      <c r="EL648" s="28"/>
      <c r="EM648" s="28"/>
      <c r="EN648" s="28"/>
      <c r="EO648" s="28"/>
      <c r="EP648" s="28"/>
      <c r="EQ648" s="28"/>
      <c r="ER648" s="28"/>
      <c r="ES648" s="28"/>
      <c r="ET648" s="28"/>
      <c r="EU648" s="28"/>
      <c r="EV648" s="28"/>
      <c r="EW648" s="28"/>
      <c r="EX648" s="28"/>
      <c r="EY648" s="28"/>
      <c r="EZ648" s="28"/>
      <c r="FA648" s="28"/>
      <c r="FB648" s="28"/>
      <c r="FC648" s="28"/>
      <c r="FD648" s="28"/>
      <c r="FE648" s="28"/>
      <c r="FF648" s="28"/>
      <c r="FG648" s="28"/>
      <c r="FH648" s="28"/>
      <c r="FI648" s="28"/>
      <c r="FJ648" s="28"/>
      <c r="FK648" s="28"/>
      <c r="FL648" s="28"/>
      <c r="FM648" s="28"/>
      <c r="FN648" s="28"/>
      <c r="FO648" s="28"/>
      <c r="FP648" s="28"/>
      <c r="FQ648" s="28"/>
      <c r="FR648" s="28"/>
      <c r="FS648" s="28"/>
      <c r="FT648" s="28"/>
      <c r="FU648" s="28"/>
      <c r="FV648" s="28"/>
      <c r="FW648" s="28"/>
      <c r="FX648" s="28"/>
      <c r="FY648" s="28"/>
      <c r="FZ648" s="28"/>
      <c r="GA648" s="28"/>
      <c r="GB648" s="28"/>
      <c r="GC648" s="28"/>
      <c r="GD648" s="28"/>
      <c r="GE648" s="28"/>
      <c r="GF648" s="28"/>
      <c r="GG648" s="28"/>
      <c r="GH648" s="28"/>
      <c r="GI648" s="28"/>
      <c r="GJ648" s="28"/>
      <c r="GK648" s="28"/>
      <c r="GL648" s="28"/>
      <c r="GM648" s="28"/>
      <c r="GN648" s="28"/>
      <c r="GO648" s="28"/>
      <c r="GP648" s="28"/>
      <c r="GQ648" s="28"/>
      <c r="GR648" s="28"/>
      <c r="GS648" s="28"/>
      <c r="GT648" s="28"/>
      <c r="GU648" s="28"/>
      <c r="GV648" s="28"/>
      <c r="GW648" s="28"/>
      <c r="GX648" s="28"/>
      <c r="GY648" s="28"/>
      <c r="GZ648" s="28"/>
      <c r="HA648" s="28"/>
      <c r="HB648" s="28"/>
      <c r="HC648" s="28"/>
      <c r="HD648" s="28"/>
      <c r="HE648" s="28"/>
      <c r="HF648" s="28"/>
      <c r="HG648" s="28"/>
      <c r="HH648" s="28"/>
      <c r="HI648" s="28"/>
      <c r="HJ648" s="28"/>
      <c r="HK648" s="28"/>
      <c r="HL648" s="28"/>
      <c r="HM648" s="28"/>
      <c r="HN648" s="28"/>
      <c r="HO648" s="28"/>
      <c r="HP648" s="28"/>
      <c r="HQ648" s="28"/>
      <c r="HR648" s="28"/>
      <c r="HS648" s="28"/>
      <c r="HT648" s="28"/>
      <c r="HU648" s="28"/>
      <c r="HV648" s="28"/>
      <c r="HW648" s="28"/>
      <c r="HX648" s="28"/>
      <c r="HY648" s="28"/>
      <c r="HZ648" s="28"/>
      <c r="IA648" s="28"/>
      <c r="IB648" s="28"/>
      <c r="IC648" s="28"/>
      <c r="ID648" s="28"/>
      <c r="IE648" s="28"/>
      <c r="IF648" s="28"/>
      <c r="IG648" s="28"/>
      <c r="IH648" s="28"/>
      <c r="II648" s="28"/>
      <c r="IJ648" s="28"/>
      <c r="IK648" s="28"/>
      <c r="IL648" s="28"/>
      <c r="IM648" s="28"/>
      <c r="IN648" s="28"/>
      <c r="IO648" s="28"/>
      <c r="IP648" s="28"/>
      <c r="IQ648" s="28"/>
      <c r="IR648" s="28"/>
      <c r="IS648" s="28"/>
      <c r="IT648" s="28"/>
      <c r="IU648" s="28"/>
      <c r="IV648" s="28"/>
      <c r="IW648" s="28"/>
      <c r="IX648" s="28"/>
      <c r="IY648" s="28"/>
      <c r="IZ648" s="28"/>
      <c r="JA648" s="28"/>
      <c r="JB648" s="28"/>
      <c r="JC648" s="28"/>
      <c r="JD648" s="28"/>
      <c r="JE648" s="28"/>
      <c r="JF648" s="28"/>
      <c r="JG648" s="28"/>
      <c r="JH648" s="28"/>
      <c r="JI648" s="28"/>
      <c r="JJ648" s="28"/>
      <c r="JK648" s="28"/>
      <c r="JL648" s="28"/>
      <c r="JM648" s="28"/>
      <c r="JN648" s="28"/>
      <c r="JO648" s="28"/>
      <c r="JP648" s="28"/>
      <c r="JQ648" s="28"/>
      <c r="JR648" s="28"/>
      <c r="JS648" s="28"/>
    </row>
    <row r="649" spans="1:279" s="27" customFormat="1" ht="12.75" outlineLevel="1" x14ac:dyDescent="0.2">
      <c r="A649" s="33"/>
      <c r="B649" s="58"/>
      <c r="C649" s="33"/>
      <c r="D649" s="33"/>
      <c r="E649" s="33"/>
      <c r="F649" s="33"/>
      <c r="G649" s="202"/>
      <c r="H649" s="33"/>
      <c r="I649" s="12"/>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c r="CG649" s="34"/>
      <c r="CH649" s="34"/>
      <c r="CI649" s="34"/>
      <c r="CJ649" s="34"/>
      <c r="CK649" s="34"/>
      <c r="CL649" s="34"/>
      <c r="CM649" s="34"/>
      <c r="CN649" s="34"/>
      <c r="CO649" s="34"/>
      <c r="CP649" s="34"/>
      <c r="CQ649" s="34"/>
      <c r="CR649" s="34"/>
      <c r="CS649" s="34"/>
      <c r="CT649" s="34"/>
      <c r="CU649" s="34"/>
      <c r="CV649" s="34"/>
      <c r="CW649" s="34"/>
      <c r="CX649" s="34"/>
      <c r="CY649" s="34"/>
      <c r="CZ649" s="34"/>
      <c r="DA649" s="34"/>
      <c r="DB649" s="14"/>
      <c r="DC649" s="28"/>
      <c r="DD649" s="28"/>
      <c r="DE649" s="28"/>
      <c r="DF649" s="28"/>
      <c r="DG649" s="28"/>
      <c r="DH649" s="28"/>
      <c r="DI649" s="28"/>
      <c r="DJ649" s="28"/>
      <c r="DK649" s="28"/>
      <c r="DL649" s="28"/>
      <c r="DM649" s="28"/>
      <c r="DN649" s="28"/>
      <c r="DO649" s="28"/>
      <c r="DP649" s="28"/>
      <c r="DQ649" s="28"/>
      <c r="DR649" s="28"/>
      <c r="DS649" s="28"/>
      <c r="DT649" s="28"/>
      <c r="DU649" s="28"/>
      <c r="DV649" s="28"/>
      <c r="DW649" s="28"/>
      <c r="DX649" s="28"/>
      <c r="DY649" s="28"/>
      <c r="DZ649" s="28"/>
      <c r="EA649" s="28"/>
      <c r="EB649" s="28"/>
      <c r="EC649" s="28"/>
      <c r="ED649" s="28"/>
      <c r="EE649" s="28"/>
      <c r="EF649" s="28"/>
      <c r="EG649" s="28"/>
      <c r="EH649" s="28"/>
      <c r="EI649" s="28"/>
      <c r="EJ649" s="28"/>
      <c r="EK649" s="28"/>
      <c r="EL649" s="28"/>
      <c r="EM649" s="28"/>
      <c r="EN649" s="28"/>
      <c r="EO649" s="28"/>
      <c r="EP649" s="28"/>
      <c r="EQ649" s="28"/>
      <c r="ER649" s="28"/>
      <c r="ES649" s="28"/>
      <c r="ET649" s="28"/>
      <c r="EU649" s="28"/>
      <c r="EV649" s="28"/>
      <c r="EW649" s="28"/>
      <c r="EX649" s="28"/>
      <c r="EY649" s="28"/>
      <c r="EZ649" s="28"/>
      <c r="FA649" s="28"/>
      <c r="FB649" s="28"/>
      <c r="FC649" s="28"/>
      <c r="FD649" s="28"/>
      <c r="FE649" s="28"/>
      <c r="FF649" s="28"/>
      <c r="FG649" s="28"/>
      <c r="FH649" s="28"/>
      <c r="FI649" s="28"/>
      <c r="FJ649" s="28"/>
      <c r="FK649" s="28"/>
      <c r="FL649" s="28"/>
      <c r="FM649" s="28"/>
      <c r="FN649" s="28"/>
      <c r="FO649" s="28"/>
      <c r="FP649" s="28"/>
      <c r="FQ649" s="28"/>
      <c r="FR649" s="28"/>
      <c r="FS649" s="28"/>
      <c r="FT649" s="28"/>
      <c r="FU649" s="28"/>
      <c r="FV649" s="28"/>
      <c r="FW649" s="28"/>
      <c r="FX649" s="28"/>
      <c r="FY649" s="28"/>
      <c r="FZ649" s="28"/>
      <c r="GA649" s="28"/>
      <c r="GB649" s="28"/>
      <c r="GC649" s="28"/>
      <c r="GD649" s="28"/>
      <c r="GE649" s="28"/>
      <c r="GF649" s="28"/>
      <c r="GG649" s="28"/>
      <c r="GH649" s="28"/>
      <c r="GI649" s="28"/>
      <c r="GJ649" s="28"/>
      <c r="GK649" s="28"/>
      <c r="GL649" s="28"/>
      <c r="GM649" s="28"/>
      <c r="GN649" s="28"/>
      <c r="GO649" s="28"/>
      <c r="GP649" s="28"/>
      <c r="GQ649" s="28"/>
      <c r="GR649" s="28"/>
      <c r="GS649" s="28"/>
      <c r="GT649" s="28"/>
      <c r="GU649" s="28"/>
      <c r="GV649" s="28"/>
      <c r="GW649" s="28"/>
      <c r="GX649" s="28"/>
      <c r="GY649" s="28"/>
      <c r="GZ649" s="28"/>
      <c r="HA649" s="28"/>
      <c r="HB649" s="28"/>
      <c r="HC649" s="28"/>
      <c r="HD649" s="28"/>
      <c r="HE649" s="28"/>
      <c r="HF649" s="28"/>
      <c r="HG649" s="28"/>
      <c r="HH649" s="28"/>
      <c r="HI649" s="28"/>
      <c r="HJ649" s="28"/>
      <c r="HK649" s="28"/>
      <c r="HL649" s="28"/>
      <c r="HM649" s="28"/>
      <c r="HN649" s="28"/>
      <c r="HO649" s="28"/>
      <c r="HP649" s="28"/>
      <c r="HQ649" s="28"/>
      <c r="HR649" s="28"/>
      <c r="HS649" s="28"/>
      <c r="HT649" s="28"/>
      <c r="HU649" s="28"/>
      <c r="HV649" s="28"/>
      <c r="HW649" s="28"/>
      <c r="HX649" s="28"/>
      <c r="HY649" s="28"/>
      <c r="HZ649" s="28"/>
      <c r="IA649" s="28"/>
      <c r="IB649" s="28"/>
      <c r="IC649" s="28"/>
      <c r="ID649" s="28"/>
      <c r="IE649" s="28"/>
      <c r="IF649" s="28"/>
      <c r="IG649" s="28"/>
      <c r="IH649" s="28"/>
      <c r="II649" s="28"/>
      <c r="IJ649" s="28"/>
      <c r="IK649" s="28"/>
      <c r="IL649" s="28"/>
      <c r="IM649" s="28"/>
      <c r="IN649" s="28"/>
      <c r="IO649" s="28"/>
      <c r="IP649" s="28"/>
      <c r="IQ649" s="28"/>
      <c r="IR649" s="28"/>
      <c r="IS649" s="28"/>
      <c r="IT649" s="28"/>
      <c r="IU649" s="28"/>
      <c r="IV649" s="28"/>
      <c r="IW649" s="28"/>
      <c r="IX649" s="28"/>
      <c r="IY649" s="28"/>
      <c r="IZ649" s="28"/>
      <c r="JA649" s="28"/>
      <c r="JB649" s="28"/>
      <c r="JC649" s="28"/>
      <c r="JD649" s="28"/>
      <c r="JE649" s="28"/>
      <c r="JF649" s="28"/>
      <c r="JG649" s="28"/>
      <c r="JH649" s="28"/>
      <c r="JI649" s="28"/>
      <c r="JJ649" s="28"/>
      <c r="JK649" s="28"/>
      <c r="JL649" s="28"/>
      <c r="JM649" s="28"/>
      <c r="JN649" s="28"/>
      <c r="JO649" s="28"/>
      <c r="JP649" s="28"/>
      <c r="JQ649" s="28"/>
      <c r="JR649" s="28"/>
      <c r="JS649" s="28"/>
    </row>
    <row r="650" spans="1:279" s="27" customFormat="1" ht="12.75" outlineLevel="1" x14ac:dyDescent="0.2">
      <c r="A650" s="33"/>
      <c r="B650" s="58">
        <v>3</v>
      </c>
      <c r="C650" s="33" t="str">
        <f>+C633</f>
        <v>Plataforma UNIBUS</v>
      </c>
      <c r="D650" s="33" t="s">
        <v>181</v>
      </c>
      <c r="E650" s="33"/>
      <c r="F650" s="33"/>
      <c r="G650" s="202"/>
      <c r="H650" s="33"/>
      <c r="I650" s="12" t="s">
        <v>183</v>
      </c>
      <c r="J650" s="229">
        <v>0</v>
      </c>
      <c r="K650" s="229">
        <f>+K610/J610-1</f>
        <v>-0.36668823501341952</v>
      </c>
      <c r="L650" s="229">
        <f t="shared" ref="L650" si="1145">+L610/K610-1</f>
        <v>-0.25630108534519691</v>
      </c>
      <c r="M650" s="229">
        <f t="shared" ref="M650" si="1146">+M610/L610-1</f>
        <v>-0.10902679477653054</v>
      </c>
      <c r="N650" s="229">
        <f t="shared" ref="N650" si="1147">+N610/M610-1</f>
        <v>-8.9391870972701848E-2</v>
      </c>
      <c r="O650" s="229">
        <f t="shared" ref="O650" si="1148">+O610/N610-1</f>
        <v>-1.7246717318721627E-2</v>
      </c>
      <c r="P650" s="229">
        <f t="shared" ref="P650" si="1149">+P610/O610-1</f>
        <v>0.58786761092224316</v>
      </c>
      <c r="Q650" s="229">
        <f t="shared" ref="Q650" si="1150">+Q610/P610-1</f>
        <v>-0.15053466870662802</v>
      </c>
      <c r="R650" s="229">
        <f t="shared" ref="R650" si="1151">+R610/Q610-1</f>
        <v>0.37866356883340768</v>
      </c>
      <c r="S650" s="229">
        <f t="shared" ref="S650" si="1152">+S610/R610-1</f>
        <v>0.27245864482667215</v>
      </c>
      <c r="T650" s="229">
        <f t="shared" ref="T650" si="1153">+T610/S610-1</f>
        <v>0.44457460183787911</v>
      </c>
      <c r="U650" s="229">
        <f>+U610/T610-1</f>
        <v>0.70080350347025999</v>
      </c>
      <c r="V650" s="229">
        <f t="shared" ref="V650" si="1154">+V610/U610-1</f>
        <v>0.60634101768767623</v>
      </c>
      <c r="W650" s="229">
        <f t="shared" ref="W650" si="1155">+W610/V610-1</f>
        <v>-0.34881486296699904</v>
      </c>
      <c r="X650" s="229">
        <f t="shared" ref="X650" si="1156">+X610/W610-1</f>
        <v>-0.1700243527208698</v>
      </c>
      <c r="Y650" s="229">
        <f t="shared" ref="Y650" si="1157">+Y610/X610-1</f>
        <v>-0.28375219936165297</v>
      </c>
      <c r="Z650" s="229">
        <f t="shared" ref="Z650" si="1158">+Z610/Y610-1</f>
        <v>-7.5537134032517605E-2</v>
      </c>
      <c r="AA650" s="229">
        <f t="shared" ref="AA650" si="1159">+AA610/Z610-1</f>
        <v>0.29001489282583637</v>
      </c>
      <c r="AB650" s="229">
        <f t="shared" ref="AB650" si="1160">+AB610/AA610-1</f>
        <v>5.2642479140297738E-2</v>
      </c>
      <c r="AC650" s="229">
        <f t="shared" ref="AC650" si="1161">+AC610/AB610-1</f>
        <v>2.2834122827284142E-2</v>
      </c>
      <c r="AD650" s="229">
        <f t="shared" ref="AD650" si="1162">+AD610/AC610-1</f>
        <v>0.26669262408387051</v>
      </c>
      <c r="AE650" s="229">
        <f t="shared" ref="AE650" si="1163">+AE610/AD610-1</f>
        <v>0.11952516833162719</v>
      </c>
      <c r="AF650" s="229">
        <f t="shared" ref="AF650" si="1164">+AF610/AE610-1</f>
        <v>-3.9846577781161852E-2</v>
      </c>
      <c r="AG650" s="229">
        <f t="shared" ref="AG650" si="1165">+AG610/AF610-1</f>
        <v>-3.2681187248035592E-2</v>
      </c>
      <c r="AH650" s="229">
        <f t="shared" ref="AH650" si="1166">+AH610/AG610-1</f>
        <v>0.12629468326532267</v>
      </c>
      <c r="AI650" s="229">
        <f t="shared" ref="AI650" si="1167">+AI610/AH610-1</f>
        <v>-0.18405294641972936</v>
      </c>
      <c r="AJ650" s="229">
        <f t="shared" ref="AJ650:AL650" si="1168">+AJ610/AI610-1</f>
        <v>-0.15428070303124264</v>
      </c>
      <c r="AK650" s="229">
        <f t="shared" si="1168"/>
        <v>-8.6154764076510348E-2</v>
      </c>
      <c r="AL650" s="229">
        <f t="shared" si="1168"/>
        <v>0.26593013428804868</v>
      </c>
      <c r="AM650" s="229">
        <f t="shared" ref="AM650" si="1169">+AM610/AL610-1</f>
        <v>-0.21812613424832461</v>
      </c>
      <c r="AN650" s="229">
        <f t="shared" ref="AN650" si="1170">+AN610/AM610-1</f>
        <v>3.0817435790049252E-2</v>
      </c>
      <c r="AO650" s="229">
        <f t="shared" ref="AO650" si="1171">+AO610/AN610-1</f>
        <v>-2.7445277657234257E-3</v>
      </c>
      <c r="AP650" s="229">
        <f t="shared" ref="AP650" si="1172">+AP610/AO610-1</f>
        <v>0.29857975121172631</v>
      </c>
      <c r="AQ650" s="229">
        <f t="shared" ref="AQ650" si="1173">+AQ610/AP610-1</f>
        <v>9.7144323715548486E-2</v>
      </c>
      <c r="AR650" s="229">
        <f t="shared" ref="AR650" si="1174">+AR610/AQ610-1</f>
        <v>7.946914512024672E-2</v>
      </c>
      <c r="AS650" s="229">
        <f t="shared" ref="AS650" si="1175">+AS610/AR610-1</f>
        <v>3.147197727930684E-2</v>
      </c>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c r="CG650" s="34"/>
      <c r="CH650" s="34"/>
      <c r="CI650" s="34"/>
      <c r="CJ650" s="34"/>
      <c r="CK650" s="34"/>
      <c r="CL650" s="34"/>
      <c r="CM650" s="34"/>
      <c r="CN650" s="34"/>
      <c r="CO650" s="34"/>
      <c r="CP650" s="34"/>
      <c r="CQ650" s="34"/>
      <c r="CR650" s="34"/>
      <c r="CS650" s="34"/>
      <c r="CT650" s="34"/>
      <c r="CU650" s="34"/>
      <c r="CV650" s="34"/>
      <c r="CW650" s="34"/>
      <c r="CX650" s="34"/>
      <c r="CY650" s="34"/>
      <c r="CZ650" s="34"/>
      <c r="DA650" s="34"/>
      <c r="DB650" s="14"/>
      <c r="DC650" s="28"/>
      <c r="DD650" s="28"/>
      <c r="DE650" s="28"/>
      <c r="DF650" s="28"/>
      <c r="DG650" s="28"/>
      <c r="DH650" s="28"/>
      <c r="DI650" s="28"/>
      <c r="DJ650" s="28"/>
      <c r="DK650" s="28"/>
      <c r="DL650" s="28"/>
      <c r="DM650" s="28"/>
      <c r="DN650" s="28"/>
      <c r="DO650" s="28"/>
      <c r="DP650" s="28"/>
      <c r="DQ650" s="28"/>
      <c r="DR650" s="28"/>
      <c r="DS650" s="28"/>
      <c r="DT650" s="28"/>
      <c r="DU650" s="28"/>
      <c r="DV650" s="28"/>
      <c r="DW650" s="28"/>
      <c r="DX650" s="28"/>
      <c r="DY650" s="28"/>
      <c r="DZ650" s="28"/>
      <c r="EA650" s="28"/>
      <c r="EB650" s="28"/>
      <c r="EC650" s="28"/>
      <c r="ED650" s="28"/>
      <c r="EE650" s="28"/>
      <c r="EF650" s="28"/>
      <c r="EG650" s="28"/>
      <c r="EH650" s="28"/>
      <c r="EI650" s="28"/>
      <c r="EJ650" s="28"/>
      <c r="EK650" s="28"/>
      <c r="EL650" s="28"/>
      <c r="EM650" s="28"/>
      <c r="EN650" s="28"/>
      <c r="EO650" s="28"/>
      <c r="EP650" s="28"/>
      <c r="EQ650" s="28"/>
      <c r="ER650" s="28"/>
      <c r="ES650" s="28"/>
      <c r="ET650" s="28"/>
      <c r="EU650" s="28"/>
      <c r="EV650" s="28"/>
      <c r="EW650" s="28"/>
      <c r="EX650" s="28"/>
      <c r="EY650" s="28"/>
      <c r="EZ650" s="28"/>
      <c r="FA650" s="28"/>
      <c r="FB650" s="28"/>
      <c r="FC650" s="28"/>
      <c r="FD650" s="28"/>
      <c r="FE650" s="28"/>
      <c r="FF650" s="28"/>
      <c r="FG650" s="28"/>
      <c r="FH650" s="28"/>
      <c r="FI650" s="28"/>
      <c r="FJ650" s="28"/>
      <c r="FK650" s="28"/>
      <c r="FL650" s="28"/>
      <c r="FM650" s="28"/>
      <c r="FN650" s="28"/>
      <c r="FO650" s="28"/>
      <c r="FP650" s="28"/>
      <c r="FQ650" s="28"/>
      <c r="FR650" s="28"/>
      <c r="FS650" s="28"/>
      <c r="FT650" s="28"/>
      <c r="FU650" s="28"/>
      <c r="FV650" s="28"/>
      <c r="FW650" s="28"/>
      <c r="FX650" s="28"/>
      <c r="FY650" s="28"/>
      <c r="FZ650" s="28"/>
      <c r="GA650" s="28"/>
      <c r="GB650" s="28"/>
      <c r="GC650" s="28"/>
      <c r="GD650" s="28"/>
      <c r="GE650" s="28"/>
      <c r="GF650" s="28"/>
      <c r="GG650" s="28"/>
      <c r="GH650" s="28"/>
      <c r="GI650" s="28"/>
      <c r="GJ650" s="28"/>
      <c r="GK650" s="28"/>
      <c r="GL650" s="28"/>
      <c r="GM650" s="28"/>
      <c r="GN650" s="28"/>
      <c r="GO650" s="28"/>
      <c r="GP650" s="28"/>
      <c r="GQ650" s="28"/>
      <c r="GR650" s="28"/>
      <c r="GS650" s="28"/>
      <c r="GT650" s="28"/>
      <c r="GU650" s="28"/>
      <c r="GV650" s="28"/>
      <c r="GW650" s="28"/>
      <c r="GX650" s="28"/>
      <c r="GY650" s="28"/>
      <c r="GZ650" s="28"/>
      <c r="HA650" s="28"/>
      <c r="HB650" s="28"/>
      <c r="HC650" s="28"/>
      <c r="HD650" s="28"/>
      <c r="HE650" s="28"/>
      <c r="HF650" s="28"/>
      <c r="HG650" s="28"/>
      <c r="HH650" s="28"/>
      <c r="HI650" s="28"/>
      <c r="HJ650" s="28"/>
      <c r="HK650" s="28"/>
      <c r="HL650" s="28"/>
      <c r="HM650" s="28"/>
      <c r="HN650" s="28"/>
      <c r="HO650" s="28"/>
      <c r="HP650" s="28"/>
      <c r="HQ650" s="28"/>
      <c r="HR650" s="28"/>
      <c r="HS650" s="28"/>
      <c r="HT650" s="28"/>
      <c r="HU650" s="28"/>
      <c r="HV650" s="28"/>
      <c r="HW650" s="28"/>
      <c r="HX650" s="28"/>
      <c r="HY650" s="28"/>
      <c r="HZ650" s="28"/>
      <c r="IA650" s="28"/>
      <c r="IB650" s="28"/>
      <c r="IC650" s="28"/>
      <c r="ID650" s="28"/>
      <c r="IE650" s="28"/>
      <c r="IF650" s="28"/>
      <c r="IG650" s="28"/>
      <c r="IH650" s="28"/>
      <c r="II650" s="28"/>
      <c r="IJ650" s="28"/>
      <c r="IK650" s="28"/>
      <c r="IL650" s="28"/>
      <c r="IM650" s="28"/>
      <c r="IN650" s="28"/>
      <c r="IO650" s="28"/>
      <c r="IP650" s="28"/>
      <c r="IQ650" s="28"/>
      <c r="IR650" s="28"/>
      <c r="IS650" s="28"/>
      <c r="IT650" s="28"/>
      <c r="IU650" s="28"/>
      <c r="IV650" s="28"/>
      <c r="IW650" s="28"/>
      <c r="IX650" s="28"/>
      <c r="IY650" s="28"/>
      <c r="IZ650" s="28"/>
      <c r="JA650" s="28"/>
      <c r="JB650" s="28"/>
      <c r="JC650" s="28"/>
      <c r="JD650" s="28"/>
      <c r="JE650" s="28"/>
      <c r="JF650" s="28"/>
      <c r="JG650" s="28"/>
      <c r="JH650" s="28"/>
      <c r="JI650" s="28"/>
      <c r="JJ650" s="28"/>
      <c r="JK650" s="28"/>
      <c r="JL650" s="28"/>
      <c r="JM650" s="28"/>
      <c r="JN650" s="28"/>
      <c r="JO650" s="28"/>
      <c r="JP650" s="28"/>
      <c r="JQ650" s="28"/>
      <c r="JR650" s="28"/>
      <c r="JS650" s="28"/>
    </row>
    <row r="651" spans="1:279" s="27" customFormat="1" ht="12.75" outlineLevel="1" x14ac:dyDescent="0.2">
      <c r="A651" s="33"/>
      <c r="B651" s="58"/>
      <c r="C651" s="33"/>
      <c r="D651" s="33" t="s">
        <v>182</v>
      </c>
      <c r="E651" s="33"/>
      <c r="F651" s="33"/>
      <c r="G651" s="202"/>
      <c r="H651" s="33"/>
      <c r="I651" s="12" t="s">
        <v>184</v>
      </c>
      <c r="J651" s="230">
        <v>0</v>
      </c>
      <c r="K651" s="230">
        <f>+J651</f>
        <v>0</v>
      </c>
      <c r="L651" s="230">
        <f t="shared" ref="L651" si="1176">+K651</f>
        <v>0</v>
      </c>
      <c r="M651" s="230">
        <f t="shared" ref="M651" si="1177">+L651</f>
        <v>0</v>
      </c>
      <c r="N651" s="230">
        <f t="shared" ref="N651" si="1178">+M651</f>
        <v>0</v>
      </c>
      <c r="O651" s="230">
        <f t="shared" ref="O651" si="1179">+N651</f>
        <v>0</v>
      </c>
      <c r="P651" s="230">
        <f t="shared" ref="P651" si="1180">+O651</f>
        <v>0</v>
      </c>
      <c r="Q651" s="230">
        <f t="shared" ref="Q651" si="1181">+P651</f>
        <v>0</v>
      </c>
      <c r="R651" s="230">
        <f t="shared" ref="R651" si="1182">+Q651</f>
        <v>0</v>
      </c>
      <c r="S651" s="230">
        <f t="shared" ref="S651" si="1183">+R651</f>
        <v>0</v>
      </c>
      <c r="T651" s="230">
        <f t="shared" ref="T651" si="1184">+S651</f>
        <v>0</v>
      </c>
      <c r="U651" s="230">
        <f t="shared" ref="U651" si="1185">+T651</f>
        <v>0</v>
      </c>
      <c r="V651" s="230">
        <f>SUM(V610:AG610)/SUM(J610:U610)</f>
        <v>2.6185963562873229</v>
      </c>
      <c r="W651" s="230">
        <f>+V651</f>
        <v>2.6185963562873229</v>
      </c>
      <c r="X651" s="230">
        <f t="shared" ref="X651" si="1186">+W651</f>
        <v>2.6185963562873229</v>
      </c>
      <c r="Y651" s="230">
        <f t="shared" ref="Y651" si="1187">+X651</f>
        <v>2.6185963562873229</v>
      </c>
      <c r="Z651" s="230">
        <f t="shared" ref="Z651" si="1188">+Y651</f>
        <v>2.6185963562873229</v>
      </c>
      <c r="AA651" s="230">
        <f t="shared" ref="AA651" si="1189">+Z651</f>
        <v>2.6185963562873229</v>
      </c>
      <c r="AB651" s="230">
        <f t="shared" ref="AB651" si="1190">+AA651</f>
        <v>2.6185963562873229</v>
      </c>
      <c r="AC651" s="230">
        <f t="shared" ref="AC651" si="1191">+AB651</f>
        <v>2.6185963562873229</v>
      </c>
      <c r="AD651" s="230">
        <f t="shared" ref="AD651" si="1192">+AC651</f>
        <v>2.6185963562873229</v>
      </c>
      <c r="AE651" s="230">
        <f t="shared" ref="AE651" si="1193">+AD651</f>
        <v>2.6185963562873229</v>
      </c>
      <c r="AF651" s="230">
        <f t="shared" ref="AF651" si="1194">+AE651</f>
        <v>2.6185963562873229</v>
      </c>
      <c r="AG651" s="230">
        <f t="shared" ref="AG651" si="1195">+AF651</f>
        <v>2.6185963562873229</v>
      </c>
      <c r="AH651" s="230">
        <f>SUM(AH610:AS610)/SUM(V610:AG610)</f>
        <v>1.00404833737477</v>
      </c>
      <c r="AI651" s="230">
        <f t="shared" ref="AI651" si="1196">+AH651</f>
        <v>1.00404833737477</v>
      </c>
      <c r="AJ651" s="230">
        <f t="shared" ref="AJ651:AL651" si="1197">+AI651</f>
        <v>1.00404833737477</v>
      </c>
      <c r="AK651" s="230">
        <f t="shared" si="1197"/>
        <v>1.00404833737477</v>
      </c>
      <c r="AL651" s="230">
        <f t="shared" si="1197"/>
        <v>1.00404833737477</v>
      </c>
      <c r="AM651" s="230">
        <f t="shared" ref="AM651" si="1198">+AL651</f>
        <v>1.00404833737477</v>
      </c>
      <c r="AN651" s="230">
        <f t="shared" ref="AN651" si="1199">+AM651</f>
        <v>1.00404833737477</v>
      </c>
      <c r="AO651" s="230">
        <f t="shared" ref="AO651" si="1200">+AN651</f>
        <v>1.00404833737477</v>
      </c>
      <c r="AP651" s="230">
        <f t="shared" ref="AP651" si="1201">+AO651</f>
        <v>1.00404833737477</v>
      </c>
      <c r="AQ651" s="230">
        <f t="shared" ref="AQ651" si="1202">+AP651</f>
        <v>1.00404833737477</v>
      </c>
      <c r="AR651" s="230">
        <f t="shared" ref="AR651" si="1203">+AQ651</f>
        <v>1.00404833737477</v>
      </c>
      <c r="AS651" s="230">
        <f t="shared" ref="AS651" si="1204">+AR651</f>
        <v>1.00404833737477</v>
      </c>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c r="CG651" s="34"/>
      <c r="CH651" s="34"/>
      <c r="CI651" s="34"/>
      <c r="CJ651" s="34"/>
      <c r="CK651" s="34"/>
      <c r="CL651" s="34"/>
      <c r="CM651" s="34"/>
      <c r="CN651" s="34"/>
      <c r="CO651" s="34"/>
      <c r="CP651" s="34"/>
      <c r="CQ651" s="34"/>
      <c r="CR651" s="34"/>
      <c r="CS651" s="34"/>
      <c r="CT651" s="34"/>
      <c r="CU651" s="34"/>
      <c r="CV651" s="34"/>
      <c r="CW651" s="34"/>
      <c r="CX651" s="34"/>
      <c r="CY651" s="34"/>
      <c r="CZ651" s="34"/>
      <c r="DA651" s="34"/>
      <c r="DB651" s="14"/>
      <c r="DC651" s="28"/>
      <c r="DD651" s="28"/>
      <c r="DE651" s="28"/>
      <c r="DF651" s="28"/>
      <c r="DG651" s="28"/>
      <c r="DH651" s="28"/>
      <c r="DI651" s="28"/>
      <c r="DJ651" s="28"/>
      <c r="DK651" s="28"/>
      <c r="DL651" s="28"/>
      <c r="DM651" s="28"/>
      <c r="DN651" s="28"/>
      <c r="DO651" s="28"/>
      <c r="DP651" s="28"/>
      <c r="DQ651" s="28"/>
      <c r="DR651" s="28"/>
      <c r="DS651" s="28"/>
      <c r="DT651" s="28"/>
      <c r="DU651" s="28"/>
      <c r="DV651" s="28"/>
      <c r="DW651" s="28"/>
      <c r="DX651" s="28"/>
      <c r="DY651" s="28"/>
      <c r="DZ651" s="28"/>
      <c r="EA651" s="28"/>
      <c r="EB651" s="28"/>
      <c r="EC651" s="28"/>
      <c r="ED651" s="28"/>
      <c r="EE651" s="28"/>
      <c r="EF651" s="28"/>
      <c r="EG651" s="28"/>
      <c r="EH651" s="28"/>
      <c r="EI651" s="28"/>
      <c r="EJ651" s="28"/>
      <c r="EK651" s="28"/>
      <c r="EL651" s="28"/>
      <c r="EM651" s="28"/>
      <c r="EN651" s="28"/>
      <c r="EO651" s="28"/>
      <c r="EP651" s="28"/>
      <c r="EQ651" s="28"/>
      <c r="ER651" s="28"/>
      <c r="ES651" s="28"/>
      <c r="ET651" s="28"/>
      <c r="EU651" s="28"/>
      <c r="EV651" s="28"/>
      <c r="EW651" s="28"/>
      <c r="EX651" s="28"/>
      <c r="EY651" s="28"/>
      <c r="EZ651" s="28"/>
      <c r="FA651" s="28"/>
      <c r="FB651" s="28"/>
      <c r="FC651" s="28"/>
      <c r="FD651" s="28"/>
      <c r="FE651" s="28"/>
      <c r="FF651" s="28"/>
      <c r="FG651" s="28"/>
      <c r="FH651" s="28"/>
      <c r="FI651" s="28"/>
      <c r="FJ651" s="28"/>
      <c r="FK651" s="28"/>
      <c r="FL651" s="28"/>
      <c r="FM651" s="28"/>
      <c r="FN651" s="28"/>
      <c r="FO651" s="28"/>
      <c r="FP651" s="28"/>
      <c r="FQ651" s="28"/>
      <c r="FR651" s="28"/>
      <c r="FS651" s="28"/>
      <c r="FT651" s="28"/>
      <c r="FU651" s="28"/>
      <c r="FV651" s="28"/>
      <c r="FW651" s="28"/>
      <c r="FX651" s="28"/>
      <c r="FY651" s="28"/>
      <c r="FZ651" s="28"/>
      <c r="GA651" s="28"/>
      <c r="GB651" s="28"/>
      <c r="GC651" s="28"/>
      <c r="GD651" s="28"/>
      <c r="GE651" s="28"/>
      <c r="GF651" s="28"/>
      <c r="GG651" s="28"/>
      <c r="GH651" s="28"/>
      <c r="GI651" s="28"/>
      <c r="GJ651" s="28"/>
      <c r="GK651" s="28"/>
      <c r="GL651" s="28"/>
      <c r="GM651" s="28"/>
      <c r="GN651" s="28"/>
      <c r="GO651" s="28"/>
      <c r="GP651" s="28"/>
      <c r="GQ651" s="28"/>
      <c r="GR651" s="28"/>
      <c r="GS651" s="28"/>
      <c r="GT651" s="28"/>
      <c r="GU651" s="28"/>
      <c r="GV651" s="28"/>
      <c r="GW651" s="28"/>
      <c r="GX651" s="28"/>
      <c r="GY651" s="28"/>
      <c r="GZ651" s="28"/>
      <c r="HA651" s="28"/>
      <c r="HB651" s="28"/>
      <c r="HC651" s="28"/>
      <c r="HD651" s="28"/>
      <c r="HE651" s="28"/>
      <c r="HF651" s="28"/>
      <c r="HG651" s="28"/>
      <c r="HH651" s="28"/>
      <c r="HI651" s="28"/>
      <c r="HJ651" s="28"/>
      <c r="HK651" s="28"/>
      <c r="HL651" s="28"/>
      <c r="HM651" s="28"/>
      <c r="HN651" s="28"/>
      <c r="HO651" s="28"/>
      <c r="HP651" s="28"/>
      <c r="HQ651" s="28"/>
      <c r="HR651" s="28"/>
      <c r="HS651" s="28"/>
      <c r="HT651" s="28"/>
      <c r="HU651" s="28"/>
      <c r="HV651" s="28"/>
      <c r="HW651" s="28"/>
      <c r="HX651" s="28"/>
      <c r="HY651" s="28"/>
      <c r="HZ651" s="28"/>
      <c r="IA651" s="28"/>
      <c r="IB651" s="28"/>
      <c r="IC651" s="28"/>
      <c r="ID651" s="28"/>
      <c r="IE651" s="28"/>
      <c r="IF651" s="28"/>
      <c r="IG651" s="28"/>
      <c r="IH651" s="28"/>
      <c r="II651" s="28"/>
      <c r="IJ651" s="28"/>
      <c r="IK651" s="28"/>
      <c r="IL651" s="28"/>
      <c r="IM651" s="28"/>
      <c r="IN651" s="28"/>
      <c r="IO651" s="28"/>
      <c r="IP651" s="28"/>
      <c r="IQ651" s="28"/>
      <c r="IR651" s="28"/>
      <c r="IS651" s="28"/>
      <c r="IT651" s="28"/>
      <c r="IU651" s="28"/>
      <c r="IV651" s="28"/>
      <c r="IW651" s="28"/>
      <c r="IX651" s="28"/>
      <c r="IY651" s="28"/>
      <c r="IZ651" s="28"/>
      <c r="JA651" s="28"/>
      <c r="JB651" s="28"/>
      <c r="JC651" s="28"/>
      <c r="JD651" s="28"/>
      <c r="JE651" s="28"/>
      <c r="JF651" s="28"/>
      <c r="JG651" s="28"/>
      <c r="JH651" s="28"/>
      <c r="JI651" s="28"/>
      <c r="JJ651" s="28"/>
      <c r="JK651" s="28"/>
      <c r="JL651" s="28"/>
      <c r="JM651" s="28"/>
      <c r="JN651" s="28"/>
      <c r="JO651" s="28"/>
      <c r="JP651" s="28"/>
      <c r="JQ651" s="28"/>
      <c r="JR651" s="28"/>
      <c r="JS651" s="28"/>
    </row>
    <row r="652" spans="1:279" s="27" customFormat="1" ht="12.75" outlineLevel="1" x14ac:dyDescent="0.2">
      <c r="A652" s="33"/>
      <c r="B652" s="58"/>
      <c r="C652" s="33"/>
      <c r="D652" s="33"/>
      <c r="E652" s="33"/>
      <c r="F652" s="33"/>
      <c r="G652" s="202"/>
      <c r="H652" s="33"/>
      <c r="I652" s="12"/>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c r="CG652" s="34"/>
      <c r="CH652" s="34"/>
      <c r="CI652" s="34"/>
      <c r="CJ652" s="34"/>
      <c r="CK652" s="34"/>
      <c r="CL652" s="34"/>
      <c r="CM652" s="34"/>
      <c r="CN652" s="34"/>
      <c r="CO652" s="34"/>
      <c r="CP652" s="34"/>
      <c r="CQ652" s="34"/>
      <c r="CR652" s="34"/>
      <c r="CS652" s="34"/>
      <c r="CT652" s="34"/>
      <c r="CU652" s="34"/>
      <c r="CV652" s="34"/>
      <c r="CW652" s="34"/>
      <c r="CX652" s="34"/>
      <c r="CY652" s="34"/>
      <c r="CZ652" s="34"/>
      <c r="DA652" s="34"/>
      <c r="DB652" s="14"/>
      <c r="DC652" s="28"/>
      <c r="DD652" s="28"/>
      <c r="DE652" s="28"/>
      <c r="DF652" s="28"/>
      <c r="DG652" s="28"/>
      <c r="DH652" s="28"/>
      <c r="DI652" s="28"/>
      <c r="DJ652" s="28"/>
      <c r="DK652" s="28"/>
      <c r="DL652" s="28"/>
      <c r="DM652" s="28"/>
      <c r="DN652" s="28"/>
      <c r="DO652" s="28"/>
      <c r="DP652" s="28"/>
      <c r="DQ652" s="28"/>
      <c r="DR652" s="28"/>
      <c r="DS652" s="28"/>
      <c r="DT652" s="28"/>
      <c r="DU652" s="28"/>
      <c r="DV652" s="28"/>
      <c r="DW652" s="28"/>
      <c r="DX652" s="28"/>
      <c r="DY652" s="28"/>
      <c r="DZ652" s="28"/>
      <c r="EA652" s="28"/>
      <c r="EB652" s="28"/>
      <c r="EC652" s="28"/>
      <c r="ED652" s="28"/>
      <c r="EE652" s="28"/>
      <c r="EF652" s="28"/>
      <c r="EG652" s="28"/>
      <c r="EH652" s="28"/>
      <c r="EI652" s="28"/>
      <c r="EJ652" s="28"/>
      <c r="EK652" s="28"/>
      <c r="EL652" s="28"/>
      <c r="EM652" s="28"/>
      <c r="EN652" s="28"/>
      <c r="EO652" s="28"/>
      <c r="EP652" s="28"/>
      <c r="EQ652" s="28"/>
      <c r="ER652" s="28"/>
      <c r="ES652" s="28"/>
      <c r="ET652" s="28"/>
      <c r="EU652" s="28"/>
      <c r="EV652" s="28"/>
      <c r="EW652" s="28"/>
      <c r="EX652" s="28"/>
      <c r="EY652" s="28"/>
      <c r="EZ652" s="28"/>
      <c r="FA652" s="28"/>
      <c r="FB652" s="28"/>
      <c r="FC652" s="28"/>
      <c r="FD652" s="28"/>
      <c r="FE652" s="28"/>
      <c r="FF652" s="28"/>
      <c r="FG652" s="28"/>
      <c r="FH652" s="28"/>
      <c r="FI652" s="28"/>
      <c r="FJ652" s="28"/>
      <c r="FK652" s="28"/>
      <c r="FL652" s="28"/>
      <c r="FM652" s="28"/>
      <c r="FN652" s="28"/>
      <c r="FO652" s="28"/>
      <c r="FP652" s="28"/>
      <c r="FQ652" s="28"/>
      <c r="FR652" s="28"/>
      <c r="FS652" s="28"/>
      <c r="FT652" s="28"/>
      <c r="FU652" s="28"/>
      <c r="FV652" s="28"/>
      <c r="FW652" s="28"/>
      <c r="FX652" s="28"/>
      <c r="FY652" s="28"/>
      <c r="FZ652" s="28"/>
      <c r="GA652" s="28"/>
      <c r="GB652" s="28"/>
      <c r="GC652" s="28"/>
      <c r="GD652" s="28"/>
      <c r="GE652" s="28"/>
      <c r="GF652" s="28"/>
      <c r="GG652" s="28"/>
      <c r="GH652" s="28"/>
      <c r="GI652" s="28"/>
      <c r="GJ652" s="28"/>
      <c r="GK652" s="28"/>
      <c r="GL652" s="28"/>
      <c r="GM652" s="28"/>
      <c r="GN652" s="28"/>
      <c r="GO652" s="28"/>
      <c r="GP652" s="28"/>
      <c r="GQ652" s="28"/>
      <c r="GR652" s="28"/>
      <c r="GS652" s="28"/>
      <c r="GT652" s="28"/>
      <c r="GU652" s="28"/>
      <c r="GV652" s="28"/>
      <c r="GW652" s="28"/>
      <c r="GX652" s="28"/>
      <c r="GY652" s="28"/>
      <c r="GZ652" s="28"/>
      <c r="HA652" s="28"/>
      <c r="HB652" s="28"/>
      <c r="HC652" s="28"/>
      <c r="HD652" s="28"/>
      <c r="HE652" s="28"/>
      <c r="HF652" s="28"/>
      <c r="HG652" s="28"/>
      <c r="HH652" s="28"/>
      <c r="HI652" s="28"/>
      <c r="HJ652" s="28"/>
      <c r="HK652" s="28"/>
      <c r="HL652" s="28"/>
      <c r="HM652" s="28"/>
      <c r="HN652" s="28"/>
      <c r="HO652" s="28"/>
      <c r="HP652" s="28"/>
      <c r="HQ652" s="28"/>
      <c r="HR652" s="28"/>
      <c r="HS652" s="28"/>
      <c r="HT652" s="28"/>
      <c r="HU652" s="28"/>
      <c r="HV652" s="28"/>
      <c r="HW652" s="28"/>
      <c r="HX652" s="28"/>
      <c r="HY652" s="28"/>
      <c r="HZ652" s="28"/>
      <c r="IA652" s="28"/>
      <c r="IB652" s="28"/>
      <c r="IC652" s="28"/>
      <c r="ID652" s="28"/>
      <c r="IE652" s="28"/>
      <c r="IF652" s="28"/>
      <c r="IG652" s="28"/>
      <c r="IH652" s="28"/>
      <c r="II652" s="28"/>
      <c r="IJ652" s="28"/>
      <c r="IK652" s="28"/>
      <c r="IL652" s="28"/>
      <c r="IM652" s="28"/>
      <c r="IN652" s="28"/>
      <c r="IO652" s="28"/>
      <c r="IP652" s="28"/>
      <c r="IQ652" s="28"/>
      <c r="IR652" s="28"/>
      <c r="IS652" s="28"/>
      <c r="IT652" s="28"/>
      <c r="IU652" s="28"/>
      <c r="IV652" s="28"/>
      <c r="IW652" s="28"/>
      <c r="IX652" s="28"/>
      <c r="IY652" s="28"/>
      <c r="IZ652" s="28"/>
      <c r="JA652" s="28"/>
      <c r="JB652" s="28"/>
      <c r="JC652" s="28"/>
      <c r="JD652" s="28"/>
      <c r="JE652" s="28"/>
      <c r="JF652" s="28"/>
      <c r="JG652" s="28"/>
      <c r="JH652" s="28"/>
      <c r="JI652" s="28"/>
      <c r="JJ652" s="28"/>
      <c r="JK652" s="28"/>
      <c r="JL652" s="28"/>
      <c r="JM652" s="28"/>
      <c r="JN652" s="28"/>
      <c r="JO652" s="28"/>
      <c r="JP652" s="28"/>
      <c r="JQ652" s="28"/>
      <c r="JR652" s="28"/>
      <c r="JS652" s="28"/>
    </row>
    <row r="653" spans="1:279" s="27" customFormat="1" ht="12.75" outlineLevel="1" x14ac:dyDescent="0.2">
      <c r="A653" s="33"/>
      <c r="B653" s="58"/>
      <c r="C653" s="33"/>
      <c r="D653" s="33"/>
      <c r="E653" s="33"/>
      <c r="F653" s="33"/>
      <c r="G653" s="202"/>
      <c r="H653" s="33"/>
      <c r="I653" s="12"/>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c r="CG653" s="34"/>
      <c r="CH653" s="34"/>
      <c r="CI653" s="34"/>
      <c r="CJ653" s="34"/>
      <c r="CK653" s="34"/>
      <c r="CL653" s="34"/>
      <c r="CM653" s="34"/>
      <c r="CN653" s="34"/>
      <c r="CO653" s="34"/>
      <c r="CP653" s="34"/>
      <c r="CQ653" s="34"/>
      <c r="CR653" s="34"/>
      <c r="CS653" s="34"/>
      <c r="CT653" s="34"/>
      <c r="CU653" s="34"/>
      <c r="CV653" s="34"/>
      <c r="CW653" s="34"/>
      <c r="CX653" s="34"/>
      <c r="CY653" s="34"/>
      <c r="CZ653" s="34"/>
      <c r="DA653" s="34"/>
      <c r="DB653" s="14"/>
      <c r="DC653" s="28"/>
      <c r="DD653" s="28"/>
      <c r="DE653" s="28"/>
      <c r="DF653" s="28"/>
      <c r="DG653" s="28"/>
      <c r="DH653" s="28"/>
      <c r="DI653" s="28"/>
      <c r="DJ653" s="28"/>
      <c r="DK653" s="28"/>
      <c r="DL653" s="28"/>
      <c r="DM653" s="28"/>
      <c r="DN653" s="28"/>
      <c r="DO653" s="28"/>
      <c r="DP653" s="28"/>
      <c r="DQ653" s="28"/>
      <c r="DR653" s="28"/>
      <c r="DS653" s="28"/>
      <c r="DT653" s="28"/>
      <c r="DU653" s="28"/>
      <c r="DV653" s="28"/>
      <c r="DW653" s="28"/>
      <c r="DX653" s="28"/>
      <c r="DY653" s="28"/>
      <c r="DZ653" s="28"/>
      <c r="EA653" s="28"/>
      <c r="EB653" s="28"/>
      <c r="EC653" s="28"/>
      <c r="ED653" s="28"/>
      <c r="EE653" s="28"/>
      <c r="EF653" s="28"/>
      <c r="EG653" s="28"/>
      <c r="EH653" s="28"/>
      <c r="EI653" s="28"/>
      <c r="EJ653" s="28"/>
      <c r="EK653" s="28"/>
      <c r="EL653" s="28"/>
      <c r="EM653" s="28"/>
      <c r="EN653" s="28"/>
      <c r="EO653" s="28"/>
      <c r="EP653" s="28"/>
      <c r="EQ653" s="28"/>
      <c r="ER653" s="28"/>
      <c r="ES653" s="28"/>
      <c r="ET653" s="28"/>
      <c r="EU653" s="28"/>
      <c r="EV653" s="28"/>
      <c r="EW653" s="28"/>
      <c r="EX653" s="28"/>
      <c r="EY653" s="28"/>
      <c r="EZ653" s="28"/>
      <c r="FA653" s="28"/>
      <c r="FB653" s="28"/>
      <c r="FC653" s="28"/>
      <c r="FD653" s="28"/>
      <c r="FE653" s="28"/>
      <c r="FF653" s="28"/>
      <c r="FG653" s="28"/>
      <c r="FH653" s="28"/>
      <c r="FI653" s="28"/>
      <c r="FJ653" s="28"/>
      <c r="FK653" s="28"/>
      <c r="FL653" s="28"/>
      <c r="FM653" s="28"/>
      <c r="FN653" s="28"/>
      <c r="FO653" s="28"/>
      <c r="FP653" s="28"/>
      <c r="FQ653" s="28"/>
      <c r="FR653" s="28"/>
      <c r="FS653" s="28"/>
      <c r="FT653" s="28"/>
      <c r="FU653" s="28"/>
      <c r="FV653" s="28"/>
      <c r="FW653" s="28"/>
      <c r="FX653" s="28"/>
      <c r="FY653" s="28"/>
      <c r="FZ653" s="28"/>
      <c r="GA653" s="28"/>
      <c r="GB653" s="28"/>
      <c r="GC653" s="28"/>
      <c r="GD653" s="28"/>
      <c r="GE653" s="28"/>
      <c r="GF653" s="28"/>
      <c r="GG653" s="28"/>
      <c r="GH653" s="28"/>
      <c r="GI653" s="28"/>
      <c r="GJ653" s="28"/>
      <c r="GK653" s="28"/>
      <c r="GL653" s="28"/>
      <c r="GM653" s="28"/>
      <c r="GN653" s="28"/>
      <c r="GO653" s="28"/>
      <c r="GP653" s="28"/>
      <c r="GQ653" s="28"/>
      <c r="GR653" s="28"/>
      <c r="GS653" s="28"/>
      <c r="GT653" s="28"/>
      <c r="GU653" s="28"/>
      <c r="GV653" s="28"/>
      <c r="GW653" s="28"/>
      <c r="GX653" s="28"/>
      <c r="GY653" s="28"/>
      <c r="GZ653" s="28"/>
      <c r="HA653" s="28"/>
      <c r="HB653" s="28"/>
      <c r="HC653" s="28"/>
      <c r="HD653" s="28"/>
      <c r="HE653" s="28"/>
      <c r="HF653" s="28"/>
      <c r="HG653" s="28"/>
      <c r="HH653" s="28"/>
      <c r="HI653" s="28"/>
      <c r="HJ653" s="28"/>
      <c r="HK653" s="28"/>
      <c r="HL653" s="28"/>
      <c r="HM653" s="28"/>
      <c r="HN653" s="28"/>
      <c r="HO653" s="28"/>
      <c r="HP653" s="28"/>
      <c r="HQ653" s="28"/>
      <c r="HR653" s="28"/>
      <c r="HS653" s="28"/>
      <c r="HT653" s="28"/>
      <c r="HU653" s="28"/>
      <c r="HV653" s="28"/>
      <c r="HW653" s="28"/>
      <c r="HX653" s="28"/>
      <c r="HY653" s="28"/>
      <c r="HZ653" s="28"/>
      <c r="IA653" s="28"/>
      <c r="IB653" s="28"/>
      <c r="IC653" s="28"/>
      <c r="ID653" s="28"/>
      <c r="IE653" s="28"/>
      <c r="IF653" s="28"/>
      <c r="IG653" s="28"/>
      <c r="IH653" s="28"/>
      <c r="II653" s="28"/>
      <c r="IJ653" s="28"/>
      <c r="IK653" s="28"/>
      <c r="IL653" s="28"/>
      <c r="IM653" s="28"/>
      <c r="IN653" s="28"/>
      <c r="IO653" s="28"/>
      <c r="IP653" s="28"/>
      <c r="IQ653" s="28"/>
      <c r="IR653" s="28"/>
      <c r="IS653" s="28"/>
      <c r="IT653" s="28"/>
      <c r="IU653" s="28"/>
      <c r="IV653" s="28"/>
      <c r="IW653" s="28"/>
      <c r="IX653" s="28"/>
      <c r="IY653" s="28"/>
      <c r="IZ653" s="28"/>
      <c r="JA653" s="28"/>
      <c r="JB653" s="28"/>
      <c r="JC653" s="28"/>
      <c r="JD653" s="28"/>
      <c r="JE653" s="28"/>
      <c r="JF653" s="28"/>
      <c r="JG653" s="28"/>
      <c r="JH653" s="28"/>
      <c r="JI653" s="28"/>
      <c r="JJ653" s="28"/>
      <c r="JK653" s="28"/>
      <c r="JL653" s="28"/>
      <c r="JM653" s="28"/>
      <c r="JN653" s="28"/>
      <c r="JO653" s="28"/>
      <c r="JP653" s="28"/>
      <c r="JQ653" s="28"/>
      <c r="JR653" s="28"/>
      <c r="JS653" s="28"/>
    </row>
    <row r="654" spans="1:279" s="27" customFormat="1" ht="12.75" outlineLevel="1" x14ac:dyDescent="0.2">
      <c r="A654" s="33"/>
      <c r="B654" s="58" t="s">
        <v>185</v>
      </c>
      <c r="C654" s="33" t="s">
        <v>10</v>
      </c>
      <c r="D654" s="33" t="s">
        <v>181</v>
      </c>
      <c r="E654" s="33"/>
      <c r="F654" s="33"/>
      <c r="G654" s="202"/>
      <c r="H654" s="33"/>
      <c r="I654" s="12" t="s">
        <v>183</v>
      </c>
      <c r="J654" s="229">
        <v>0</v>
      </c>
      <c r="K654" s="229">
        <f>+K611/J611-1</f>
        <v>-0.36668823501341941</v>
      </c>
      <c r="L654" s="229">
        <f t="shared" ref="L654" si="1205">+L611/K611-1</f>
        <v>-0.25630108534519702</v>
      </c>
      <c r="M654" s="229">
        <f t="shared" ref="M654" si="1206">+M611/L611-1</f>
        <v>-0.10902679477653043</v>
      </c>
      <c r="N654" s="229">
        <f t="shared" ref="N654" si="1207">+N611/M611-1</f>
        <v>-8.9391870972701848E-2</v>
      </c>
      <c r="O654" s="229">
        <f t="shared" ref="O654" si="1208">+O611/N611-1</f>
        <v>-1.7246717318721627E-2</v>
      </c>
      <c r="P654" s="229">
        <f t="shared" ref="P654" si="1209">+P611/O611-1</f>
        <v>0.58786761092224338</v>
      </c>
      <c r="Q654" s="229">
        <f t="shared" ref="Q654" si="1210">+Q611/P611-1</f>
        <v>-0.15053466870662813</v>
      </c>
      <c r="R654" s="229">
        <f t="shared" ref="R654" si="1211">+R611/Q611-1</f>
        <v>0.3786635688334079</v>
      </c>
      <c r="S654" s="229">
        <f t="shared" ref="S654" si="1212">+S611/R611-1</f>
        <v>0.27245864482667215</v>
      </c>
      <c r="T654" s="229">
        <f t="shared" ref="T654" si="1213">+T611/S611-1</f>
        <v>0.44457460183787934</v>
      </c>
      <c r="U654" s="229">
        <f t="shared" ref="U654" si="1214">+U611/T611-1</f>
        <v>0.70080350347025977</v>
      </c>
      <c r="V654" s="229">
        <f t="shared" ref="V654" si="1215">+V611/U611-1</f>
        <v>0.1209477869659874</v>
      </c>
      <c r="W654" s="229">
        <f t="shared" ref="W654" si="1216">+W611/V611-1</f>
        <v>-0.27112918912254302</v>
      </c>
      <c r="X654" s="229">
        <f t="shared" ref="X654" si="1217">+X611/W611-1</f>
        <v>-0.10616161449111816</v>
      </c>
      <c r="Y654" s="229">
        <f t="shared" ref="Y654" si="1218">+Y611/X611-1</f>
        <v>-0.34969766885423015</v>
      </c>
      <c r="Z654" s="229">
        <f t="shared" ref="Z654" si="1219">+Z611/Y611-1</f>
        <v>3.4114895072020923E-2</v>
      </c>
      <c r="AA654" s="229">
        <f t="shared" ref="AA654" si="1220">+AA611/Z611-1</f>
        <v>0.33016915071880071</v>
      </c>
      <c r="AB654" s="229">
        <f t="shared" ref="AB654" si="1221">+AB611/AA611-1</f>
        <v>0.23351147686127383</v>
      </c>
      <c r="AC654" s="229">
        <f t="shared" ref="AC654" si="1222">+AC611/AB611-1</f>
        <v>-0.18123610335477347</v>
      </c>
      <c r="AD654" s="229">
        <f t="shared" ref="AD654" si="1223">+AD611/AC611-1</f>
        <v>0.3140935383752772</v>
      </c>
      <c r="AE654" s="229">
        <f t="shared" ref="AE654" si="1224">+AE611/AD611-1</f>
        <v>0.22662503123061706</v>
      </c>
      <c r="AF654" s="229">
        <f t="shared" ref="AF654" si="1225">+AF611/AE611-1</f>
        <v>0.35690650981423766</v>
      </c>
      <c r="AG654" s="229">
        <f t="shared" ref="AG654" si="1226">+AG611/AF611-1</f>
        <v>0.5202541482717864</v>
      </c>
      <c r="AH654" s="229">
        <f t="shared" ref="AH654" si="1227">+AH611/AG611-1</f>
        <v>0.22860726930310404</v>
      </c>
      <c r="AI654" s="229">
        <f t="shared" ref="AI654" si="1228">+AI611/AH611-1</f>
        <v>-0.26143034145400024</v>
      </c>
      <c r="AJ654" s="229">
        <f t="shared" ref="AJ654:AL654" si="1229">+AJ611/AI611-1</f>
        <v>-0.30902268340571637</v>
      </c>
      <c r="AK654" s="229">
        <f t="shared" si="1229"/>
        <v>-8.7611371188760501E-2</v>
      </c>
      <c r="AL654" s="229">
        <f t="shared" si="1229"/>
        <v>-0.19060057800258279</v>
      </c>
      <c r="AM654" s="229">
        <f t="shared" ref="AM654" si="1230">+AM611/AL611-1</f>
        <v>0.23966041833167195</v>
      </c>
      <c r="AN654" s="229">
        <f t="shared" ref="AN654" si="1231">+AN611/AM611-1</f>
        <v>0.19004941789241814</v>
      </c>
      <c r="AO654" s="229">
        <f t="shared" ref="AO654" si="1232">+AO611/AN611-1</f>
        <v>-0.15590731049510087</v>
      </c>
      <c r="AP654" s="229">
        <f t="shared" ref="AP654" si="1233">+AP611/AO611-1</f>
        <v>-3.1698558091024509E-2</v>
      </c>
      <c r="AQ654" s="229">
        <f t="shared" ref="AQ654" si="1234">+AQ611/AP611-1</f>
        <v>1.15677118194637E-2</v>
      </c>
      <c r="AR654" s="229">
        <f t="shared" ref="AR654" si="1235">+AR611/AQ611-1</f>
        <v>0.27856443209875414</v>
      </c>
      <c r="AS654" s="229">
        <f t="shared" ref="AS654" si="1236">+AS611/AR611-1</f>
        <v>0.31549225236476208</v>
      </c>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c r="CG654" s="34"/>
      <c r="CH654" s="34"/>
      <c r="CI654" s="34"/>
      <c r="CJ654" s="34"/>
      <c r="CK654" s="34"/>
      <c r="CL654" s="34"/>
      <c r="CM654" s="34"/>
      <c r="CN654" s="34"/>
      <c r="CO654" s="34"/>
      <c r="CP654" s="34"/>
      <c r="CQ654" s="34"/>
      <c r="CR654" s="34"/>
      <c r="CS654" s="34"/>
      <c r="CT654" s="34"/>
      <c r="CU654" s="34"/>
      <c r="CV654" s="34"/>
      <c r="CW654" s="34"/>
      <c r="CX654" s="34"/>
      <c r="CY654" s="34"/>
      <c r="CZ654" s="34"/>
      <c r="DA654" s="34"/>
      <c r="DB654" s="14"/>
      <c r="DC654" s="28"/>
      <c r="DD654" s="28"/>
      <c r="DE654" s="28"/>
      <c r="DF654" s="28"/>
      <c r="DG654" s="28"/>
      <c r="DH654" s="28"/>
      <c r="DI654" s="28"/>
      <c r="DJ654" s="28"/>
      <c r="DK654" s="28"/>
      <c r="DL654" s="28"/>
      <c r="DM654" s="28"/>
      <c r="DN654" s="28"/>
      <c r="DO654" s="28"/>
      <c r="DP654" s="28"/>
      <c r="DQ654" s="28"/>
      <c r="DR654" s="28"/>
      <c r="DS654" s="28"/>
      <c r="DT654" s="28"/>
      <c r="DU654" s="28"/>
      <c r="DV654" s="28"/>
      <c r="DW654" s="28"/>
      <c r="DX654" s="28"/>
      <c r="DY654" s="28"/>
      <c r="DZ654" s="28"/>
      <c r="EA654" s="28"/>
      <c r="EB654" s="28"/>
      <c r="EC654" s="28"/>
      <c r="ED654" s="28"/>
      <c r="EE654" s="28"/>
      <c r="EF654" s="28"/>
      <c r="EG654" s="28"/>
      <c r="EH654" s="28"/>
      <c r="EI654" s="28"/>
      <c r="EJ654" s="28"/>
      <c r="EK654" s="28"/>
      <c r="EL654" s="28"/>
      <c r="EM654" s="28"/>
      <c r="EN654" s="28"/>
      <c r="EO654" s="28"/>
      <c r="EP654" s="28"/>
      <c r="EQ654" s="28"/>
      <c r="ER654" s="28"/>
      <c r="ES654" s="28"/>
      <c r="ET654" s="28"/>
      <c r="EU654" s="28"/>
      <c r="EV654" s="28"/>
      <c r="EW654" s="28"/>
      <c r="EX654" s="28"/>
      <c r="EY654" s="28"/>
      <c r="EZ654" s="28"/>
      <c r="FA654" s="28"/>
      <c r="FB654" s="28"/>
      <c r="FC654" s="28"/>
      <c r="FD654" s="28"/>
      <c r="FE654" s="28"/>
      <c r="FF654" s="28"/>
      <c r="FG654" s="28"/>
      <c r="FH654" s="28"/>
      <c r="FI654" s="28"/>
      <c r="FJ654" s="28"/>
      <c r="FK654" s="28"/>
      <c r="FL654" s="28"/>
      <c r="FM654" s="28"/>
      <c r="FN654" s="28"/>
      <c r="FO654" s="28"/>
      <c r="FP654" s="28"/>
      <c r="FQ654" s="28"/>
      <c r="FR654" s="28"/>
      <c r="FS654" s="28"/>
      <c r="FT654" s="28"/>
      <c r="FU654" s="28"/>
      <c r="FV654" s="28"/>
      <c r="FW654" s="28"/>
      <c r="FX654" s="28"/>
      <c r="FY654" s="28"/>
      <c r="FZ654" s="28"/>
      <c r="GA654" s="28"/>
      <c r="GB654" s="28"/>
      <c r="GC654" s="28"/>
      <c r="GD654" s="28"/>
      <c r="GE654" s="28"/>
      <c r="GF654" s="28"/>
      <c r="GG654" s="28"/>
      <c r="GH654" s="28"/>
      <c r="GI654" s="28"/>
      <c r="GJ654" s="28"/>
      <c r="GK654" s="28"/>
      <c r="GL654" s="28"/>
      <c r="GM654" s="28"/>
      <c r="GN654" s="28"/>
      <c r="GO654" s="28"/>
      <c r="GP654" s="28"/>
      <c r="GQ654" s="28"/>
      <c r="GR654" s="28"/>
      <c r="GS654" s="28"/>
      <c r="GT654" s="28"/>
      <c r="GU654" s="28"/>
      <c r="GV654" s="28"/>
      <c r="GW654" s="28"/>
      <c r="GX654" s="28"/>
      <c r="GY654" s="28"/>
      <c r="GZ654" s="28"/>
      <c r="HA654" s="28"/>
      <c r="HB654" s="28"/>
      <c r="HC654" s="28"/>
      <c r="HD654" s="28"/>
      <c r="HE654" s="28"/>
      <c r="HF654" s="28"/>
      <c r="HG654" s="28"/>
      <c r="HH654" s="28"/>
      <c r="HI654" s="28"/>
      <c r="HJ654" s="28"/>
      <c r="HK654" s="28"/>
      <c r="HL654" s="28"/>
      <c r="HM654" s="28"/>
      <c r="HN654" s="28"/>
      <c r="HO654" s="28"/>
      <c r="HP654" s="28"/>
      <c r="HQ654" s="28"/>
      <c r="HR654" s="28"/>
      <c r="HS654" s="28"/>
      <c r="HT654" s="28"/>
      <c r="HU654" s="28"/>
      <c r="HV654" s="28"/>
      <c r="HW654" s="28"/>
      <c r="HX654" s="28"/>
      <c r="HY654" s="28"/>
      <c r="HZ654" s="28"/>
      <c r="IA654" s="28"/>
      <c r="IB654" s="28"/>
      <c r="IC654" s="28"/>
      <c r="ID654" s="28"/>
      <c r="IE654" s="28"/>
      <c r="IF654" s="28"/>
      <c r="IG654" s="28"/>
      <c r="IH654" s="28"/>
      <c r="II654" s="28"/>
      <c r="IJ654" s="28"/>
      <c r="IK654" s="28"/>
      <c r="IL654" s="28"/>
      <c r="IM654" s="28"/>
      <c r="IN654" s="28"/>
      <c r="IO654" s="28"/>
      <c r="IP654" s="28"/>
      <c r="IQ654" s="28"/>
      <c r="IR654" s="28"/>
      <c r="IS654" s="28"/>
      <c r="IT654" s="28"/>
      <c r="IU654" s="28"/>
      <c r="IV654" s="28"/>
      <c r="IW654" s="28"/>
      <c r="IX654" s="28"/>
      <c r="IY654" s="28"/>
      <c r="IZ654" s="28"/>
      <c r="JA654" s="28"/>
      <c r="JB654" s="28"/>
      <c r="JC654" s="28"/>
      <c r="JD654" s="28"/>
      <c r="JE654" s="28"/>
      <c r="JF654" s="28"/>
      <c r="JG654" s="28"/>
      <c r="JH654" s="28"/>
      <c r="JI654" s="28"/>
      <c r="JJ654" s="28"/>
      <c r="JK654" s="28"/>
      <c r="JL654" s="28"/>
      <c r="JM654" s="28"/>
      <c r="JN654" s="28"/>
      <c r="JO654" s="28"/>
      <c r="JP654" s="28"/>
      <c r="JQ654" s="28"/>
      <c r="JR654" s="28"/>
      <c r="JS654" s="28"/>
    </row>
    <row r="655" spans="1:279" s="27" customFormat="1" ht="12.75" outlineLevel="1" x14ac:dyDescent="0.2">
      <c r="A655" s="33"/>
      <c r="B655" s="58"/>
      <c r="C655" s="33"/>
      <c r="D655" s="33" t="s">
        <v>182</v>
      </c>
      <c r="E655" s="33"/>
      <c r="F655" s="33"/>
      <c r="G655" s="202"/>
      <c r="H655" s="33"/>
      <c r="I655" s="12" t="s">
        <v>184</v>
      </c>
      <c r="J655" s="230">
        <v>0</v>
      </c>
      <c r="K655" s="230">
        <f>+J655</f>
        <v>0</v>
      </c>
      <c r="L655" s="230">
        <f t="shared" ref="L655" si="1237">+K655</f>
        <v>0</v>
      </c>
      <c r="M655" s="230">
        <f t="shared" ref="M655" si="1238">+L655</f>
        <v>0</v>
      </c>
      <c r="N655" s="230">
        <f t="shared" ref="N655" si="1239">+M655</f>
        <v>0</v>
      </c>
      <c r="O655" s="230">
        <f t="shared" ref="O655" si="1240">+N655</f>
        <v>0</v>
      </c>
      <c r="P655" s="230">
        <f t="shared" ref="P655" si="1241">+O655</f>
        <v>0</v>
      </c>
      <c r="Q655" s="230">
        <f t="shared" ref="Q655" si="1242">+P655</f>
        <v>0</v>
      </c>
      <c r="R655" s="230">
        <f t="shared" ref="R655" si="1243">+Q655</f>
        <v>0</v>
      </c>
      <c r="S655" s="230">
        <f t="shared" ref="S655" si="1244">+R655</f>
        <v>0</v>
      </c>
      <c r="T655" s="230">
        <f t="shared" ref="T655" si="1245">+S655</f>
        <v>0</v>
      </c>
      <c r="U655" s="230">
        <f t="shared" ref="U655" si="1246">+T655</f>
        <v>0</v>
      </c>
      <c r="V655" s="230">
        <f>SUM(V611:AG611)/SUM(J611:U611)</f>
        <v>2.6186258500887214</v>
      </c>
      <c r="W655" s="230">
        <f>+V655</f>
        <v>2.6186258500887214</v>
      </c>
      <c r="X655" s="230">
        <f t="shared" ref="X655" si="1247">+W655</f>
        <v>2.6186258500887214</v>
      </c>
      <c r="Y655" s="230">
        <f t="shared" ref="Y655" si="1248">+X655</f>
        <v>2.6186258500887214</v>
      </c>
      <c r="Z655" s="230">
        <f t="shared" ref="Z655" si="1249">+Y655</f>
        <v>2.6186258500887214</v>
      </c>
      <c r="AA655" s="230">
        <f t="shared" ref="AA655" si="1250">+Z655</f>
        <v>2.6186258500887214</v>
      </c>
      <c r="AB655" s="230">
        <f t="shared" ref="AB655" si="1251">+AA655</f>
        <v>2.6186258500887214</v>
      </c>
      <c r="AC655" s="230">
        <f t="shared" ref="AC655" si="1252">+AB655</f>
        <v>2.6186258500887214</v>
      </c>
      <c r="AD655" s="230">
        <f t="shared" ref="AD655" si="1253">+AC655</f>
        <v>2.6186258500887214</v>
      </c>
      <c r="AE655" s="230">
        <f t="shared" ref="AE655" si="1254">+AD655</f>
        <v>2.6186258500887214</v>
      </c>
      <c r="AF655" s="230">
        <f t="shared" ref="AF655" si="1255">+AE655</f>
        <v>2.6186258500887214</v>
      </c>
      <c r="AG655" s="230">
        <f t="shared" ref="AG655" si="1256">+AF655</f>
        <v>2.6186258500887214</v>
      </c>
      <c r="AH655" s="230">
        <f>SUM(AH611:AS611)/SUM(V611:AG611)</f>
        <v>1.6330506856570974</v>
      </c>
      <c r="AI655" s="230">
        <f t="shared" ref="AI655" si="1257">+AH655</f>
        <v>1.6330506856570974</v>
      </c>
      <c r="AJ655" s="230">
        <f t="shared" ref="AJ655:AL655" si="1258">+AI655</f>
        <v>1.6330506856570974</v>
      </c>
      <c r="AK655" s="230">
        <f t="shared" si="1258"/>
        <v>1.6330506856570974</v>
      </c>
      <c r="AL655" s="230">
        <f t="shared" si="1258"/>
        <v>1.6330506856570974</v>
      </c>
      <c r="AM655" s="230">
        <f t="shared" ref="AM655" si="1259">+AL655</f>
        <v>1.6330506856570974</v>
      </c>
      <c r="AN655" s="230">
        <f t="shared" ref="AN655" si="1260">+AM655</f>
        <v>1.6330506856570974</v>
      </c>
      <c r="AO655" s="230">
        <f t="shared" ref="AO655" si="1261">+AN655</f>
        <v>1.6330506856570974</v>
      </c>
      <c r="AP655" s="230">
        <f t="shared" ref="AP655" si="1262">+AO655</f>
        <v>1.6330506856570974</v>
      </c>
      <c r="AQ655" s="230">
        <f t="shared" ref="AQ655" si="1263">+AP655</f>
        <v>1.6330506856570974</v>
      </c>
      <c r="AR655" s="230">
        <f t="shared" ref="AR655" si="1264">+AQ655</f>
        <v>1.6330506856570974</v>
      </c>
      <c r="AS655" s="230">
        <f t="shared" ref="AS655" si="1265">+AR655</f>
        <v>1.6330506856570974</v>
      </c>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c r="CG655" s="34"/>
      <c r="CH655" s="34"/>
      <c r="CI655" s="34"/>
      <c r="CJ655" s="34"/>
      <c r="CK655" s="34"/>
      <c r="CL655" s="34"/>
      <c r="CM655" s="34"/>
      <c r="CN655" s="34"/>
      <c r="CO655" s="34"/>
      <c r="CP655" s="34"/>
      <c r="CQ655" s="34"/>
      <c r="CR655" s="34"/>
      <c r="CS655" s="34"/>
      <c r="CT655" s="34"/>
      <c r="CU655" s="34"/>
      <c r="CV655" s="34"/>
      <c r="CW655" s="34"/>
      <c r="CX655" s="34"/>
      <c r="CY655" s="34"/>
      <c r="CZ655" s="34"/>
      <c r="DA655" s="34"/>
      <c r="DB655" s="14"/>
      <c r="DC655" s="28"/>
      <c r="DD655" s="28"/>
      <c r="DE655" s="28"/>
      <c r="DF655" s="28"/>
      <c r="DG655" s="28"/>
      <c r="DH655" s="28"/>
      <c r="DI655" s="28"/>
      <c r="DJ655" s="28"/>
      <c r="DK655" s="28"/>
      <c r="DL655" s="28"/>
      <c r="DM655" s="28"/>
      <c r="DN655" s="28"/>
      <c r="DO655" s="28"/>
      <c r="DP655" s="28"/>
      <c r="DQ655" s="28"/>
      <c r="DR655" s="28"/>
      <c r="DS655" s="28"/>
      <c r="DT655" s="28"/>
      <c r="DU655" s="28"/>
      <c r="DV655" s="28"/>
      <c r="DW655" s="28"/>
      <c r="DX655" s="28"/>
      <c r="DY655" s="28"/>
      <c r="DZ655" s="28"/>
      <c r="EA655" s="28"/>
      <c r="EB655" s="28"/>
      <c r="EC655" s="28"/>
      <c r="ED655" s="28"/>
      <c r="EE655" s="28"/>
      <c r="EF655" s="28"/>
      <c r="EG655" s="28"/>
      <c r="EH655" s="28"/>
      <c r="EI655" s="28"/>
      <c r="EJ655" s="28"/>
      <c r="EK655" s="28"/>
      <c r="EL655" s="28"/>
      <c r="EM655" s="28"/>
      <c r="EN655" s="28"/>
      <c r="EO655" s="28"/>
      <c r="EP655" s="28"/>
      <c r="EQ655" s="28"/>
      <c r="ER655" s="28"/>
      <c r="ES655" s="28"/>
      <c r="ET655" s="28"/>
      <c r="EU655" s="28"/>
      <c r="EV655" s="28"/>
      <c r="EW655" s="28"/>
      <c r="EX655" s="28"/>
      <c r="EY655" s="28"/>
      <c r="EZ655" s="28"/>
      <c r="FA655" s="28"/>
      <c r="FB655" s="28"/>
      <c r="FC655" s="28"/>
      <c r="FD655" s="28"/>
      <c r="FE655" s="28"/>
      <c r="FF655" s="28"/>
      <c r="FG655" s="28"/>
      <c r="FH655" s="28"/>
      <c r="FI655" s="28"/>
      <c r="FJ655" s="28"/>
      <c r="FK655" s="28"/>
      <c r="FL655" s="28"/>
      <c r="FM655" s="28"/>
      <c r="FN655" s="28"/>
      <c r="FO655" s="28"/>
      <c r="FP655" s="28"/>
      <c r="FQ655" s="28"/>
      <c r="FR655" s="28"/>
      <c r="FS655" s="28"/>
      <c r="FT655" s="28"/>
      <c r="FU655" s="28"/>
      <c r="FV655" s="28"/>
      <c r="FW655" s="28"/>
      <c r="FX655" s="28"/>
      <c r="FY655" s="28"/>
      <c r="FZ655" s="28"/>
      <c r="GA655" s="28"/>
      <c r="GB655" s="28"/>
      <c r="GC655" s="28"/>
      <c r="GD655" s="28"/>
      <c r="GE655" s="28"/>
      <c r="GF655" s="28"/>
      <c r="GG655" s="28"/>
      <c r="GH655" s="28"/>
      <c r="GI655" s="28"/>
      <c r="GJ655" s="28"/>
      <c r="GK655" s="28"/>
      <c r="GL655" s="28"/>
      <c r="GM655" s="28"/>
      <c r="GN655" s="28"/>
      <c r="GO655" s="28"/>
      <c r="GP655" s="28"/>
      <c r="GQ655" s="28"/>
      <c r="GR655" s="28"/>
      <c r="GS655" s="28"/>
      <c r="GT655" s="28"/>
      <c r="GU655" s="28"/>
      <c r="GV655" s="28"/>
      <c r="GW655" s="28"/>
      <c r="GX655" s="28"/>
      <c r="GY655" s="28"/>
      <c r="GZ655" s="28"/>
      <c r="HA655" s="28"/>
      <c r="HB655" s="28"/>
      <c r="HC655" s="28"/>
      <c r="HD655" s="28"/>
      <c r="HE655" s="28"/>
      <c r="HF655" s="28"/>
      <c r="HG655" s="28"/>
      <c r="HH655" s="28"/>
      <c r="HI655" s="28"/>
      <c r="HJ655" s="28"/>
      <c r="HK655" s="28"/>
      <c r="HL655" s="28"/>
      <c r="HM655" s="28"/>
      <c r="HN655" s="28"/>
      <c r="HO655" s="28"/>
      <c r="HP655" s="28"/>
      <c r="HQ655" s="28"/>
      <c r="HR655" s="28"/>
      <c r="HS655" s="28"/>
      <c r="HT655" s="28"/>
      <c r="HU655" s="28"/>
      <c r="HV655" s="28"/>
      <c r="HW655" s="28"/>
      <c r="HX655" s="28"/>
      <c r="HY655" s="28"/>
      <c r="HZ655" s="28"/>
      <c r="IA655" s="28"/>
      <c r="IB655" s="28"/>
      <c r="IC655" s="28"/>
      <c r="ID655" s="28"/>
      <c r="IE655" s="28"/>
      <c r="IF655" s="28"/>
      <c r="IG655" s="28"/>
      <c r="IH655" s="28"/>
      <c r="II655" s="28"/>
      <c r="IJ655" s="28"/>
      <c r="IK655" s="28"/>
      <c r="IL655" s="28"/>
      <c r="IM655" s="28"/>
      <c r="IN655" s="28"/>
      <c r="IO655" s="28"/>
      <c r="IP655" s="28"/>
      <c r="IQ655" s="28"/>
      <c r="IR655" s="28"/>
      <c r="IS655" s="28"/>
      <c r="IT655" s="28"/>
      <c r="IU655" s="28"/>
      <c r="IV655" s="28"/>
      <c r="IW655" s="28"/>
      <c r="IX655" s="28"/>
      <c r="IY655" s="28"/>
      <c r="IZ655" s="28"/>
      <c r="JA655" s="28"/>
      <c r="JB655" s="28"/>
      <c r="JC655" s="28"/>
      <c r="JD655" s="28"/>
      <c r="JE655" s="28"/>
      <c r="JF655" s="28"/>
      <c r="JG655" s="28"/>
      <c r="JH655" s="28"/>
      <c r="JI655" s="28"/>
      <c r="JJ655" s="28"/>
      <c r="JK655" s="28"/>
      <c r="JL655" s="28"/>
      <c r="JM655" s="28"/>
      <c r="JN655" s="28"/>
      <c r="JO655" s="28"/>
      <c r="JP655" s="28"/>
      <c r="JQ655" s="28"/>
      <c r="JR655" s="28"/>
      <c r="JS655" s="28"/>
    </row>
    <row r="656" spans="1:279" s="27" customFormat="1" ht="12.75" outlineLevel="1" x14ac:dyDescent="0.2">
      <c r="A656" s="33"/>
      <c r="B656" s="58"/>
      <c r="C656" s="33"/>
      <c r="D656" s="33"/>
      <c r="E656" s="33"/>
      <c r="F656" s="33"/>
      <c r="G656" s="202"/>
      <c r="H656" s="33"/>
      <c r="I656" s="12"/>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c r="CG656" s="34"/>
      <c r="CH656" s="34"/>
      <c r="CI656" s="34"/>
      <c r="CJ656" s="34"/>
      <c r="CK656" s="34"/>
      <c r="CL656" s="34"/>
      <c r="CM656" s="34"/>
      <c r="CN656" s="34"/>
      <c r="CO656" s="34"/>
      <c r="CP656" s="34"/>
      <c r="CQ656" s="34"/>
      <c r="CR656" s="34"/>
      <c r="CS656" s="34"/>
      <c r="CT656" s="34"/>
      <c r="CU656" s="34"/>
      <c r="CV656" s="34"/>
      <c r="CW656" s="34"/>
      <c r="CX656" s="34"/>
      <c r="CY656" s="34"/>
      <c r="CZ656" s="34"/>
      <c r="DA656" s="34"/>
      <c r="DB656" s="14"/>
      <c r="DC656" s="28"/>
      <c r="DD656" s="28"/>
      <c r="DE656" s="28"/>
      <c r="DF656" s="28"/>
      <c r="DG656" s="28"/>
      <c r="DH656" s="28"/>
      <c r="DI656" s="28"/>
      <c r="DJ656" s="28"/>
      <c r="DK656" s="28"/>
      <c r="DL656" s="28"/>
      <c r="DM656" s="28"/>
      <c r="DN656" s="28"/>
      <c r="DO656" s="28"/>
      <c r="DP656" s="28"/>
      <c r="DQ656" s="28"/>
      <c r="DR656" s="28"/>
      <c r="DS656" s="28"/>
      <c r="DT656" s="28"/>
      <c r="DU656" s="28"/>
      <c r="DV656" s="28"/>
      <c r="DW656" s="28"/>
      <c r="DX656" s="28"/>
      <c r="DY656" s="28"/>
      <c r="DZ656" s="28"/>
      <c r="EA656" s="28"/>
      <c r="EB656" s="28"/>
      <c r="EC656" s="28"/>
      <c r="ED656" s="28"/>
      <c r="EE656" s="28"/>
      <c r="EF656" s="28"/>
      <c r="EG656" s="28"/>
      <c r="EH656" s="28"/>
      <c r="EI656" s="28"/>
      <c r="EJ656" s="28"/>
      <c r="EK656" s="28"/>
      <c r="EL656" s="28"/>
      <c r="EM656" s="28"/>
      <c r="EN656" s="28"/>
      <c r="EO656" s="28"/>
      <c r="EP656" s="28"/>
      <c r="EQ656" s="28"/>
      <c r="ER656" s="28"/>
      <c r="ES656" s="28"/>
      <c r="ET656" s="28"/>
      <c r="EU656" s="28"/>
      <c r="EV656" s="28"/>
      <c r="EW656" s="28"/>
      <c r="EX656" s="28"/>
      <c r="EY656" s="28"/>
      <c r="EZ656" s="28"/>
      <c r="FA656" s="28"/>
      <c r="FB656" s="28"/>
      <c r="FC656" s="28"/>
      <c r="FD656" s="28"/>
      <c r="FE656" s="28"/>
      <c r="FF656" s="28"/>
      <c r="FG656" s="28"/>
      <c r="FH656" s="28"/>
      <c r="FI656" s="28"/>
      <c r="FJ656" s="28"/>
      <c r="FK656" s="28"/>
      <c r="FL656" s="28"/>
      <c r="FM656" s="28"/>
      <c r="FN656" s="28"/>
      <c r="FO656" s="28"/>
      <c r="FP656" s="28"/>
      <c r="FQ656" s="28"/>
      <c r="FR656" s="28"/>
      <c r="FS656" s="28"/>
      <c r="FT656" s="28"/>
      <c r="FU656" s="28"/>
      <c r="FV656" s="28"/>
      <c r="FW656" s="28"/>
      <c r="FX656" s="28"/>
      <c r="FY656" s="28"/>
      <c r="FZ656" s="28"/>
      <c r="GA656" s="28"/>
      <c r="GB656" s="28"/>
      <c r="GC656" s="28"/>
      <c r="GD656" s="28"/>
      <c r="GE656" s="28"/>
      <c r="GF656" s="28"/>
      <c r="GG656" s="28"/>
      <c r="GH656" s="28"/>
      <c r="GI656" s="28"/>
      <c r="GJ656" s="28"/>
      <c r="GK656" s="28"/>
      <c r="GL656" s="28"/>
      <c r="GM656" s="28"/>
      <c r="GN656" s="28"/>
      <c r="GO656" s="28"/>
      <c r="GP656" s="28"/>
      <c r="GQ656" s="28"/>
      <c r="GR656" s="28"/>
      <c r="GS656" s="28"/>
      <c r="GT656" s="28"/>
      <c r="GU656" s="28"/>
      <c r="GV656" s="28"/>
      <c r="GW656" s="28"/>
      <c r="GX656" s="28"/>
      <c r="GY656" s="28"/>
      <c r="GZ656" s="28"/>
      <c r="HA656" s="28"/>
      <c r="HB656" s="28"/>
      <c r="HC656" s="28"/>
      <c r="HD656" s="28"/>
      <c r="HE656" s="28"/>
      <c r="HF656" s="28"/>
      <c r="HG656" s="28"/>
      <c r="HH656" s="28"/>
      <c r="HI656" s="28"/>
      <c r="HJ656" s="28"/>
      <c r="HK656" s="28"/>
      <c r="HL656" s="28"/>
      <c r="HM656" s="28"/>
      <c r="HN656" s="28"/>
      <c r="HO656" s="28"/>
      <c r="HP656" s="28"/>
      <c r="HQ656" s="28"/>
      <c r="HR656" s="28"/>
      <c r="HS656" s="28"/>
      <c r="HT656" s="28"/>
      <c r="HU656" s="28"/>
      <c r="HV656" s="28"/>
      <c r="HW656" s="28"/>
      <c r="HX656" s="28"/>
      <c r="HY656" s="28"/>
      <c r="HZ656" s="28"/>
      <c r="IA656" s="28"/>
      <c r="IB656" s="28"/>
      <c r="IC656" s="28"/>
      <c r="ID656" s="28"/>
      <c r="IE656" s="28"/>
      <c r="IF656" s="28"/>
      <c r="IG656" s="28"/>
      <c r="IH656" s="28"/>
      <c r="II656" s="28"/>
      <c r="IJ656" s="28"/>
      <c r="IK656" s="28"/>
      <c r="IL656" s="28"/>
      <c r="IM656" s="28"/>
      <c r="IN656" s="28"/>
      <c r="IO656" s="28"/>
      <c r="IP656" s="28"/>
      <c r="IQ656" s="28"/>
      <c r="IR656" s="28"/>
      <c r="IS656" s="28"/>
      <c r="IT656" s="28"/>
      <c r="IU656" s="28"/>
      <c r="IV656" s="28"/>
      <c r="IW656" s="28"/>
      <c r="IX656" s="28"/>
      <c r="IY656" s="28"/>
      <c r="IZ656" s="28"/>
      <c r="JA656" s="28"/>
      <c r="JB656" s="28"/>
      <c r="JC656" s="28"/>
      <c r="JD656" s="28"/>
      <c r="JE656" s="28"/>
      <c r="JF656" s="28"/>
      <c r="JG656" s="28"/>
      <c r="JH656" s="28"/>
      <c r="JI656" s="28"/>
      <c r="JJ656" s="28"/>
      <c r="JK656" s="28"/>
      <c r="JL656" s="28"/>
      <c r="JM656" s="28"/>
      <c r="JN656" s="28"/>
      <c r="JO656" s="28"/>
      <c r="JP656" s="28"/>
      <c r="JQ656" s="28"/>
      <c r="JR656" s="28"/>
      <c r="JS656" s="28"/>
    </row>
    <row r="657" spans="1:279" s="27" customFormat="1" ht="12.75" outlineLevel="1" x14ac:dyDescent="0.2">
      <c r="A657" s="33"/>
      <c r="B657" s="58"/>
      <c r="C657" s="33"/>
      <c r="D657" s="33"/>
      <c r="E657" s="33"/>
      <c r="F657" s="33"/>
      <c r="G657" s="202"/>
      <c r="H657" s="33"/>
      <c r="I657" s="12"/>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c r="CG657" s="34"/>
      <c r="CH657" s="34"/>
      <c r="CI657" s="34"/>
      <c r="CJ657" s="34"/>
      <c r="CK657" s="34"/>
      <c r="CL657" s="34"/>
      <c r="CM657" s="34"/>
      <c r="CN657" s="34"/>
      <c r="CO657" s="34"/>
      <c r="CP657" s="34"/>
      <c r="CQ657" s="34"/>
      <c r="CR657" s="34"/>
      <c r="CS657" s="34"/>
      <c r="CT657" s="34"/>
      <c r="CU657" s="34"/>
      <c r="CV657" s="34"/>
      <c r="CW657" s="34"/>
      <c r="CX657" s="34"/>
      <c r="CY657" s="34"/>
      <c r="CZ657" s="34"/>
      <c r="DA657" s="34"/>
      <c r="DB657" s="14"/>
      <c r="DC657" s="28"/>
      <c r="DD657" s="28"/>
      <c r="DE657" s="28"/>
      <c r="DF657" s="28"/>
      <c r="DG657" s="28"/>
      <c r="DH657" s="28"/>
      <c r="DI657" s="28"/>
      <c r="DJ657" s="28"/>
      <c r="DK657" s="28"/>
      <c r="DL657" s="28"/>
      <c r="DM657" s="28"/>
      <c r="DN657" s="28"/>
      <c r="DO657" s="28"/>
      <c r="DP657" s="28"/>
      <c r="DQ657" s="28"/>
      <c r="DR657" s="28"/>
      <c r="DS657" s="28"/>
      <c r="DT657" s="28"/>
      <c r="DU657" s="28"/>
      <c r="DV657" s="28"/>
      <c r="DW657" s="28"/>
      <c r="DX657" s="28"/>
      <c r="DY657" s="28"/>
      <c r="DZ657" s="28"/>
      <c r="EA657" s="28"/>
      <c r="EB657" s="28"/>
      <c r="EC657" s="28"/>
      <c r="ED657" s="28"/>
      <c r="EE657" s="28"/>
      <c r="EF657" s="28"/>
      <c r="EG657" s="28"/>
      <c r="EH657" s="28"/>
      <c r="EI657" s="28"/>
      <c r="EJ657" s="28"/>
      <c r="EK657" s="28"/>
      <c r="EL657" s="28"/>
      <c r="EM657" s="28"/>
      <c r="EN657" s="28"/>
      <c r="EO657" s="28"/>
      <c r="EP657" s="28"/>
      <c r="EQ657" s="28"/>
      <c r="ER657" s="28"/>
      <c r="ES657" s="28"/>
      <c r="ET657" s="28"/>
      <c r="EU657" s="28"/>
      <c r="EV657" s="28"/>
      <c r="EW657" s="28"/>
      <c r="EX657" s="28"/>
      <c r="EY657" s="28"/>
      <c r="EZ657" s="28"/>
      <c r="FA657" s="28"/>
      <c r="FB657" s="28"/>
      <c r="FC657" s="28"/>
      <c r="FD657" s="28"/>
      <c r="FE657" s="28"/>
      <c r="FF657" s="28"/>
      <c r="FG657" s="28"/>
      <c r="FH657" s="28"/>
      <c r="FI657" s="28"/>
      <c r="FJ657" s="28"/>
      <c r="FK657" s="28"/>
      <c r="FL657" s="28"/>
      <c r="FM657" s="28"/>
      <c r="FN657" s="28"/>
      <c r="FO657" s="28"/>
      <c r="FP657" s="28"/>
      <c r="FQ657" s="28"/>
      <c r="FR657" s="28"/>
      <c r="FS657" s="28"/>
      <c r="FT657" s="28"/>
      <c r="FU657" s="28"/>
      <c r="FV657" s="28"/>
      <c r="FW657" s="28"/>
      <c r="FX657" s="28"/>
      <c r="FY657" s="28"/>
      <c r="FZ657" s="28"/>
      <c r="GA657" s="28"/>
      <c r="GB657" s="28"/>
      <c r="GC657" s="28"/>
      <c r="GD657" s="28"/>
      <c r="GE657" s="28"/>
      <c r="GF657" s="28"/>
      <c r="GG657" s="28"/>
      <c r="GH657" s="28"/>
      <c r="GI657" s="28"/>
      <c r="GJ657" s="28"/>
      <c r="GK657" s="28"/>
      <c r="GL657" s="28"/>
      <c r="GM657" s="28"/>
      <c r="GN657" s="28"/>
      <c r="GO657" s="28"/>
      <c r="GP657" s="28"/>
      <c r="GQ657" s="28"/>
      <c r="GR657" s="28"/>
      <c r="GS657" s="28"/>
      <c r="GT657" s="28"/>
      <c r="GU657" s="28"/>
      <c r="GV657" s="28"/>
      <c r="GW657" s="28"/>
      <c r="GX657" s="28"/>
      <c r="GY657" s="28"/>
      <c r="GZ657" s="28"/>
      <c r="HA657" s="28"/>
      <c r="HB657" s="28"/>
      <c r="HC657" s="28"/>
      <c r="HD657" s="28"/>
      <c r="HE657" s="28"/>
      <c r="HF657" s="28"/>
      <c r="HG657" s="28"/>
      <c r="HH657" s="28"/>
      <c r="HI657" s="28"/>
      <c r="HJ657" s="28"/>
      <c r="HK657" s="28"/>
      <c r="HL657" s="28"/>
      <c r="HM657" s="28"/>
      <c r="HN657" s="28"/>
      <c r="HO657" s="28"/>
      <c r="HP657" s="28"/>
      <c r="HQ657" s="28"/>
      <c r="HR657" s="28"/>
      <c r="HS657" s="28"/>
      <c r="HT657" s="28"/>
      <c r="HU657" s="28"/>
      <c r="HV657" s="28"/>
      <c r="HW657" s="28"/>
      <c r="HX657" s="28"/>
      <c r="HY657" s="28"/>
      <c r="HZ657" s="28"/>
      <c r="IA657" s="28"/>
      <c r="IB657" s="28"/>
      <c r="IC657" s="28"/>
      <c r="ID657" s="28"/>
      <c r="IE657" s="28"/>
      <c r="IF657" s="28"/>
      <c r="IG657" s="28"/>
      <c r="IH657" s="28"/>
      <c r="II657" s="28"/>
      <c r="IJ657" s="28"/>
      <c r="IK657" s="28"/>
      <c r="IL657" s="28"/>
      <c r="IM657" s="28"/>
      <c r="IN657" s="28"/>
      <c r="IO657" s="28"/>
      <c r="IP657" s="28"/>
      <c r="IQ657" s="28"/>
      <c r="IR657" s="28"/>
      <c r="IS657" s="28"/>
      <c r="IT657" s="28"/>
      <c r="IU657" s="28"/>
      <c r="IV657" s="28"/>
      <c r="IW657" s="28"/>
      <c r="IX657" s="28"/>
      <c r="IY657" s="28"/>
      <c r="IZ657" s="28"/>
      <c r="JA657" s="28"/>
      <c r="JB657" s="28"/>
      <c r="JC657" s="28"/>
      <c r="JD657" s="28"/>
      <c r="JE657" s="28"/>
      <c r="JF657" s="28"/>
      <c r="JG657" s="28"/>
      <c r="JH657" s="28"/>
      <c r="JI657" s="28"/>
      <c r="JJ657" s="28"/>
      <c r="JK657" s="28"/>
      <c r="JL657" s="28"/>
      <c r="JM657" s="28"/>
      <c r="JN657" s="28"/>
      <c r="JO657" s="28"/>
      <c r="JP657" s="28"/>
      <c r="JQ657" s="28"/>
      <c r="JR657" s="28"/>
      <c r="JS657" s="28"/>
    </row>
    <row r="658" spans="1:279" s="27" customFormat="1" ht="12.75" x14ac:dyDescent="0.2">
      <c r="A658" s="262"/>
      <c r="B658" s="263"/>
      <c r="C658" s="264"/>
      <c r="D658" s="264"/>
      <c r="E658" s="264"/>
      <c r="F658" s="264"/>
      <c r="G658" s="264"/>
      <c r="H658" s="264"/>
      <c r="I658" s="265"/>
      <c r="J658" s="266"/>
      <c r="K658" s="267"/>
      <c r="L658" s="267"/>
      <c r="M658" s="267"/>
      <c r="N658" s="267"/>
      <c r="O658" s="267"/>
      <c r="P658" s="267"/>
      <c r="Q658" s="267"/>
      <c r="R658" s="267"/>
      <c r="S658" s="267"/>
      <c r="T658" s="267"/>
      <c r="U658" s="267"/>
      <c r="V658" s="267"/>
      <c r="W658" s="267"/>
      <c r="X658" s="267"/>
      <c r="Y658" s="267"/>
      <c r="Z658" s="267"/>
      <c r="AA658" s="267"/>
      <c r="AB658" s="267"/>
      <c r="AC658" s="267"/>
      <c r="AD658" s="267"/>
      <c r="AE658" s="267"/>
      <c r="AF658" s="267"/>
      <c r="AG658" s="267"/>
      <c r="AH658" s="267"/>
      <c r="AI658" s="267"/>
      <c r="AJ658" s="267"/>
      <c r="AK658" s="267"/>
      <c r="AL658" s="267"/>
      <c r="AM658" s="267"/>
      <c r="AN658" s="267"/>
      <c r="AO658" s="267"/>
      <c r="AP658" s="267"/>
      <c r="AQ658" s="267"/>
      <c r="AR658" s="267"/>
      <c r="AS658" s="267"/>
      <c r="AT658" s="267"/>
      <c r="AU658" s="267"/>
      <c r="AV658" s="267"/>
      <c r="AW658" s="267"/>
      <c r="AX658" s="267"/>
      <c r="AY658" s="267"/>
      <c r="AZ658" s="267"/>
      <c r="BA658" s="267"/>
      <c r="BB658" s="267"/>
      <c r="BC658" s="267"/>
      <c r="BD658" s="267"/>
      <c r="BE658" s="267"/>
      <c r="BF658" s="267"/>
      <c r="BG658" s="267"/>
      <c r="BH658" s="267"/>
      <c r="BI658" s="267"/>
      <c r="BJ658" s="267"/>
      <c r="BK658" s="267"/>
      <c r="BL658" s="267"/>
      <c r="BM658" s="267"/>
      <c r="BN658" s="267"/>
      <c r="BO658" s="267"/>
      <c r="BP658" s="267"/>
      <c r="BQ658" s="267"/>
      <c r="BR658" s="267"/>
      <c r="BS658" s="267"/>
      <c r="BT658" s="267"/>
      <c r="BU658" s="267"/>
      <c r="BV658" s="267"/>
      <c r="BW658" s="267"/>
      <c r="BX658" s="267"/>
      <c r="BY658" s="267"/>
      <c r="BZ658" s="267"/>
      <c r="CA658" s="267"/>
      <c r="CB658" s="267"/>
      <c r="CC658" s="267"/>
      <c r="CD658" s="267"/>
      <c r="CE658" s="267"/>
      <c r="CF658" s="267"/>
      <c r="CG658" s="267"/>
      <c r="CH658" s="267"/>
      <c r="CI658" s="267"/>
      <c r="CJ658" s="267"/>
      <c r="CK658" s="267"/>
      <c r="CL658" s="267"/>
      <c r="CM658" s="267"/>
      <c r="CN658" s="267"/>
      <c r="CO658" s="267"/>
      <c r="CP658" s="267"/>
      <c r="CQ658" s="267"/>
      <c r="CR658" s="267"/>
      <c r="CS658" s="267"/>
      <c r="CT658" s="267"/>
      <c r="CU658" s="267"/>
      <c r="CV658" s="267"/>
      <c r="CW658" s="267"/>
      <c r="CX658" s="267"/>
      <c r="CY658" s="267"/>
      <c r="CZ658" s="267"/>
      <c r="DA658" s="267"/>
      <c r="DB658" s="268"/>
      <c r="DC658" s="28"/>
      <c r="DD658" s="28"/>
      <c r="DE658" s="28"/>
      <c r="DF658" s="28"/>
      <c r="DG658" s="28"/>
      <c r="DH658" s="28"/>
      <c r="DI658" s="28"/>
      <c r="DJ658" s="28"/>
      <c r="DK658" s="28"/>
      <c r="DL658" s="28"/>
      <c r="DM658" s="28"/>
      <c r="DN658" s="28"/>
      <c r="DO658" s="28"/>
      <c r="DP658" s="28"/>
      <c r="DQ658" s="28"/>
      <c r="DR658" s="28"/>
      <c r="DS658" s="28"/>
      <c r="DT658" s="28"/>
      <c r="DU658" s="28"/>
      <c r="DV658" s="28"/>
      <c r="DW658" s="28"/>
      <c r="DX658" s="28"/>
      <c r="DY658" s="28"/>
      <c r="DZ658" s="28"/>
      <c r="EA658" s="28"/>
      <c r="EB658" s="28"/>
      <c r="EC658" s="28"/>
      <c r="ED658" s="28"/>
      <c r="EE658" s="28"/>
      <c r="EF658" s="28"/>
      <c r="EG658" s="28"/>
      <c r="EH658" s="28"/>
      <c r="EI658" s="28"/>
      <c r="EJ658" s="28"/>
      <c r="EK658" s="28"/>
      <c r="EL658" s="28"/>
      <c r="EM658" s="28"/>
      <c r="EN658" s="28"/>
      <c r="EO658" s="28"/>
      <c r="EP658" s="28"/>
      <c r="EQ658" s="28"/>
      <c r="ER658" s="28"/>
      <c r="ES658" s="28"/>
      <c r="ET658" s="28"/>
      <c r="EU658" s="28"/>
      <c r="EV658" s="28"/>
      <c r="EW658" s="28"/>
      <c r="EX658" s="28"/>
      <c r="EY658" s="28"/>
      <c r="EZ658" s="28"/>
      <c r="FA658" s="28"/>
      <c r="FB658" s="28"/>
      <c r="FC658" s="28"/>
      <c r="FD658" s="28"/>
      <c r="FE658" s="28"/>
      <c r="FF658" s="28"/>
      <c r="FG658" s="28"/>
      <c r="FH658" s="28"/>
      <c r="FI658" s="28"/>
      <c r="FJ658" s="28"/>
      <c r="FK658" s="28"/>
      <c r="FL658" s="28"/>
      <c r="FM658" s="28"/>
      <c r="FN658" s="28"/>
      <c r="FO658" s="28"/>
      <c r="FP658" s="28"/>
      <c r="FQ658" s="28"/>
      <c r="FR658" s="28"/>
      <c r="FS658" s="28"/>
      <c r="FT658" s="28"/>
      <c r="FU658" s="28"/>
      <c r="FV658" s="28"/>
      <c r="FW658" s="28"/>
      <c r="FX658" s="28"/>
      <c r="FY658" s="28"/>
      <c r="FZ658" s="28"/>
      <c r="GA658" s="28"/>
      <c r="GB658" s="28"/>
      <c r="GC658" s="28"/>
      <c r="GD658" s="28"/>
      <c r="GE658" s="28"/>
      <c r="GF658" s="28"/>
      <c r="GG658" s="28"/>
      <c r="GH658" s="28"/>
      <c r="GI658" s="28"/>
      <c r="GJ658" s="28"/>
      <c r="GK658" s="28"/>
      <c r="GL658" s="28"/>
      <c r="GM658" s="28"/>
      <c r="GN658" s="28"/>
      <c r="GO658" s="28"/>
      <c r="GP658" s="28"/>
      <c r="GQ658" s="28"/>
      <c r="GR658" s="28"/>
      <c r="GS658" s="28"/>
      <c r="GT658" s="28"/>
      <c r="GU658" s="28"/>
      <c r="GV658" s="28"/>
      <c r="GW658" s="28"/>
      <c r="GX658" s="28"/>
      <c r="GY658" s="28"/>
      <c r="GZ658" s="28"/>
      <c r="HA658" s="28"/>
      <c r="HB658" s="28"/>
      <c r="HC658" s="28"/>
      <c r="HD658" s="28"/>
      <c r="HE658" s="28"/>
      <c r="HF658" s="28"/>
      <c r="HG658" s="28"/>
      <c r="HH658" s="28"/>
      <c r="HI658" s="28"/>
      <c r="HJ658" s="28"/>
      <c r="HK658" s="28"/>
      <c r="HL658" s="28"/>
      <c r="HM658" s="28"/>
      <c r="HN658" s="28"/>
      <c r="HO658" s="28"/>
      <c r="HP658" s="28"/>
      <c r="HQ658" s="28"/>
      <c r="HR658" s="28"/>
      <c r="HS658" s="28"/>
      <c r="HT658" s="28"/>
      <c r="HU658" s="28"/>
      <c r="HV658" s="28"/>
      <c r="HW658" s="28"/>
      <c r="HX658" s="28"/>
      <c r="HY658" s="28"/>
      <c r="HZ658" s="28"/>
      <c r="IA658" s="28"/>
      <c r="IB658" s="28"/>
      <c r="IC658" s="28"/>
      <c r="ID658" s="28"/>
      <c r="IE658" s="28"/>
      <c r="IF658" s="28"/>
      <c r="IG658" s="28"/>
      <c r="IH658" s="28"/>
      <c r="II658" s="28"/>
      <c r="IJ658" s="28"/>
      <c r="IK658" s="28"/>
      <c r="IL658" s="28"/>
      <c r="IM658" s="28"/>
      <c r="IN658" s="28"/>
      <c r="IO658" s="28"/>
      <c r="IP658" s="28"/>
      <c r="IQ658" s="28"/>
      <c r="IR658" s="28"/>
      <c r="IS658" s="28"/>
      <c r="IT658" s="28"/>
      <c r="IU658" s="28"/>
      <c r="IV658" s="28"/>
      <c r="IW658" s="28"/>
      <c r="IX658" s="28"/>
      <c r="IY658" s="28"/>
      <c r="IZ658" s="28"/>
      <c r="JA658" s="28"/>
      <c r="JB658" s="28"/>
      <c r="JC658" s="28"/>
      <c r="JD658" s="28"/>
      <c r="JE658" s="28"/>
      <c r="JF658" s="28"/>
      <c r="JG658" s="28"/>
      <c r="JH658" s="28"/>
      <c r="JI658" s="28"/>
      <c r="JJ658" s="28"/>
      <c r="JK658" s="28"/>
      <c r="JL658" s="28"/>
      <c r="JM658" s="28"/>
      <c r="JN658" s="28"/>
      <c r="JO658" s="28"/>
      <c r="JP658" s="28"/>
      <c r="JQ658" s="28"/>
      <c r="JR658" s="28"/>
      <c r="JS658" s="28"/>
    </row>
    <row r="659" spans="1:279" s="27" customFormat="1" ht="12.75" x14ac:dyDescent="0.2">
      <c r="A659" s="33"/>
      <c r="B659" s="58"/>
      <c r="C659" s="33"/>
      <c r="D659" s="33"/>
      <c r="E659" s="33"/>
      <c r="F659" s="33"/>
      <c r="G659" s="33"/>
      <c r="H659" s="33"/>
      <c r="I659" s="12"/>
      <c r="J659" s="197"/>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c r="CG659" s="34"/>
      <c r="CH659" s="34"/>
      <c r="CI659" s="34"/>
      <c r="CJ659" s="34"/>
      <c r="CK659" s="34"/>
      <c r="CL659" s="34"/>
      <c r="CM659" s="34"/>
      <c r="CN659" s="34"/>
      <c r="CO659" s="34"/>
      <c r="CP659" s="34"/>
      <c r="CQ659" s="34"/>
      <c r="CR659" s="34"/>
      <c r="CS659" s="34"/>
      <c r="CT659" s="34"/>
      <c r="CU659" s="34"/>
      <c r="CV659" s="34"/>
      <c r="CW659" s="34"/>
      <c r="CX659" s="34"/>
      <c r="CY659" s="34"/>
      <c r="CZ659" s="34"/>
      <c r="DA659" s="34"/>
      <c r="DB659" s="14"/>
      <c r="DC659" s="28"/>
      <c r="DD659" s="28"/>
      <c r="DE659" s="28"/>
      <c r="DF659" s="28"/>
      <c r="DG659" s="28"/>
      <c r="DH659" s="28"/>
      <c r="DI659" s="28"/>
      <c r="DJ659" s="28"/>
      <c r="DK659" s="28"/>
      <c r="DL659" s="28"/>
      <c r="DM659" s="28"/>
      <c r="DN659" s="28"/>
      <c r="DO659" s="28"/>
      <c r="DP659" s="28"/>
      <c r="DQ659" s="28"/>
      <c r="DR659" s="28"/>
      <c r="DS659" s="28"/>
      <c r="DT659" s="28"/>
      <c r="DU659" s="28"/>
      <c r="DV659" s="28"/>
      <c r="DW659" s="28"/>
      <c r="DX659" s="28"/>
      <c r="DY659" s="28"/>
      <c r="DZ659" s="28"/>
      <c r="EA659" s="28"/>
      <c r="EB659" s="28"/>
      <c r="EC659" s="28"/>
      <c r="ED659" s="28"/>
      <c r="EE659" s="28"/>
      <c r="EF659" s="28"/>
      <c r="EG659" s="28"/>
      <c r="EH659" s="28"/>
      <c r="EI659" s="28"/>
      <c r="EJ659" s="28"/>
      <c r="EK659" s="28"/>
      <c r="EL659" s="28"/>
      <c r="EM659" s="28"/>
      <c r="EN659" s="28"/>
      <c r="EO659" s="28"/>
      <c r="EP659" s="28"/>
      <c r="EQ659" s="28"/>
      <c r="ER659" s="28"/>
      <c r="ES659" s="28"/>
      <c r="ET659" s="28"/>
      <c r="EU659" s="28"/>
      <c r="EV659" s="28"/>
      <c r="EW659" s="28"/>
      <c r="EX659" s="28"/>
      <c r="EY659" s="28"/>
      <c r="EZ659" s="28"/>
      <c r="FA659" s="28"/>
      <c r="FB659" s="28"/>
      <c r="FC659" s="28"/>
      <c r="FD659" s="28"/>
      <c r="FE659" s="28"/>
      <c r="FF659" s="28"/>
      <c r="FG659" s="28"/>
      <c r="FH659" s="28"/>
      <c r="FI659" s="28"/>
      <c r="FJ659" s="28"/>
      <c r="FK659" s="28"/>
      <c r="FL659" s="28"/>
      <c r="FM659" s="28"/>
      <c r="FN659" s="28"/>
      <c r="FO659" s="28"/>
      <c r="FP659" s="28"/>
      <c r="FQ659" s="28"/>
      <c r="FR659" s="28"/>
      <c r="FS659" s="28"/>
      <c r="FT659" s="28"/>
      <c r="FU659" s="28"/>
      <c r="FV659" s="28"/>
      <c r="FW659" s="28"/>
      <c r="FX659" s="28"/>
      <c r="FY659" s="28"/>
      <c r="FZ659" s="28"/>
      <c r="GA659" s="28"/>
      <c r="GB659" s="28"/>
      <c r="GC659" s="28"/>
      <c r="GD659" s="28"/>
      <c r="GE659" s="28"/>
      <c r="GF659" s="28"/>
      <c r="GG659" s="28"/>
      <c r="GH659" s="28"/>
      <c r="GI659" s="28"/>
      <c r="GJ659" s="28"/>
      <c r="GK659" s="28"/>
      <c r="GL659" s="28"/>
      <c r="GM659" s="28"/>
      <c r="GN659" s="28"/>
      <c r="GO659" s="28"/>
      <c r="GP659" s="28"/>
      <c r="GQ659" s="28"/>
      <c r="GR659" s="28"/>
      <c r="GS659" s="28"/>
      <c r="GT659" s="28"/>
      <c r="GU659" s="28"/>
      <c r="GV659" s="28"/>
      <c r="GW659" s="28"/>
      <c r="GX659" s="28"/>
      <c r="GY659" s="28"/>
      <c r="GZ659" s="28"/>
      <c r="HA659" s="28"/>
      <c r="HB659" s="28"/>
      <c r="HC659" s="28"/>
      <c r="HD659" s="28"/>
      <c r="HE659" s="28"/>
      <c r="HF659" s="28"/>
      <c r="HG659" s="28"/>
      <c r="HH659" s="28"/>
      <c r="HI659" s="28"/>
      <c r="HJ659" s="28"/>
      <c r="HK659" s="28"/>
      <c r="HL659" s="28"/>
      <c r="HM659" s="28"/>
      <c r="HN659" s="28"/>
      <c r="HO659" s="28"/>
      <c r="HP659" s="28"/>
      <c r="HQ659" s="28"/>
      <c r="HR659" s="28"/>
      <c r="HS659" s="28"/>
      <c r="HT659" s="28"/>
      <c r="HU659" s="28"/>
      <c r="HV659" s="28"/>
      <c r="HW659" s="28"/>
      <c r="HX659" s="28"/>
      <c r="HY659" s="28"/>
      <c r="HZ659" s="28"/>
      <c r="IA659" s="28"/>
      <c r="IB659" s="28"/>
      <c r="IC659" s="28"/>
      <c r="ID659" s="28"/>
      <c r="IE659" s="28"/>
      <c r="IF659" s="28"/>
      <c r="IG659" s="28"/>
      <c r="IH659" s="28"/>
      <c r="II659" s="28"/>
      <c r="IJ659" s="28"/>
      <c r="IK659" s="28"/>
      <c r="IL659" s="28"/>
      <c r="IM659" s="28"/>
      <c r="IN659" s="28"/>
      <c r="IO659" s="28"/>
      <c r="IP659" s="28"/>
      <c r="IQ659" s="28"/>
      <c r="IR659" s="28"/>
      <c r="IS659" s="28"/>
      <c r="IT659" s="28"/>
      <c r="IU659" s="28"/>
      <c r="IV659" s="28"/>
      <c r="IW659" s="28"/>
      <c r="IX659" s="28"/>
      <c r="IY659" s="28"/>
      <c r="IZ659" s="28"/>
      <c r="JA659" s="28"/>
      <c r="JB659" s="28"/>
      <c r="JC659" s="28"/>
      <c r="JD659" s="28"/>
      <c r="JE659" s="28"/>
      <c r="JF659" s="28"/>
      <c r="JG659" s="28"/>
      <c r="JH659" s="28"/>
      <c r="JI659" s="28"/>
      <c r="JJ659" s="28"/>
      <c r="JK659" s="28"/>
      <c r="JL659" s="28"/>
      <c r="JM659" s="28"/>
      <c r="JN659" s="28"/>
      <c r="JO659" s="28"/>
      <c r="JP659" s="28"/>
      <c r="JQ659" s="28"/>
      <c r="JR659" s="28"/>
      <c r="JS659" s="28"/>
    </row>
    <row r="660" spans="1:279" s="43" customFormat="1" ht="24.95" customHeight="1" x14ac:dyDescent="0.2">
      <c r="A660" s="35">
        <v>12</v>
      </c>
      <c r="B660" s="208"/>
      <c r="C660" s="36" t="str">
        <f>+C604</f>
        <v>PROYECCION 2025</v>
      </c>
      <c r="D660" s="37" t="s">
        <v>191</v>
      </c>
      <c r="E660" s="37" t="str">
        <f>+E604</f>
        <v>HISTORICO+PROYECTADO 2025</v>
      </c>
      <c r="F660" s="37"/>
      <c r="G660" s="37"/>
      <c r="H660" s="38"/>
      <c r="I660" s="39"/>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c r="CS660" s="40"/>
      <c r="CT660" s="40"/>
      <c r="CU660" s="40"/>
      <c r="CV660" s="40"/>
      <c r="CW660" s="40"/>
      <c r="CX660" s="40"/>
      <c r="CY660" s="40"/>
      <c r="CZ660" s="40"/>
      <c r="DA660" s="40"/>
      <c r="DB660" s="41"/>
      <c r="DC660" s="42"/>
      <c r="DD660" s="42"/>
      <c r="DE660" s="42"/>
      <c r="DF660" s="42"/>
      <c r="DG660" s="42"/>
      <c r="DH660" s="42"/>
      <c r="DI660" s="42"/>
      <c r="DJ660" s="42"/>
      <c r="DK660" s="42"/>
      <c r="DL660" s="42"/>
      <c r="DM660" s="42"/>
      <c r="DN660" s="42"/>
      <c r="DO660" s="42"/>
      <c r="DP660" s="42"/>
      <c r="DQ660" s="42"/>
      <c r="DR660" s="42"/>
      <c r="DS660" s="42"/>
      <c r="DT660" s="42"/>
      <c r="DU660" s="42"/>
      <c r="DV660" s="42"/>
      <c r="DW660" s="42"/>
      <c r="DX660" s="42"/>
      <c r="DY660" s="42"/>
      <c r="DZ660" s="42"/>
      <c r="EA660" s="42"/>
      <c r="EB660" s="42"/>
      <c r="EC660" s="42"/>
      <c r="ED660" s="42"/>
      <c r="EE660" s="42"/>
      <c r="EF660" s="42"/>
      <c r="EG660" s="42"/>
      <c r="EH660" s="42"/>
      <c r="EI660" s="42"/>
      <c r="EJ660" s="42"/>
      <c r="EK660" s="42"/>
      <c r="EL660" s="42"/>
      <c r="EM660" s="42"/>
      <c r="EN660" s="42"/>
      <c r="EO660" s="42"/>
      <c r="EP660" s="42"/>
      <c r="EQ660" s="42"/>
      <c r="ER660" s="42"/>
      <c r="ES660" s="42"/>
      <c r="ET660" s="42"/>
      <c r="EU660" s="42"/>
      <c r="EV660" s="42"/>
      <c r="EW660" s="42"/>
      <c r="EX660" s="42"/>
      <c r="EY660" s="42"/>
      <c r="EZ660" s="42"/>
      <c r="FA660" s="42"/>
      <c r="FB660" s="42"/>
      <c r="FC660" s="42"/>
      <c r="FD660" s="42"/>
      <c r="FE660" s="42"/>
      <c r="FF660" s="42"/>
      <c r="FG660" s="42"/>
      <c r="FH660" s="42"/>
      <c r="FI660" s="42"/>
      <c r="FJ660" s="42"/>
      <c r="FK660" s="42"/>
      <c r="FL660" s="42"/>
      <c r="FM660" s="42"/>
      <c r="FN660" s="42"/>
      <c r="FO660" s="42"/>
      <c r="FP660" s="42"/>
      <c r="FQ660" s="42"/>
      <c r="FR660" s="42"/>
      <c r="FS660" s="42"/>
      <c r="FT660" s="42"/>
      <c r="FU660" s="42"/>
      <c r="FV660" s="42"/>
      <c r="FW660" s="42"/>
      <c r="FX660" s="42"/>
      <c r="FY660" s="42"/>
      <c r="FZ660" s="42"/>
      <c r="GA660" s="42"/>
      <c r="GB660" s="42"/>
      <c r="GC660" s="42"/>
      <c r="GD660" s="42"/>
      <c r="GE660" s="42"/>
      <c r="GF660" s="42"/>
      <c r="GG660" s="42"/>
      <c r="GH660" s="42"/>
      <c r="GI660" s="42"/>
      <c r="GJ660" s="42"/>
      <c r="GK660" s="42"/>
      <c r="GL660" s="42"/>
      <c r="GM660" s="42"/>
      <c r="GN660" s="42"/>
      <c r="GO660" s="42"/>
      <c r="GP660" s="42"/>
      <c r="GQ660" s="42"/>
      <c r="GR660" s="42"/>
      <c r="GS660" s="42"/>
      <c r="GT660" s="42"/>
      <c r="GU660" s="42"/>
      <c r="GV660" s="42"/>
      <c r="GW660" s="42"/>
      <c r="GX660" s="42"/>
      <c r="GY660" s="42"/>
      <c r="GZ660" s="42"/>
      <c r="HA660" s="42"/>
      <c r="HB660" s="42"/>
      <c r="HC660" s="42"/>
      <c r="HD660" s="42"/>
      <c r="HE660" s="42"/>
      <c r="HF660" s="42"/>
      <c r="HG660" s="42"/>
      <c r="HH660" s="42"/>
      <c r="HI660" s="42"/>
      <c r="HJ660" s="42"/>
      <c r="HK660" s="42"/>
      <c r="HL660" s="42"/>
      <c r="HM660" s="42"/>
      <c r="HN660" s="42"/>
      <c r="HO660" s="42"/>
      <c r="HP660" s="42"/>
      <c r="HQ660" s="42"/>
      <c r="HR660" s="42"/>
      <c r="HS660" s="42"/>
      <c r="HT660" s="42"/>
      <c r="HU660" s="42"/>
      <c r="HV660" s="42"/>
      <c r="HW660" s="42"/>
      <c r="HX660" s="42"/>
      <c r="HY660" s="42"/>
      <c r="HZ660" s="42"/>
      <c r="IA660" s="42"/>
      <c r="IB660" s="42"/>
      <c r="IC660" s="42"/>
      <c r="ID660" s="42"/>
      <c r="IE660" s="42"/>
      <c r="IF660" s="42"/>
      <c r="IG660" s="42"/>
      <c r="IH660" s="42"/>
      <c r="II660" s="42"/>
      <c r="IJ660" s="42"/>
      <c r="IK660" s="42"/>
      <c r="IL660" s="42"/>
      <c r="IM660" s="42"/>
      <c r="IN660" s="42"/>
      <c r="IO660" s="42"/>
      <c r="IP660" s="42"/>
      <c r="IQ660" s="42"/>
      <c r="IR660" s="42"/>
      <c r="IS660" s="42"/>
      <c r="IT660" s="42"/>
      <c r="IU660" s="42"/>
      <c r="IV660" s="42"/>
      <c r="IW660" s="42"/>
      <c r="IX660" s="42"/>
      <c r="IY660" s="42"/>
      <c r="IZ660" s="42"/>
      <c r="JA660" s="42"/>
      <c r="JB660" s="42"/>
      <c r="JC660" s="42"/>
      <c r="JD660" s="42"/>
      <c r="JE660" s="42"/>
      <c r="JF660" s="42"/>
      <c r="JG660" s="42"/>
      <c r="JH660" s="42"/>
      <c r="JI660" s="42"/>
      <c r="JJ660" s="42"/>
      <c r="JK660" s="42"/>
      <c r="JL660" s="42"/>
      <c r="JM660" s="42"/>
      <c r="JN660" s="42"/>
      <c r="JO660" s="42"/>
      <c r="JP660" s="42"/>
      <c r="JQ660" s="42"/>
      <c r="JR660" s="42"/>
      <c r="JS660" s="42"/>
    </row>
    <row r="661" spans="1:279" s="27" customFormat="1" ht="12.75" outlineLevel="1" x14ac:dyDescent="0.2">
      <c r="A661" s="33"/>
      <c r="B661" s="58"/>
      <c r="C661" s="33"/>
      <c r="D661" s="33"/>
      <c r="E661" s="33"/>
      <c r="F661" s="33"/>
      <c r="G661" s="33"/>
      <c r="H661" s="33"/>
      <c r="I661" s="12"/>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c r="CG661" s="34"/>
      <c r="CH661" s="34"/>
      <c r="CI661" s="34"/>
      <c r="CJ661" s="34"/>
      <c r="CK661" s="34"/>
      <c r="CL661" s="34"/>
      <c r="CM661" s="34"/>
      <c r="CN661" s="34"/>
      <c r="CO661" s="34"/>
      <c r="CP661" s="34"/>
      <c r="CQ661" s="34"/>
      <c r="CR661" s="34"/>
      <c r="CS661" s="34"/>
      <c r="CT661" s="34"/>
      <c r="CU661" s="34"/>
      <c r="CV661" s="34"/>
      <c r="CW661" s="34"/>
      <c r="CX661" s="34"/>
      <c r="CY661" s="34"/>
      <c r="CZ661" s="34"/>
      <c r="DA661" s="34"/>
      <c r="DB661" s="14"/>
      <c r="DC661" s="28"/>
      <c r="DD661" s="28"/>
      <c r="DE661" s="28"/>
      <c r="DF661" s="28"/>
      <c r="DG661" s="28"/>
      <c r="DH661" s="28"/>
      <c r="DI661" s="28"/>
      <c r="DJ661" s="28"/>
      <c r="DK661" s="28"/>
      <c r="DL661" s="28"/>
      <c r="DM661" s="28"/>
      <c r="DN661" s="28"/>
      <c r="DO661" s="28"/>
      <c r="DP661" s="28"/>
      <c r="DQ661" s="28"/>
      <c r="DR661" s="28"/>
      <c r="DS661" s="28"/>
      <c r="DT661" s="28"/>
      <c r="DU661" s="28"/>
      <c r="DV661" s="28"/>
      <c r="DW661" s="28"/>
      <c r="DX661" s="28"/>
      <c r="DY661" s="28"/>
      <c r="DZ661" s="28"/>
      <c r="EA661" s="28"/>
      <c r="EB661" s="28"/>
      <c r="EC661" s="28"/>
      <c r="ED661" s="28"/>
      <c r="EE661" s="28"/>
      <c r="EF661" s="28"/>
      <c r="EG661" s="28"/>
      <c r="EH661" s="28"/>
      <c r="EI661" s="28"/>
      <c r="EJ661" s="28"/>
      <c r="EK661" s="28"/>
      <c r="EL661" s="28"/>
      <c r="EM661" s="28"/>
      <c r="EN661" s="28"/>
      <c r="EO661" s="28"/>
      <c r="EP661" s="28"/>
      <c r="EQ661" s="28"/>
      <c r="ER661" s="28"/>
      <c r="ES661" s="28"/>
      <c r="ET661" s="28"/>
      <c r="EU661" s="28"/>
      <c r="EV661" s="28"/>
      <c r="EW661" s="28"/>
      <c r="EX661" s="28"/>
      <c r="EY661" s="28"/>
      <c r="EZ661" s="28"/>
      <c r="FA661" s="28"/>
      <c r="FB661" s="28"/>
      <c r="FC661" s="28"/>
      <c r="FD661" s="28"/>
      <c r="FE661" s="28"/>
      <c r="FF661" s="28"/>
      <c r="FG661" s="28"/>
      <c r="FH661" s="28"/>
      <c r="FI661" s="28"/>
      <c r="FJ661" s="28"/>
      <c r="FK661" s="28"/>
      <c r="FL661" s="28"/>
      <c r="FM661" s="28"/>
      <c r="FN661" s="28"/>
      <c r="FO661" s="28"/>
      <c r="FP661" s="28"/>
      <c r="FQ661" s="28"/>
      <c r="FR661" s="28"/>
      <c r="FS661" s="28"/>
      <c r="FT661" s="28"/>
      <c r="FU661" s="28"/>
      <c r="FV661" s="28"/>
      <c r="FW661" s="28"/>
      <c r="FX661" s="28"/>
      <c r="FY661" s="28"/>
      <c r="FZ661" s="28"/>
      <c r="GA661" s="28"/>
      <c r="GB661" s="28"/>
      <c r="GC661" s="28"/>
      <c r="GD661" s="28"/>
      <c r="GE661" s="28"/>
      <c r="GF661" s="28"/>
      <c r="GG661" s="28"/>
      <c r="GH661" s="28"/>
      <c r="GI661" s="28"/>
      <c r="GJ661" s="28"/>
      <c r="GK661" s="28"/>
      <c r="GL661" s="28"/>
      <c r="GM661" s="28"/>
      <c r="GN661" s="28"/>
      <c r="GO661" s="28"/>
      <c r="GP661" s="28"/>
      <c r="GQ661" s="28"/>
      <c r="GR661" s="28"/>
      <c r="GS661" s="28"/>
      <c r="GT661" s="28"/>
      <c r="GU661" s="28"/>
      <c r="GV661" s="28"/>
      <c r="GW661" s="28"/>
      <c r="GX661" s="28"/>
      <c r="GY661" s="28"/>
      <c r="GZ661" s="28"/>
      <c r="HA661" s="28"/>
      <c r="HB661" s="28"/>
      <c r="HC661" s="28"/>
      <c r="HD661" s="28"/>
      <c r="HE661" s="28"/>
      <c r="HF661" s="28"/>
      <c r="HG661" s="28"/>
      <c r="HH661" s="28"/>
      <c r="HI661" s="28"/>
      <c r="HJ661" s="28"/>
      <c r="HK661" s="28"/>
      <c r="HL661" s="28"/>
      <c r="HM661" s="28"/>
      <c r="HN661" s="28"/>
      <c r="HO661" s="28"/>
      <c r="HP661" s="28"/>
      <c r="HQ661" s="28"/>
      <c r="HR661" s="28"/>
      <c r="HS661" s="28"/>
      <c r="HT661" s="28"/>
      <c r="HU661" s="28"/>
      <c r="HV661" s="28"/>
      <c r="HW661" s="28"/>
      <c r="HX661" s="28"/>
      <c r="HY661" s="28"/>
      <c r="HZ661" s="28"/>
      <c r="IA661" s="28"/>
      <c r="IB661" s="28"/>
      <c r="IC661" s="28"/>
      <c r="ID661" s="28"/>
      <c r="IE661" s="28"/>
      <c r="IF661" s="28"/>
      <c r="IG661" s="28"/>
      <c r="IH661" s="28"/>
      <c r="II661" s="28"/>
      <c r="IJ661" s="28"/>
      <c r="IK661" s="28"/>
      <c r="IL661" s="28"/>
      <c r="IM661" s="28"/>
      <c r="IN661" s="28"/>
      <c r="IO661" s="28"/>
      <c r="IP661" s="28"/>
      <c r="IQ661" s="28"/>
      <c r="IR661" s="28"/>
      <c r="IS661" s="28"/>
      <c r="IT661" s="28"/>
      <c r="IU661" s="28"/>
      <c r="IV661" s="28"/>
      <c r="IW661" s="28"/>
      <c r="IX661" s="28"/>
      <c r="IY661" s="28"/>
      <c r="IZ661" s="28"/>
      <c r="JA661" s="28"/>
      <c r="JB661" s="28"/>
      <c r="JC661" s="28"/>
      <c r="JD661" s="28"/>
      <c r="JE661" s="28"/>
      <c r="JF661" s="28"/>
      <c r="JG661" s="28"/>
      <c r="JH661" s="28"/>
      <c r="JI661" s="28"/>
      <c r="JJ661" s="28"/>
      <c r="JK661" s="28"/>
      <c r="JL661" s="28"/>
      <c r="JM661" s="28"/>
      <c r="JN661" s="28"/>
      <c r="JO661" s="28"/>
      <c r="JP661" s="28"/>
      <c r="JQ661" s="28"/>
      <c r="JR661" s="28"/>
      <c r="JS661" s="28"/>
    </row>
    <row r="662" spans="1:279" s="27" customFormat="1" ht="12.75" outlineLevel="1" x14ac:dyDescent="0.2">
      <c r="A662" s="33"/>
      <c r="B662" s="58"/>
      <c r="C662" s="211" t="s">
        <v>177</v>
      </c>
      <c r="D662" s="220" t="s">
        <v>178</v>
      </c>
      <c r="E662" s="33"/>
      <c r="F662" s="33"/>
      <c r="G662" s="217" t="s">
        <v>173</v>
      </c>
      <c r="H662" s="33"/>
      <c r="I662" s="12"/>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c r="CG662" s="34"/>
      <c r="CH662" s="34"/>
      <c r="CI662" s="34"/>
      <c r="CJ662" s="34"/>
      <c r="CK662" s="34"/>
      <c r="CL662" s="34"/>
      <c r="CM662" s="34"/>
      <c r="CN662" s="34"/>
      <c r="CO662" s="34"/>
      <c r="CP662" s="34"/>
      <c r="CQ662" s="34"/>
      <c r="CR662" s="34"/>
      <c r="CS662" s="34"/>
      <c r="CT662" s="34"/>
      <c r="CU662" s="34"/>
      <c r="CV662" s="34"/>
      <c r="CW662" s="34"/>
      <c r="CX662" s="34"/>
      <c r="CY662" s="34"/>
      <c r="CZ662" s="34"/>
      <c r="DA662" s="34"/>
      <c r="DB662" s="14"/>
      <c r="DC662" s="28"/>
      <c r="DD662" s="28"/>
      <c r="DE662" s="28"/>
      <c r="DF662" s="28"/>
      <c r="DG662" s="28"/>
      <c r="DH662" s="28"/>
      <c r="DI662" s="28"/>
      <c r="DJ662" s="28"/>
      <c r="DK662" s="28"/>
      <c r="DL662" s="28"/>
      <c r="DM662" s="28"/>
      <c r="DN662" s="28"/>
      <c r="DO662" s="28"/>
      <c r="DP662" s="28"/>
      <c r="DQ662" s="28"/>
      <c r="DR662" s="28"/>
      <c r="DS662" s="28"/>
      <c r="DT662" s="28"/>
      <c r="DU662" s="28"/>
      <c r="DV662" s="28"/>
      <c r="DW662" s="28"/>
      <c r="DX662" s="28"/>
      <c r="DY662" s="28"/>
      <c r="DZ662" s="28"/>
      <c r="EA662" s="28"/>
      <c r="EB662" s="28"/>
      <c r="EC662" s="28"/>
      <c r="ED662" s="28"/>
      <c r="EE662" s="28"/>
      <c r="EF662" s="28"/>
      <c r="EG662" s="28"/>
      <c r="EH662" s="28"/>
      <c r="EI662" s="28"/>
      <c r="EJ662" s="28"/>
      <c r="EK662" s="28"/>
      <c r="EL662" s="28"/>
      <c r="EM662" s="28"/>
      <c r="EN662" s="28"/>
      <c r="EO662" s="28"/>
      <c r="EP662" s="28"/>
      <c r="EQ662" s="28"/>
      <c r="ER662" s="28"/>
      <c r="ES662" s="28"/>
      <c r="ET662" s="28"/>
      <c r="EU662" s="28"/>
      <c r="EV662" s="28"/>
      <c r="EW662" s="28"/>
      <c r="EX662" s="28"/>
      <c r="EY662" s="28"/>
      <c r="EZ662" s="28"/>
      <c r="FA662" s="28"/>
      <c r="FB662" s="28"/>
      <c r="FC662" s="28"/>
      <c r="FD662" s="28"/>
      <c r="FE662" s="28"/>
      <c r="FF662" s="28"/>
      <c r="FG662" s="28"/>
      <c r="FH662" s="28"/>
      <c r="FI662" s="28"/>
      <c r="FJ662" s="28"/>
      <c r="FK662" s="28"/>
      <c r="FL662" s="28"/>
      <c r="FM662" s="28"/>
      <c r="FN662" s="28"/>
      <c r="FO662" s="28"/>
      <c r="FP662" s="28"/>
      <c r="FQ662" s="28"/>
      <c r="FR662" s="28"/>
      <c r="FS662" s="28"/>
      <c r="FT662" s="28"/>
      <c r="FU662" s="28"/>
      <c r="FV662" s="28"/>
      <c r="FW662" s="28"/>
      <c r="FX662" s="28"/>
      <c r="FY662" s="28"/>
      <c r="FZ662" s="28"/>
      <c r="GA662" s="28"/>
      <c r="GB662" s="28"/>
      <c r="GC662" s="28"/>
      <c r="GD662" s="28"/>
      <c r="GE662" s="28"/>
      <c r="GF662" s="28"/>
      <c r="GG662" s="28"/>
      <c r="GH662" s="28"/>
      <c r="GI662" s="28"/>
      <c r="GJ662" s="28"/>
      <c r="GK662" s="28"/>
      <c r="GL662" s="28"/>
      <c r="GM662" s="28"/>
      <c r="GN662" s="28"/>
      <c r="GO662" s="28"/>
      <c r="GP662" s="28"/>
      <c r="GQ662" s="28"/>
      <c r="GR662" s="28"/>
      <c r="GS662" s="28"/>
      <c r="GT662" s="28"/>
      <c r="GU662" s="28"/>
      <c r="GV662" s="28"/>
      <c r="GW662" s="28"/>
      <c r="GX662" s="28"/>
      <c r="GY662" s="28"/>
      <c r="GZ662" s="28"/>
      <c r="HA662" s="28"/>
      <c r="HB662" s="28"/>
      <c r="HC662" s="28"/>
      <c r="HD662" s="28"/>
      <c r="HE662" s="28"/>
      <c r="HF662" s="28"/>
      <c r="HG662" s="28"/>
      <c r="HH662" s="28"/>
      <c r="HI662" s="28"/>
      <c r="HJ662" s="28"/>
      <c r="HK662" s="28"/>
      <c r="HL662" s="28"/>
      <c r="HM662" s="28"/>
      <c r="HN662" s="28"/>
      <c r="HO662" s="28"/>
      <c r="HP662" s="28"/>
      <c r="HQ662" s="28"/>
      <c r="HR662" s="28"/>
      <c r="HS662" s="28"/>
      <c r="HT662" s="28"/>
      <c r="HU662" s="28"/>
      <c r="HV662" s="28"/>
      <c r="HW662" s="28"/>
      <c r="HX662" s="28"/>
      <c r="HY662" s="28"/>
      <c r="HZ662" s="28"/>
      <c r="IA662" s="28"/>
      <c r="IB662" s="28"/>
      <c r="IC662" s="28"/>
      <c r="ID662" s="28"/>
      <c r="IE662" s="28"/>
      <c r="IF662" s="28"/>
      <c r="IG662" s="28"/>
      <c r="IH662" s="28"/>
      <c r="II662" s="28"/>
      <c r="IJ662" s="28"/>
      <c r="IK662" s="28"/>
      <c r="IL662" s="28"/>
      <c r="IM662" s="28"/>
      <c r="IN662" s="28"/>
      <c r="IO662" s="28"/>
      <c r="IP662" s="28"/>
      <c r="IQ662" s="28"/>
      <c r="IR662" s="28"/>
      <c r="IS662" s="28"/>
      <c r="IT662" s="28"/>
      <c r="IU662" s="28"/>
      <c r="IV662" s="28"/>
      <c r="IW662" s="28"/>
      <c r="IX662" s="28"/>
      <c r="IY662" s="28"/>
      <c r="IZ662" s="28"/>
      <c r="JA662" s="28"/>
      <c r="JB662" s="28"/>
      <c r="JC662" s="28"/>
      <c r="JD662" s="28"/>
      <c r="JE662" s="28"/>
      <c r="JF662" s="28"/>
      <c r="JG662" s="28"/>
      <c r="JH662" s="28"/>
      <c r="JI662" s="28"/>
      <c r="JJ662" s="28"/>
      <c r="JK662" s="28"/>
      <c r="JL662" s="28"/>
      <c r="JM662" s="28"/>
      <c r="JN662" s="28"/>
      <c r="JO662" s="28"/>
      <c r="JP662" s="28"/>
      <c r="JQ662" s="28"/>
      <c r="JR662" s="28"/>
      <c r="JS662" s="28"/>
    </row>
    <row r="663" spans="1:279" s="27" customFormat="1" ht="12.75" outlineLevel="1" x14ac:dyDescent="0.2">
      <c r="A663" s="33"/>
      <c r="B663" s="58"/>
      <c r="C663" s="33"/>
      <c r="D663" s="33"/>
      <c r="E663" s="33"/>
      <c r="F663" s="33"/>
      <c r="G663" s="33"/>
      <c r="H663" s="33"/>
      <c r="I663" s="12"/>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c r="CG663" s="34"/>
      <c r="CH663" s="34"/>
      <c r="CI663" s="34"/>
      <c r="CJ663" s="34"/>
      <c r="CK663" s="34"/>
      <c r="CL663" s="34"/>
      <c r="CM663" s="34"/>
      <c r="CN663" s="34"/>
      <c r="CO663" s="34"/>
      <c r="CP663" s="34"/>
      <c r="CQ663" s="34"/>
      <c r="CR663" s="34"/>
      <c r="CS663" s="34"/>
      <c r="CT663" s="34"/>
      <c r="CU663" s="34"/>
      <c r="CV663" s="34"/>
      <c r="CW663" s="34"/>
      <c r="CX663" s="34"/>
      <c r="CY663" s="34"/>
      <c r="CZ663" s="34"/>
      <c r="DA663" s="34"/>
      <c r="DB663" s="14"/>
      <c r="DC663" s="28"/>
      <c r="DD663" s="28"/>
      <c r="DE663" s="28"/>
      <c r="DF663" s="28"/>
      <c r="DG663" s="28"/>
      <c r="DH663" s="28"/>
      <c r="DI663" s="28"/>
      <c r="DJ663" s="28"/>
      <c r="DK663" s="28"/>
      <c r="DL663" s="28"/>
      <c r="DM663" s="28"/>
      <c r="DN663" s="28"/>
      <c r="DO663" s="28"/>
      <c r="DP663" s="28"/>
      <c r="DQ663" s="28"/>
      <c r="DR663" s="28"/>
      <c r="DS663" s="28"/>
      <c r="DT663" s="28"/>
      <c r="DU663" s="28"/>
      <c r="DV663" s="28"/>
      <c r="DW663" s="28"/>
      <c r="DX663" s="28"/>
      <c r="DY663" s="28"/>
      <c r="DZ663" s="28"/>
      <c r="EA663" s="28"/>
      <c r="EB663" s="28"/>
      <c r="EC663" s="28"/>
      <c r="ED663" s="28"/>
      <c r="EE663" s="28"/>
      <c r="EF663" s="28"/>
      <c r="EG663" s="28"/>
      <c r="EH663" s="28"/>
      <c r="EI663" s="28"/>
      <c r="EJ663" s="28"/>
      <c r="EK663" s="28"/>
      <c r="EL663" s="28"/>
      <c r="EM663" s="28"/>
      <c r="EN663" s="28"/>
      <c r="EO663" s="28"/>
      <c r="EP663" s="28"/>
      <c r="EQ663" s="28"/>
      <c r="ER663" s="28"/>
      <c r="ES663" s="28"/>
      <c r="ET663" s="28"/>
      <c r="EU663" s="28"/>
      <c r="EV663" s="28"/>
      <c r="EW663" s="28"/>
      <c r="EX663" s="28"/>
      <c r="EY663" s="28"/>
      <c r="EZ663" s="28"/>
      <c r="FA663" s="28"/>
      <c r="FB663" s="28"/>
      <c r="FC663" s="28"/>
      <c r="FD663" s="28"/>
      <c r="FE663" s="28"/>
      <c r="FF663" s="28"/>
      <c r="FG663" s="28"/>
      <c r="FH663" s="28"/>
      <c r="FI663" s="28"/>
      <c r="FJ663" s="28"/>
      <c r="FK663" s="28"/>
      <c r="FL663" s="28"/>
      <c r="FM663" s="28"/>
      <c r="FN663" s="28"/>
      <c r="FO663" s="28"/>
      <c r="FP663" s="28"/>
      <c r="FQ663" s="28"/>
      <c r="FR663" s="28"/>
      <c r="FS663" s="28"/>
      <c r="FT663" s="28"/>
      <c r="FU663" s="28"/>
      <c r="FV663" s="28"/>
      <c r="FW663" s="28"/>
      <c r="FX663" s="28"/>
      <c r="FY663" s="28"/>
      <c r="FZ663" s="28"/>
      <c r="GA663" s="28"/>
      <c r="GB663" s="28"/>
      <c r="GC663" s="28"/>
      <c r="GD663" s="28"/>
      <c r="GE663" s="28"/>
      <c r="GF663" s="28"/>
      <c r="GG663" s="28"/>
      <c r="GH663" s="28"/>
      <c r="GI663" s="28"/>
      <c r="GJ663" s="28"/>
      <c r="GK663" s="28"/>
      <c r="GL663" s="28"/>
      <c r="GM663" s="28"/>
      <c r="GN663" s="28"/>
      <c r="GO663" s="28"/>
      <c r="GP663" s="28"/>
      <c r="GQ663" s="28"/>
      <c r="GR663" s="28"/>
      <c r="GS663" s="28"/>
      <c r="GT663" s="28"/>
      <c r="GU663" s="28"/>
      <c r="GV663" s="28"/>
      <c r="GW663" s="28"/>
      <c r="GX663" s="28"/>
      <c r="GY663" s="28"/>
      <c r="GZ663" s="28"/>
      <c r="HA663" s="28"/>
      <c r="HB663" s="28"/>
      <c r="HC663" s="28"/>
      <c r="HD663" s="28"/>
      <c r="HE663" s="28"/>
      <c r="HF663" s="28"/>
      <c r="HG663" s="28"/>
      <c r="HH663" s="28"/>
      <c r="HI663" s="28"/>
      <c r="HJ663" s="28"/>
      <c r="HK663" s="28"/>
      <c r="HL663" s="28"/>
      <c r="HM663" s="28"/>
      <c r="HN663" s="28"/>
      <c r="HO663" s="28"/>
      <c r="HP663" s="28"/>
      <c r="HQ663" s="28"/>
      <c r="HR663" s="28"/>
      <c r="HS663" s="28"/>
      <c r="HT663" s="28"/>
      <c r="HU663" s="28"/>
      <c r="HV663" s="28"/>
      <c r="HW663" s="28"/>
      <c r="HX663" s="28"/>
      <c r="HY663" s="28"/>
      <c r="HZ663" s="28"/>
      <c r="IA663" s="28"/>
      <c r="IB663" s="28"/>
      <c r="IC663" s="28"/>
      <c r="ID663" s="28"/>
      <c r="IE663" s="28"/>
      <c r="IF663" s="28"/>
      <c r="IG663" s="28"/>
      <c r="IH663" s="28"/>
      <c r="II663" s="28"/>
      <c r="IJ663" s="28"/>
      <c r="IK663" s="28"/>
      <c r="IL663" s="28"/>
      <c r="IM663" s="28"/>
      <c r="IN663" s="28"/>
      <c r="IO663" s="28"/>
      <c r="IP663" s="28"/>
      <c r="IQ663" s="28"/>
      <c r="IR663" s="28"/>
      <c r="IS663" s="28"/>
      <c r="IT663" s="28"/>
      <c r="IU663" s="28"/>
      <c r="IV663" s="28"/>
      <c r="IW663" s="28"/>
      <c r="IX663" s="28"/>
      <c r="IY663" s="28"/>
      <c r="IZ663" s="28"/>
      <c r="JA663" s="28"/>
      <c r="JB663" s="28"/>
      <c r="JC663" s="28"/>
      <c r="JD663" s="28"/>
      <c r="JE663" s="28"/>
      <c r="JF663" s="28"/>
      <c r="JG663" s="28"/>
      <c r="JH663" s="28"/>
      <c r="JI663" s="28"/>
      <c r="JJ663" s="28"/>
      <c r="JK663" s="28"/>
      <c r="JL663" s="28"/>
      <c r="JM663" s="28"/>
      <c r="JN663" s="28"/>
      <c r="JO663" s="28"/>
      <c r="JP663" s="28"/>
      <c r="JQ663" s="28"/>
      <c r="JR663" s="28"/>
      <c r="JS663" s="28"/>
    </row>
    <row r="664" spans="1:279" s="27" customFormat="1" ht="12.75" outlineLevel="1" x14ac:dyDescent="0.2">
      <c r="A664" s="33"/>
      <c r="B664" s="58">
        <v>1</v>
      </c>
      <c r="C664" s="193" t="s">
        <v>111</v>
      </c>
      <c r="D664" s="33"/>
      <c r="E664" s="33"/>
      <c r="F664" s="33"/>
      <c r="G664" s="204">
        <f>SUM(J664:AS664)</f>
        <v>2330387.8977186442</v>
      </c>
      <c r="H664" s="216">
        <f>+G664/$G$76</f>
        <v>0.63962268083971052</v>
      </c>
      <c r="I664" s="201" t="s">
        <v>172</v>
      </c>
      <c r="J664" s="197">
        <f>+J608/J$10</f>
        <v>79567.891475488315</v>
      </c>
      <c r="K664" s="197">
        <f t="shared" ref="K664:O664" si="1266">+K608/K$10</f>
        <v>51331.919046618772</v>
      </c>
      <c r="L664" s="197">
        <f t="shared" si="1266"/>
        <v>36426.996643242928</v>
      </c>
      <c r="M664" s="197">
        <f t="shared" si="1266"/>
        <v>27254.279565526973</v>
      </c>
      <c r="N664" s="197">
        <f t="shared" si="1266"/>
        <v>23703.69238537729</v>
      </c>
      <c r="O664" s="197">
        <f t="shared" si="1266"/>
        <v>23153.127660576898</v>
      </c>
      <c r="P664" s="197">
        <f t="shared" ref="P664:AJ664" si="1267">+P608/P$10</f>
        <v>32954.003711568228</v>
      </c>
      <c r="Q664" s="197">
        <f t="shared" si="1267"/>
        <v>21090.830170081743</v>
      </c>
      <c r="R664" s="197">
        <f t="shared" si="1267"/>
        <v>26368.107093315863</v>
      </c>
      <c r="S664" s="197">
        <f t="shared" si="1267"/>
        <v>29358.285091279606</v>
      </c>
      <c r="T664" s="197">
        <f t="shared" si="1267"/>
        <v>43594.876376165281</v>
      </c>
      <c r="U664" s="197">
        <f t="shared" si="1267"/>
        <v>65380.251265193721</v>
      </c>
      <c r="V664" s="197">
        <f t="shared" si="1267"/>
        <v>45480.738702928866</v>
      </c>
      <c r="W664" s="197">
        <f t="shared" si="1267"/>
        <v>42860.998495145635</v>
      </c>
      <c r="X664" s="197">
        <f t="shared" si="1267"/>
        <v>41226.037811881186</v>
      </c>
      <c r="Y664" s="197">
        <f t="shared" si="1267"/>
        <v>22515.27682692308</v>
      </c>
      <c r="Z664" s="197">
        <f t="shared" si="1267"/>
        <v>21737.858357723577</v>
      </c>
      <c r="AA664" s="197">
        <f t="shared" si="1267"/>
        <v>27777.400432234434</v>
      </c>
      <c r="AB664" s="197">
        <f t="shared" si="1267"/>
        <v>38707.872727941176</v>
      </c>
      <c r="AC664" s="197">
        <f t="shared" si="1267"/>
        <v>27464.011249042145</v>
      </c>
      <c r="AD664" s="197">
        <f t="shared" si="1267"/>
        <v>41080.035619433176</v>
      </c>
      <c r="AE664" s="197">
        <f t="shared" si="1267"/>
        <v>57178.943210084035</v>
      </c>
      <c r="AF664" s="197">
        <f t="shared" si="1267"/>
        <v>101160.40452678571</v>
      </c>
      <c r="AG664" s="197">
        <f t="shared" si="1267"/>
        <v>164607.3815203252</v>
      </c>
      <c r="AH664" s="197">
        <f t="shared" si="1267"/>
        <v>209409.63229508197</v>
      </c>
      <c r="AI664" s="197">
        <f t="shared" si="1267"/>
        <v>148599.63074796749</v>
      </c>
      <c r="AJ664" s="197">
        <f t="shared" si="1267"/>
        <v>88919.637305660377</v>
      </c>
      <c r="AK664" s="197">
        <f t="shared" ref="AK664:AL664" si="1268">+AK608/AK$10</f>
        <v>89712.858818565408</v>
      </c>
      <c r="AL664" s="197">
        <f t="shared" si="1268"/>
        <v>59531.507906779661</v>
      </c>
      <c r="AM664" s="197">
        <f t="shared" ref="AM664:AO664" si="1269">+AM608/AM$10</f>
        <v>85927.570008230439</v>
      </c>
      <c r="AN664" s="197">
        <f t="shared" si="1269"/>
        <v>106987.43188764044</v>
      </c>
      <c r="AO664" s="197">
        <f t="shared" si="1269"/>
        <v>85888.795687732345</v>
      </c>
      <c r="AP664" s="272">
        <f t="shared" ref="AP664:AS664" si="1270">+AP608/AP$10</f>
        <v>68908.447034246579</v>
      </c>
      <c r="AQ664" s="272">
        <f t="shared" si="1270"/>
        <v>67856.46236426117</v>
      </c>
      <c r="AR664" s="272">
        <f t="shared" si="1270"/>
        <v>93444.325092783503</v>
      </c>
      <c r="AS664" s="272">
        <f t="shared" si="1270"/>
        <v>133220.37860481101</v>
      </c>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c r="CG664" s="34"/>
      <c r="CH664" s="34"/>
      <c r="CI664" s="34"/>
      <c r="CJ664" s="34"/>
      <c r="CK664" s="34"/>
      <c r="CL664" s="34"/>
      <c r="CM664" s="34"/>
      <c r="CN664" s="34"/>
      <c r="CO664" s="34"/>
      <c r="CP664" s="34"/>
      <c r="CQ664" s="34"/>
      <c r="CR664" s="34"/>
      <c r="CS664" s="34"/>
      <c r="CT664" s="34"/>
      <c r="CU664" s="34"/>
      <c r="CV664" s="34"/>
      <c r="CW664" s="34"/>
      <c r="CX664" s="34"/>
      <c r="CY664" s="34"/>
      <c r="CZ664" s="34"/>
      <c r="DA664" s="34"/>
      <c r="DB664" s="14"/>
      <c r="DC664" s="28"/>
      <c r="DD664" s="28"/>
      <c r="DE664" s="28"/>
      <c r="DF664" s="28"/>
      <c r="DG664" s="28"/>
      <c r="DH664" s="28"/>
      <c r="DI664" s="28"/>
      <c r="DJ664" s="28"/>
      <c r="DK664" s="28"/>
      <c r="DL664" s="28"/>
      <c r="DM664" s="28"/>
      <c r="DN664" s="28"/>
      <c r="DO664" s="28"/>
      <c r="DP664" s="28"/>
      <c r="DQ664" s="28"/>
      <c r="DR664" s="28"/>
      <c r="DS664" s="28"/>
      <c r="DT664" s="28"/>
      <c r="DU664" s="28"/>
      <c r="DV664" s="28"/>
      <c r="DW664" s="28"/>
      <c r="DX664" s="28"/>
      <c r="DY664" s="28"/>
      <c r="DZ664" s="28"/>
      <c r="EA664" s="28"/>
      <c r="EB664" s="28"/>
      <c r="EC664" s="28"/>
      <c r="ED664" s="28"/>
      <c r="EE664" s="28"/>
      <c r="EF664" s="28"/>
      <c r="EG664" s="28"/>
      <c r="EH664" s="28"/>
      <c r="EI664" s="28"/>
      <c r="EJ664" s="28"/>
      <c r="EK664" s="28"/>
      <c r="EL664" s="28"/>
      <c r="EM664" s="28"/>
      <c r="EN664" s="28"/>
      <c r="EO664" s="28"/>
      <c r="EP664" s="28"/>
      <c r="EQ664" s="28"/>
      <c r="ER664" s="28"/>
      <c r="ES664" s="28"/>
      <c r="ET664" s="28"/>
      <c r="EU664" s="28"/>
      <c r="EV664" s="28"/>
      <c r="EW664" s="28"/>
      <c r="EX664" s="28"/>
      <c r="EY664" s="28"/>
      <c r="EZ664" s="28"/>
      <c r="FA664" s="28"/>
      <c r="FB664" s="28"/>
      <c r="FC664" s="28"/>
      <c r="FD664" s="28"/>
      <c r="FE664" s="28"/>
      <c r="FF664" s="28"/>
      <c r="FG664" s="28"/>
      <c r="FH664" s="28"/>
      <c r="FI664" s="28"/>
      <c r="FJ664" s="28"/>
      <c r="FK664" s="28"/>
      <c r="FL664" s="28"/>
      <c r="FM664" s="28"/>
      <c r="FN664" s="28"/>
      <c r="FO664" s="28"/>
      <c r="FP664" s="28"/>
      <c r="FQ664" s="28"/>
      <c r="FR664" s="28"/>
      <c r="FS664" s="28"/>
      <c r="FT664" s="28"/>
      <c r="FU664" s="28"/>
      <c r="FV664" s="28"/>
      <c r="FW664" s="28"/>
      <c r="FX664" s="28"/>
      <c r="FY664" s="28"/>
      <c r="FZ664" s="28"/>
      <c r="GA664" s="28"/>
      <c r="GB664" s="28"/>
      <c r="GC664" s="28"/>
      <c r="GD664" s="28"/>
      <c r="GE664" s="28"/>
      <c r="GF664" s="28"/>
      <c r="GG664" s="28"/>
      <c r="GH664" s="28"/>
      <c r="GI664" s="28"/>
      <c r="GJ664" s="28"/>
      <c r="GK664" s="28"/>
      <c r="GL664" s="28"/>
      <c r="GM664" s="28"/>
      <c r="GN664" s="28"/>
      <c r="GO664" s="28"/>
      <c r="GP664" s="28"/>
      <c r="GQ664" s="28"/>
      <c r="GR664" s="28"/>
      <c r="GS664" s="28"/>
      <c r="GT664" s="28"/>
      <c r="GU664" s="28"/>
      <c r="GV664" s="28"/>
      <c r="GW664" s="28"/>
      <c r="GX664" s="28"/>
      <c r="GY664" s="28"/>
      <c r="GZ664" s="28"/>
      <c r="HA664" s="28"/>
      <c r="HB664" s="28"/>
      <c r="HC664" s="28"/>
      <c r="HD664" s="28"/>
      <c r="HE664" s="28"/>
      <c r="HF664" s="28"/>
      <c r="HG664" s="28"/>
      <c r="HH664" s="28"/>
      <c r="HI664" s="28"/>
      <c r="HJ664" s="28"/>
      <c r="HK664" s="28"/>
      <c r="HL664" s="28"/>
      <c r="HM664" s="28"/>
      <c r="HN664" s="28"/>
      <c r="HO664" s="28"/>
      <c r="HP664" s="28"/>
      <c r="HQ664" s="28"/>
      <c r="HR664" s="28"/>
      <c r="HS664" s="28"/>
      <c r="HT664" s="28"/>
      <c r="HU664" s="28"/>
      <c r="HV664" s="28"/>
      <c r="HW664" s="28"/>
      <c r="HX664" s="28"/>
      <c r="HY664" s="28"/>
      <c r="HZ664" s="28"/>
      <c r="IA664" s="28"/>
      <c r="IB664" s="28"/>
      <c r="IC664" s="28"/>
      <c r="ID664" s="28"/>
      <c r="IE664" s="28"/>
      <c r="IF664" s="28"/>
      <c r="IG664" s="28"/>
      <c r="IH664" s="28"/>
      <c r="II664" s="28"/>
      <c r="IJ664" s="28"/>
      <c r="IK664" s="28"/>
      <c r="IL664" s="28"/>
      <c r="IM664" s="28"/>
      <c r="IN664" s="28"/>
      <c r="IO664" s="28"/>
      <c r="IP664" s="28"/>
      <c r="IQ664" s="28"/>
      <c r="IR664" s="28"/>
      <c r="IS664" s="28"/>
      <c r="IT664" s="28"/>
      <c r="IU664" s="28"/>
      <c r="IV664" s="28"/>
      <c r="IW664" s="28"/>
      <c r="IX664" s="28"/>
      <c r="IY664" s="28"/>
      <c r="IZ664" s="28"/>
      <c r="JA664" s="28"/>
      <c r="JB664" s="28"/>
      <c r="JC664" s="28"/>
      <c r="JD664" s="28"/>
      <c r="JE664" s="28"/>
      <c r="JF664" s="28"/>
      <c r="JG664" s="28"/>
      <c r="JH664" s="28"/>
      <c r="JI664" s="28"/>
      <c r="JJ664" s="28"/>
      <c r="JK664" s="28"/>
      <c r="JL664" s="28"/>
      <c r="JM664" s="28"/>
      <c r="JN664" s="28"/>
      <c r="JO664" s="28"/>
      <c r="JP664" s="28"/>
      <c r="JQ664" s="28"/>
      <c r="JR664" s="28"/>
      <c r="JS664" s="28"/>
    </row>
    <row r="665" spans="1:279" s="27" customFormat="1" ht="12.75" outlineLevel="1" x14ac:dyDescent="0.2">
      <c r="A665" s="33"/>
      <c r="B665" s="58">
        <v>2</v>
      </c>
      <c r="C665" s="193" t="s">
        <v>112</v>
      </c>
      <c r="D665" s="33"/>
      <c r="E665" s="33"/>
      <c r="F665" s="33"/>
      <c r="G665" s="204">
        <f t="shared" ref="G665:G667" si="1271">SUM(J665:AS665)</f>
        <v>178342.00742063473</v>
      </c>
      <c r="H665" s="216">
        <f t="shared" ref="H665:H666" si="1272">+G665/$G$76</f>
        <v>4.894961607223991E-2</v>
      </c>
      <c r="I665" s="201" t="s">
        <v>172</v>
      </c>
      <c r="J665" s="197">
        <f t="shared" ref="J665:O665" si="1273">+J609/J$10</f>
        <v>9156.6837035127319</v>
      </c>
      <c r="K665" s="197">
        <f t="shared" si="1273"/>
        <v>5907.2841806924889</v>
      </c>
      <c r="L665" s="197">
        <f t="shared" si="1273"/>
        <v>4192.0236963153548</v>
      </c>
      <c r="M665" s="197">
        <f t="shared" si="1273"/>
        <v>3136.4261754443996</v>
      </c>
      <c r="N665" s="197">
        <f t="shared" si="1273"/>
        <v>2727.8241229394225</v>
      </c>
      <c r="O665" s="197">
        <f t="shared" si="1273"/>
        <v>2664.4650600080922</v>
      </c>
      <c r="P665" s="197">
        <f t="shared" ref="P665:AJ665" si="1274">+P609/P$10</f>
        <v>3792.3512004106806</v>
      </c>
      <c r="Q665" s="197">
        <f t="shared" si="1274"/>
        <v>2427.1355861105776</v>
      </c>
      <c r="R665" s="197">
        <f t="shared" si="1274"/>
        <v>3034.445327588242</v>
      </c>
      <c r="S665" s="197">
        <f t="shared" si="1274"/>
        <v>3378.5554156756166</v>
      </c>
      <c r="T665" s="197">
        <f t="shared" si="1274"/>
        <v>5016.9042646210828</v>
      </c>
      <c r="U665" s="197">
        <f t="shared" si="1274"/>
        <v>7523.9681508462763</v>
      </c>
      <c r="V665" s="197">
        <f t="shared" si="1274"/>
        <v>5603.1852635983259</v>
      </c>
      <c r="W665" s="197">
        <f t="shared" si="1274"/>
        <v>5804.0546893203882</v>
      </c>
      <c r="X665" s="197">
        <f t="shared" si="1274"/>
        <v>6118.4740297029703</v>
      </c>
      <c r="Y665" s="197">
        <f t="shared" si="1274"/>
        <v>4900.8194038461534</v>
      </c>
      <c r="Z665" s="197">
        <f t="shared" si="1274"/>
        <v>4735.4315609756104</v>
      </c>
      <c r="AA665" s="197">
        <f t="shared" si="1274"/>
        <v>4716.9106446886453</v>
      </c>
      <c r="AB665" s="197">
        <f t="shared" si="1274"/>
        <v>5971.7730955882353</v>
      </c>
      <c r="AC665" s="197">
        <f t="shared" si="1274"/>
        <v>5151.7366666666667</v>
      </c>
      <c r="AD665" s="197">
        <f t="shared" si="1274"/>
        <v>5592.224008097166</v>
      </c>
      <c r="AE665" s="197">
        <f t="shared" si="1274"/>
        <v>6342.5649159663863</v>
      </c>
      <c r="AF665" s="197">
        <f t="shared" si="1274"/>
        <v>8518.0242232142864</v>
      </c>
      <c r="AG665" s="197">
        <f t="shared" si="1274"/>
        <v>9272.3529186991873</v>
      </c>
      <c r="AH665" s="197">
        <f t="shared" si="1274"/>
        <v>9950.7878114754112</v>
      </c>
      <c r="AI665" s="197">
        <f t="shared" si="1274"/>
        <v>8734.0090325203255</v>
      </c>
      <c r="AJ665" s="197">
        <f t="shared" si="1274"/>
        <v>6906.9116075471693</v>
      </c>
      <c r="AK665" s="197">
        <f t="shared" ref="AK665:AL665" si="1275">+AK609/AK$10</f>
        <v>8002.2685400843884</v>
      </c>
      <c r="AL665" s="197">
        <f t="shared" si="1275"/>
        <v>6854.8773474576265</v>
      </c>
      <c r="AM665" s="197">
        <f t="shared" ref="AM665:AO665" si="1276">+AM609/AM$10</f>
        <v>10073.772131687243</v>
      </c>
      <c r="AN665" s="197">
        <f t="shared" si="1276"/>
        <v>968.46739325842691</v>
      </c>
      <c r="AO665" s="197">
        <f t="shared" si="1276"/>
        <v>642.63389591078067</v>
      </c>
      <c r="AP665" s="272">
        <f t="shared" ref="AP665:AS665" si="1277">+AP609/AP$10</f>
        <v>522.66135616438351</v>
      </c>
      <c r="AQ665" s="272">
        <f t="shared" si="1277"/>
        <v>0</v>
      </c>
      <c r="AR665" s="272">
        <f t="shared" si="1277"/>
        <v>0</v>
      </c>
      <c r="AS665" s="272">
        <f t="shared" si="1277"/>
        <v>0</v>
      </c>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c r="CG665" s="34"/>
      <c r="CH665" s="34"/>
      <c r="CI665" s="34"/>
      <c r="CJ665" s="34"/>
      <c r="CK665" s="34"/>
      <c r="CL665" s="34"/>
      <c r="CM665" s="34"/>
      <c r="CN665" s="34"/>
      <c r="CO665" s="34"/>
      <c r="CP665" s="34"/>
      <c r="CQ665" s="34"/>
      <c r="CR665" s="34"/>
      <c r="CS665" s="34"/>
      <c r="CT665" s="34"/>
      <c r="CU665" s="34"/>
      <c r="CV665" s="34"/>
      <c r="CW665" s="34"/>
      <c r="CX665" s="34"/>
      <c r="CY665" s="34"/>
      <c r="CZ665" s="34"/>
      <c r="DA665" s="34"/>
      <c r="DB665" s="14"/>
      <c r="DC665" s="28"/>
      <c r="DD665" s="28"/>
      <c r="DE665" s="28"/>
      <c r="DF665" s="28"/>
      <c r="DG665" s="28"/>
      <c r="DH665" s="28"/>
      <c r="DI665" s="28"/>
      <c r="DJ665" s="28"/>
      <c r="DK665" s="28"/>
      <c r="DL665" s="28"/>
      <c r="DM665" s="28"/>
      <c r="DN665" s="28"/>
      <c r="DO665" s="28"/>
      <c r="DP665" s="28"/>
      <c r="DQ665" s="28"/>
      <c r="DR665" s="28"/>
      <c r="DS665" s="28"/>
      <c r="DT665" s="28"/>
      <c r="DU665" s="28"/>
      <c r="DV665" s="28"/>
      <c r="DW665" s="28"/>
      <c r="DX665" s="28"/>
      <c r="DY665" s="28"/>
      <c r="DZ665" s="28"/>
      <c r="EA665" s="28"/>
      <c r="EB665" s="28"/>
      <c r="EC665" s="28"/>
      <c r="ED665" s="28"/>
      <c r="EE665" s="28"/>
      <c r="EF665" s="28"/>
      <c r="EG665" s="28"/>
      <c r="EH665" s="28"/>
      <c r="EI665" s="28"/>
      <c r="EJ665" s="28"/>
      <c r="EK665" s="28"/>
      <c r="EL665" s="28"/>
      <c r="EM665" s="28"/>
      <c r="EN665" s="28"/>
      <c r="EO665" s="28"/>
      <c r="EP665" s="28"/>
      <c r="EQ665" s="28"/>
      <c r="ER665" s="28"/>
      <c r="ES665" s="28"/>
      <c r="ET665" s="28"/>
      <c r="EU665" s="28"/>
      <c r="EV665" s="28"/>
      <c r="EW665" s="28"/>
      <c r="EX665" s="28"/>
      <c r="EY665" s="28"/>
      <c r="EZ665" s="28"/>
      <c r="FA665" s="28"/>
      <c r="FB665" s="28"/>
      <c r="FC665" s="28"/>
      <c r="FD665" s="28"/>
      <c r="FE665" s="28"/>
      <c r="FF665" s="28"/>
      <c r="FG665" s="28"/>
      <c r="FH665" s="28"/>
      <c r="FI665" s="28"/>
      <c r="FJ665" s="28"/>
      <c r="FK665" s="28"/>
      <c r="FL665" s="28"/>
      <c r="FM665" s="28"/>
      <c r="FN665" s="28"/>
      <c r="FO665" s="28"/>
      <c r="FP665" s="28"/>
      <c r="FQ665" s="28"/>
      <c r="FR665" s="28"/>
      <c r="FS665" s="28"/>
      <c r="FT665" s="28"/>
      <c r="FU665" s="28"/>
      <c r="FV665" s="28"/>
      <c r="FW665" s="28"/>
      <c r="FX665" s="28"/>
      <c r="FY665" s="28"/>
      <c r="FZ665" s="28"/>
      <c r="GA665" s="28"/>
      <c r="GB665" s="28"/>
      <c r="GC665" s="28"/>
      <c r="GD665" s="28"/>
      <c r="GE665" s="28"/>
      <c r="GF665" s="28"/>
      <c r="GG665" s="28"/>
      <c r="GH665" s="28"/>
      <c r="GI665" s="28"/>
      <c r="GJ665" s="28"/>
      <c r="GK665" s="28"/>
      <c r="GL665" s="28"/>
      <c r="GM665" s="28"/>
      <c r="GN665" s="28"/>
      <c r="GO665" s="28"/>
      <c r="GP665" s="28"/>
      <c r="GQ665" s="28"/>
      <c r="GR665" s="28"/>
      <c r="GS665" s="28"/>
      <c r="GT665" s="28"/>
      <c r="GU665" s="28"/>
      <c r="GV665" s="28"/>
      <c r="GW665" s="28"/>
      <c r="GX665" s="28"/>
      <c r="GY665" s="28"/>
      <c r="GZ665" s="28"/>
      <c r="HA665" s="28"/>
      <c r="HB665" s="28"/>
      <c r="HC665" s="28"/>
      <c r="HD665" s="28"/>
      <c r="HE665" s="28"/>
      <c r="HF665" s="28"/>
      <c r="HG665" s="28"/>
      <c r="HH665" s="28"/>
      <c r="HI665" s="28"/>
      <c r="HJ665" s="28"/>
      <c r="HK665" s="28"/>
      <c r="HL665" s="28"/>
      <c r="HM665" s="28"/>
      <c r="HN665" s="28"/>
      <c r="HO665" s="28"/>
      <c r="HP665" s="28"/>
      <c r="HQ665" s="28"/>
      <c r="HR665" s="28"/>
      <c r="HS665" s="28"/>
      <c r="HT665" s="28"/>
      <c r="HU665" s="28"/>
      <c r="HV665" s="28"/>
      <c r="HW665" s="28"/>
      <c r="HX665" s="28"/>
      <c r="HY665" s="28"/>
      <c r="HZ665" s="28"/>
      <c r="IA665" s="28"/>
      <c r="IB665" s="28"/>
      <c r="IC665" s="28"/>
      <c r="ID665" s="28"/>
      <c r="IE665" s="28"/>
      <c r="IF665" s="28"/>
      <c r="IG665" s="28"/>
      <c r="IH665" s="28"/>
      <c r="II665" s="28"/>
      <c r="IJ665" s="28"/>
      <c r="IK665" s="28"/>
      <c r="IL665" s="28"/>
      <c r="IM665" s="28"/>
      <c r="IN665" s="28"/>
      <c r="IO665" s="28"/>
      <c r="IP665" s="28"/>
      <c r="IQ665" s="28"/>
      <c r="IR665" s="28"/>
      <c r="IS665" s="28"/>
      <c r="IT665" s="28"/>
      <c r="IU665" s="28"/>
      <c r="IV665" s="28"/>
      <c r="IW665" s="28"/>
      <c r="IX665" s="28"/>
      <c r="IY665" s="28"/>
      <c r="IZ665" s="28"/>
      <c r="JA665" s="28"/>
      <c r="JB665" s="28"/>
      <c r="JC665" s="28"/>
      <c r="JD665" s="28"/>
      <c r="JE665" s="28"/>
      <c r="JF665" s="28"/>
      <c r="JG665" s="28"/>
      <c r="JH665" s="28"/>
      <c r="JI665" s="28"/>
      <c r="JJ665" s="28"/>
      <c r="JK665" s="28"/>
      <c r="JL665" s="28"/>
      <c r="JM665" s="28"/>
      <c r="JN665" s="28"/>
      <c r="JO665" s="28"/>
      <c r="JP665" s="28"/>
      <c r="JQ665" s="28"/>
      <c r="JR665" s="28"/>
      <c r="JS665" s="28"/>
    </row>
    <row r="666" spans="1:279" s="27" customFormat="1" ht="12.75" outlineLevel="1" x14ac:dyDescent="0.2">
      <c r="A666" s="33"/>
      <c r="B666" s="58">
        <v>3</v>
      </c>
      <c r="C666" s="33" t="s">
        <v>113</v>
      </c>
      <c r="D666" s="33"/>
      <c r="E666" s="33"/>
      <c r="F666" s="33"/>
      <c r="G666" s="204">
        <f t="shared" si="1271"/>
        <v>1134649.1799476692</v>
      </c>
      <c r="H666" s="216">
        <f t="shared" si="1272"/>
        <v>0.31142770308805012</v>
      </c>
      <c r="I666" s="201" t="s">
        <v>172</v>
      </c>
      <c r="J666" s="197">
        <f t="shared" ref="J666:O666" si="1278">+J610/J$10</f>
        <v>54103.137601103663</v>
      </c>
      <c r="K666" s="197">
        <f t="shared" si="1278"/>
        <v>34903.751098688837</v>
      </c>
      <c r="L666" s="197">
        <f t="shared" si="1278"/>
        <v>24768.971192248355</v>
      </c>
      <c r="M666" s="197">
        <f t="shared" si="1278"/>
        <v>18531.872721635475</v>
      </c>
      <c r="N666" s="197">
        <f t="shared" si="1278"/>
        <v>16117.608585560807</v>
      </c>
      <c r="O666" s="197">
        <f t="shared" si="1278"/>
        <v>15743.245528907912</v>
      </c>
      <c r="P666" s="197">
        <f t="shared" ref="P666:AJ666" si="1279">+P610/P$10</f>
        <v>22407.468191657455</v>
      </c>
      <c r="Q666" s="197">
        <f t="shared" si="1279"/>
        <v>14340.961732848764</v>
      </c>
      <c r="R666" s="197">
        <f t="shared" si="1279"/>
        <v>17929.30917102137</v>
      </c>
      <c r="S666" s="197">
        <f t="shared" si="1279"/>
        <v>19962.516394131744</v>
      </c>
      <c r="T666" s="197">
        <f t="shared" si="1279"/>
        <v>29642.856578766703</v>
      </c>
      <c r="U666" s="197">
        <f t="shared" si="1279"/>
        <v>44456.08228396</v>
      </c>
      <c r="V666" s="197">
        <f t="shared" si="1279"/>
        <v>60655.065175983051</v>
      </c>
      <c r="W666" s="197">
        <f t="shared" si="1279"/>
        <v>45824.974688737777</v>
      </c>
      <c r="X666" s="197">
        <f t="shared" si="1279"/>
        <v>38786.753880891025</v>
      </c>
      <c r="Y666" s="197">
        <f t="shared" si="1279"/>
        <v>26979.554262211499</v>
      </c>
      <c r="Z666" s="197">
        <f t="shared" si="1279"/>
        <v>21088.829185365867</v>
      </c>
      <c r="AA666" s="197">
        <f t="shared" si="1279"/>
        <v>24514.308847838831</v>
      </c>
      <c r="AB666" s="197">
        <f t="shared" si="1279"/>
        <v>25899.673438676473</v>
      </c>
      <c r="AC666" s="197">
        <f t="shared" si="1279"/>
        <v>27607.551630574711</v>
      </c>
      <c r="AD666" s="197">
        <f t="shared" si="1279"/>
        <v>36952.403267530382</v>
      </c>
      <c r="AE666" s="197">
        <f t="shared" si="1279"/>
        <v>42933.524939579867</v>
      </c>
      <c r="AF666" s="197">
        <f t="shared" si="1279"/>
        <v>43799.194079821413</v>
      </c>
      <c r="AG666" s="197">
        <f t="shared" si="1279"/>
        <v>38578.795566504064</v>
      </c>
      <c r="AH666" s="197">
        <f t="shared" si="1279"/>
        <v>43807.248827868854</v>
      </c>
      <c r="AI666" s="197">
        <f t="shared" si="1279"/>
        <v>35453.790764227619</v>
      </c>
      <c r="AJ666" s="197">
        <f t="shared" si="1279"/>
        <v>27834.162000000004</v>
      </c>
      <c r="AK666" s="197">
        <f t="shared" ref="AK666:AL666" si="1280">+AK610/AK$10</f>
        <v>28441.227130801679</v>
      </c>
      <c r="AL666" s="197">
        <f t="shared" si="1280"/>
        <v>36157.168372881359</v>
      </c>
      <c r="AM666" s="197">
        <f t="shared" ref="AM666:AO666" si="1281">+AM610/AM$10</f>
        <v>27455.972931851833</v>
      </c>
      <c r="AN666" s="197">
        <f t="shared" si="1281"/>
        <v>25758.087020149811</v>
      </c>
      <c r="AO666" s="197">
        <f t="shared" si="1281"/>
        <v>25496.408898810412</v>
      </c>
      <c r="AP666" s="272">
        <f t="shared" ref="AP666:AS666" si="1282">+AP610/AP$10</f>
        <v>30501.210162054798</v>
      </c>
      <c r="AQ666" s="272">
        <f t="shared" si="1282"/>
        <v>33579.226948316158</v>
      </c>
      <c r="AR666" s="272">
        <f t="shared" si="1282"/>
        <v>36247.739407697591</v>
      </c>
      <c r="AS666" s="272">
        <f t="shared" si="1282"/>
        <v>37388.527438762889</v>
      </c>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c r="CG666" s="34"/>
      <c r="CH666" s="34"/>
      <c r="CI666" s="34"/>
      <c r="CJ666" s="34"/>
      <c r="CK666" s="34"/>
      <c r="CL666" s="34"/>
      <c r="CM666" s="34"/>
      <c r="CN666" s="34"/>
      <c r="CO666" s="34"/>
      <c r="CP666" s="34"/>
      <c r="CQ666" s="34"/>
      <c r="CR666" s="34"/>
      <c r="CS666" s="34"/>
      <c r="CT666" s="34"/>
      <c r="CU666" s="34"/>
      <c r="CV666" s="34"/>
      <c r="CW666" s="34"/>
      <c r="CX666" s="34"/>
      <c r="CY666" s="34"/>
      <c r="CZ666" s="34"/>
      <c r="DA666" s="34"/>
      <c r="DB666" s="14"/>
      <c r="DC666" s="28"/>
      <c r="DD666" s="28"/>
      <c r="DE666" s="28"/>
      <c r="DF666" s="28"/>
      <c r="DG666" s="28"/>
      <c r="DH666" s="28"/>
      <c r="DI666" s="28"/>
      <c r="DJ666" s="28"/>
      <c r="DK666" s="28"/>
      <c r="DL666" s="28"/>
      <c r="DM666" s="28"/>
      <c r="DN666" s="28"/>
      <c r="DO666" s="28"/>
      <c r="DP666" s="28"/>
      <c r="DQ666" s="28"/>
      <c r="DR666" s="28"/>
      <c r="DS666" s="28"/>
      <c r="DT666" s="28"/>
      <c r="DU666" s="28"/>
      <c r="DV666" s="28"/>
      <c r="DW666" s="28"/>
      <c r="DX666" s="28"/>
      <c r="DY666" s="28"/>
      <c r="DZ666" s="28"/>
      <c r="EA666" s="28"/>
      <c r="EB666" s="28"/>
      <c r="EC666" s="28"/>
      <c r="ED666" s="28"/>
      <c r="EE666" s="28"/>
      <c r="EF666" s="28"/>
      <c r="EG666" s="28"/>
      <c r="EH666" s="28"/>
      <c r="EI666" s="28"/>
      <c r="EJ666" s="28"/>
      <c r="EK666" s="28"/>
      <c r="EL666" s="28"/>
      <c r="EM666" s="28"/>
      <c r="EN666" s="28"/>
      <c r="EO666" s="28"/>
      <c r="EP666" s="28"/>
      <c r="EQ666" s="28"/>
      <c r="ER666" s="28"/>
      <c r="ES666" s="28"/>
      <c r="ET666" s="28"/>
      <c r="EU666" s="28"/>
      <c r="EV666" s="28"/>
      <c r="EW666" s="28"/>
      <c r="EX666" s="28"/>
      <c r="EY666" s="28"/>
      <c r="EZ666" s="28"/>
      <c r="FA666" s="28"/>
      <c r="FB666" s="28"/>
      <c r="FC666" s="28"/>
      <c r="FD666" s="28"/>
      <c r="FE666" s="28"/>
      <c r="FF666" s="28"/>
      <c r="FG666" s="28"/>
      <c r="FH666" s="28"/>
      <c r="FI666" s="28"/>
      <c r="FJ666" s="28"/>
      <c r="FK666" s="28"/>
      <c r="FL666" s="28"/>
      <c r="FM666" s="28"/>
      <c r="FN666" s="28"/>
      <c r="FO666" s="28"/>
      <c r="FP666" s="28"/>
      <c r="FQ666" s="28"/>
      <c r="FR666" s="28"/>
      <c r="FS666" s="28"/>
      <c r="FT666" s="28"/>
      <c r="FU666" s="28"/>
      <c r="FV666" s="28"/>
      <c r="FW666" s="28"/>
      <c r="FX666" s="28"/>
      <c r="FY666" s="28"/>
      <c r="FZ666" s="28"/>
      <c r="GA666" s="28"/>
      <c r="GB666" s="28"/>
      <c r="GC666" s="28"/>
      <c r="GD666" s="28"/>
      <c r="GE666" s="28"/>
      <c r="GF666" s="28"/>
      <c r="GG666" s="28"/>
      <c r="GH666" s="28"/>
      <c r="GI666" s="28"/>
      <c r="GJ666" s="28"/>
      <c r="GK666" s="28"/>
      <c r="GL666" s="28"/>
      <c r="GM666" s="28"/>
      <c r="GN666" s="28"/>
      <c r="GO666" s="28"/>
      <c r="GP666" s="28"/>
      <c r="GQ666" s="28"/>
      <c r="GR666" s="28"/>
      <c r="GS666" s="28"/>
      <c r="GT666" s="28"/>
      <c r="GU666" s="28"/>
      <c r="GV666" s="28"/>
      <c r="GW666" s="28"/>
      <c r="GX666" s="28"/>
      <c r="GY666" s="28"/>
      <c r="GZ666" s="28"/>
      <c r="HA666" s="28"/>
      <c r="HB666" s="28"/>
      <c r="HC666" s="28"/>
      <c r="HD666" s="28"/>
      <c r="HE666" s="28"/>
      <c r="HF666" s="28"/>
      <c r="HG666" s="28"/>
      <c r="HH666" s="28"/>
      <c r="HI666" s="28"/>
      <c r="HJ666" s="28"/>
      <c r="HK666" s="28"/>
      <c r="HL666" s="28"/>
      <c r="HM666" s="28"/>
      <c r="HN666" s="28"/>
      <c r="HO666" s="28"/>
      <c r="HP666" s="28"/>
      <c r="HQ666" s="28"/>
      <c r="HR666" s="28"/>
      <c r="HS666" s="28"/>
      <c r="HT666" s="28"/>
      <c r="HU666" s="28"/>
      <c r="HV666" s="28"/>
      <c r="HW666" s="28"/>
      <c r="HX666" s="28"/>
      <c r="HY666" s="28"/>
      <c r="HZ666" s="28"/>
      <c r="IA666" s="28"/>
      <c r="IB666" s="28"/>
      <c r="IC666" s="28"/>
      <c r="ID666" s="28"/>
      <c r="IE666" s="28"/>
      <c r="IF666" s="28"/>
      <c r="IG666" s="28"/>
      <c r="IH666" s="28"/>
      <c r="II666" s="28"/>
      <c r="IJ666" s="28"/>
      <c r="IK666" s="28"/>
      <c r="IL666" s="28"/>
      <c r="IM666" s="28"/>
      <c r="IN666" s="28"/>
      <c r="IO666" s="28"/>
      <c r="IP666" s="28"/>
      <c r="IQ666" s="28"/>
      <c r="IR666" s="28"/>
      <c r="IS666" s="28"/>
      <c r="IT666" s="28"/>
      <c r="IU666" s="28"/>
      <c r="IV666" s="28"/>
      <c r="IW666" s="28"/>
      <c r="IX666" s="28"/>
      <c r="IY666" s="28"/>
      <c r="IZ666" s="28"/>
      <c r="JA666" s="28"/>
      <c r="JB666" s="28"/>
      <c r="JC666" s="28"/>
      <c r="JD666" s="28"/>
      <c r="JE666" s="28"/>
      <c r="JF666" s="28"/>
      <c r="JG666" s="28"/>
      <c r="JH666" s="28"/>
      <c r="JI666" s="28"/>
      <c r="JJ666" s="28"/>
      <c r="JK666" s="28"/>
      <c r="JL666" s="28"/>
      <c r="JM666" s="28"/>
      <c r="JN666" s="28"/>
      <c r="JO666" s="28"/>
      <c r="JP666" s="28"/>
      <c r="JQ666" s="28"/>
      <c r="JR666" s="28"/>
      <c r="JS666" s="28"/>
    </row>
    <row r="667" spans="1:279" s="27" customFormat="1" ht="13.5" outlineLevel="1" thickBot="1" x14ac:dyDescent="0.25">
      <c r="A667" s="33"/>
      <c r="B667" s="58"/>
      <c r="C667" s="51" t="s">
        <v>161</v>
      </c>
      <c r="D667" s="33"/>
      <c r="E667" s="33"/>
      <c r="F667" s="33"/>
      <c r="G667" s="218">
        <f t="shared" si="1271"/>
        <v>3643379.0850869464</v>
      </c>
      <c r="H667" s="216">
        <f>+G667/$G$76</f>
        <v>1</v>
      </c>
      <c r="I667" s="201" t="s">
        <v>172</v>
      </c>
      <c r="J667" s="238">
        <f>SUM(J664:J666)</f>
        <v>142827.71278010472</v>
      </c>
      <c r="K667" s="238">
        <f t="shared" ref="K667:AJ667" si="1283">SUM(K664:K666)</f>
        <v>92142.954326000094</v>
      </c>
      <c r="L667" s="238">
        <f t="shared" si="1283"/>
        <v>65387.991531806634</v>
      </c>
      <c r="M667" s="238">
        <f t="shared" si="1283"/>
        <v>48922.578462606849</v>
      </c>
      <c r="N667" s="238">
        <f t="shared" si="1283"/>
        <v>42549.125093877519</v>
      </c>
      <c r="O667" s="238">
        <f t="shared" si="1283"/>
        <v>41560.838249492903</v>
      </c>
      <c r="P667" s="238">
        <f t="shared" si="1283"/>
        <v>59153.823103636365</v>
      </c>
      <c r="Q667" s="238">
        <f t="shared" si="1283"/>
        <v>37858.927489041082</v>
      </c>
      <c r="R667" s="238">
        <f t="shared" si="1283"/>
        <v>47331.861591925473</v>
      </c>
      <c r="S667" s="238">
        <f t="shared" si="1283"/>
        <v>52699.356901086969</v>
      </c>
      <c r="T667" s="238">
        <f t="shared" si="1283"/>
        <v>78254.637219553057</v>
      </c>
      <c r="U667" s="238">
        <f t="shared" si="1283"/>
        <v>117360.3017</v>
      </c>
      <c r="V667" s="238">
        <f t="shared" si="1283"/>
        <v>111738.98914251024</v>
      </c>
      <c r="W667" s="238">
        <f t="shared" si="1283"/>
        <v>94490.027873203799</v>
      </c>
      <c r="X667" s="238">
        <f t="shared" si="1283"/>
        <v>86131.265722475189</v>
      </c>
      <c r="Y667" s="238">
        <f t="shared" si="1283"/>
        <v>54395.650492980727</v>
      </c>
      <c r="Z667" s="238">
        <f t="shared" si="1283"/>
        <v>47562.119104065052</v>
      </c>
      <c r="AA667" s="238">
        <f t="shared" si="1283"/>
        <v>57008.619924761908</v>
      </c>
      <c r="AB667" s="238">
        <f t="shared" si="1283"/>
        <v>70579.319262205885</v>
      </c>
      <c r="AC667" s="238">
        <f t="shared" si="1283"/>
        <v>60223.299546283524</v>
      </c>
      <c r="AD667" s="238">
        <f t="shared" si="1283"/>
        <v>83624.662895060726</v>
      </c>
      <c r="AE667" s="238">
        <f t="shared" si="1283"/>
        <v>106455.0330656303</v>
      </c>
      <c r="AF667" s="238">
        <f t="shared" si="1283"/>
        <v>153477.62282982143</v>
      </c>
      <c r="AG667" s="238">
        <f t="shared" si="1283"/>
        <v>212458.53000552845</v>
      </c>
      <c r="AH667" s="238">
        <f t="shared" si="1283"/>
        <v>263167.66893442621</v>
      </c>
      <c r="AI667" s="238">
        <f t="shared" si="1283"/>
        <v>192787.43054471543</v>
      </c>
      <c r="AJ667" s="238">
        <f t="shared" si="1283"/>
        <v>123660.71091320756</v>
      </c>
      <c r="AK667" s="238">
        <f t="shared" ref="AK667:AL667" si="1284">SUM(AK664:AK666)</f>
        <v>126156.35448945148</v>
      </c>
      <c r="AL667" s="238">
        <f t="shared" si="1284"/>
        <v>102543.55362711864</v>
      </c>
      <c r="AM667" s="238">
        <f t="shared" ref="AM667:AO667" si="1285">SUM(AM664:AM666)</f>
        <v>123457.31507176952</v>
      </c>
      <c r="AN667" s="238">
        <f t="shared" si="1285"/>
        <v>133713.98630104869</v>
      </c>
      <c r="AO667" s="238">
        <f t="shared" si="1285"/>
        <v>112027.83848245355</v>
      </c>
      <c r="AP667" s="238">
        <f t="shared" ref="AP667:AS667" si="1286">SUM(AP664:AP666)</f>
        <v>99932.31855246576</v>
      </c>
      <c r="AQ667" s="238">
        <f t="shared" si="1286"/>
        <v>101435.68931257733</v>
      </c>
      <c r="AR667" s="238">
        <f t="shared" si="1286"/>
        <v>129692.06450048109</v>
      </c>
      <c r="AS667" s="238">
        <f t="shared" si="1286"/>
        <v>170608.90604357389</v>
      </c>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c r="CG667" s="34"/>
      <c r="CH667" s="34"/>
      <c r="CI667" s="34"/>
      <c r="CJ667" s="34"/>
      <c r="CK667" s="34"/>
      <c r="CL667" s="34"/>
      <c r="CM667" s="34"/>
      <c r="CN667" s="34"/>
      <c r="CO667" s="34"/>
      <c r="CP667" s="34"/>
      <c r="CQ667" s="34"/>
      <c r="CR667" s="34"/>
      <c r="CS667" s="34"/>
      <c r="CT667" s="34"/>
      <c r="CU667" s="34"/>
      <c r="CV667" s="34"/>
      <c r="CW667" s="34"/>
      <c r="CX667" s="34"/>
      <c r="CY667" s="34"/>
      <c r="CZ667" s="34"/>
      <c r="DA667" s="34"/>
      <c r="DB667" s="14"/>
      <c r="DC667" s="28"/>
      <c r="DD667" s="28"/>
      <c r="DE667" s="28"/>
      <c r="DF667" s="28"/>
      <c r="DG667" s="28"/>
      <c r="DH667" s="28"/>
      <c r="DI667" s="28"/>
      <c r="DJ667" s="28"/>
      <c r="DK667" s="28"/>
      <c r="DL667" s="28"/>
      <c r="DM667" s="28"/>
      <c r="DN667" s="28"/>
      <c r="DO667" s="28"/>
      <c r="DP667" s="28"/>
      <c r="DQ667" s="28"/>
      <c r="DR667" s="28"/>
      <c r="DS667" s="28"/>
      <c r="DT667" s="28"/>
      <c r="DU667" s="28"/>
      <c r="DV667" s="28"/>
      <c r="DW667" s="28"/>
      <c r="DX667" s="28"/>
      <c r="DY667" s="28"/>
      <c r="DZ667" s="28"/>
      <c r="EA667" s="28"/>
      <c r="EB667" s="28"/>
      <c r="EC667" s="28"/>
      <c r="ED667" s="28"/>
      <c r="EE667" s="28"/>
      <c r="EF667" s="28"/>
      <c r="EG667" s="28"/>
      <c r="EH667" s="28"/>
      <c r="EI667" s="28"/>
      <c r="EJ667" s="28"/>
      <c r="EK667" s="28"/>
      <c r="EL667" s="28"/>
      <c r="EM667" s="28"/>
      <c r="EN667" s="28"/>
      <c r="EO667" s="28"/>
      <c r="EP667" s="28"/>
      <c r="EQ667" s="28"/>
      <c r="ER667" s="28"/>
      <c r="ES667" s="28"/>
      <c r="ET667" s="28"/>
      <c r="EU667" s="28"/>
      <c r="EV667" s="28"/>
      <c r="EW667" s="28"/>
      <c r="EX667" s="28"/>
      <c r="EY667" s="28"/>
      <c r="EZ667" s="28"/>
      <c r="FA667" s="28"/>
      <c r="FB667" s="28"/>
      <c r="FC667" s="28"/>
      <c r="FD667" s="28"/>
      <c r="FE667" s="28"/>
      <c r="FF667" s="28"/>
      <c r="FG667" s="28"/>
      <c r="FH667" s="28"/>
      <c r="FI667" s="28"/>
      <c r="FJ667" s="28"/>
      <c r="FK667" s="28"/>
      <c r="FL667" s="28"/>
      <c r="FM667" s="28"/>
      <c r="FN667" s="28"/>
      <c r="FO667" s="28"/>
      <c r="FP667" s="28"/>
      <c r="FQ667" s="28"/>
      <c r="FR667" s="28"/>
      <c r="FS667" s="28"/>
      <c r="FT667" s="28"/>
      <c r="FU667" s="28"/>
      <c r="FV667" s="28"/>
      <c r="FW667" s="28"/>
      <c r="FX667" s="28"/>
      <c r="FY667" s="28"/>
      <c r="FZ667" s="28"/>
      <c r="GA667" s="28"/>
      <c r="GB667" s="28"/>
      <c r="GC667" s="28"/>
      <c r="GD667" s="28"/>
      <c r="GE667" s="28"/>
      <c r="GF667" s="28"/>
      <c r="GG667" s="28"/>
      <c r="GH667" s="28"/>
      <c r="GI667" s="28"/>
      <c r="GJ667" s="28"/>
      <c r="GK667" s="28"/>
      <c r="GL667" s="28"/>
      <c r="GM667" s="28"/>
      <c r="GN667" s="28"/>
      <c r="GO667" s="28"/>
      <c r="GP667" s="28"/>
      <c r="GQ667" s="28"/>
      <c r="GR667" s="28"/>
      <c r="GS667" s="28"/>
      <c r="GT667" s="28"/>
      <c r="GU667" s="28"/>
      <c r="GV667" s="28"/>
      <c r="GW667" s="28"/>
      <c r="GX667" s="28"/>
      <c r="GY667" s="28"/>
      <c r="GZ667" s="28"/>
      <c r="HA667" s="28"/>
      <c r="HB667" s="28"/>
      <c r="HC667" s="28"/>
      <c r="HD667" s="28"/>
      <c r="HE667" s="28"/>
      <c r="HF667" s="28"/>
      <c r="HG667" s="28"/>
      <c r="HH667" s="28"/>
      <c r="HI667" s="28"/>
      <c r="HJ667" s="28"/>
      <c r="HK667" s="28"/>
      <c r="HL667" s="28"/>
      <c r="HM667" s="28"/>
      <c r="HN667" s="28"/>
      <c r="HO667" s="28"/>
      <c r="HP667" s="28"/>
      <c r="HQ667" s="28"/>
      <c r="HR667" s="28"/>
      <c r="HS667" s="28"/>
      <c r="HT667" s="28"/>
      <c r="HU667" s="28"/>
      <c r="HV667" s="28"/>
      <c r="HW667" s="28"/>
      <c r="HX667" s="28"/>
      <c r="HY667" s="28"/>
      <c r="HZ667" s="28"/>
      <c r="IA667" s="28"/>
      <c r="IB667" s="28"/>
      <c r="IC667" s="28"/>
      <c r="ID667" s="28"/>
      <c r="IE667" s="28"/>
      <c r="IF667" s="28"/>
      <c r="IG667" s="28"/>
      <c r="IH667" s="28"/>
      <c r="II667" s="28"/>
      <c r="IJ667" s="28"/>
      <c r="IK667" s="28"/>
      <c r="IL667" s="28"/>
      <c r="IM667" s="28"/>
      <c r="IN667" s="28"/>
      <c r="IO667" s="28"/>
      <c r="IP667" s="28"/>
      <c r="IQ667" s="28"/>
      <c r="IR667" s="28"/>
      <c r="IS667" s="28"/>
      <c r="IT667" s="28"/>
      <c r="IU667" s="28"/>
      <c r="IV667" s="28"/>
      <c r="IW667" s="28"/>
      <c r="IX667" s="28"/>
      <c r="IY667" s="28"/>
      <c r="IZ667" s="28"/>
      <c r="JA667" s="28"/>
      <c r="JB667" s="28"/>
      <c r="JC667" s="28"/>
      <c r="JD667" s="28"/>
      <c r="JE667" s="28"/>
      <c r="JF667" s="28"/>
      <c r="JG667" s="28"/>
      <c r="JH667" s="28"/>
      <c r="JI667" s="28"/>
      <c r="JJ667" s="28"/>
      <c r="JK667" s="28"/>
      <c r="JL667" s="28"/>
      <c r="JM667" s="28"/>
      <c r="JN667" s="28"/>
      <c r="JO667" s="28"/>
      <c r="JP667" s="28"/>
      <c r="JQ667" s="28"/>
      <c r="JR667" s="28"/>
      <c r="JS667" s="28"/>
    </row>
    <row r="668" spans="1:279" s="27" customFormat="1" ht="13.5" outlineLevel="1" thickTop="1" x14ac:dyDescent="0.2">
      <c r="A668" s="33"/>
      <c r="B668" s="58"/>
      <c r="C668" s="33"/>
      <c r="D668" s="33"/>
      <c r="E668" s="33"/>
      <c r="F668" s="33"/>
      <c r="G668" s="33"/>
      <c r="H668" s="33"/>
      <c r="I668" s="201"/>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c r="AF668" s="197"/>
      <c r="AG668" s="197"/>
      <c r="AH668" s="197"/>
      <c r="AI668" s="197"/>
      <c r="AJ668" s="197"/>
      <c r="AK668" s="197"/>
      <c r="AL668" s="197"/>
      <c r="AM668" s="197"/>
      <c r="AN668" s="197"/>
      <c r="AO668" s="197"/>
      <c r="AP668" s="272"/>
      <c r="AQ668" s="272"/>
      <c r="AR668" s="272"/>
      <c r="AS668" s="272"/>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c r="CG668" s="34"/>
      <c r="CH668" s="34"/>
      <c r="CI668" s="34"/>
      <c r="CJ668" s="34"/>
      <c r="CK668" s="34"/>
      <c r="CL668" s="34"/>
      <c r="CM668" s="34"/>
      <c r="CN668" s="34"/>
      <c r="CO668" s="34"/>
      <c r="CP668" s="34"/>
      <c r="CQ668" s="34"/>
      <c r="CR668" s="34"/>
      <c r="CS668" s="34"/>
      <c r="CT668" s="34"/>
      <c r="CU668" s="34"/>
      <c r="CV668" s="34"/>
      <c r="CW668" s="34"/>
      <c r="CX668" s="34"/>
      <c r="CY668" s="34"/>
      <c r="CZ668" s="34"/>
      <c r="DA668" s="34"/>
      <c r="DB668" s="14"/>
      <c r="DC668" s="28"/>
      <c r="DD668" s="28"/>
      <c r="DE668" s="28"/>
      <c r="DF668" s="28"/>
      <c r="DG668" s="28"/>
      <c r="DH668" s="28"/>
      <c r="DI668" s="28"/>
      <c r="DJ668" s="28"/>
      <c r="DK668" s="28"/>
      <c r="DL668" s="28"/>
      <c r="DM668" s="28"/>
      <c r="DN668" s="28"/>
      <c r="DO668" s="28"/>
      <c r="DP668" s="28"/>
      <c r="DQ668" s="28"/>
      <c r="DR668" s="28"/>
      <c r="DS668" s="28"/>
      <c r="DT668" s="28"/>
      <c r="DU668" s="28"/>
      <c r="DV668" s="28"/>
      <c r="DW668" s="28"/>
      <c r="DX668" s="28"/>
      <c r="DY668" s="28"/>
      <c r="DZ668" s="28"/>
      <c r="EA668" s="28"/>
      <c r="EB668" s="28"/>
      <c r="EC668" s="28"/>
      <c r="ED668" s="28"/>
      <c r="EE668" s="28"/>
      <c r="EF668" s="28"/>
      <c r="EG668" s="28"/>
      <c r="EH668" s="28"/>
      <c r="EI668" s="28"/>
      <c r="EJ668" s="28"/>
      <c r="EK668" s="28"/>
      <c r="EL668" s="28"/>
      <c r="EM668" s="28"/>
      <c r="EN668" s="28"/>
      <c r="EO668" s="28"/>
      <c r="EP668" s="28"/>
      <c r="EQ668" s="28"/>
      <c r="ER668" s="28"/>
      <c r="ES668" s="28"/>
      <c r="ET668" s="28"/>
      <c r="EU668" s="28"/>
      <c r="EV668" s="28"/>
      <c r="EW668" s="28"/>
      <c r="EX668" s="28"/>
      <c r="EY668" s="28"/>
      <c r="EZ668" s="28"/>
      <c r="FA668" s="28"/>
      <c r="FB668" s="28"/>
      <c r="FC668" s="28"/>
      <c r="FD668" s="28"/>
      <c r="FE668" s="28"/>
      <c r="FF668" s="28"/>
      <c r="FG668" s="28"/>
      <c r="FH668" s="28"/>
      <c r="FI668" s="28"/>
      <c r="FJ668" s="28"/>
      <c r="FK668" s="28"/>
      <c r="FL668" s="28"/>
      <c r="FM668" s="28"/>
      <c r="FN668" s="28"/>
      <c r="FO668" s="28"/>
      <c r="FP668" s="28"/>
      <c r="FQ668" s="28"/>
      <c r="FR668" s="28"/>
      <c r="FS668" s="28"/>
      <c r="FT668" s="28"/>
      <c r="FU668" s="28"/>
      <c r="FV668" s="28"/>
      <c r="FW668" s="28"/>
      <c r="FX668" s="28"/>
      <c r="FY668" s="28"/>
      <c r="FZ668" s="28"/>
      <c r="GA668" s="28"/>
      <c r="GB668" s="28"/>
      <c r="GC668" s="28"/>
      <c r="GD668" s="28"/>
      <c r="GE668" s="28"/>
      <c r="GF668" s="28"/>
      <c r="GG668" s="28"/>
      <c r="GH668" s="28"/>
      <c r="GI668" s="28"/>
      <c r="GJ668" s="28"/>
      <c r="GK668" s="28"/>
      <c r="GL668" s="28"/>
      <c r="GM668" s="28"/>
      <c r="GN668" s="28"/>
      <c r="GO668" s="28"/>
      <c r="GP668" s="28"/>
      <c r="GQ668" s="28"/>
      <c r="GR668" s="28"/>
      <c r="GS668" s="28"/>
      <c r="GT668" s="28"/>
      <c r="GU668" s="28"/>
      <c r="GV668" s="28"/>
      <c r="GW668" s="28"/>
      <c r="GX668" s="28"/>
      <c r="GY668" s="28"/>
      <c r="GZ668" s="28"/>
      <c r="HA668" s="28"/>
      <c r="HB668" s="28"/>
      <c r="HC668" s="28"/>
      <c r="HD668" s="28"/>
      <c r="HE668" s="28"/>
      <c r="HF668" s="28"/>
      <c r="HG668" s="28"/>
      <c r="HH668" s="28"/>
      <c r="HI668" s="28"/>
      <c r="HJ668" s="28"/>
      <c r="HK668" s="28"/>
      <c r="HL668" s="28"/>
      <c r="HM668" s="28"/>
      <c r="HN668" s="28"/>
      <c r="HO668" s="28"/>
      <c r="HP668" s="28"/>
      <c r="HQ668" s="28"/>
      <c r="HR668" s="28"/>
      <c r="HS668" s="28"/>
      <c r="HT668" s="28"/>
      <c r="HU668" s="28"/>
      <c r="HV668" s="28"/>
      <c r="HW668" s="28"/>
      <c r="HX668" s="28"/>
      <c r="HY668" s="28"/>
      <c r="HZ668" s="28"/>
      <c r="IA668" s="28"/>
      <c r="IB668" s="28"/>
      <c r="IC668" s="28"/>
      <c r="ID668" s="28"/>
      <c r="IE668" s="28"/>
      <c r="IF668" s="28"/>
      <c r="IG668" s="28"/>
      <c r="IH668" s="28"/>
      <c r="II668" s="28"/>
      <c r="IJ668" s="28"/>
      <c r="IK668" s="28"/>
      <c r="IL668" s="28"/>
      <c r="IM668" s="28"/>
      <c r="IN668" s="28"/>
      <c r="IO668" s="28"/>
      <c r="IP668" s="28"/>
      <c r="IQ668" s="28"/>
      <c r="IR668" s="28"/>
      <c r="IS668" s="28"/>
      <c r="IT668" s="28"/>
      <c r="IU668" s="28"/>
      <c r="IV668" s="28"/>
      <c r="IW668" s="28"/>
      <c r="IX668" s="28"/>
      <c r="IY668" s="28"/>
      <c r="IZ668" s="28"/>
      <c r="JA668" s="28"/>
      <c r="JB668" s="28"/>
      <c r="JC668" s="28"/>
      <c r="JD668" s="28"/>
      <c r="JE668" s="28"/>
      <c r="JF668" s="28"/>
      <c r="JG668" s="28"/>
      <c r="JH668" s="28"/>
      <c r="JI668" s="28"/>
      <c r="JJ668" s="28"/>
      <c r="JK668" s="28"/>
      <c r="JL668" s="28"/>
      <c r="JM668" s="28"/>
      <c r="JN668" s="28"/>
      <c r="JO668" s="28"/>
      <c r="JP668" s="28"/>
      <c r="JQ668" s="28"/>
      <c r="JR668" s="28"/>
      <c r="JS668" s="28"/>
    </row>
    <row r="669" spans="1:279" s="27" customFormat="1" ht="12.75" outlineLevel="1" x14ac:dyDescent="0.2">
      <c r="A669" s="33"/>
      <c r="B669" s="58"/>
      <c r="C669" s="33" t="s">
        <v>171</v>
      </c>
      <c r="D669" s="33"/>
      <c r="E669" s="33"/>
      <c r="F669" s="33"/>
      <c r="G669" s="204">
        <f>SUM(J669:AS669)</f>
        <v>902162.95953631925</v>
      </c>
      <c r="H669" s="216">
        <f>G669/G667</f>
        <v>0.24761709898073642</v>
      </c>
      <c r="I669" s="201" t="s">
        <v>172</v>
      </c>
      <c r="J669" s="197">
        <f t="shared" ref="J669:AJ669" si="1287">+J613/J$10</f>
        <v>32186.431878931078</v>
      </c>
      <c r="K669" s="197">
        <f t="shared" si="1287"/>
        <v>20764.548173527684</v>
      </c>
      <c r="L669" s="197">
        <f t="shared" si="1287"/>
        <v>14735.278568654496</v>
      </c>
      <c r="M669" s="197">
        <f t="shared" si="1287"/>
        <v>11024.773892813449</v>
      </c>
      <c r="N669" s="197">
        <f t="shared" si="1287"/>
        <v>9588.5069478825408</v>
      </c>
      <c r="O669" s="197">
        <f t="shared" si="1287"/>
        <v>9365.7950765344176</v>
      </c>
      <c r="P669" s="197">
        <f t="shared" si="1287"/>
        <v>13330.399686752833</v>
      </c>
      <c r="Q669" s="197">
        <f t="shared" si="1287"/>
        <v>8531.5641265743925</v>
      </c>
      <c r="R669" s="197">
        <f t="shared" si="1287"/>
        <v>10666.303542765358</v>
      </c>
      <c r="S669" s="197">
        <f t="shared" si="1287"/>
        <v>11875.876382419998</v>
      </c>
      <c r="T669" s="197">
        <f t="shared" si="1287"/>
        <v>17634.795804336783</v>
      </c>
      <c r="U669" s="197">
        <f t="shared" si="1287"/>
        <v>26447.313917107174</v>
      </c>
      <c r="V669" s="197">
        <f t="shared" si="1287"/>
        <v>21323.573085464683</v>
      </c>
      <c r="W669" s="197">
        <f t="shared" si="1287"/>
        <v>19644.051618130092</v>
      </c>
      <c r="X669" s="197">
        <f t="shared" si="1287"/>
        <v>18975.597788486069</v>
      </c>
      <c r="Y669" s="197">
        <f t="shared" si="1287"/>
        <v>12421.111924887558</v>
      </c>
      <c r="Z669" s="197">
        <f t="shared" si="1287"/>
        <v>11569.590101751142</v>
      </c>
      <c r="AA669" s="197">
        <f t="shared" si="1287"/>
        <v>13240.546332868633</v>
      </c>
      <c r="AB669" s="197">
        <f t="shared" si="1287"/>
        <v>17139.057556180047</v>
      </c>
      <c r="AC669" s="197">
        <f t="shared" si="1287"/>
        <v>13868.999167141079</v>
      </c>
      <c r="AD669" s="197">
        <f t="shared" si="1287"/>
        <v>18257.879563800525</v>
      </c>
      <c r="AE669" s="197">
        <f t="shared" si="1287"/>
        <v>23240.794268150872</v>
      </c>
      <c r="AF669" s="197">
        <f t="shared" si="1287"/>
        <v>35648.699051239702</v>
      </c>
      <c r="AG669" s="197">
        <f t="shared" si="1287"/>
        <v>50607.868276076588</v>
      </c>
      <c r="AH669" s="197">
        <f t="shared" si="1287"/>
        <v>80013.559510226114</v>
      </c>
      <c r="AI669" s="197">
        <f t="shared" si="1287"/>
        <v>61142.922453288622</v>
      </c>
      <c r="AJ669" s="197">
        <f t="shared" si="1287"/>
        <v>44616.439021248152</v>
      </c>
      <c r="AK669" s="197">
        <f t="shared" ref="AK669:AL669" si="1288">+AK613/AK$10</f>
        <v>46862.300930435507</v>
      </c>
      <c r="AL669" s="197">
        <f t="shared" si="1288"/>
        <v>34348.017644255851</v>
      </c>
      <c r="AM669" s="197">
        <f t="shared" ref="AM669:AO669" si="1289">+AM613/AM$10</f>
        <v>48605.708406887075</v>
      </c>
      <c r="AN669" s="197">
        <f t="shared" si="1289"/>
        <v>51142.434752688045</v>
      </c>
      <c r="AO669" s="197">
        <f t="shared" si="1289"/>
        <v>39693.022225296445</v>
      </c>
      <c r="AP669" s="272">
        <f t="shared" ref="AP669:AS669" si="1290">+AP613/AP$10</f>
        <v>29941.22208972603</v>
      </c>
      <c r="AQ669" s="272">
        <f t="shared" si="1290"/>
        <v>8539.3737743314341</v>
      </c>
      <c r="AR669" s="272">
        <f t="shared" si="1290"/>
        <v>6207.415028307897</v>
      </c>
      <c r="AS669" s="272">
        <f t="shared" si="1290"/>
        <v>8961.1869671507902</v>
      </c>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c r="CG669" s="34"/>
      <c r="CH669" s="34"/>
      <c r="CI669" s="34"/>
      <c r="CJ669" s="34"/>
      <c r="CK669" s="34"/>
      <c r="CL669" s="34"/>
      <c r="CM669" s="34"/>
      <c r="CN669" s="34"/>
      <c r="CO669" s="34"/>
      <c r="CP669" s="34"/>
      <c r="CQ669" s="34"/>
      <c r="CR669" s="34"/>
      <c r="CS669" s="34"/>
      <c r="CT669" s="34"/>
      <c r="CU669" s="34"/>
      <c r="CV669" s="34"/>
      <c r="CW669" s="34"/>
      <c r="CX669" s="34"/>
      <c r="CY669" s="34"/>
      <c r="CZ669" s="34"/>
      <c r="DA669" s="34"/>
      <c r="DB669" s="14"/>
      <c r="DC669" s="28"/>
      <c r="DD669" s="28"/>
      <c r="DE669" s="28"/>
      <c r="DF669" s="28"/>
      <c r="DG669" s="28"/>
      <c r="DH669" s="28"/>
      <c r="DI669" s="28"/>
      <c r="DJ669" s="28"/>
      <c r="DK669" s="28"/>
      <c r="DL669" s="28"/>
      <c r="DM669" s="28"/>
      <c r="DN669" s="28"/>
      <c r="DO669" s="28"/>
      <c r="DP669" s="28"/>
      <c r="DQ669" s="28"/>
      <c r="DR669" s="28"/>
      <c r="DS669" s="28"/>
      <c r="DT669" s="28"/>
      <c r="DU669" s="28"/>
      <c r="DV669" s="28"/>
      <c r="DW669" s="28"/>
      <c r="DX669" s="28"/>
      <c r="DY669" s="28"/>
      <c r="DZ669" s="28"/>
      <c r="EA669" s="28"/>
      <c r="EB669" s="28"/>
      <c r="EC669" s="28"/>
      <c r="ED669" s="28"/>
      <c r="EE669" s="28"/>
      <c r="EF669" s="28"/>
      <c r="EG669" s="28"/>
      <c r="EH669" s="28"/>
      <c r="EI669" s="28"/>
      <c r="EJ669" s="28"/>
      <c r="EK669" s="28"/>
      <c r="EL669" s="28"/>
      <c r="EM669" s="28"/>
      <c r="EN669" s="28"/>
      <c r="EO669" s="28"/>
      <c r="EP669" s="28"/>
      <c r="EQ669" s="28"/>
      <c r="ER669" s="28"/>
      <c r="ES669" s="28"/>
      <c r="ET669" s="28"/>
      <c r="EU669" s="28"/>
      <c r="EV669" s="28"/>
      <c r="EW669" s="28"/>
      <c r="EX669" s="28"/>
      <c r="EY669" s="28"/>
      <c r="EZ669" s="28"/>
      <c r="FA669" s="28"/>
      <c r="FB669" s="28"/>
      <c r="FC669" s="28"/>
      <c r="FD669" s="28"/>
      <c r="FE669" s="28"/>
      <c r="FF669" s="28"/>
      <c r="FG669" s="28"/>
      <c r="FH669" s="28"/>
      <c r="FI669" s="28"/>
      <c r="FJ669" s="28"/>
      <c r="FK669" s="28"/>
      <c r="FL669" s="28"/>
      <c r="FM669" s="28"/>
      <c r="FN669" s="28"/>
      <c r="FO669" s="28"/>
      <c r="FP669" s="28"/>
      <c r="FQ669" s="28"/>
      <c r="FR669" s="28"/>
      <c r="FS669" s="28"/>
      <c r="FT669" s="28"/>
      <c r="FU669" s="28"/>
      <c r="FV669" s="28"/>
      <c r="FW669" s="28"/>
      <c r="FX669" s="28"/>
      <c r="FY669" s="28"/>
      <c r="FZ669" s="28"/>
      <c r="GA669" s="28"/>
      <c r="GB669" s="28"/>
      <c r="GC669" s="28"/>
      <c r="GD669" s="28"/>
      <c r="GE669" s="28"/>
      <c r="GF669" s="28"/>
      <c r="GG669" s="28"/>
      <c r="GH669" s="28"/>
      <c r="GI669" s="28"/>
      <c r="GJ669" s="28"/>
      <c r="GK669" s="28"/>
      <c r="GL669" s="28"/>
      <c r="GM669" s="28"/>
      <c r="GN669" s="28"/>
      <c r="GO669" s="28"/>
      <c r="GP669" s="28"/>
      <c r="GQ669" s="28"/>
      <c r="GR669" s="28"/>
      <c r="GS669" s="28"/>
      <c r="GT669" s="28"/>
      <c r="GU669" s="28"/>
      <c r="GV669" s="28"/>
      <c r="GW669" s="28"/>
      <c r="GX669" s="28"/>
      <c r="GY669" s="28"/>
      <c r="GZ669" s="28"/>
      <c r="HA669" s="28"/>
      <c r="HB669" s="28"/>
      <c r="HC669" s="28"/>
      <c r="HD669" s="28"/>
      <c r="HE669" s="28"/>
      <c r="HF669" s="28"/>
      <c r="HG669" s="28"/>
      <c r="HH669" s="28"/>
      <c r="HI669" s="28"/>
      <c r="HJ669" s="28"/>
      <c r="HK669" s="28"/>
      <c r="HL669" s="28"/>
      <c r="HM669" s="28"/>
      <c r="HN669" s="28"/>
      <c r="HO669" s="28"/>
      <c r="HP669" s="28"/>
      <c r="HQ669" s="28"/>
      <c r="HR669" s="28"/>
      <c r="HS669" s="28"/>
      <c r="HT669" s="28"/>
      <c r="HU669" s="28"/>
      <c r="HV669" s="28"/>
      <c r="HW669" s="28"/>
      <c r="HX669" s="28"/>
      <c r="HY669" s="28"/>
      <c r="HZ669" s="28"/>
      <c r="IA669" s="28"/>
      <c r="IB669" s="28"/>
      <c r="IC669" s="28"/>
      <c r="ID669" s="28"/>
      <c r="IE669" s="28"/>
      <c r="IF669" s="28"/>
      <c r="IG669" s="28"/>
      <c r="IH669" s="28"/>
      <c r="II669" s="28"/>
      <c r="IJ669" s="28"/>
      <c r="IK669" s="28"/>
      <c r="IL669" s="28"/>
      <c r="IM669" s="28"/>
      <c r="IN669" s="28"/>
      <c r="IO669" s="28"/>
      <c r="IP669" s="28"/>
      <c r="IQ669" s="28"/>
      <c r="IR669" s="28"/>
      <c r="IS669" s="28"/>
      <c r="IT669" s="28"/>
      <c r="IU669" s="28"/>
      <c r="IV669" s="28"/>
      <c r="IW669" s="28"/>
      <c r="IX669" s="28"/>
      <c r="IY669" s="28"/>
      <c r="IZ669" s="28"/>
      <c r="JA669" s="28"/>
      <c r="JB669" s="28"/>
      <c r="JC669" s="28"/>
      <c r="JD669" s="28"/>
      <c r="JE669" s="28"/>
      <c r="JF669" s="28"/>
      <c r="JG669" s="28"/>
      <c r="JH669" s="28"/>
      <c r="JI669" s="28"/>
      <c r="JJ669" s="28"/>
      <c r="JK669" s="28"/>
      <c r="JL669" s="28"/>
      <c r="JM669" s="28"/>
      <c r="JN669" s="28"/>
      <c r="JO669" s="28"/>
      <c r="JP669" s="28"/>
      <c r="JQ669" s="28"/>
      <c r="JR669" s="28"/>
      <c r="JS669" s="28"/>
    </row>
    <row r="670" spans="1:279" s="27" customFormat="1" ht="12.75" outlineLevel="1" x14ac:dyDescent="0.2">
      <c r="A670" s="33"/>
      <c r="B670" s="58"/>
      <c r="C670" s="33"/>
      <c r="D670" s="33"/>
      <c r="E670" s="33"/>
      <c r="F670" s="33"/>
      <c r="G670" s="202"/>
      <c r="H670" s="33"/>
      <c r="I670" s="12"/>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272"/>
      <c r="AQ670" s="272"/>
      <c r="AR670" s="272"/>
      <c r="AS670" s="272"/>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c r="CG670" s="34"/>
      <c r="CH670" s="34"/>
      <c r="CI670" s="34"/>
      <c r="CJ670" s="34"/>
      <c r="CK670" s="34"/>
      <c r="CL670" s="34"/>
      <c r="CM670" s="34"/>
      <c r="CN670" s="34"/>
      <c r="CO670" s="34"/>
      <c r="CP670" s="34"/>
      <c r="CQ670" s="34"/>
      <c r="CR670" s="34"/>
      <c r="CS670" s="34"/>
      <c r="CT670" s="34"/>
      <c r="CU670" s="34"/>
      <c r="CV670" s="34"/>
      <c r="CW670" s="34"/>
      <c r="CX670" s="34"/>
      <c r="CY670" s="34"/>
      <c r="CZ670" s="34"/>
      <c r="DA670" s="34"/>
      <c r="DB670" s="14"/>
      <c r="DC670" s="28"/>
      <c r="DD670" s="28"/>
      <c r="DE670" s="28"/>
      <c r="DF670" s="28"/>
      <c r="DG670" s="28"/>
      <c r="DH670" s="28"/>
      <c r="DI670" s="28"/>
      <c r="DJ670" s="28"/>
      <c r="DK670" s="28"/>
      <c r="DL670" s="28"/>
      <c r="DM670" s="28"/>
      <c r="DN670" s="28"/>
      <c r="DO670" s="28"/>
      <c r="DP670" s="28"/>
      <c r="DQ670" s="28"/>
      <c r="DR670" s="28"/>
      <c r="DS670" s="28"/>
      <c r="DT670" s="28"/>
      <c r="DU670" s="28"/>
      <c r="DV670" s="28"/>
      <c r="DW670" s="28"/>
      <c r="DX670" s="28"/>
      <c r="DY670" s="28"/>
      <c r="DZ670" s="28"/>
      <c r="EA670" s="28"/>
      <c r="EB670" s="28"/>
      <c r="EC670" s="28"/>
      <c r="ED670" s="28"/>
      <c r="EE670" s="28"/>
      <c r="EF670" s="28"/>
      <c r="EG670" s="28"/>
      <c r="EH670" s="28"/>
      <c r="EI670" s="28"/>
      <c r="EJ670" s="28"/>
      <c r="EK670" s="28"/>
      <c r="EL670" s="28"/>
      <c r="EM670" s="28"/>
      <c r="EN670" s="28"/>
      <c r="EO670" s="28"/>
      <c r="EP670" s="28"/>
      <c r="EQ670" s="28"/>
      <c r="ER670" s="28"/>
      <c r="ES670" s="28"/>
      <c r="ET670" s="28"/>
      <c r="EU670" s="28"/>
      <c r="EV670" s="28"/>
      <c r="EW670" s="28"/>
      <c r="EX670" s="28"/>
      <c r="EY670" s="28"/>
      <c r="EZ670" s="28"/>
      <c r="FA670" s="28"/>
      <c r="FB670" s="28"/>
      <c r="FC670" s="28"/>
      <c r="FD670" s="28"/>
      <c r="FE670" s="28"/>
      <c r="FF670" s="28"/>
      <c r="FG670" s="28"/>
      <c r="FH670" s="28"/>
      <c r="FI670" s="28"/>
      <c r="FJ670" s="28"/>
      <c r="FK670" s="28"/>
      <c r="FL670" s="28"/>
      <c r="FM670" s="28"/>
      <c r="FN670" s="28"/>
      <c r="FO670" s="28"/>
      <c r="FP670" s="28"/>
      <c r="FQ670" s="28"/>
      <c r="FR670" s="28"/>
      <c r="FS670" s="28"/>
      <c r="FT670" s="28"/>
      <c r="FU670" s="28"/>
      <c r="FV670" s="28"/>
      <c r="FW670" s="28"/>
      <c r="FX670" s="28"/>
      <c r="FY670" s="28"/>
      <c r="FZ670" s="28"/>
      <c r="GA670" s="28"/>
      <c r="GB670" s="28"/>
      <c r="GC670" s="28"/>
      <c r="GD670" s="28"/>
      <c r="GE670" s="28"/>
      <c r="GF670" s="28"/>
      <c r="GG670" s="28"/>
      <c r="GH670" s="28"/>
      <c r="GI670" s="28"/>
      <c r="GJ670" s="28"/>
      <c r="GK670" s="28"/>
      <c r="GL670" s="28"/>
      <c r="GM670" s="28"/>
      <c r="GN670" s="28"/>
      <c r="GO670" s="28"/>
      <c r="GP670" s="28"/>
      <c r="GQ670" s="28"/>
      <c r="GR670" s="28"/>
      <c r="GS670" s="28"/>
      <c r="GT670" s="28"/>
      <c r="GU670" s="28"/>
      <c r="GV670" s="28"/>
      <c r="GW670" s="28"/>
      <c r="GX670" s="28"/>
      <c r="GY670" s="28"/>
      <c r="GZ670" s="28"/>
      <c r="HA670" s="28"/>
      <c r="HB670" s="28"/>
      <c r="HC670" s="28"/>
      <c r="HD670" s="28"/>
      <c r="HE670" s="28"/>
      <c r="HF670" s="28"/>
      <c r="HG670" s="28"/>
      <c r="HH670" s="28"/>
      <c r="HI670" s="28"/>
      <c r="HJ670" s="28"/>
      <c r="HK670" s="28"/>
      <c r="HL670" s="28"/>
      <c r="HM670" s="28"/>
      <c r="HN670" s="28"/>
      <c r="HO670" s="28"/>
      <c r="HP670" s="28"/>
      <c r="HQ670" s="28"/>
      <c r="HR670" s="28"/>
      <c r="HS670" s="28"/>
      <c r="HT670" s="28"/>
      <c r="HU670" s="28"/>
      <c r="HV670" s="28"/>
      <c r="HW670" s="28"/>
      <c r="HX670" s="28"/>
      <c r="HY670" s="28"/>
      <c r="HZ670" s="28"/>
      <c r="IA670" s="28"/>
      <c r="IB670" s="28"/>
      <c r="IC670" s="28"/>
      <c r="ID670" s="28"/>
      <c r="IE670" s="28"/>
      <c r="IF670" s="28"/>
      <c r="IG670" s="28"/>
      <c r="IH670" s="28"/>
      <c r="II670" s="28"/>
      <c r="IJ670" s="28"/>
      <c r="IK670" s="28"/>
      <c r="IL670" s="28"/>
      <c r="IM670" s="28"/>
      <c r="IN670" s="28"/>
      <c r="IO670" s="28"/>
      <c r="IP670" s="28"/>
      <c r="IQ670" s="28"/>
      <c r="IR670" s="28"/>
      <c r="IS670" s="28"/>
      <c r="IT670" s="28"/>
      <c r="IU670" s="28"/>
      <c r="IV670" s="28"/>
      <c r="IW670" s="28"/>
      <c r="IX670" s="28"/>
      <c r="IY670" s="28"/>
      <c r="IZ670" s="28"/>
      <c r="JA670" s="28"/>
      <c r="JB670" s="28"/>
      <c r="JC670" s="28"/>
      <c r="JD670" s="28"/>
      <c r="JE670" s="28"/>
      <c r="JF670" s="28"/>
      <c r="JG670" s="28"/>
      <c r="JH670" s="28"/>
      <c r="JI670" s="28"/>
      <c r="JJ670" s="28"/>
      <c r="JK670" s="28"/>
      <c r="JL670" s="28"/>
      <c r="JM670" s="28"/>
      <c r="JN670" s="28"/>
      <c r="JO670" s="28"/>
      <c r="JP670" s="28"/>
      <c r="JQ670" s="28"/>
      <c r="JR670" s="28"/>
      <c r="JS670" s="28"/>
    </row>
    <row r="671" spans="1:279" s="27" customFormat="1" ht="13.5" outlineLevel="1" thickBot="1" x14ac:dyDescent="0.25">
      <c r="A671" s="33"/>
      <c r="B671" s="58"/>
      <c r="C671" s="51" t="s">
        <v>176</v>
      </c>
      <c r="D671" s="33"/>
      <c r="E671" s="33"/>
      <c r="F671" s="33"/>
      <c r="G671" s="218">
        <f t="shared" ref="G671" si="1291">SUM(J671:AS671)</f>
        <v>2741216.1255506282</v>
      </c>
      <c r="H671" s="216">
        <f>+G671/$G$20</f>
        <v>6.7424521580918581E-4</v>
      </c>
      <c r="I671" s="201" t="s">
        <v>172</v>
      </c>
      <c r="J671" s="238">
        <f>+J667-J669</f>
        <v>110641.28090117364</v>
      </c>
      <c r="K671" s="238">
        <f t="shared" ref="K671:AJ671" si="1292">+K667-K669</f>
        <v>71378.406152472409</v>
      </c>
      <c r="L671" s="238">
        <f t="shared" si="1292"/>
        <v>50652.712963152138</v>
      </c>
      <c r="M671" s="238">
        <f t="shared" si="1292"/>
        <v>37897.804569793399</v>
      </c>
      <c r="N671" s="238">
        <f t="shared" si="1292"/>
        <v>32960.61814599498</v>
      </c>
      <c r="O671" s="238">
        <f t="shared" si="1292"/>
        <v>32195.043172958485</v>
      </c>
      <c r="P671" s="238">
        <f t="shared" si="1292"/>
        <v>45823.423416883532</v>
      </c>
      <c r="Q671" s="238">
        <f t="shared" si="1292"/>
        <v>29327.363362466691</v>
      </c>
      <c r="R671" s="238">
        <f t="shared" si="1292"/>
        <v>36665.558049160114</v>
      </c>
      <c r="S671" s="238">
        <f t="shared" si="1292"/>
        <v>40823.480518666969</v>
      </c>
      <c r="T671" s="238">
        <f t="shared" si="1292"/>
        <v>60619.841415216273</v>
      </c>
      <c r="U671" s="238">
        <f t="shared" si="1292"/>
        <v>90912.987782892829</v>
      </c>
      <c r="V671" s="238">
        <f t="shared" si="1292"/>
        <v>90415.416057045557</v>
      </c>
      <c r="W671" s="238">
        <f t="shared" si="1292"/>
        <v>74845.976255073707</v>
      </c>
      <c r="X671" s="238">
        <f t="shared" si="1292"/>
        <v>67155.667933989112</v>
      </c>
      <c r="Y671" s="238">
        <f t="shared" si="1292"/>
        <v>41974.538568093165</v>
      </c>
      <c r="Z671" s="238">
        <f t="shared" si="1292"/>
        <v>35992.52900231391</v>
      </c>
      <c r="AA671" s="238">
        <f t="shared" si="1292"/>
        <v>43768.073591893277</v>
      </c>
      <c r="AB671" s="238">
        <f t="shared" si="1292"/>
        <v>53440.261706025834</v>
      </c>
      <c r="AC671" s="238">
        <f t="shared" si="1292"/>
        <v>46354.300379142442</v>
      </c>
      <c r="AD671" s="238">
        <f t="shared" si="1292"/>
        <v>65366.783331260202</v>
      </c>
      <c r="AE671" s="238">
        <f t="shared" si="1292"/>
        <v>83214.238797479426</v>
      </c>
      <c r="AF671" s="238">
        <f t="shared" si="1292"/>
        <v>117828.92377858172</v>
      </c>
      <c r="AG671" s="238">
        <f t="shared" si="1292"/>
        <v>161850.66172945185</v>
      </c>
      <c r="AH671" s="238">
        <f t="shared" si="1292"/>
        <v>183154.10942420008</v>
      </c>
      <c r="AI671" s="238">
        <f t="shared" si="1292"/>
        <v>131644.5080914268</v>
      </c>
      <c r="AJ671" s="238">
        <f t="shared" si="1292"/>
        <v>79044.271891959404</v>
      </c>
      <c r="AK671" s="238">
        <f t="shared" ref="AK671:AL671" si="1293">+AK667-AK669</f>
        <v>79294.053559015971</v>
      </c>
      <c r="AL671" s="238">
        <f t="shared" si="1293"/>
        <v>68195.535982862784</v>
      </c>
      <c r="AM671" s="238">
        <f t="shared" ref="AM671:AO671" si="1294">+AM667-AM669</f>
        <v>74851.606664882449</v>
      </c>
      <c r="AN671" s="238">
        <f t="shared" si="1294"/>
        <v>82571.551548360643</v>
      </c>
      <c r="AO671" s="238">
        <f t="shared" si="1294"/>
        <v>72334.816257157101</v>
      </c>
      <c r="AP671" s="238">
        <f t="shared" ref="AP671:AS671" si="1295">+AP667-AP669</f>
        <v>69991.096462739733</v>
      </c>
      <c r="AQ671" s="238">
        <f t="shared" si="1295"/>
        <v>92896.315538245894</v>
      </c>
      <c r="AR671" s="238">
        <f t="shared" si="1295"/>
        <v>123484.6494721732</v>
      </c>
      <c r="AS671" s="238">
        <f t="shared" si="1295"/>
        <v>161647.71907642309</v>
      </c>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c r="CG671" s="34"/>
      <c r="CH671" s="34"/>
      <c r="CI671" s="34"/>
      <c r="CJ671" s="34"/>
      <c r="CK671" s="34"/>
      <c r="CL671" s="34"/>
      <c r="CM671" s="34"/>
      <c r="CN671" s="34"/>
      <c r="CO671" s="34"/>
      <c r="CP671" s="34"/>
      <c r="CQ671" s="34"/>
      <c r="CR671" s="34"/>
      <c r="CS671" s="34"/>
      <c r="CT671" s="34"/>
      <c r="CU671" s="34"/>
      <c r="CV671" s="34"/>
      <c r="CW671" s="34"/>
      <c r="CX671" s="34"/>
      <c r="CY671" s="34"/>
      <c r="CZ671" s="34"/>
      <c r="DA671" s="34"/>
      <c r="DB671" s="14"/>
      <c r="DC671" s="28"/>
      <c r="DD671" s="28"/>
      <c r="DE671" s="28"/>
      <c r="DF671" s="28"/>
      <c r="DG671" s="28"/>
      <c r="DH671" s="28"/>
      <c r="DI671" s="28"/>
      <c r="DJ671" s="28"/>
      <c r="DK671" s="28"/>
      <c r="DL671" s="28"/>
      <c r="DM671" s="28"/>
      <c r="DN671" s="28"/>
      <c r="DO671" s="28"/>
      <c r="DP671" s="28"/>
      <c r="DQ671" s="28"/>
      <c r="DR671" s="28"/>
      <c r="DS671" s="28"/>
      <c r="DT671" s="28"/>
      <c r="DU671" s="28"/>
      <c r="DV671" s="28"/>
      <c r="DW671" s="28"/>
      <c r="DX671" s="28"/>
      <c r="DY671" s="28"/>
      <c r="DZ671" s="28"/>
      <c r="EA671" s="28"/>
      <c r="EB671" s="28"/>
      <c r="EC671" s="28"/>
      <c r="ED671" s="28"/>
      <c r="EE671" s="28"/>
      <c r="EF671" s="28"/>
      <c r="EG671" s="28"/>
      <c r="EH671" s="28"/>
      <c r="EI671" s="28"/>
      <c r="EJ671" s="28"/>
      <c r="EK671" s="28"/>
      <c r="EL671" s="28"/>
      <c r="EM671" s="28"/>
      <c r="EN671" s="28"/>
      <c r="EO671" s="28"/>
      <c r="EP671" s="28"/>
      <c r="EQ671" s="28"/>
      <c r="ER671" s="28"/>
      <c r="ES671" s="28"/>
      <c r="ET671" s="28"/>
      <c r="EU671" s="28"/>
      <c r="EV671" s="28"/>
      <c r="EW671" s="28"/>
      <c r="EX671" s="28"/>
      <c r="EY671" s="28"/>
      <c r="EZ671" s="28"/>
      <c r="FA671" s="28"/>
      <c r="FB671" s="28"/>
      <c r="FC671" s="28"/>
      <c r="FD671" s="28"/>
      <c r="FE671" s="28"/>
      <c r="FF671" s="28"/>
      <c r="FG671" s="28"/>
      <c r="FH671" s="28"/>
      <c r="FI671" s="28"/>
      <c r="FJ671" s="28"/>
      <c r="FK671" s="28"/>
      <c r="FL671" s="28"/>
      <c r="FM671" s="28"/>
      <c r="FN671" s="28"/>
      <c r="FO671" s="28"/>
      <c r="FP671" s="28"/>
      <c r="FQ671" s="28"/>
      <c r="FR671" s="28"/>
      <c r="FS671" s="28"/>
      <c r="FT671" s="28"/>
      <c r="FU671" s="28"/>
      <c r="FV671" s="28"/>
      <c r="FW671" s="28"/>
      <c r="FX671" s="28"/>
      <c r="FY671" s="28"/>
      <c r="FZ671" s="28"/>
      <c r="GA671" s="28"/>
      <c r="GB671" s="28"/>
      <c r="GC671" s="28"/>
      <c r="GD671" s="28"/>
      <c r="GE671" s="28"/>
      <c r="GF671" s="28"/>
      <c r="GG671" s="28"/>
      <c r="GH671" s="28"/>
      <c r="GI671" s="28"/>
      <c r="GJ671" s="28"/>
      <c r="GK671" s="28"/>
      <c r="GL671" s="28"/>
      <c r="GM671" s="28"/>
      <c r="GN671" s="28"/>
      <c r="GO671" s="28"/>
      <c r="GP671" s="28"/>
      <c r="GQ671" s="28"/>
      <c r="GR671" s="28"/>
      <c r="GS671" s="28"/>
      <c r="GT671" s="28"/>
      <c r="GU671" s="28"/>
      <c r="GV671" s="28"/>
      <c r="GW671" s="28"/>
      <c r="GX671" s="28"/>
      <c r="GY671" s="28"/>
      <c r="GZ671" s="28"/>
      <c r="HA671" s="28"/>
      <c r="HB671" s="28"/>
      <c r="HC671" s="28"/>
      <c r="HD671" s="28"/>
      <c r="HE671" s="28"/>
      <c r="HF671" s="28"/>
      <c r="HG671" s="28"/>
      <c r="HH671" s="28"/>
      <c r="HI671" s="28"/>
      <c r="HJ671" s="28"/>
      <c r="HK671" s="28"/>
      <c r="HL671" s="28"/>
      <c r="HM671" s="28"/>
      <c r="HN671" s="28"/>
      <c r="HO671" s="28"/>
      <c r="HP671" s="28"/>
      <c r="HQ671" s="28"/>
      <c r="HR671" s="28"/>
      <c r="HS671" s="28"/>
      <c r="HT671" s="28"/>
      <c r="HU671" s="28"/>
      <c r="HV671" s="28"/>
      <c r="HW671" s="28"/>
      <c r="HX671" s="28"/>
      <c r="HY671" s="28"/>
      <c r="HZ671" s="28"/>
      <c r="IA671" s="28"/>
      <c r="IB671" s="28"/>
      <c r="IC671" s="28"/>
      <c r="ID671" s="28"/>
      <c r="IE671" s="28"/>
      <c r="IF671" s="28"/>
      <c r="IG671" s="28"/>
      <c r="IH671" s="28"/>
      <c r="II671" s="28"/>
      <c r="IJ671" s="28"/>
      <c r="IK671" s="28"/>
      <c r="IL671" s="28"/>
      <c r="IM671" s="28"/>
      <c r="IN671" s="28"/>
      <c r="IO671" s="28"/>
      <c r="IP671" s="28"/>
      <c r="IQ671" s="28"/>
      <c r="IR671" s="28"/>
      <c r="IS671" s="28"/>
      <c r="IT671" s="28"/>
      <c r="IU671" s="28"/>
      <c r="IV671" s="28"/>
      <c r="IW671" s="28"/>
      <c r="IX671" s="28"/>
      <c r="IY671" s="28"/>
      <c r="IZ671" s="28"/>
      <c r="JA671" s="28"/>
      <c r="JB671" s="28"/>
      <c r="JC671" s="28"/>
      <c r="JD671" s="28"/>
      <c r="JE671" s="28"/>
      <c r="JF671" s="28"/>
      <c r="JG671" s="28"/>
      <c r="JH671" s="28"/>
      <c r="JI671" s="28"/>
      <c r="JJ671" s="28"/>
      <c r="JK671" s="28"/>
      <c r="JL671" s="28"/>
      <c r="JM671" s="28"/>
      <c r="JN671" s="28"/>
      <c r="JO671" s="28"/>
      <c r="JP671" s="28"/>
      <c r="JQ671" s="28"/>
      <c r="JR671" s="28"/>
      <c r="JS671" s="28"/>
    </row>
    <row r="672" spans="1:279" s="27" customFormat="1" ht="13.5" outlineLevel="1" thickTop="1" x14ac:dyDescent="0.2">
      <c r="A672" s="33"/>
      <c r="B672" s="58"/>
      <c r="C672" s="33"/>
      <c r="D672" s="33"/>
      <c r="E672" s="33"/>
      <c r="F672" s="33"/>
      <c r="G672" s="202"/>
      <c r="H672" s="33"/>
      <c r="I672" s="12"/>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c r="CG672" s="34"/>
      <c r="CH672" s="34"/>
      <c r="CI672" s="34"/>
      <c r="CJ672" s="34"/>
      <c r="CK672" s="34"/>
      <c r="CL672" s="34"/>
      <c r="CM672" s="34"/>
      <c r="CN672" s="34"/>
      <c r="CO672" s="34"/>
      <c r="CP672" s="34"/>
      <c r="CQ672" s="34"/>
      <c r="CR672" s="34"/>
      <c r="CS672" s="34"/>
      <c r="CT672" s="34"/>
      <c r="CU672" s="34"/>
      <c r="CV672" s="34"/>
      <c r="CW672" s="34"/>
      <c r="CX672" s="34"/>
      <c r="CY672" s="34"/>
      <c r="CZ672" s="34"/>
      <c r="DA672" s="34"/>
      <c r="DB672" s="14"/>
      <c r="DC672" s="28"/>
      <c r="DD672" s="28"/>
      <c r="DE672" s="28"/>
      <c r="DF672" s="28"/>
      <c r="DG672" s="28"/>
      <c r="DH672" s="28"/>
      <c r="DI672" s="28"/>
      <c r="DJ672" s="28"/>
      <c r="DK672" s="28"/>
      <c r="DL672" s="28"/>
      <c r="DM672" s="28"/>
      <c r="DN672" s="28"/>
      <c r="DO672" s="28"/>
      <c r="DP672" s="28"/>
      <c r="DQ672" s="28"/>
      <c r="DR672" s="28"/>
      <c r="DS672" s="28"/>
      <c r="DT672" s="28"/>
      <c r="DU672" s="28"/>
      <c r="DV672" s="28"/>
      <c r="DW672" s="28"/>
      <c r="DX672" s="28"/>
      <c r="DY672" s="28"/>
      <c r="DZ672" s="28"/>
      <c r="EA672" s="28"/>
      <c r="EB672" s="28"/>
      <c r="EC672" s="28"/>
      <c r="ED672" s="28"/>
      <c r="EE672" s="28"/>
      <c r="EF672" s="28"/>
      <c r="EG672" s="28"/>
      <c r="EH672" s="28"/>
      <c r="EI672" s="28"/>
      <c r="EJ672" s="28"/>
      <c r="EK672" s="28"/>
      <c r="EL672" s="28"/>
      <c r="EM672" s="28"/>
      <c r="EN672" s="28"/>
      <c r="EO672" s="28"/>
      <c r="EP672" s="28"/>
      <c r="EQ672" s="28"/>
      <c r="ER672" s="28"/>
      <c r="ES672" s="28"/>
      <c r="ET672" s="28"/>
      <c r="EU672" s="28"/>
      <c r="EV672" s="28"/>
      <c r="EW672" s="28"/>
      <c r="EX672" s="28"/>
      <c r="EY672" s="28"/>
      <c r="EZ672" s="28"/>
      <c r="FA672" s="28"/>
      <c r="FB672" s="28"/>
      <c r="FC672" s="28"/>
      <c r="FD672" s="28"/>
      <c r="FE672" s="28"/>
      <c r="FF672" s="28"/>
      <c r="FG672" s="28"/>
      <c r="FH672" s="28"/>
      <c r="FI672" s="28"/>
      <c r="FJ672" s="28"/>
      <c r="FK672" s="28"/>
      <c r="FL672" s="28"/>
      <c r="FM672" s="28"/>
      <c r="FN672" s="28"/>
      <c r="FO672" s="28"/>
      <c r="FP672" s="28"/>
      <c r="FQ672" s="28"/>
      <c r="FR672" s="28"/>
      <c r="FS672" s="28"/>
      <c r="FT672" s="28"/>
      <c r="FU672" s="28"/>
      <c r="FV672" s="28"/>
      <c r="FW672" s="28"/>
      <c r="FX672" s="28"/>
      <c r="FY672" s="28"/>
      <c r="FZ672" s="28"/>
      <c r="GA672" s="28"/>
      <c r="GB672" s="28"/>
      <c r="GC672" s="28"/>
      <c r="GD672" s="28"/>
      <c r="GE672" s="28"/>
      <c r="GF672" s="28"/>
      <c r="GG672" s="28"/>
      <c r="GH672" s="28"/>
      <c r="GI672" s="28"/>
      <c r="GJ672" s="28"/>
      <c r="GK672" s="28"/>
      <c r="GL672" s="28"/>
      <c r="GM672" s="28"/>
      <c r="GN672" s="28"/>
      <c r="GO672" s="28"/>
      <c r="GP672" s="28"/>
      <c r="GQ672" s="28"/>
      <c r="GR672" s="28"/>
      <c r="GS672" s="28"/>
      <c r="GT672" s="28"/>
      <c r="GU672" s="28"/>
      <c r="GV672" s="28"/>
      <c r="GW672" s="28"/>
      <c r="GX672" s="28"/>
      <c r="GY672" s="28"/>
      <c r="GZ672" s="28"/>
      <c r="HA672" s="28"/>
      <c r="HB672" s="28"/>
      <c r="HC672" s="28"/>
      <c r="HD672" s="28"/>
      <c r="HE672" s="28"/>
      <c r="HF672" s="28"/>
      <c r="HG672" s="28"/>
      <c r="HH672" s="28"/>
      <c r="HI672" s="28"/>
      <c r="HJ672" s="28"/>
      <c r="HK672" s="28"/>
      <c r="HL672" s="28"/>
      <c r="HM672" s="28"/>
      <c r="HN672" s="28"/>
      <c r="HO672" s="28"/>
      <c r="HP672" s="28"/>
      <c r="HQ672" s="28"/>
      <c r="HR672" s="28"/>
      <c r="HS672" s="28"/>
      <c r="HT672" s="28"/>
      <c r="HU672" s="28"/>
      <c r="HV672" s="28"/>
      <c r="HW672" s="28"/>
      <c r="HX672" s="28"/>
      <c r="HY672" s="28"/>
      <c r="HZ672" s="28"/>
      <c r="IA672" s="28"/>
      <c r="IB672" s="28"/>
      <c r="IC672" s="28"/>
      <c r="ID672" s="28"/>
      <c r="IE672" s="28"/>
      <c r="IF672" s="28"/>
      <c r="IG672" s="28"/>
      <c r="IH672" s="28"/>
      <c r="II672" s="28"/>
      <c r="IJ672" s="28"/>
      <c r="IK672" s="28"/>
      <c r="IL672" s="28"/>
      <c r="IM672" s="28"/>
      <c r="IN672" s="28"/>
      <c r="IO672" s="28"/>
      <c r="IP672" s="28"/>
      <c r="IQ672" s="28"/>
      <c r="IR672" s="28"/>
      <c r="IS672" s="28"/>
      <c r="IT672" s="28"/>
      <c r="IU672" s="28"/>
      <c r="IV672" s="28"/>
      <c r="IW672" s="28"/>
      <c r="IX672" s="28"/>
      <c r="IY672" s="28"/>
      <c r="IZ672" s="28"/>
      <c r="JA672" s="28"/>
      <c r="JB672" s="28"/>
      <c r="JC672" s="28"/>
      <c r="JD672" s="28"/>
      <c r="JE672" s="28"/>
      <c r="JF672" s="28"/>
      <c r="JG672" s="28"/>
      <c r="JH672" s="28"/>
      <c r="JI672" s="28"/>
      <c r="JJ672" s="28"/>
      <c r="JK672" s="28"/>
      <c r="JL672" s="28"/>
      <c r="JM672" s="28"/>
      <c r="JN672" s="28"/>
      <c r="JO672" s="28"/>
      <c r="JP672" s="28"/>
      <c r="JQ672" s="28"/>
      <c r="JR672" s="28"/>
      <c r="JS672" s="28"/>
    </row>
    <row r="673" spans="1:279" s="27" customFormat="1" ht="12.75" outlineLevel="1" x14ac:dyDescent="0.2">
      <c r="A673" s="33"/>
      <c r="B673" s="58"/>
      <c r="C673" s="33" t="s">
        <v>174</v>
      </c>
      <c r="D673" s="33"/>
      <c r="E673" s="33"/>
      <c r="F673" s="33"/>
      <c r="G673" s="219">
        <f>+G669/G667</f>
        <v>0.24761709898073642</v>
      </c>
      <c r="H673" s="33"/>
      <c r="I673" s="12" t="s">
        <v>114</v>
      </c>
      <c r="J673" s="219">
        <f>+J669/J667</f>
        <v>0.22535144792582934</v>
      </c>
      <c r="K673" s="219">
        <f t="shared" ref="K673:AJ673" si="1296">+K669/K667</f>
        <v>0.22535144792582937</v>
      </c>
      <c r="L673" s="219">
        <f t="shared" si="1296"/>
        <v>0.2253514479258294</v>
      </c>
      <c r="M673" s="219">
        <f t="shared" si="1296"/>
        <v>0.2253514479258294</v>
      </c>
      <c r="N673" s="219">
        <f t="shared" si="1296"/>
        <v>0.2253514479258294</v>
      </c>
      <c r="O673" s="219">
        <f t="shared" si="1296"/>
        <v>0.22535144792582937</v>
      </c>
      <c r="P673" s="219">
        <f t="shared" si="1296"/>
        <v>0.22535144792582937</v>
      </c>
      <c r="Q673" s="219">
        <f t="shared" si="1296"/>
        <v>0.2253514479258294</v>
      </c>
      <c r="R673" s="219">
        <f t="shared" si="1296"/>
        <v>0.2253514479258294</v>
      </c>
      <c r="S673" s="219">
        <f t="shared" si="1296"/>
        <v>0.2253514479258294</v>
      </c>
      <c r="T673" s="219">
        <f t="shared" si="1296"/>
        <v>0.22535144792582942</v>
      </c>
      <c r="U673" s="219">
        <f t="shared" si="1296"/>
        <v>0.22535144792582937</v>
      </c>
      <c r="V673" s="219">
        <f t="shared" si="1296"/>
        <v>0.19083377475581881</v>
      </c>
      <c r="W673" s="219">
        <f t="shared" si="1296"/>
        <v>0.20789550030073492</v>
      </c>
      <c r="X673" s="219">
        <f t="shared" si="1296"/>
        <v>0.22031021638097856</v>
      </c>
      <c r="Y673" s="219">
        <f t="shared" si="1296"/>
        <v>0.22834752066234398</v>
      </c>
      <c r="Z673" s="219">
        <f t="shared" si="1296"/>
        <v>0.24325219985335578</v>
      </c>
      <c r="AA673" s="219">
        <f t="shared" si="1296"/>
        <v>0.2322551633479826</v>
      </c>
      <c r="AB673" s="219">
        <f t="shared" si="1296"/>
        <v>0.24283398785000385</v>
      </c>
      <c r="AC673" s="219">
        <f t="shared" si="1296"/>
        <v>0.23029291439739716</v>
      </c>
      <c r="AD673" s="219">
        <f t="shared" si="1296"/>
        <v>0.21833127849749362</v>
      </c>
      <c r="AE673" s="219">
        <f t="shared" si="1296"/>
        <v>0.21831559860418018</v>
      </c>
      <c r="AF673" s="219">
        <f t="shared" si="1296"/>
        <v>0.23227294242606025</v>
      </c>
      <c r="AG673" s="219">
        <f t="shared" si="1296"/>
        <v>0.23820115989110771</v>
      </c>
      <c r="AH673" s="219">
        <f t="shared" si="1296"/>
        <v>0.3040402334914597</v>
      </c>
      <c r="AI673" s="219">
        <f t="shared" si="1296"/>
        <v>0.31715201701963153</v>
      </c>
      <c r="AJ673" s="219">
        <f t="shared" si="1296"/>
        <v>0.36079720625706757</v>
      </c>
      <c r="AK673" s="219">
        <f t="shared" ref="AK673:AL673" si="1297">+AK669/AK667</f>
        <v>0.37146207275951276</v>
      </c>
      <c r="AL673" s="219">
        <f t="shared" si="1297"/>
        <v>0.33496028203934003</v>
      </c>
      <c r="AM673" s="219">
        <f t="shared" ref="AM673:AO673" si="1298">+AM669/AM667</f>
        <v>0.3937045640319578</v>
      </c>
      <c r="AN673" s="219">
        <f t="shared" si="1298"/>
        <v>0.38247633001938963</v>
      </c>
      <c r="AO673" s="219">
        <f t="shared" si="1298"/>
        <v>0.35431391663879508</v>
      </c>
      <c r="AP673" s="219">
        <f t="shared" ref="AP673:AS673" si="1299">+AP669/AP667</f>
        <v>0.29961500466945035</v>
      </c>
      <c r="AQ673" s="219">
        <f t="shared" si="1299"/>
        <v>8.4185101242000529E-2</v>
      </c>
      <c r="AR673" s="219">
        <f t="shared" si="1299"/>
        <v>4.78627204541483E-2</v>
      </c>
      <c r="AS673" s="219">
        <f t="shared" si="1299"/>
        <v>5.2524731416202168E-2</v>
      </c>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c r="CG673" s="34"/>
      <c r="CH673" s="34"/>
      <c r="CI673" s="34"/>
      <c r="CJ673" s="34"/>
      <c r="CK673" s="34"/>
      <c r="CL673" s="34"/>
      <c r="CM673" s="34"/>
      <c r="CN673" s="34"/>
      <c r="CO673" s="34"/>
      <c r="CP673" s="34"/>
      <c r="CQ673" s="34"/>
      <c r="CR673" s="34"/>
      <c r="CS673" s="34"/>
      <c r="CT673" s="34"/>
      <c r="CU673" s="34"/>
      <c r="CV673" s="34"/>
      <c r="CW673" s="34"/>
      <c r="CX673" s="34"/>
      <c r="CY673" s="34"/>
      <c r="CZ673" s="34"/>
      <c r="DA673" s="34"/>
      <c r="DB673" s="14"/>
      <c r="DC673" s="28"/>
      <c r="DD673" s="28"/>
      <c r="DE673" s="28"/>
      <c r="DF673" s="28"/>
      <c r="DG673" s="28"/>
      <c r="DH673" s="28"/>
      <c r="DI673" s="28"/>
      <c r="DJ673" s="28"/>
      <c r="DK673" s="28"/>
      <c r="DL673" s="28"/>
      <c r="DM673" s="28"/>
      <c r="DN673" s="28"/>
      <c r="DO673" s="28"/>
      <c r="DP673" s="28"/>
      <c r="DQ673" s="28"/>
      <c r="DR673" s="28"/>
      <c r="DS673" s="28"/>
      <c r="DT673" s="28"/>
      <c r="DU673" s="28"/>
      <c r="DV673" s="28"/>
      <c r="DW673" s="28"/>
      <c r="DX673" s="28"/>
      <c r="DY673" s="28"/>
      <c r="DZ673" s="28"/>
      <c r="EA673" s="28"/>
      <c r="EB673" s="28"/>
      <c r="EC673" s="28"/>
      <c r="ED673" s="28"/>
      <c r="EE673" s="28"/>
      <c r="EF673" s="28"/>
      <c r="EG673" s="28"/>
      <c r="EH673" s="28"/>
      <c r="EI673" s="28"/>
      <c r="EJ673" s="28"/>
      <c r="EK673" s="28"/>
      <c r="EL673" s="28"/>
      <c r="EM673" s="28"/>
      <c r="EN673" s="28"/>
      <c r="EO673" s="28"/>
      <c r="EP673" s="28"/>
      <c r="EQ673" s="28"/>
      <c r="ER673" s="28"/>
      <c r="ES673" s="28"/>
      <c r="ET673" s="28"/>
      <c r="EU673" s="28"/>
      <c r="EV673" s="28"/>
      <c r="EW673" s="28"/>
      <c r="EX673" s="28"/>
      <c r="EY673" s="28"/>
      <c r="EZ673" s="28"/>
      <c r="FA673" s="28"/>
      <c r="FB673" s="28"/>
      <c r="FC673" s="28"/>
      <c r="FD673" s="28"/>
      <c r="FE673" s="28"/>
      <c r="FF673" s="28"/>
      <c r="FG673" s="28"/>
      <c r="FH673" s="28"/>
      <c r="FI673" s="28"/>
      <c r="FJ673" s="28"/>
      <c r="FK673" s="28"/>
      <c r="FL673" s="28"/>
      <c r="FM673" s="28"/>
      <c r="FN673" s="28"/>
      <c r="FO673" s="28"/>
      <c r="FP673" s="28"/>
      <c r="FQ673" s="28"/>
      <c r="FR673" s="28"/>
      <c r="FS673" s="28"/>
      <c r="FT673" s="28"/>
      <c r="FU673" s="28"/>
      <c r="FV673" s="28"/>
      <c r="FW673" s="28"/>
      <c r="FX673" s="28"/>
      <c r="FY673" s="28"/>
      <c r="FZ673" s="28"/>
      <c r="GA673" s="28"/>
      <c r="GB673" s="28"/>
      <c r="GC673" s="28"/>
      <c r="GD673" s="28"/>
      <c r="GE673" s="28"/>
      <c r="GF673" s="28"/>
      <c r="GG673" s="28"/>
      <c r="GH673" s="28"/>
      <c r="GI673" s="28"/>
      <c r="GJ673" s="28"/>
      <c r="GK673" s="28"/>
      <c r="GL673" s="28"/>
      <c r="GM673" s="28"/>
      <c r="GN673" s="28"/>
      <c r="GO673" s="28"/>
      <c r="GP673" s="28"/>
      <c r="GQ673" s="28"/>
      <c r="GR673" s="28"/>
      <c r="GS673" s="28"/>
      <c r="GT673" s="28"/>
      <c r="GU673" s="28"/>
      <c r="GV673" s="28"/>
      <c r="GW673" s="28"/>
      <c r="GX673" s="28"/>
      <c r="GY673" s="28"/>
      <c r="GZ673" s="28"/>
      <c r="HA673" s="28"/>
      <c r="HB673" s="28"/>
      <c r="HC673" s="28"/>
      <c r="HD673" s="28"/>
      <c r="HE673" s="28"/>
      <c r="HF673" s="28"/>
      <c r="HG673" s="28"/>
      <c r="HH673" s="28"/>
      <c r="HI673" s="28"/>
      <c r="HJ673" s="28"/>
      <c r="HK673" s="28"/>
      <c r="HL673" s="28"/>
      <c r="HM673" s="28"/>
      <c r="HN673" s="28"/>
      <c r="HO673" s="28"/>
      <c r="HP673" s="28"/>
      <c r="HQ673" s="28"/>
      <c r="HR673" s="28"/>
      <c r="HS673" s="28"/>
      <c r="HT673" s="28"/>
      <c r="HU673" s="28"/>
      <c r="HV673" s="28"/>
      <c r="HW673" s="28"/>
      <c r="HX673" s="28"/>
      <c r="HY673" s="28"/>
      <c r="HZ673" s="28"/>
      <c r="IA673" s="28"/>
      <c r="IB673" s="28"/>
      <c r="IC673" s="28"/>
      <c r="ID673" s="28"/>
      <c r="IE673" s="28"/>
      <c r="IF673" s="28"/>
      <c r="IG673" s="28"/>
      <c r="IH673" s="28"/>
      <c r="II673" s="28"/>
      <c r="IJ673" s="28"/>
      <c r="IK673" s="28"/>
      <c r="IL673" s="28"/>
      <c r="IM673" s="28"/>
      <c r="IN673" s="28"/>
      <c r="IO673" s="28"/>
      <c r="IP673" s="28"/>
      <c r="IQ673" s="28"/>
      <c r="IR673" s="28"/>
      <c r="IS673" s="28"/>
      <c r="IT673" s="28"/>
      <c r="IU673" s="28"/>
      <c r="IV673" s="28"/>
      <c r="IW673" s="28"/>
      <c r="IX673" s="28"/>
      <c r="IY673" s="28"/>
      <c r="IZ673" s="28"/>
      <c r="JA673" s="28"/>
      <c r="JB673" s="28"/>
      <c r="JC673" s="28"/>
      <c r="JD673" s="28"/>
      <c r="JE673" s="28"/>
      <c r="JF673" s="28"/>
      <c r="JG673" s="28"/>
      <c r="JH673" s="28"/>
      <c r="JI673" s="28"/>
      <c r="JJ673" s="28"/>
      <c r="JK673" s="28"/>
      <c r="JL673" s="28"/>
      <c r="JM673" s="28"/>
      <c r="JN673" s="28"/>
      <c r="JO673" s="28"/>
      <c r="JP673" s="28"/>
      <c r="JQ673" s="28"/>
      <c r="JR673" s="28"/>
      <c r="JS673" s="28"/>
    </row>
    <row r="674" spans="1:279" s="27" customFormat="1" ht="12.75" outlineLevel="1" x14ac:dyDescent="0.2">
      <c r="A674" s="33"/>
      <c r="B674" s="58"/>
      <c r="C674" s="33"/>
      <c r="D674" s="33"/>
      <c r="E674" s="33"/>
      <c r="F674" s="33"/>
      <c r="G674" s="202"/>
      <c r="H674" s="33"/>
      <c r="I674" s="12"/>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c r="CG674" s="34"/>
      <c r="CH674" s="34"/>
      <c r="CI674" s="34"/>
      <c r="CJ674" s="34"/>
      <c r="CK674" s="34"/>
      <c r="CL674" s="34"/>
      <c r="CM674" s="34"/>
      <c r="CN674" s="34"/>
      <c r="CO674" s="34"/>
      <c r="CP674" s="34"/>
      <c r="CQ674" s="34"/>
      <c r="CR674" s="34"/>
      <c r="CS674" s="34"/>
      <c r="CT674" s="34"/>
      <c r="CU674" s="34"/>
      <c r="CV674" s="34"/>
      <c r="CW674" s="34"/>
      <c r="CX674" s="34"/>
      <c r="CY674" s="34"/>
      <c r="CZ674" s="34"/>
      <c r="DA674" s="34"/>
      <c r="DB674" s="14"/>
      <c r="DC674" s="28"/>
      <c r="DD674" s="28"/>
      <c r="DE674" s="28"/>
      <c r="DF674" s="28"/>
      <c r="DG674" s="28"/>
      <c r="DH674" s="28"/>
      <c r="DI674" s="28"/>
      <c r="DJ674" s="28"/>
      <c r="DK674" s="28"/>
      <c r="DL674" s="28"/>
      <c r="DM674" s="28"/>
      <c r="DN674" s="28"/>
      <c r="DO674" s="28"/>
      <c r="DP674" s="28"/>
      <c r="DQ674" s="28"/>
      <c r="DR674" s="28"/>
      <c r="DS674" s="28"/>
      <c r="DT674" s="28"/>
      <c r="DU674" s="28"/>
      <c r="DV674" s="28"/>
      <c r="DW674" s="28"/>
      <c r="DX674" s="28"/>
      <c r="DY674" s="28"/>
      <c r="DZ674" s="28"/>
      <c r="EA674" s="28"/>
      <c r="EB674" s="28"/>
      <c r="EC674" s="28"/>
      <c r="ED674" s="28"/>
      <c r="EE674" s="28"/>
      <c r="EF674" s="28"/>
      <c r="EG674" s="28"/>
      <c r="EH674" s="28"/>
      <c r="EI674" s="28"/>
      <c r="EJ674" s="28"/>
      <c r="EK674" s="28"/>
      <c r="EL674" s="28"/>
      <c r="EM674" s="28"/>
      <c r="EN674" s="28"/>
      <c r="EO674" s="28"/>
      <c r="EP674" s="28"/>
      <c r="EQ674" s="28"/>
      <c r="ER674" s="28"/>
      <c r="ES674" s="28"/>
      <c r="ET674" s="28"/>
      <c r="EU674" s="28"/>
      <c r="EV674" s="28"/>
      <c r="EW674" s="28"/>
      <c r="EX674" s="28"/>
      <c r="EY674" s="28"/>
      <c r="EZ674" s="28"/>
      <c r="FA674" s="28"/>
      <c r="FB674" s="28"/>
      <c r="FC674" s="28"/>
      <c r="FD674" s="28"/>
      <c r="FE674" s="28"/>
      <c r="FF674" s="28"/>
      <c r="FG674" s="28"/>
      <c r="FH674" s="28"/>
      <c r="FI674" s="28"/>
      <c r="FJ674" s="28"/>
      <c r="FK674" s="28"/>
      <c r="FL674" s="28"/>
      <c r="FM674" s="28"/>
      <c r="FN674" s="28"/>
      <c r="FO674" s="28"/>
      <c r="FP674" s="28"/>
      <c r="FQ674" s="28"/>
      <c r="FR674" s="28"/>
      <c r="FS674" s="28"/>
      <c r="FT674" s="28"/>
      <c r="FU674" s="28"/>
      <c r="FV674" s="28"/>
      <c r="FW674" s="28"/>
      <c r="FX674" s="28"/>
      <c r="FY674" s="28"/>
      <c r="FZ674" s="28"/>
      <c r="GA674" s="28"/>
      <c r="GB674" s="28"/>
      <c r="GC674" s="28"/>
      <c r="GD674" s="28"/>
      <c r="GE674" s="28"/>
      <c r="GF674" s="28"/>
      <c r="GG674" s="28"/>
      <c r="GH674" s="28"/>
      <c r="GI674" s="28"/>
      <c r="GJ674" s="28"/>
      <c r="GK674" s="28"/>
      <c r="GL674" s="28"/>
      <c r="GM674" s="28"/>
      <c r="GN674" s="28"/>
      <c r="GO674" s="28"/>
      <c r="GP674" s="28"/>
      <c r="GQ674" s="28"/>
      <c r="GR674" s="28"/>
      <c r="GS674" s="28"/>
      <c r="GT674" s="28"/>
      <c r="GU674" s="28"/>
      <c r="GV674" s="28"/>
      <c r="GW674" s="28"/>
      <c r="GX674" s="28"/>
      <c r="GY674" s="28"/>
      <c r="GZ674" s="28"/>
      <c r="HA674" s="28"/>
      <c r="HB674" s="28"/>
      <c r="HC674" s="28"/>
      <c r="HD674" s="28"/>
      <c r="HE674" s="28"/>
      <c r="HF674" s="28"/>
      <c r="HG674" s="28"/>
      <c r="HH674" s="28"/>
      <c r="HI674" s="28"/>
      <c r="HJ674" s="28"/>
      <c r="HK674" s="28"/>
      <c r="HL674" s="28"/>
      <c r="HM674" s="28"/>
      <c r="HN674" s="28"/>
      <c r="HO674" s="28"/>
      <c r="HP674" s="28"/>
      <c r="HQ674" s="28"/>
      <c r="HR674" s="28"/>
      <c r="HS674" s="28"/>
      <c r="HT674" s="28"/>
      <c r="HU674" s="28"/>
      <c r="HV674" s="28"/>
      <c r="HW674" s="28"/>
      <c r="HX674" s="28"/>
      <c r="HY674" s="28"/>
      <c r="HZ674" s="28"/>
      <c r="IA674" s="28"/>
      <c r="IB674" s="28"/>
      <c r="IC674" s="28"/>
      <c r="ID674" s="28"/>
      <c r="IE674" s="28"/>
      <c r="IF674" s="28"/>
      <c r="IG674" s="28"/>
      <c r="IH674" s="28"/>
      <c r="II674" s="28"/>
      <c r="IJ674" s="28"/>
      <c r="IK674" s="28"/>
      <c r="IL674" s="28"/>
      <c r="IM674" s="28"/>
      <c r="IN674" s="28"/>
      <c r="IO674" s="28"/>
      <c r="IP674" s="28"/>
      <c r="IQ674" s="28"/>
      <c r="IR674" s="28"/>
      <c r="IS674" s="28"/>
      <c r="IT674" s="28"/>
      <c r="IU674" s="28"/>
      <c r="IV674" s="28"/>
      <c r="IW674" s="28"/>
      <c r="IX674" s="28"/>
      <c r="IY674" s="28"/>
      <c r="IZ674" s="28"/>
      <c r="JA674" s="28"/>
      <c r="JB674" s="28"/>
      <c r="JC674" s="28"/>
      <c r="JD674" s="28"/>
      <c r="JE674" s="28"/>
      <c r="JF674" s="28"/>
      <c r="JG674" s="28"/>
      <c r="JH674" s="28"/>
      <c r="JI674" s="28"/>
      <c r="JJ674" s="28"/>
      <c r="JK674" s="28"/>
      <c r="JL674" s="28"/>
      <c r="JM674" s="28"/>
      <c r="JN674" s="28"/>
      <c r="JO674" s="28"/>
      <c r="JP674" s="28"/>
      <c r="JQ674" s="28"/>
      <c r="JR674" s="28"/>
      <c r="JS674" s="28"/>
    </row>
    <row r="675" spans="1:279" s="27" customFormat="1" ht="12.75" outlineLevel="1" x14ac:dyDescent="0.2">
      <c r="A675" s="33"/>
      <c r="B675" s="58"/>
      <c r="C675" s="33"/>
      <c r="D675" s="33"/>
      <c r="E675" s="33"/>
      <c r="F675" s="33"/>
      <c r="G675" s="202"/>
      <c r="H675" s="33"/>
      <c r="I675" s="12"/>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c r="CG675" s="34"/>
      <c r="CH675" s="34"/>
      <c r="CI675" s="34"/>
      <c r="CJ675" s="34"/>
      <c r="CK675" s="34"/>
      <c r="CL675" s="34"/>
      <c r="CM675" s="34"/>
      <c r="CN675" s="34"/>
      <c r="CO675" s="34"/>
      <c r="CP675" s="34"/>
      <c r="CQ675" s="34"/>
      <c r="CR675" s="34"/>
      <c r="CS675" s="34"/>
      <c r="CT675" s="34"/>
      <c r="CU675" s="34"/>
      <c r="CV675" s="34"/>
      <c r="CW675" s="34"/>
      <c r="CX675" s="34"/>
      <c r="CY675" s="34"/>
      <c r="CZ675" s="34"/>
      <c r="DA675" s="34"/>
      <c r="DB675" s="14"/>
      <c r="DC675" s="28"/>
      <c r="DD675" s="28"/>
      <c r="DE675" s="28"/>
      <c r="DF675" s="28"/>
      <c r="DG675" s="28"/>
      <c r="DH675" s="28"/>
      <c r="DI675" s="28"/>
      <c r="DJ675" s="28"/>
      <c r="DK675" s="28"/>
      <c r="DL675" s="28"/>
      <c r="DM675" s="28"/>
      <c r="DN675" s="28"/>
      <c r="DO675" s="28"/>
      <c r="DP675" s="28"/>
      <c r="DQ675" s="28"/>
      <c r="DR675" s="28"/>
      <c r="DS675" s="28"/>
      <c r="DT675" s="28"/>
      <c r="DU675" s="28"/>
      <c r="DV675" s="28"/>
      <c r="DW675" s="28"/>
      <c r="DX675" s="28"/>
      <c r="DY675" s="28"/>
      <c r="DZ675" s="28"/>
      <c r="EA675" s="28"/>
      <c r="EB675" s="28"/>
      <c r="EC675" s="28"/>
      <c r="ED675" s="28"/>
      <c r="EE675" s="28"/>
      <c r="EF675" s="28"/>
      <c r="EG675" s="28"/>
      <c r="EH675" s="28"/>
      <c r="EI675" s="28"/>
      <c r="EJ675" s="28"/>
      <c r="EK675" s="28"/>
      <c r="EL675" s="28"/>
      <c r="EM675" s="28"/>
      <c r="EN675" s="28"/>
      <c r="EO675" s="28"/>
      <c r="EP675" s="28"/>
      <c r="EQ675" s="28"/>
      <c r="ER675" s="28"/>
      <c r="ES675" s="28"/>
      <c r="ET675" s="28"/>
      <c r="EU675" s="28"/>
      <c r="EV675" s="28"/>
      <c r="EW675" s="28"/>
      <c r="EX675" s="28"/>
      <c r="EY675" s="28"/>
      <c r="EZ675" s="28"/>
      <c r="FA675" s="28"/>
      <c r="FB675" s="28"/>
      <c r="FC675" s="28"/>
      <c r="FD675" s="28"/>
      <c r="FE675" s="28"/>
      <c r="FF675" s="28"/>
      <c r="FG675" s="28"/>
      <c r="FH675" s="28"/>
      <c r="FI675" s="28"/>
      <c r="FJ675" s="28"/>
      <c r="FK675" s="28"/>
      <c r="FL675" s="28"/>
      <c r="FM675" s="28"/>
      <c r="FN675" s="28"/>
      <c r="FO675" s="28"/>
      <c r="FP675" s="28"/>
      <c r="FQ675" s="28"/>
      <c r="FR675" s="28"/>
      <c r="FS675" s="28"/>
      <c r="FT675" s="28"/>
      <c r="FU675" s="28"/>
      <c r="FV675" s="28"/>
      <c r="FW675" s="28"/>
      <c r="FX675" s="28"/>
      <c r="FY675" s="28"/>
      <c r="FZ675" s="28"/>
      <c r="GA675" s="28"/>
      <c r="GB675" s="28"/>
      <c r="GC675" s="28"/>
      <c r="GD675" s="28"/>
      <c r="GE675" s="28"/>
      <c r="GF675" s="28"/>
      <c r="GG675" s="28"/>
      <c r="GH675" s="28"/>
      <c r="GI675" s="28"/>
      <c r="GJ675" s="28"/>
      <c r="GK675" s="28"/>
      <c r="GL675" s="28"/>
      <c r="GM675" s="28"/>
      <c r="GN675" s="28"/>
      <c r="GO675" s="28"/>
      <c r="GP675" s="28"/>
      <c r="GQ675" s="28"/>
      <c r="GR675" s="28"/>
      <c r="GS675" s="28"/>
      <c r="GT675" s="28"/>
      <c r="GU675" s="28"/>
      <c r="GV675" s="28"/>
      <c r="GW675" s="28"/>
      <c r="GX675" s="28"/>
      <c r="GY675" s="28"/>
      <c r="GZ675" s="28"/>
      <c r="HA675" s="28"/>
      <c r="HB675" s="28"/>
      <c r="HC675" s="28"/>
      <c r="HD675" s="28"/>
      <c r="HE675" s="28"/>
      <c r="HF675" s="28"/>
      <c r="HG675" s="28"/>
      <c r="HH675" s="28"/>
      <c r="HI675" s="28"/>
      <c r="HJ675" s="28"/>
      <c r="HK675" s="28"/>
      <c r="HL675" s="28"/>
      <c r="HM675" s="28"/>
      <c r="HN675" s="28"/>
      <c r="HO675" s="28"/>
      <c r="HP675" s="28"/>
      <c r="HQ675" s="28"/>
      <c r="HR675" s="28"/>
      <c r="HS675" s="28"/>
      <c r="HT675" s="28"/>
      <c r="HU675" s="28"/>
      <c r="HV675" s="28"/>
      <c r="HW675" s="28"/>
      <c r="HX675" s="28"/>
      <c r="HY675" s="28"/>
      <c r="HZ675" s="28"/>
      <c r="IA675" s="28"/>
      <c r="IB675" s="28"/>
      <c r="IC675" s="28"/>
      <c r="ID675" s="28"/>
      <c r="IE675" s="28"/>
      <c r="IF675" s="28"/>
      <c r="IG675" s="28"/>
      <c r="IH675" s="28"/>
      <c r="II675" s="28"/>
      <c r="IJ675" s="28"/>
      <c r="IK675" s="28"/>
      <c r="IL675" s="28"/>
      <c r="IM675" s="28"/>
      <c r="IN675" s="28"/>
      <c r="IO675" s="28"/>
      <c r="IP675" s="28"/>
      <c r="IQ675" s="28"/>
      <c r="IR675" s="28"/>
      <c r="IS675" s="28"/>
      <c r="IT675" s="28"/>
      <c r="IU675" s="28"/>
      <c r="IV675" s="28"/>
      <c r="IW675" s="28"/>
      <c r="IX675" s="28"/>
      <c r="IY675" s="28"/>
      <c r="IZ675" s="28"/>
      <c r="JA675" s="28"/>
      <c r="JB675" s="28"/>
      <c r="JC675" s="28"/>
      <c r="JD675" s="28"/>
      <c r="JE675" s="28"/>
      <c r="JF675" s="28"/>
      <c r="JG675" s="28"/>
      <c r="JH675" s="28"/>
      <c r="JI675" s="28"/>
      <c r="JJ675" s="28"/>
      <c r="JK675" s="28"/>
      <c r="JL675" s="28"/>
      <c r="JM675" s="28"/>
      <c r="JN675" s="28"/>
      <c r="JO675" s="28"/>
      <c r="JP675" s="28"/>
      <c r="JQ675" s="28"/>
      <c r="JR675" s="28"/>
      <c r="JS675" s="28"/>
    </row>
    <row r="676" spans="1:279" s="27" customFormat="1" ht="12.75" outlineLevel="1" x14ac:dyDescent="0.2">
      <c r="A676" s="33"/>
      <c r="B676" s="58"/>
      <c r="C676" s="33"/>
      <c r="D676" s="33"/>
      <c r="E676" s="33"/>
      <c r="F676" s="33"/>
      <c r="G676" s="202"/>
      <c r="H676" s="33"/>
      <c r="I676" s="12"/>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c r="CG676" s="34"/>
      <c r="CH676" s="34"/>
      <c r="CI676" s="34"/>
      <c r="CJ676" s="34"/>
      <c r="CK676" s="34"/>
      <c r="CL676" s="34"/>
      <c r="CM676" s="34"/>
      <c r="CN676" s="34"/>
      <c r="CO676" s="34"/>
      <c r="CP676" s="34"/>
      <c r="CQ676" s="34"/>
      <c r="CR676" s="34"/>
      <c r="CS676" s="34"/>
      <c r="CT676" s="34"/>
      <c r="CU676" s="34"/>
      <c r="CV676" s="34"/>
      <c r="CW676" s="34"/>
      <c r="CX676" s="34"/>
      <c r="CY676" s="34"/>
      <c r="CZ676" s="34"/>
      <c r="DA676" s="34"/>
      <c r="DB676" s="14"/>
      <c r="DC676" s="28"/>
      <c r="DD676" s="28"/>
      <c r="DE676" s="28"/>
      <c r="DF676" s="28"/>
      <c r="DG676" s="28"/>
      <c r="DH676" s="28"/>
      <c r="DI676" s="28"/>
      <c r="DJ676" s="28"/>
      <c r="DK676" s="28"/>
      <c r="DL676" s="28"/>
      <c r="DM676" s="28"/>
      <c r="DN676" s="28"/>
      <c r="DO676" s="28"/>
      <c r="DP676" s="28"/>
      <c r="DQ676" s="28"/>
      <c r="DR676" s="28"/>
      <c r="DS676" s="28"/>
      <c r="DT676" s="28"/>
      <c r="DU676" s="28"/>
      <c r="DV676" s="28"/>
      <c r="DW676" s="28"/>
      <c r="DX676" s="28"/>
      <c r="DY676" s="28"/>
      <c r="DZ676" s="28"/>
      <c r="EA676" s="28"/>
      <c r="EB676" s="28"/>
      <c r="EC676" s="28"/>
      <c r="ED676" s="28"/>
      <c r="EE676" s="28"/>
      <c r="EF676" s="28"/>
      <c r="EG676" s="28"/>
      <c r="EH676" s="28"/>
      <c r="EI676" s="28"/>
      <c r="EJ676" s="28"/>
      <c r="EK676" s="28"/>
      <c r="EL676" s="28"/>
      <c r="EM676" s="28"/>
      <c r="EN676" s="28"/>
      <c r="EO676" s="28"/>
      <c r="EP676" s="28"/>
      <c r="EQ676" s="28"/>
      <c r="ER676" s="28"/>
      <c r="ES676" s="28"/>
      <c r="ET676" s="28"/>
      <c r="EU676" s="28"/>
      <c r="EV676" s="28"/>
      <c r="EW676" s="28"/>
      <c r="EX676" s="28"/>
      <c r="EY676" s="28"/>
      <c r="EZ676" s="28"/>
      <c r="FA676" s="28"/>
      <c r="FB676" s="28"/>
      <c r="FC676" s="28"/>
      <c r="FD676" s="28"/>
      <c r="FE676" s="28"/>
      <c r="FF676" s="28"/>
      <c r="FG676" s="28"/>
      <c r="FH676" s="28"/>
      <c r="FI676" s="28"/>
      <c r="FJ676" s="28"/>
      <c r="FK676" s="28"/>
      <c r="FL676" s="28"/>
      <c r="FM676" s="28"/>
      <c r="FN676" s="28"/>
      <c r="FO676" s="28"/>
      <c r="FP676" s="28"/>
      <c r="FQ676" s="28"/>
      <c r="FR676" s="28"/>
      <c r="FS676" s="28"/>
      <c r="FT676" s="28"/>
      <c r="FU676" s="28"/>
      <c r="FV676" s="28"/>
      <c r="FW676" s="28"/>
      <c r="FX676" s="28"/>
      <c r="FY676" s="28"/>
      <c r="FZ676" s="28"/>
      <c r="GA676" s="28"/>
      <c r="GB676" s="28"/>
      <c r="GC676" s="28"/>
      <c r="GD676" s="28"/>
      <c r="GE676" s="28"/>
      <c r="GF676" s="28"/>
      <c r="GG676" s="28"/>
      <c r="GH676" s="28"/>
      <c r="GI676" s="28"/>
      <c r="GJ676" s="28"/>
      <c r="GK676" s="28"/>
      <c r="GL676" s="28"/>
      <c r="GM676" s="28"/>
      <c r="GN676" s="28"/>
      <c r="GO676" s="28"/>
      <c r="GP676" s="28"/>
      <c r="GQ676" s="28"/>
      <c r="GR676" s="28"/>
      <c r="GS676" s="28"/>
      <c r="GT676" s="28"/>
      <c r="GU676" s="28"/>
      <c r="GV676" s="28"/>
      <c r="GW676" s="28"/>
      <c r="GX676" s="28"/>
      <c r="GY676" s="28"/>
      <c r="GZ676" s="28"/>
      <c r="HA676" s="28"/>
      <c r="HB676" s="28"/>
      <c r="HC676" s="28"/>
      <c r="HD676" s="28"/>
      <c r="HE676" s="28"/>
      <c r="HF676" s="28"/>
      <c r="HG676" s="28"/>
      <c r="HH676" s="28"/>
      <c r="HI676" s="28"/>
      <c r="HJ676" s="28"/>
      <c r="HK676" s="28"/>
      <c r="HL676" s="28"/>
      <c r="HM676" s="28"/>
      <c r="HN676" s="28"/>
      <c r="HO676" s="28"/>
      <c r="HP676" s="28"/>
      <c r="HQ676" s="28"/>
      <c r="HR676" s="28"/>
      <c r="HS676" s="28"/>
      <c r="HT676" s="28"/>
      <c r="HU676" s="28"/>
      <c r="HV676" s="28"/>
      <c r="HW676" s="28"/>
      <c r="HX676" s="28"/>
      <c r="HY676" s="28"/>
      <c r="HZ676" s="28"/>
      <c r="IA676" s="28"/>
      <c r="IB676" s="28"/>
      <c r="IC676" s="28"/>
      <c r="ID676" s="28"/>
      <c r="IE676" s="28"/>
      <c r="IF676" s="28"/>
      <c r="IG676" s="28"/>
      <c r="IH676" s="28"/>
      <c r="II676" s="28"/>
      <c r="IJ676" s="28"/>
      <c r="IK676" s="28"/>
      <c r="IL676" s="28"/>
      <c r="IM676" s="28"/>
      <c r="IN676" s="28"/>
      <c r="IO676" s="28"/>
      <c r="IP676" s="28"/>
      <c r="IQ676" s="28"/>
      <c r="IR676" s="28"/>
      <c r="IS676" s="28"/>
      <c r="IT676" s="28"/>
      <c r="IU676" s="28"/>
      <c r="IV676" s="28"/>
      <c r="IW676" s="28"/>
      <c r="IX676" s="28"/>
      <c r="IY676" s="28"/>
      <c r="IZ676" s="28"/>
      <c r="JA676" s="28"/>
      <c r="JB676" s="28"/>
      <c r="JC676" s="28"/>
      <c r="JD676" s="28"/>
      <c r="JE676" s="28"/>
      <c r="JF676" s="28"/>
      <c r="JG676" s="28"/>
      <c r="JH676" s="28"/>
      <c r="JI676" s="28"/>
      <c r="JJ676" s="28"/>
      <c r="JK676" s="28"/>
      <c r="JL676" s="28"/>
      <c r="JM676" s="28"/>
      <c r="JN676" s="28"/>
      <c r="JO676" s="28"/>
      <c r="JP676" s="28"/>
      <c r="JQ676" s="28"/>
      <c r="JR676" s="28"/>
      <c r="JS676" s="28"/>
    </row>
    <row r="677" spans="1:279" s="27" customFormat="1" ht="12.75" outlineLevel="1" x14ac:dyDescent="0.2">
      <c r="A677" s="33"/>
      <c r="B677" s="58"/>
      <c r="C677" s="211" t="s">
        <v>177</v>
      </c>
      <c r="D677" s="220" t="s">
        <v>179</v>
      </c>
      <c r="E677" s="33"/>
      <c r="F677" s="33"/>
      <c r="G677" s="202"/>
      <c r="H677" s="33"/>
      <c r="I677" s="12"/>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c r="CG677" s="34"/>
      <c r="CH677" s="34"/>
      <c r="CI677" s="34"/>
      <c r="CJ677" s="34"/>
      <c r="CK677" s="34"/>
      <c r="CL677" s="34"/>
      <c r="CM677" s="34"/>
      <c r="CN677" s="34"/>
      <c r="CO677" s="34"/>
      <c r="CP677" s="34"/>
      <c r="CQ677" s="34"/>
      <c r="CR677" s="34"/>
      <c r="CS677" s="34"/>
      <c r="CT677" s="34"/>
      <c r="CU677" s="34"/>
      <c r="CV677" s="34"/>
      <c r="CW677" s="34"/>
      <c r="CX677" s="34"/>
      <c r="CY677" s="34"/>
      <c r="CZ677" s="34"/>
      <c r="DA677" s="34"/>
      <c r="DB677" s="14"/>
      <c r="DC677" s="28"/>
      <c r="DD677" s="28"/>
      <c r="DE677" s="28"/>
      <c r="DF677" s="28"/>
      <c r="DG677" s="28"/>
      <c r="DH677" s="28"/>
      <c r="DI677" s="28"/>
      <c r="DJ677" s="28"/>
      <c r="DK677" s="28"/>
      <c r="DL677" s="28"/>
      <c r="DM677" s="28"/>
      <c r="DN677" s="28"/>
      <c r="DO677" s="28"/>
      <c r="DP677" s="28"/>
      <c r="DQ677" s="28"/>
      <c r="DR677" s="28"/>
      <c r="DS677" s="28"/>
      <c r="DT677" s="28"/>
      <c r="DU677" s="28"/>
      <c r="DV677" s="28"/>
      <c r="DW677" s="28"/>
      <c r="DX677" s="28"/>
      <c r="DY677" s="28"/>
      <c r="DZ677" s="28"/>
      <c r="EA677" s="28"/>
      <c r="EB677" s="28"/>
      <c r="EC677" s="28"/>
      <c r="ED677" s="28"/>
      <c r="EE677" s="28"/>
      <c r="EF677" s="28"/>
      <c r="EG677" s="28"/>
      <c r="EH677" s="28"/>
      <c r="EI677" s="28"/>
      <c r="EJ677" s="28"/>
      <c r="EK677" s="28"/>
      <c r="EL677" s="28"/>
      <c r="EM677" s="28"/>
      <c r="EN677" s="28"/>
      <c r="EO677" s="28"/>
      <c r="EP677" s="28"/>
      <c r="EQ677" s="28"/>
      <c r="ER677" s="28"/>
      <c r="ES677" s="28"/>
      <c r="ET677" s="28"/>
      <c r="EU677" s="28"/>
      <c r="EV677" s="28"/>
      <c r="EW677" s="28"/>
      <c r="EX677" s="28"/>
      <c r="EY677" s="28"/>
      <c r="EZ677" s="28"/>
      <c r="FA677" s="28"/>
      <c r="FB677" s="28"/>
      <c r="FC677" s="28"/>
      <c r="FD677" s="28"/>
      <c r="FE677" s="28"/>
      <c r="FF677" s="28"/>
      <c r="FG677" s="28"/>
      <c r="FH677" s="28"/>
      <c r="FI677" s="28"/>
      <c r="FJ677" s="28"/>
      <c r="FK677" s="28"/>
      <c r="FL677" s="28"/>
      <c r="FM677" s="28"/>
      <c r="FN677" s="28"/>
      <c r="FO677" s="28"/>
      <c r="FP677" s="28"/>
      <c r="FQ677" s="28"/>
      <c r="FR677" s="28"/>
      <c r="FS677" s="28"/>
      <c r="FT677" s="28"/>
      <c r="FU677" s="28"/>
      <c r="FV677" s="28"/>
      <c r="FW677" s="28"/>
      <c r="FX677" s="28"/>
      <c r="FY677" s="28"/>
      <c r="FZ677" s="28"/>
      <c r="GA677" s="28"/>
      <c r="GB677" s="28"/>
      <c r="GC677" s="28"/>
      <c r="GD677" s="28"/>
      <c r="GE677" s="28"/>
      <c r="GF677" s="28"/>
      <c r="GG677" s="28"/>
      <c r="GH677" s="28"/>
      <c r="GI677" s="28"/>
      <c r="GJ677" s="28"/>
      <c r="GK677" s="28"/>
      <c r="GL677" s="28"/>
      <c r="GM677" s="28"/>
      <c r="GN677" s="28"/>
      <c r="GO677" s="28"/>
      <c r="GP677" s="28"/>
      <c r="GQ677" s="28"/>
      <c r="GR677" s="28"/>
      <c r="GS677" s="28"/>
      <c r="GT677" s="28"/>
      <c r="GU677" s="28"/>
      <c r="GV677" s="28"/>
      <c r="GW677" s="28"/>
      <c r="GX677" s="28"/>
      <c r="GY677" s="28"/>
      <c r="GZ677" s="28"/>
      <c r="HA677" s="28"/>
      <c r="HB677" s="28"/>
      <c r="HC677" s="28"/>
      <c r="HD677" s="28"/>
      <c r="HE677" s="28"/>
      <c r="HF677" s="28"/>
      <c r="HG677" s="28"/>
      <c r="HH677" s="28"/>
      <c r="HI677" s="28"/>
      <c r="HJ677" s="28"/>
      <c r="HK677" s="28"/>
      <c r="HL677" s="28"/>
      <c r="HM677" s="28"/>
      <c r="HN677" s="28"/>
      <c r="HO677" s="28"/>
      <c r="HP677" s="28"/>
      <c r="HQ677" s="28"/>
      <c r="HR677" s="28"/>
      <c r="HS677" s="28"/>
      <c r="HT677" s="28"/>
      <c r="HU677" s="28"/>
      <c r="HV677" s="28"/>
      <c r="HW677" s="28"/>
      <c r="HX677" s="28"/>
      <c r="HY677" s="28"/>
      <c r="HZ677" s="28"/>
      <c r="IA677" s="28"/>
      <c r="IB677" s="28"/>
      <c r="IC677" s="28"/>
      <c r="ID677" s="28"/>
      <c r="IE677" s="28"/>
      <c r="IF677" s="28"/>
      <c r="IG677" s="28"/>
      <c r="IH677" s="28"/>
      <c r="II677" s="28"/>
      <c r="IJ677" s="28"/>
      <c r="IK677" s="28"/>
      <c r="IL677" s="28"/>
      <c r="IM677" s="28"/>
      <c r="IN677" s="28"/>
      <c r="IO677" s="28"/>
      <c r="IP677" s="28"/>
      <c r="IQ677" s="28"/>
      <c r="IR677" s="28"/>
      <c r="IS677" s="28"/>
      <c r="IT677" s="28"/>
      <c r="IU677" s="28"/>
      <c r="IV677" s="28"/>
      <c r="IW677" s="28"/>
      <c r="IX677" s="28"/>
      <c r="IY677" s="28"/>
      <c r="IZ677" s="28"/>
      <c r="JA677" s="28"/>
      <c r="JB677" s="28"/>
      <c r="JC677" s="28"/>
      <c r="JD677" s="28"/>
      <c r="JE677" s="28"/>
      <c r="JF677" s="28"/>
      <c r="JG677" s="28"/>
      <c r="JH677" s="28"/>
      <c r="JI677" s="28"/>
      <c r="JJ677" s="28"/>
      <c r="JK677" s="28"/>
      <c r="JL677" s="28"/>
      <c r="JM677" s="28"/>
      <c r="JN677" s="28"/>
      <c r="JO677" s="28"/>
      <c r="JP677" s="28"/>
      <c r="JQ677" s="28"/>
      <c r="JR677" s="28"/>
      <c r="JS677" s="28"/>
    </row>
    <row r="678" spans="1:279" s="27" customFormat="1" ht="12.75" outlineLevel="1" x14ac:dyDescent="0.2">
      <c r="A678" s="33"/>
      <c r="B678" s="58"/>
      <c r="C678" s="33"/>
      <c r="D678" s="33"/>
      <c r="E678" s="33"/>
      <c r="F678" s="33"/>
      <c r="G678" s="202"/>
      <c r="H678" s="33"/>
      <c r="I678" s="12"/>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c r="CG678" s="34"/>
      <c r="CH678" s="34"/>
      <c r="CI678" s="34"/>
      <c r="CJ678" s="34"/>
      <c r="CK678" s="34"/>
      <c r="CL678" s="34"/>
      <c r="CM678" s="34"/>
      <c r="CN678" s="34"/>
      <c r="CO678" s="34"/>
      <c r="CP678" s="34"/>
      <c r="CQ678" s="34"/>
      <c r="CR678" s="34"/>
      <c r="CS678" s="34"/>
      <c r="CT678" s="34"/>
      <c r="CU678" s="34"/>
      <c r="CV678" s="34"/>
      <c r="CW678" s="34"/>
      <c r="CX678" s="34"/>
      <c r="CY678" s="34"/>
      <c r="CZ678" s="34"/>
      <c r="DA678" s="34"/>
      <c r="DB678" s="14"/>
      <c r="DC678" s="28"/>
      <c r="DD678" s="28"/>
      <c r="DE678" s="28"/>
      <c r="DF678" s="28"/>
      <c r="DG678" s="28"/>
      <c r="DH678" s="28"/>
      <c r="DI678" s="28"/>
      <c r="DJ678" s="28"/>
      <c r="DK678" s="28"/>
      <c r="DL678" s="28"/>
      <c r="DM678" s="28"/>
      <c r="DN678" s="28"/>
      <c r="DO678" s="28"/>
      <c r="DP678" s="28"/>
      <c r="DQ678" s="28"/>
      <c r="DR678" s="28"/>
      <c r="DS678" s="28"/>
      <c r="DT678" s="28"/>
      <c r="DU678" s="28"/>
      <c r="DV678" s="28"/>
      <c r="DW678" s="28"/>
      <c r="DX678" s="28"/>
      <c r="DY678" s="28"/>
      <c r="DZ678" s="28"/>
      <c r="EA678" s="28"/>
      <c r="EB678" s="28"/>
      <c r="EC678" s="28"/>
      <c r="ED678" s="28"/>
      <c r="EE678" s="28"/>
      <c r="EF678" s="28"/>
      <c r="EG678" s="28"/>
      <c r="EH678" s="28"/>
      <c r="EI678" s="28"/>
      <c r="EJ678" s="28"/>
      <c r="EK678" s="28"/>
      <c r="EL678" s="28"/>
      <c r="EM678" s="28"/>
      <c r="EN678" s="28"/>
      <c r="EO678" s="28"/>
      <c r="EP678" s="28"/>
      <c r="EQ678" s="28"/>
      <c r="ER678" s="28"/>
      <c r="ES678" s="28"/>
      <c r="ET678" s="28"/>
      <c r="EU678" s="28"/>
      <c r="EV678" s="28"/>
      <c r="EW678" s="28"/>
      <c r="EX678" s="28"/>
      <c r="EY678" s="28"/>
      <c r="EZ678" s="28"/>
      <c r="FA678" s="28"/>
      <c r="FB678" s="28"/>
      <c r="FC678" s="28"/>
      <c r="FD678" s="28"/>
      <c r="FE678" s="28"/>
      <c r="FF678" s="28"/>
      <c r="FG678" s="28"/>
      <c r="FH678" s="28"/>
      <c r="FI678" s="28"/>
      <c r="FJ678" s="28"/>
      <c r="FK678" s="28"/>
      <c r="FL678" s="28"/>
      <c r="FM678" s="28"/>
      <c r="FN678" s="28"/>
      <c r="FO678" s="28"/>
      <c r="FP678" s="28"/>
      <c r="FQ678" s="28"/>
      <c r="FR678" s="28"/>
      <c r="FS678" s="28"/>
      <c r="FT678" s="28"/>
      <c r="FU678" s="28"/>
      <c r="FV678" s="28"/>
      <c r="FW678" s="28"/>
      <c r="FX678" s="28"/>
      <c r="FY678" s="28"/>
      <c r="FZ678" s="28"/>
      <c r="GA678" s="28"/>
      <c r="GB678" s="28"/>
      <c r="GC678" s="28"/>
      <c r="GD678" s="28"/>
      <c r="GE678" s="28"/>
      <c r="GF678" s="28"/>
      <c r="GG678" s="28"/>
      <c r="GH678" s="28"/>
      <c r="GI678" s="28"/>
      <c r="GJ678" s="28"/>
      <c r="GK678" s="28"/>
      <c r="GL678" s="28"/>
      <c r="GM678" s="28"/>
      <c r="GN678" s="28"/>
      <c r="GO678" s="28"/>
      <c r="GP678" s="28"/>
      <c r="GQ678" s="28"/>
      <c r="GR678" s="28"/>
      <c r="GS678" s="28"/>
      <c r="GT678" s="28"/>
      <c r="GU678" s="28"/>
      <c r="GV678" s="28"/>
      <c r="GW678" s="28"/>
      <c r="GX678" s="28"/>
      <c r="GY678" s="28"/>
      <c r="GZ678" s="28"/>
      <c r="HA678" s="28"/>
      <c r="HB678" s="28"/>
      <c r="HC678" s="28"/>
      <c r="HD678" s="28"/>
      <c r="HE678" s="28"/>
      <c r="HF678" s="28"/>
      <c r="HG678" s="28"/>
      <c r="HH678" s="28"/>
      <c r="HI678" s="28"/>
      <c r="HJ678" s="28"/>
      <c r="HK678" s="28"/>
      <c r="HL678" s="28"/>
      <c r="HM678" s="28"/>
      <c r="HN678" s="28"/>
      <c r="HO678" s="28"/>
      <c r="HP678" s="28"/>
      <c r="HQ678" s="28"/>
      <c r="HR678" s="28"/>
      <c r="HS678" s="28"/>
      <c r="HT678" s="28"/>
      <c r="HU678" s="28"/>
      <c r="HV678" s="28"/>
      <c r="HW678" s="28"/>
      <c r="HX678" s="28"/>
      <c r="HY678" s="28"/>
      <c r="HZ678" s="28"/>
      <c r="IA678" s="28"/>
      <c r="IB678" s="28"/>
      <c r="IC678" s="28"/>
      <c r="ID678" s="28"/>
      <c r="IE678" s="28"/>
      <c r="IF678" s="28"/>
      <c r="IG678" s="28"/>
      <c r="IH678" s="28"/>
      <c r="II678" s="28"/>
      <c r="IJ678" s="28"/>
      <c r="IK678" s="28"/>
      <c r="IL678" s="28"/>
      <c r="IM678" s="28"/>
      <c r="IN678" s="28"/>
      <c r="IO678" s="28"/>
      <c r="IP678" s="28"/>
      <c r="IQ678" s="28"/>
      <c r="IR678" s="28"/>
      <c r="IS678" s="28"/>
      <c r="IT678" s="28"/>
      <c r="IU678" s="28"/>
      <c r="IV678" s="28"/>
      <c r="IW678" s="28"/>
      <c r="IX678" s="28"/>
      <c r="IY678" s="28"/>
      <c r="IZ678" s="28"/>
      <c r="JA678" s="28"/>
      <c r="JB678" s="28"/>
      <c r="JC678" s="28"/>
      <c r="JD678" s="28"/>
      <c r="JE678" s="28"/>
      <c r="JF678" s="28"/>
      <c r="JG678" s="28"/>
      <c r="JH678" s="28"/>
      <c r="JI678" s="28"/>
      <c r="JJ678" s="28"/>
      <c r="JK678" s="28"/>
      <c r="JL678" s="28"/>
      <c r="JM678" s="28"/>
      <c r="JN678" s="28"/>
      <c r="JO678" s="28"/>
      <c r="JP678" s="28"/>
      <c r="JQ678" s="28"/>
      <c r="JR678" s="28"/>
      <c r="JS678" s="28"/>
    </row>
    <row r="679" spans="1:279" s="27" customFormat="1" ht="12.75" outlineLevel="1" x14ac:dyDescent="0.2">
      <c r="A679" s="33"/>
      <c r="B679" s="58">
        <v>1</v>
      </c>
      <c r="C679" s="220" t="s">
        <v>111</v>
      </c>
      <c r="D679" s="33"/>
      <c r="E679" s="33"/>
      <c r="F679" s="33"/>
      <c r="G679" s="204">
        <f>SUM(J679:AS679)</f>
        <v>2330387.8977186442</v>
      </c>
      <c r="H679" s="216">
        <v>1</v>
      </c>
      <c r="I679" s="201" t="s">
        <v>172</v>
      </c>
      <c r="J679" s="197">
        <f t="shared" ref="J679:AJ679" si="1300">+J623/J$10</f>
        <v>79567.891475488315</v>
      </c>
      <c r="K679" s="197">
        <f t="shared" si="1300"/>
        <v>51331.919046618772</v>
      </c>
      <c r="L679" s="197">
        <f t="shared" si="1300"/>
        <v>36426.996643242928</v>
      </c>
      <c r="M679" s="197">
        <f t="shared" si="1300"/>
        <v>27254.279565526973</v>
      </c>
      <c r="N679" s="197">
        <f t="shared" si="1300"/>
        <v>23703.69238537729</v>
      </c>
      <c r="O679" s="197">
        <f t="shared" si="1300"/>
        <v>23153.127660576898</v>
      </c>
      <c r="P679" s="197">
        <f t="shared" si="1300"/>
        <v>32954.003711568228</v>
      </c>
      <c r="Q679" s="197">
        <f t="shared" si="1300"/>
        <v>21090.830170081743</v>
      </c>
      <c r="R679" s="197">
        <f t="shared" si="1300"/>
        <v>26368.107093315863</v>
      </c>
      <c r="S679" s="197">
        <f t="shared" si="1300"/>
        <v>29358.285091279606</v>
      </c>
      <c r="T679" s="197">
        <f t="shared" si="1300"/>
        <v>43594.876376165281</v>
      </c>
      <c r="U679" s="197">
        <f t="shared" si="1300"/>
        <v>65380.251265193721</v>
      </c>
      <c r="V679" s="197">
        <f t="shared" si="1300"/>
        <v>45480.738702928866</v>
      </c>
      <c r="W679" s="197">
        <f t="shared" si="1300"/>
        <v>42860.998495145635</v>
      </c>
      <c r="X679" s="197">
        <f t="shared" si="1300"/>
        <v>41226.037811881186</v>
      </c>
      <c r="Y679" s="197">
        <f t="shared" si="1300"/>
        <v>22515.27682692308</v>
      </c>
      <c r="Z679" s="197">
        <f t="shared" si="1300"/>
        <v>21737.858357723577</v>
      </c>
      <c r="AA679" s="197">
        <f t="shared" si="1300"/>
        <v>27777.400432234434</v>
      </c>
      <c r="AB679" s="197">
        <f t="shared" si="1300"/>
        <v>38707.872727941176</v>
      </c>
      <c r="AC679" s="197">
        <f t="shared" si="1300"/>
        <v>27464.011249042145</v>
      </c>
      <c r="AD679" s="197">
        <f t="shared" si="1300"/>
        <v>41080.035619433176</v>
      </c>
      <c r="AE679" s="197">
        <f t="shared" si="1300"/>
        <v>57178.943210084035</v>
      </c>
      <c r="AF679" s="197">
        <f t="shared" si="1300"/>
        <v>101160.40452678571</v>
      </c>
      <c r="AG679" s="197">
        <f t="shared" si="1300"/>
        <v>164607.3815203252</v>
      </c>
      <c r="AH679" s="197">
        <f t="shared" si="1300"/>
        <v>209409.63229508197</v>
      </c>
      <c r="AI679" s="197">
        <f t="shared" si="1300"/>
        <v>148599.63074796749</v>
      </c>
      <c r="AJ679" s="197">
        <f t="shared" si="1300"/>
        <v>88919.637305660377</v>
      </c>
      <c r="AK679" s="197">
        <f t="shared" ref="AK679:AL679" si="1301">+AK623/AK$10</f>
        <v>89712.858818565408</v>
      </c>
      <c r="AL679" s="197">
        <f t="shared" si="1301"/>
        <v>59531.507906779661</v>
      </c>
      <c r="AM679" s="197">
        <f t="shared" ref="AM679:AO679" si="1302">+AM623/AM$10</f>
        <v>85927.570008230439</v>
      </c>
      <c r="AN679" s="197">
        <f t="shared" si="1302"/>
        <v>106987.43188764044</v>
      </c>
      <c r="AO679" s="197">
        <f t="shared" si="1302"/>
        <v>85888.795687732345</v>
      </c>
      <c r="AP679" s="272">
        <f t="shared" ref="AP679:AS679" si="1303">+AP623/AP$10</f>
        <v>68908.447034246579</v>
      </c>
      <c r="AQ679" s="272">
        <f t="shared" si="1303"/>
        <v>67856.46236426117</v>
      </c>
      <c r="AR679" s="272">
        <f t="shared" si="1303"/>
        <v>93444.325092783503</v>
      </c>
      <c r="AS679" s="272">
        <f t="shared" si="1303"/>
        <v>133220.37860481101</v>
      </c>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c r="CG679" s="34"/>
      <c r="CH679" s="34"/>
      <c r="CI679" s="34"/>
      <c r="CJ679" s="34"/>
      <c r="CK679" s="34"/>
      <c r="CL679" s="34"/>
      <c r="CM679" s="34"/>
      <c r="CN679" s="34"/>
      <c r="CO679" s="34"/>
      <c r="CP679" s="34"/>
      <c r="CQ679" s="34"/>
      <c r="CR679" s="34"/>
      <c r="CS679" s="34"/>
      <c r="CT679" s="34"/>
      <c r="CU679" s="34"/>
      <c r="CV679" s="34"/>
      <c r="CW679" s="34"/>
      <c r="CX679" s="34"/>
      <c r="CY679" s="34"/>
      <c r="CZ679" s="34"/>
      <c r="DA679" s="34"/>
      <c r="DB679" s="14"/>
      <c r="DC679" s="28"/>
      <c r="DD679" s="28"/>
      <c r="DE679" s="28"/>
      <c r="DF679" s="28"/>
      <c r="DG679" s="28"/>
      <c r="DH679" s="28"/>
      <c r="DI679" s="28"/>
      <c r="DJ679" s="28"/>
      <c r="DK679" s="28"/>
      <c r="DL679" s="28"/>
      <c r="DM679" s="28"/>
      <c r="DN679" s="28"/>
      <c r="DO679" s="28"/>
      <c r="DP679" s="28"/>
      <c r="DQ679" s="28"/>
      <c r="DR679" s="28"/>
      <c r="DS679" s="28"/>
      <c r="DT679" s="28"/>
      <c r="DU679" s="28"/>
      <c r="DV679" s="28"/>
      <c r="DW679" s="28"/>
      <c r="DX679" s="28"/>
      <c r="DY679" s="28"/>
      <c r="DZ679" s="28"/>
      <c r="EA679" s="28"/>
      <c r="EB679" s="28"/>
      <c r="EC679" s="28"/>
      <c r="ED679" s="28"/>
      <c r="EE679" s="28"/>
      <c r="EF679" s="28"/>
      <c r="EG679" s="28"/>
      <c r="EH679" s="28"/>
      <c r="EI679" s="28"/>
      <c r="EJ679" s="28"/>
      <c r="EK679" s="28"/>
      <c r="EL679" s="28"/>
      <c r="EM679" s="28"/>
      <c r="EN679" s="28"/>
      <c r="EO679" s="28"/>
      <c r="EP679" s="28"/>
      <c r="EQ679" s="28"/>
      <c r="ER679" s="28"/>
      <c r="ES679" s="28"/>
      <c r="ET679" s="28"/>
      <c r="EU679" s="28"/>
      <c r="EV679" s="28"/>
      <c r="EW679" s="28"/>
      <c r="EX679" s="28"/>
      <c r="EY679" s="28"/>
      <c r="EZ679" s="28"/>
      <c r="FA679" s="28"/>
      <c r="FB679" s="28"/>
      <c r="FC679" s="28"/>
      <c r="FD679" s="28"/>
      <c r="FE679" s="28"/>
      <c r="FF679" s="28"/>
      <c r="FG679" s="28"/>
      <c r="FH679" s="28"/>
      <c r="FI679" s="28"/>
      <c r="FJ679" s="28"/>
      <c r="FK679" s="28"/>
      <c r="FL679" s="28"/>
      <c r="FM679" s="28"/>
      <c r="FN679" s="28"/>
      <c r="FO679" s="28"/>
      <c r="FP679" s="28"/>
      <c r="FQ679" s="28"/>
      <c r="FR679" s="28"/>
      <c r="FS679" s="28"/>
      <c r="FT679" s="28"/>
      <c r="FU679" s="28"/>
      <c r="FV679" s="28"/>
      <c r="FW679" s="28"/>
      <c r="FX679" s="28"/>
      <c r="FY679" s="28"/>
      <c r="FZ679" s="28"/>
      <c r="GA679" s="28"/>
      <c r="GB679" s="28"/>
      <c r="GC679" s="28"/>
      <c r="GD679" s="28"/>
      <c r="GE679" s="28"/>
      <c r="GF679" s="28"/>
      <c r="GG679" s="28"/>
      <c r="GH679" s="28"/>
      <c r="GI679" s="28"/>
      <c r="GJ679" s="28"/>
      <c r="GK679" s="28"/>
      <c r="GL679" s="28"/>
      <c r="GM679" s="28"/>
      <c r="GN679" s="28"/>
      <c r="GO679" s="28"/>
      <c r="GP679" s="28"/>
      <c r="GQ679" s="28"/>
      <c r="GR679" s="28"/>
      <c r="GS679" s="28"/>
      <c r="GT679" s="28"/>
      <c r="GU679" s="28"/>
      <c r="GV679" s="28"/>
      <c r="GW679" s="28"/>
      <c r="GX679" s="28"/>
      <c r="GY679" s="28"/>
      <c r="GZ679" s="28"/>
      <c r="HA679" s="28"/>
      <c r="HB679" s="28"/>
      <c r="HC679" s="28"/>
      <c r="HD679" s="28"/>
      <c r="HE679" s="28"/>
      <c r="HF679" s="28"/>
      <c r="HG679" s="28"/>
      <c r="HH679" s="28"/>
      <c r="HI679" s="28"/>
      <c r="HJ679" s="28"/>
      <c r="HK679" s="28"/>
      <c r="HL679" s="28"/>
      <c r="HM679" s="28"/>
      <c r="HN679" s="28"/>
      <c r="HO679" s="28"/>
      <c r="HP679" s="28"/>
      <c r="HQ679" s="28"/>
      <c r="HR679" s="28"/>
      <c r="HS679" s="28"/>
      <c r="HT679" s="28"/>
      <c r="HU679" s="28"/>
      <c r="HV679" s="28"/>
      <c r="HW679" s="28"/>
      <c r="HX679" s="28"/>
      <c r="HY679" s="28"/>
      <c r="HZ679" s="28"/>
      <c r="IA679" s="28"/>
      <c r="IB679" s="28"/>
      <c r="IC679" s="28"/>
      <c r="ID679" s="28"/>
      <c r="IE679" s="28"/>
      <c r="IF679" s="28"/>
      <c r="IG679" s="28"/>
      <c r="IH679" s="28"/>
      <c r="II679" s="28"/>
      <c r="IJ679" s="28"/>
      <c r="IK679" s="28"/>
      <c r="IL679" s="28"/>
      <c r="IM679" s="28"/>
      <c r="IN679" s="28"/>
      <c r="IO679" s="28"/>
      <c r="IP679" s="28"/>
      <c r="IQ679" s="28"/>
      <c r="IR679" s="28"/>
      <c r="IS679" s="28"/>
      <c r="IT679" s="28"/>
      <c r="IU679" s="28"/>
      <c r="IV679" s="28"/>
      <c r="IW679" s="28"/>
      <c r="IX679" s="28"/>
      <c r="IY679" s="28"/>
      <c r="IZ679" s="28"/>
      <c r="JA679" s="28"/>
      <c r="JB679" s="28"/>
      <c r="JC679" s="28"/>
      <c r="JD679" s="28"/>
      <c r="JE679" s="28"/>
      <c r="JF679" s="28"/>
      <c r="JG679" s="28"/>
      <c r="JH679" s="28"/>
      <c r="JI679" s="28"/>
      <c r="JJ679" s="28"/>
      <c r="JK679" s="28"/>
      <c r="JL679" s="28"/>
      <c r="JM679" s="28"/>
      <c r="JN679" s="28"/>
      <c r="JO679" s="28"/>
      <c r="JP679" s="28"/>
      <c r="JQ679" s="28"/>
      <c r="JR679" s="28"/>
      <c r="JS679" s="28"/>
    </row>
    <row r="680" spans="1:279" s="27" customFormat="1" ht="12.75" outlineLevel="1" x14ac:dyDescent="0.2">
      <c r="A680" s="33"/>
      <c r="B680" s="58"/>
      <c r="C680" s="33" t="s">
        <v>165</v>
      </c>
      <c r="D680" s="33"/>
      <c r="E680" s="33"/>
      <c r="F680" s="33"/>
      <c r="G680" s="204">
        <f t="shared" ref="G680:G681" si="1304">SUM(J680:AS680)</f>
        <v>566722.53166575823</v>
      </c>
      <c r="H680" s="216">
        <f>G680/$G$32</f>
        <v>2.1284323411271662E-4</v>
      </c>
      <c r="I680" s="201" t="s">
        <v>172</v>
      </c>
      <c r="J680" s="197">
        <f t="shared" ref="J680:AJ680" si="1305">+J624/J$10</f>
        <v>18377.077669894581</v>
      </c>
      <c r="K680" s="197">
        <f t="shared" si="1305"/>
        <v>11855.66999164552</v>
      </c>
      <c r="L680" s="197">
        <f t="shared" si="1305"/>
        <v>8413.214604286537</v>
      </c>
      <c r="M680" s="197">
        <f t="shared" si="1305"/>
        <v>6294.6749389105416</v>
      </c>
      <c r="N680" s="197">
        <f t="shared" si="1305"/>
        <v>5474.6278674930027</v>
      </c>
      <c r="O680" s="197">
        <f t="shared" si="1305"/>
        <v>5347.4689027103577</v>
      </c>
      <c r="P680" s="197">
        <f t="shared" si="1305"/>
        <v>7611.0887760302694</v>
      </c>
      <c r="Q680" s="197">
        <f t="shared" si="1305"/>
        <v>4871.1586667789034</v>
      </c>
      <c r="R680" s="197">
        <f t="shared" si="1305"/>
        <v>6090.0036820912883</v>
      </c>
      <c r="S680" s="197">
        <f t="shared" si="1305"/>
        <v>6780.6181032654094</v>
      </c>
      <c r="T680" s="197">
        <f t="shared" si="1305"/>
        <v>10068.715084916423</v>
      </c>
      <c r="U680" s="197">
        <f t="shared" si="1305"/>
        <v>15100.286476082152</v>
      </c>
      <c r="V680" s="197">
        <f t="shared" si="1305"/>
        <v>10504.275683683058</v>
      </c>
      <c r="W680" s="197">
        <f t="shared" si="1305"/>
        <v>9899.2179351286777</v>
      </c>
      <c r="X680" s="197">
        <f t="shared" si="1305"/>
        <v>9521.6058241827614</v>
      </c>
      <c r="Y680" s="197">
        <f t="shared" si="1305"/>
        <v>5200.150253258973</v>
      </c>
      <c r="Z680" s="197">
        <f t="shared" si="1305"/>
        <v>5020.5969268409808</v>
      </c>
      <c r="AA680" s="197">
        <f t="shared" si="1305"/>
        <v>6415.4954435130421</v>
      </c>
      <c r="AB680" s="197">
        <f t="shared" si="1305"/>
        <v>8940.0079651086889</v>
      </c>
      <c r="AC680" s="197">
        <f t="shared" si="1305"/>
        <v>6343.1147726968047</v>
      </c>
      <c r="AD680" s="197">
        <f t="shared" si="1305"/>
        <v>9487.8850156903245</v>
      </c>
      <c r="AE680" s="197">
        <f t="shared" si="1305"/>
        <v>13206.104384177501</v>
      </c>
      <c r="AF680" s="197">
        <f t="shared" si="1305"/>
        <v>23364.10550327817</v>
      </c>
      <c r="AG680" s="197">
        <f t="shared" si="1305"/>
        <v>38017.881071648968</v>
      </c>
      <c r="AH680" s="197">
        <f t="shared" si="1305"/>
        <v>55076.550491803275</v>
      </c>
      <c r="AI680" s="197">
        <f t="shared" si="1305"/>
        <v>38896.663634146345</v>
      </c>
      <c r="AJ680" s="197">
        <f t="shared" si="1305"/>
        <v>26843.547781132067</v>
      </c>
      <c r="AK680" s="197">
        <f t="shared" ref="AK680:AL680" si="1306">+AK624/AK$10</f>
        <v>26871.011586497891</v>
      </c>
      <c r="AL680" s="197">
        <f t="shared" si="1306"/>
        <v>21501.127533898303</v>
      </c>
      <c r="AM680" s="197">
        <f t="shared" ref="AM680:AO680" si="1307">+AM624/AM$10</f>
        <v>37354.230304526747</v>
      </c>
      <c r="AN680" s="197">
        <f t="shared" si="1307"/>
        <v>45670.874561797755</v>
      </c>
      <c r="AO680" s="197">
        <f t="shared" si="1307"/>
        <v>35208.070617100369</v>
      </c>
      <c r="AP680" s="272">
        <f t="shared" ref="AP680:AS680" si="1308">+AP624/AP$10</f>
        <v>25273.841041095893</v>
      </c>
      <c r="AQ680" s="272">
        <f t="shared" si="1308"/>
        <v>1821.5685704467355</v>
      </c>
      <c r="AR680" s="272">
        <f t="shared" si="1308"/>
        <v>0</v>
      </c>
      <c r="AS680" s="272">
        <f t="shared" si="1308"/>
        <v>0</v>
      </c>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c r="CG680" s="34"/>
      <c r="CH680" s="34"/>
      <c r="CI680" s="34"/>
      <c r="CJ680" s="34"/>
      <c r="CK680" s="34"/>
      <c r="CL680" s="34"/>
      <c r="CM680" s="34"/>
      <c r="CN680" s="34"/>
      <c r="CO680" s="34"/>
      <c r="CP680" s="34"/>
      <c r="CQ680" s="34"/>
      <c r="CR680" s="34"/>
      <c r="CS680" s="34"/>
      <c r="CT680" s="34"/>
      <c r="CU680" s="34"/>
      <c r="CV680" s="34"/>
      <c r="CW680" s="34"/>
      <c r="CX680" s="34"/>
      <c r="CY680" s="34"/>
      <c r="CZ680" s="34"/>
      <c r="DA680" s="34"/>
      <c r="DB680" s="14"/>
      <c r="DC680" s="28"/>
      <c r="DD680" s="28"/>
      <c r="DE680" s="28"/>
      <c r="DF680" s="28"/>
      <c r="DG680" s="28"/>
      <c r="DH680" s="28"/>
      <c r="DI680" s="28"/>
      <c r="DJ680" s="28"/>
      <c r="DK680" s="28"/>
      <c r="DL680" s="28"/>
      <c r="DM680" s="28"/>
      <c r="DN680" s="28"/>
      <c r="DO680" s="28"/>
      <c r="DP680" s="28"/>
      <c r="DQ680" s="28"/>
      <c r="DR680" s="28"/>
      <c r="DS680" s="28"/>
      <c r="DT680" s="28"/>
      <c r="DU680" s="28"/>
      <c r="DV680" s="28"/>
      <c r="DW680" s="28"/>
      <c r="DX680" s="28"/>
      <c r="DY680" s="28"/>
      <c r="DZ680" s="28"/>
      <c r="EA680" s="28"/>
      <c r="EB680" s="28"/>
      <c r="EC680" s="28"/>
      <c r="ED680" s="28"/>
      <c r="EE680" s="28"/>
      <c r="EF680" s="28"/>
      <c r="EG680" s="28"/>
      <c r="EH680" s="28"/>
      <c r="EI680" s="28"/>
      <c r="EJ680" s="28"/>
      <c r="EK680" s="28"/>
      <c r="EL680" s="28"/>
      <c r="EM680" s="28"/>
      <c r="EN680" s="28"/>
      <c r="EO680" s="28"/>
      <c r="EP680" s="28"/>
      <c r="EQ680" s="28"/>
      <c r="ER680" s="28"/>
      <c r="ES680" s="28"/>
      <c r="ET680" s="28"/>
      <c r="EU680" s="28"/>
      <c r="EV680" s="28"/>
      <c r="EW680" s="28"/>
      <c r="EX680" s="28"/>
      <c r="EY680" s="28"/>
      <c r="EZ680" s="28"/>
      <c r="FA680" s="28"/>
      <c r="FB680" s="28"/>
      <c r="FC680" s="28"/>
      <c r="FD680" s="28"/>
      <c r="FE680" s="28"/>
      <c r="FF680" s="28"/>
      <c r="FG680" s="28"/>
      <c r="FH680" s="28"/>
      <c r="FI680" s="28"/>
      <c r="FJ680" s="28"/>
      <c r="FK680" s="28"/>
      <c r="FL680" s="28"/>
      <c r="FM680" s="28"/>
      <c r="FN680" s="28"/>
      <c r="FO680" s="28"/>
      <c r="FP680" s="28"/>
      <c r="FQ680" s="28"/>
      <c r="FR680" s="28"/>
      <c r="FS680" s="28"/>
      <c r="FT680" s="28"/>
      <c r="FU680" s="28"/>
      <c r="FV680" s="28"/>
      <c r="FW680" s="28"/>
      <c r="FX680" s="28"/>
      <c r="FY680" s="28"/>
      <c r="FZ680" s="28"/>
      <c r="GA680" s="28"/>
      <c r="GB680" s="28"/>
      <c r="GC680" s="28"/>
      <c r="GD680" s="28"/>
      <c r="GE680" s="28"/>
      <c r="GF680" s="28"/>
      <c r="GG680" s="28"/>
      <c r="GH680" s="28"/>
      <c r="GI680" s="28"/>
      <c r="GJ680" s="28"/>
      <c r="GK680" s="28"/>
      <c r="GL680" s="28"/>
      <c r="GM680" s="28"/>
      <c r="GN680" s="28"/>
      <c r="GO680" s="28"/>
      <c r="GP680" s="28"/>
      <c r="GQ680" s="28"/>
      <c r="GR680" s="28"/>
      <c r="GS680" s="28"/>
      <c r="GT680" s="28"/>
      <c r="GU680" s="28"/>
      <c r="GV680" s="28"/>
      <c r="GW680" s="28"/>
      <c r="GX680" s="28"/>
      <c r="GY680" s="28"/>
      <c r="GZ680" s="28"/>
      <c r="HA680" s="28"/>
      <c r="HB680" s="28"/>
      <c r="HC680" s="28"/>
      <c r="HD680" s="28"/>
      <c r="HE680" s="28"/>
      <c r="HF680" s="28"/>
      <c r="HG680" s="28"/>
      <c r="HH680" s="28"/>
      <c r="HI680" s="28"/>
      <c r="HJ680" s="28"/>
      <c r="HK680" s="28"/>
      <c r="HL680" s="28"/>
      <c r="HM680" s="28"/>
      <c r="HN680" s="28"/>
      <c r="HO680" s="28"/>
      <c r="HP680" s="28"/>
      <c r="HQ680" s="28"/>
      <c r="HR680" s="28"/>
      <c r="HS680" s="28"/>
      <c r="HT680" s="28"/>
      <c r="HU680" s="28"/>
      <c r="HV680" s="28"/>
      <c r="HW680" s="28"/>
      <c r="HX680" s="28"/>
      <c r="HY680" s="28"/>
      <c r="HZ680" s="28"/>
      <c r="IA680" s="28"/>
      <c r="IB680" s="28"/>
      <c r="IC680" s="28"/>
      <c r="ID680" s="28"/>
      <c r="IE680" s="28"/>
      <c r="IF680" s="28"/>
      <c r="IG680" s="28"/>
      <c r="IH680" s="28"/>
      <c r="II680" s="28"/>
      <c r="IJ680" s="28"/>
      <c r="IK680" s="28"/>
      <c r="IL680" s="28"/>
      <c r="IM680" s="28"/>
      <c r="IN680" s="28"/>
      <c r="IO680" s="28"/>
      <c r="IP680" s="28"/>
      <c r="IQ680" s="28"/>
      <c r="IR680" s="28"/>
      <c r="IS680" s="28"/>
      <c r="IT680" s="28"/>
      <c r="IU680" s="28"/>
      <c r="IV680" s="28"/>
      <c r="IW680" s="28"/>
      <c r="IX680" s="28"/>
      <c r="IY680" s="28"/>
      <c r="IZ680" s="28"/>
      <c r="JA680" s="28"/>
      <c r="JB680" s="28"/>
      <c r="JC680" s="28"/>
      <c r="JD680" s="28"/>
      <c r="JE680" s="28"/>
      <c r="JF680" s="28"/>
      <c r="JG680" s="28"/>
      <c r="JH680" s="28"/>
      <c r="JI680" s="28"/>
      <c r="JJ680" s="28"/>
      <c r="JK680" s="28"/>
      <c r="JL680" s="28"/>
      <c r="JM680" s="28"/>
      <c r="JN680" s="28"/>
      <c r="JO680" s="28"/>
      <c r="JP680" s="28"/>
      <c r="JQ680" s="28"/>
      <c r="JR680" s="28"/>
      <c r="JS680" s="28"/>
    </row>
    <row r="681" spans="1:279" s="27" customFormat="1" ht="13.5" outlineLevel="1" thickBot="1" x14ac:dyDescent="0.25">
      <c r="A681" s="33"/>
      <c r="B681" s="58"/>
      <c r="C681" s="51" t="s">
        <v>169</v>
      </c>
      <c r="D681" s="33"/>
      <c r="E681" s="33"/>
      <c r="F681" s="33"/>
      <c r="G681" s="218">
        <f t="shared" si="1304"/>
        <v>1763665.366052886</v>
      </c>
      <c r="H681" s="216">
        <f>H679-H680</f>
        <v>0.99978715676588725</v>
      </c>
      <c r="I681" s="201" t="s">
        <v>172</v>
      </c>
      <c r="J681" s="238">
        <f>J679-J680</f>
        <v>61190.813805593731</v>
      </c>
      <c r="K681" s="238">
        <f t="shared" ref="K681:AJ681" si="1309">K679-K680</f>
        <v>39476.249054973254</v>
      </c>
      <c r="L681" s="238">
        <f t="shared" si="1309"/>
        <v>28013.782038956393</v>
      </c>
      <c r="M681" s="238">
        <f t="shared" si="1309"/>
        <v>20959.60462661643</v>
      </c>
      <c r="N681" s="238">
        <f t="shared" si="1309"/>
        <v>18229.064517884286</v>
      </c>
      <c r="O681" s="238">
        <f t="shared" si="1309"/>
        <v>17805.658757866542</v>
      </c>
      <c r="P681" s="238">
        <f t="shared" si="1309"/>
        <v>25342.91493553796</v>
      </c>
      <c r="Q681" s="238">
        <f t="shared" si="1309"/>
        <v>16219.671503302839</v>
      </c>
      <c r="R681" s="238">
        <f t="shared" si="1309"/>
        <v>20278.103411224576</v>
      </c>
      <c r="S681" s="238">
        <f t="shared" si="1309"/>
        <v>22577.666988014196</v>
      </c>
      <c r="T681" s="238">
        <f t="shared" si="1309"/>
        <v>33526.161291248856</v>
      </c>
      <c r="U681" s="238">
        <f t="shared" si="1309"/>
        <v>50279.964789111567</v>
      </c>
      <c r="V681" s="238">
        <f t="shared" si="1309"/>
        <v>34976.463019245806</v>
      </c>
      <c r="W681" s="238">
        <f t="shared" si="1309"/>
        <v>32961.780560016959</v>
      </c>
      <c r="X681" s="238">
        <f t="shared" si="1309"/>
        <v>31704.431987698423</v>
      </c>
      <c r="Y681" s="238">
        <f t="shared" si="1309"/>
        <v>17315.126573664107</v>
      </c>
      <c r="Z681" s="238">
        <f t="shared" si="1309"/>
        <v>16717.261430882594</v>
      </c>
      <c r="AA681" s="238">
        <f t="shared" si="1309"/>
        <v>21361.904988721391</v>
      </c>
      <c r="AB681" s="238">
        <f t="shared" si="1309"/>
        <v>29767.864762832487</v>
      </c>
      <c r="AC681" s="238">
        <f t="shared" si="1309"/>
        <v>21120.89647634534</v>
      </c>
      <c r="AD681" s="238">
        <f t="shared" si="1309"/>
        <v>31592.150603742852</v>
      </c>
      <c r="AE681" s="238">
        <f t="shared" si="1309"/>
        <v>43972.838825906532</v>
      </c>
      <c r="AF681" s="238">
        <f t="shared" si="1309"/>
        <v>77796.299023507541</v>
      </c>
      <c r="AG681" s="238">
        <f t="shared" si="1309"/>
        <v>126589.50044867623</v>
      </c>
      <c r="AH681" s="238">
        <f t="shared" si="1309"/>
        <v>154333.08180327871</v>
      </c>
      <c r="AI681" s="238">
        <f t="shared" si="1309"/>
        <v>109702.96711382114</v>
      </c>
      <c r="AJ681" s="238">
        <f t="shared" si="1309"/>
        <v>62076.08952452831</v>
      </c>
      <c r="AK681" s="238">
        <f t="shared" ref="AK681:AL681" si="1310">AK679-AK680</f>
        <v>62841.847232067521</v>
      </c>
      <c r="AL681" s="238">
        <f t="shared" si="1310"/>
        <v>38030.380372881358</v>
      </c>
      <c r="AM681" s="238">
        <f t="shared" ref="AM681:AO681" si="1311">AM679-AM680</f>
        <v>48573.339703703692</v>
      </c>
      <c r="AN681" s="238">
        <f t="shared" si="1311"/>
        <v>61316.557325842688</v>
      </c>
      <c r="AO681" s="238">
        <f t="shared" si="1311"/>
        <v>50680.725070631976</v>
      </c>
      <c r="AP681" s="238">
        <f t="shared" ref="AP681:AS681" si="1312">AP679-AP680</f>
        <v>43634.60599315069</v>
      </c>
      <c r="AQ681" s="238">
        <f t="shared" si="1312"/>
        <v>66034.893793814437</v>
      </c>
      <c r="AR681" s="238">
        <f t="shared" si="1312"/>
        <v>93444.325092783503</v>
      </c>
      <c r="AS681" s="238">
        <f t="shared" si="1312"/>
        <v>133220.37860481101</v>
      </c>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c r="CG681" s="34"/>
      <c r="CH681" s="34"/>
      <c r="CI681" s="34"/>
      <c r="CJ681" s="34"/>
      <c r="CK681" s="34"/>
      <c r="CL681" s="34"/>
      <c r="CM681" s="34"/>
      <c r="CN681" s="34"/>
      <c r="CO681" s="34"/>
      <c r="CP681" s="34"/>
      <c r="CQ681" s="34"/>
      <c r="CR681" s="34"/>
      <c r="CS681" s="34"/>
      <c r="CT681" s="34"/>
      <c r="CU681" s="34"/>
      <c r="CV681" s="34"/>
      <c r="CW681" s="34"/>
      <c r="CX681" s="34"/>
      <c r="CY681" s="34"/>
      <c r="CZ681" s="34"/>
      <c r="DA681" s="34"/>
      <c r="DB681" s="14"/>
      <c r="DC681" s="28"/>
      <c r="DD681" s="28"/>
      <c r="DE681" s="28"/>
      <c r="DF681" s="28"/>
      <c r="DG681" s="28"/>
      <c r="DH681" s="28"/>
      <c r="DI681" s="28"/>
      <c r="DJ681" s="28"/>
      <c r="DK681" s="28"/>
      <c r="DL681" s="28"/>
      <c r="DM681" s="28"/>
      <c r="DN681" s="28"/>
      <c r="DO681" s="28"/>
      <c r="DP681" s="28"/>
      <c r="DQ681" s="28"/>
      <c r="DR681" s="28"/>
      <c r="DS681" s="28"/>
      <c r="DT681" s="28"/>
      <c r="DU681" s="28"/>
      <c r="DV681" s="28"/>
      <c r="DW681" s="28"/>
      <c r="DX681" s="28"/>
      <c r="DY681" s="28"/>
      <c r="DZ681" s="28"/>
      <c r="EA681" s="28"/>
      <c r="EB681" s="28"/>
      <c r="EC681" s="28"/>
      <c r="ED681" s="28"/>
      <c r="EE681" s="28"/>
      <c r="EF681" s="28"/>
      <c r="EG681" s="28"/>
      <c r="EH681" s="28"/>
      <c r="EI681" s="28"/>
      <c r="EJ681" s="28"/>
      <c r="EK681" s="28"/>
      <c r="EL681" s="28"/>
      <c r="EM681" s="28"/>
      <c r="EN681" s="28"/>
      <c r="EO681" s="28"/>
      <c r="EP681" s="28"/>
      <c r="EQ681" s="28"/>
      <c r="ER681" s="28"/>
      <c r="ES681" s="28"/>
      <c r="ET681" s="28"/>
      <c r="EU681" s="28"/>
      <c r="EV681" s="28"/>
      <c r="EW681" s="28"/>
      <c r="EX681" s="28"/>
      <c r="EY681" s="28"/>
      <c r="EZ681" s="28"/>
      <c r="FA681" s="28"/>
      <c r="FB681" s="28"/>
      <c r="FC681" s="28"/>
      <c r="FD681" s="28"/>
      <c r="FE681" s="28"/>
      <c r="FF681" s="28"/>
      <c r="FG681" s="28"/>
      <c r="FH681" s="28"/>
      <c r="FI681" s="28"/>
      <c r="FJ681" s="28"/>
      <c r="FK681" s="28"/>
      <c r="FL681" s="28"/>
      <c r="FM681" s="28"/>
      <c r="FN681" s="28"/>
      <c r="FO681" s="28"/>
      <c r="FP681" s="28"/>
      <c r="FQ681" s="28"/>
      <c r="FR681" s="28"/>
      <c r="FS681" s="28"/>
      <c r="FT681" s="28"/>
      <c r="FU681" s="28"/>
      <c r="FV681" s="28"/>
      <c r="FW681" s="28"/>
      <c r="FX681" s="28"/>
      <c r="FY681" s="28"/>
      <c r="FZ681" s="28"/>
      <c r="GA681" s="28"/>
      <c r="GB681" s="28"/>
      <c r="GC681" s="28"/>
      <c r="GD681" s="28"/>
      <c r="GE681" s="28"/>
      <c r="GF681" s="28"/>
      <c r="GG681" s="28"/>
      <c r="GH681" s="28"/>
      <c r="GI681" s="28"/>
      <c r="GJ681" s="28"/>
      <c r="GK681" s="28"/>
      <c r="GL681" s="28"/>
      <c r="GM681" s="28"/>
      <c r="GN681" s="28"/>
      <c r="GO681" s="28"/>
      <c r="GP681" s="28"/>
      <c r="GQ681" s="28"/>
      <c r="GR681" s="28"/>
      <c r="GS681" s="28"/>
      <c r="GT681" s="28"/>
      <c r="GU681" s="28"/>
      <c r="GV681" s="28"/>
      <c r="GW681" s="28"/>
      <c r="GX681" s="28"/>
      <c r="GY681" s="28"/>
      <c r="GZ681" s="28"/>
      <c r="HA681" s="28"/>
      <c r="HB681" s="28"/>
      <c r="HC681" s="28"/>
      <c r="HD681" s="28"/>
      <c r="HE681" s="28"/>
      <c r="HF681" s="28"/>
      <c r="HG681" s="28"/>
      <c r="HH681" s="28"/>
      <c r="HI681" s="28"/>
      <c r="HJ681" s="28"/>
      <c r="HK681" s="28"/>
      <c r="HL681" s="28"/>
      <c r="HM681" s="28"/>
      <c r="HN681" s="28"/>
      <c r="HO681" s="28"/>
      <c r="HP681" s="28"/>
      <c r="HQ681" s="28"/>
      <c r="HR681" s="28"/>
      <c r="HS681" s="28"/>
      <c r="HT681" s="28"/>
      <c r="HU681" s="28"/>
      <c r="HV681" s="28"/>
      <c r="HW681" s="28"/>
      <c r="HX681" s="28"/>
      <c r="HY681" s="28"/>
      <c r="HZ681" s="28"/>
      <c r="IA681" s="28"/>
      <c r="IB681" s="28"/>
      <c r="IC681" s="28"/>
      <c r="ID681" s="28"/>
      <c r="IE681" s="28"/>
      <c r="IF681" s="28"/>
      <c r="IG681" s="28"/>
      <c r="IH681" s="28"/>
      <c r="II681" s="28"/>
      <c r="IJ681" s="28"/>
      <c r="IK681" s="28"/>
      <c r="IL681" s="28"/>
      <c r="IM681" s="28"/>
      <c r="IN681" s="28"/>
      <c r="IO681" s="28"/>
      <c r="IP681" s="28"/>
      <c r="IQ681" s="28"/>
      <c r="IR681" s="28"/>
      <c r="IS681" s="28"/>
      <c r="IT681" s="28"/>
      <c r="IU681" s="28"/>
      <c r="IV681" s="28"/>
      <c r="IW681" s="28"/>
      <c r="IX681" s="28"/>
      <c r="IY681" s="28"/>
      <c r="IZ681" s="28"/>
      <c r="JA681" s="28"/>
      <c r="JB681" s="28"/>
      <c r="JC681" s="28"/>
      <c r="JD681" s="28"/>
      <c r="JE681" s="28"/>
      <c r="JF681" s="28"/>
      <c r="JG681" s="28"/>
      <c r="JH681" s="28"/>
      <c r="JI681" s="28"/>
      <c r="JJ681" s="28"/>
      <c r="JK681" s="28"/>
      <c r="JL681" s="28"/>
      <c r="JM681" s="28"/>
      <c r="JN681" s="28"/>
      <c r="JO681" s="28"/>
      <c r="JP681" s="28"/>
      <c r="JQ681" s="28"/>
      <c r="JR681" s="28"/>
      <c r="JS681" s="28"/>
    </row>
    <row r="682" spans="1:279" s="27" customFormat="1" ht="13.5" outlineLevel="1" thickTop="1" x14ac:dyDescent="0.2">
      <c r="A682" s="33"/>
      <c r="B682" s="58"/>
      <c r="C682" s="33" t="s">
        <v>174</v>
      </c>
      <c r="D682" s="33"/>
      <c r="E682" s="33"/>
      <c r="F682" s="33"/>
      <c r="G682" s="219">
        <f>+G680/G679</f>
        <v>0.24318806848445992</v>
      </c>
      <c r="H682" s="33"/>
      <c r="I682" s="12" t="s">
        <v>114</v>
      </c>
      <c r="J682" s="219">
        <f>+J680/J679</f>
        <v>0.23096097344185404</v>
      </c>
      <c r="K682" s="219">
        <f t="shared" ref="K682:AJ682" si="1313">+K680/K679</f>
        <v>0.23096097344185404</v>
      </c>
      <c r="L682" s="219">
        <f t="shared" si="1313"/>
        <v>0.23096097344185407</v>
      </c>
      <c r="M682" s="219">
        <f t="shared" si="1313"/>
        <v>0.23096097344185409</v>
      </c>
      <c r="N682" s="219">
        <f t="shared" si="1313"/>
        <v>0.23096097344185407</v>
      </c>
      <c r="O682" s="219">
        <f t="shared" si="1313"/>
        <v>0.23096097344185407</v>
      </c>
      <c r="P682" s="219">
        <f t="shared" si="1313"/>
        <v>0.23096097344185404</v>
      </c>
      <c r="Q682" s="219">
        <f t="shared" si="1313"/>
        <v>0.23096097344185404</v>
      </c>
      <c r="R682" s="219">
        <f t="shared" si="1313"/>
        <v>0.23096097344185404</v>
      </c>
      <c r="S682" s="219">
        <f t="shared" si="1313"/>
        <v>0.23096097344185407</v>
      </c>
      <c r="T682" s="219">
        <f t="shared" si="1313"/>
        <v>0.23096097344185412</v>
      </c>
      <c r="U682" s="219">
        <f t="shared" si="1313"/>
        <v>0.23096097344185407</v>
      </c>
      <c r="V682" s="219">
        <f t="shared" si="1313"/>
        <v>0.23096097344185407</v>
      </c>
      <c r="W682" s="219">
        <f t="shared" si="1313"/>
        <v>0.23096097344185407</v>
      </c>
      <c r="X682" s="219">
        <f t="shared" si="1313"/>
        <v>0.23096097344185404</v>
      </c>
      <c r="Y682" s="219">
        <f t="shared" si="1313"/>
        <v>0.23096097344185404</v>
      </c>
      <c r="Z682" s="219">
        <f t="shared" si="1313"/>
        <v>0.23096097344185409</v>
      </c>
      <c r="AA682" s="219">
        <f t="shared" si="1313"/>
        <v>0.23096097344185404</v>
      </c>
      <c r="AB682" s="219">
        <f t="shared" si="1313"/>
        <v>0.23096097344185407</v>
      </c>
      <c r="AC682" s="219">
        <f t="shared" si="1313"/>
        <v>0.23096097344185409</v>
      </c>
      <c r="AD682" s="219">
        <f t="shared" si="1313"/>
        <v>0.23096097344185407</v>
      </c>
      <c r="AE682" s="219">
        <f t="shared" si="1313"/>
        <v>0.23096097344185407</v>
      </c>
      <c r="AF682" s="219">
        <f t="shared" si="1313"/>
        <v>0.23096097344185407</v>
      </c>
      <c r="AG682" s="219">
        <f t="shared" si="1313"/>
        <v>0.23096097344185407</v>
      </c>
      <c r="AH682" s="219">
        <f t="shared" si="1313"/>
        <v>0.26300867772020226</v>
      </c>
      <c r="AI682" s="219">
        <f t="shared" si="1313"/>
        <v>0.26175477986292617</v>
      </c>
      <c r="AJ682" s="219">
        <f t="shared" si="1313"/>
        <v>0.30188548440495361</v>
      </c>
      <c r="AK682" s="219">
        <f t="shared" ref="AK682:AL682" si="1314">+AK680/AK679</f>
        <v>0.29952240894297683</v>
      </c>
      <c r="AL682" s="219">
        <f t="shared" si="1314"/>
        <v>0.36117223114131264</v>
      </c>
      <c r="AM682" s="219">
        <f t="shared" ref="AM682:AO682" si="1315">+AM680/AM679</f>
        <v>0.43471763836622901</v>
      </c>
      <c r="AN682" s="219">
        <f t="shared" si="1315"/>
        <v>0.42688074436408463</v>
      </c>
      <c r="AO682" s="219">
        <f t="shared" si="1315"/>
        <v>0.4099262346756738</v>
      </c>
      <c r="AP682" s="219">
        <f t="shared" ref="AP682:AS682" si="1316">+AP680/AP679</f>
        <v>0.36677420735566907</v>
      </c>
      <c r="AQ682" s="219">
        <f t="shared" si="1316"/>
        <v>2.6844437611090736E-2</v>
      </c>
      <c r="AR682" s="219">
        <f t="shared" si="1316"/>
        <v>0</v>
      </c>
      <c r="AS682" s="219">
        <f t="shared" si="1316"/>
        <v>0</v>
      </c>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c r="CG682" s="34"/>
      <c r="CH682" s="34"/>
      <c r="CI682" s="34"/>
      <c r="CJ682" s="34"/>
      <c r="CK682" s="34"/>
      <c r="CL682" s="34"/>
      <c r="CM682" s="34"/>
      <c r="CN682" s="34"/>
      <c r="CO682" s="34"/>
      <c r="CP682" s="34"/>
      <c r="CQ682" s="34"/>
      <c r="CR682" s="34"/>
      <c r="CS682" s="34"/>
      <c r="CT682" s="34"/>
      <c r="CU682" s="34"/>
      <c r="CV682" s="34"/>
      <c r="CW682" s="34"/>
      <c r="CX682" s="34"/>
      <c r="CY682" s="34"/>
      <c r="CZ682" s="34"/>
      <c r="DA682" s="34"/>
      <c r="DB682" s="14"/>
      <c r="DC682" s="28"/>
      <c r="DD682" s="28"/>
      <c r="DE682" s="28"/>
      <c r="DF682" s="28"/>
      <c r="DG682" s="28"/>
      <c r="DH682" s="28"/>
      <c r="DI682" s="28"/>
      <c r="DJ682" s="28"/>
      <c r="DK682" s="28"/>
      <c r="DL682" s="28"/>
      <c r="DM682" s="28"/>
      <c r="DN682" s="28"/>
      <c r="DO682" s="28"/>
      <c r="DP682" s="28"/>
      <c r="DQ682" s="28"/>
      <c r="DR682" s="28"/>
      <c r="DS682" s="28"/>
      <c r="DT682" s="28"/>
      <c r="DU682" s="28"/>
      <c r="DV682" s="28"/>
      <c r="DW682" s="28"/>
      <c r="DX682" s="28"/>
      <c r="DY682" s="28"/>
      <c r="DZ682" s="28"/>
      <c r="EA682" s="28"/>
      <c r="EB682" s="28"/>
      <c r="EC682" s="28"/>
      <c r="ED682" s="28"/>
      <c r="EE682" s="28"/>
      <c r="EF682" s="28"/>
      <c r="EG682" s="28"/>
      <c r="EH682" s="28"/>
      <c r="EI682" s="28"/>
      <c r="EJ682" s="28"/>
      <c r="EK682" s="28"/>
      <c r="EL682" s="28"/>
      <c r="EM682" s="28"/>
      <c r="EN682" s="28"/>
      <c r="EO682" s="28"/>
      <c r="EP682" s="28"/>
      <c r="EQ682" s="28"/>
      <c r="ER682" s="28"/>
      <c r="ES682" s="28"/>
      <c r="ET682" s="28"/>
      <c r="EU682" s="28"/>
      <c r="EV682" s="28"/>
      <c r="EW682" s="28"/>
      <c r="EX682" s="28"/>
      <c r="EY682" s="28"/>
      <c r="EZ682" s="28"/>
      <c r="FA682" s="28"/>
      <c r="FB682" s="28"/>
      <c r="FC682" s="28"/>
      <c r="FD682" s="28"/>
      <c r="FE682" s="28"/>
      <c r="FF682" s="28"/>
      <c r="FG682" s="28"/>
      <c r="FH682" s="28"/>
      <c r="FI682" s="28"/>
      <c r="FJ682" s="28"/>
      <c r="FK682" s="28"/>
      <c r="FL682" s="28"/>
      <c r="FM682" s="28"/>
      <c r="FN682" s="28"/>
      <c r="FO682" s="28"/>
      <c r="FP682" s="28"/>
      <c r="FQ682" s="28"/>
      <c r="FR682" s="28"/>
      <c r="FS682" s="28"/>
      <c r="FT682" s="28"/>
      <c r="FU682" s="28"/>
      <c r="FV682" s="28"/>
      <c r="FW682" s="28"/>
      <c r="FX682" s="28"/>
      <c r="FY682" s="28"/>
      <c r="FZ682" s="28"/>
      <c r="GA682" s="28"/>
      <c r="GB682" s="28"/>
      <c r="GC682" s="28"/>
      <c r="GD682" s="28"/>
      <c r="GE682" s="28"/>
      <c r="GF682" s="28"/>
      <c r="GG682" s="28"/>
      <c r="GH682" s="28"/>
      <c r="GI682" s="28"/>
      <c r="GJ682" s="28"/>
      <c r="GK682" s="28"/>
      <c r="GL682" s="28"/>
      <c r="GM682" s="28"/>
      <c r="GN682" s="28"/>
      <c r="GO682" s="28"/>
      <c r="GP682" s="28"/>
      <c r="GQ682" s="28"/>
      <c r="GR682" s="28"/>
      <c r="GS682" s="28"/>
      <c r="GT682" s="28"/>
      <c r="GU682" s="28"/>
      <c r="GV682" s="28"/>
      <c r="GW682" s="28"/>
      <c r="GX682" s="28"/>
      <c r="GY682" s="28"/>
      <c r="GZ682" s="28"/>
      <c r="HA682" s="28"/>
      <c r="HB682" s="28"/>
      <c r="HC682" s="28"/>
      <c r="HD682" s="28"/>
      <c r="HE682" s="28"/>
      <c r="HF682" s="28"/>
      <c r="HG682" s="28"/>
      <c r="HH682" s="28"/>
      <c r="HI682" s="28"/>
      <c r="HJ682" s="28"/>
      <c r="HK682" s="28"/>
      <c r="HL682" s="28"/>
      <c r="HM682" s="28"/>
      <c r="HN682" s="28"/>
      <c r="HO682" s="28"/>
      <c r="HP682" s="28"/>
      <c r="HQ682" s="28"/>
      <c r="HR682" s="28"/>
      <c r="HS682" s="28"/>
      <c r="HT682" s="28"/>
      <c r="HU682" s="28"/>
      <c r="HV682" s="28"/>
      <c r="HW682" s="28"/>
      <c r="HX682" s="28"/>
      <c r="HY682" s="28"/>
      <c r="HZ682" s="28"/>
      <c r="IA682" s="28"/>
      <c r="IB682" s="28"/>
      <c r="IC682" s="28"/>
      <c r="ID682" s="28"/>
      <c r="IE682" s="28"/>
      <c r="IF682" s="28"/>
      <c r="IG682" s="28"/>
      <c r="IH682" s="28"/>
      <c r="II682" s="28"/>
      <c r="IJ682" s="28"/>
      <c r="IK682" s="28"/>
      <c r="IL682" s="28"/>
      <c r="IM682" s="28"/>
      <c r="IN682" s="28"/>
      <c r="IO682" s="28"/>
      <c r="IP682" s="28"/>
      <c r="IQ682" s="28"/>
      <c r="IR682" s="28"/>
      <c r="IS682" s="28"/>
      <c r="IT682" s="28"/>
      <c r="IU682" s="28"/>
      <c r="IV682" s="28"/>
      <c r="IW682" s="28"/>
      <c r="IX682" s="28"/>
      <c r="IY682" s="28"/>
      <c r="IZ682" s="28"/>
      <c r="JA682" s="28"/>
      <c r="JB682" s="28"/>
      <c r="JC682" s="28"/>
      <c r="JD682" s="28"/>
      <c r="JE682" s="28"/>
      <c r="JF682" s="28"/>
      <c r="JG682" s="28"/>
      <c r="JH682" s="28"/>
      <c r="JI682" s="28"/>
      <c r="JJ682" s="28"/>
      <c r="JK682" s="28"/>
      <c r="JL682" s="28"/>
      <c r="JM682" s="28"/>
      <c r="JN682" s="28"/>
      <c r="JO682" s="28"/>
      <c r="JP682" s="28"/>
      <c r="JQ682" s="28"/>
      <c r="JR682" s="28"/>
      <c r="JS682" s="28"/>
    </row>
    <row r="683" spans="1:279" s="27" customFormat="1" ht="12.75" outlineLevel="1" x14ac:dyDescent="0.2">
      <c r="A683" s="33"/>
      <c r="B683" s="58"/>
      <c r="C683" s="33"/>
      <c r="D683" s="33"/>
      <c r="E683" s="33"/>
      <c r="F683" s="33"/>
      <c r="G683" s="33"/>
      <c r="H683" s="33"/>
      <c r="I683" s="12"/>
      <c r="J683" s="197"/>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c r="AM683" s="203"/>
      <c r="AN683" s="203"/>
      <c r="AO683" s="203"/>
      <c r="AP683" s="203"/>
      <c r="AQ683" s="203"/>
      <c r="AR683" s="203"/>
      <c r="AS683" s="203"/>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c r="CG683" s="34"/>
      <c r="CH683" s="34"/>
      <c r="CI683" s="34"/>
      <c r="CJ683" s="34"/>
      <c r="CK683" s="34"/>
      <c r="CL683" s="34"/>
      <c r="CM683" s="34"/>
      <c r="CN683" s="34"/>
      <c r="CO683" s="34"/>
      <c r="CP683" s="34"/>
      <c r="CQ683" s="34"/>
      <c r="CR683" s="34"/>
      <c r="CS683" s="34"/>
      <c r="CT683" s="34"/>
      <c r="CU683" s="34"/>
      <c r="CV683" s="34"/>
      <c r="CW683" s="34"/>
      <c r="CX683" s="34"/>
      <c r="CY683" s="34"/>
      <c r="CZ683" s="34"/>
      <c r="DA683" s="34"/>
      <c r="DB683" s="14"/>
      <c r="DC683" s="28"/>
      <c r="DD683" s="28"/>
      <c r="DE683" s="28"/>
      <c r="DF683" s="28"/>
      <c r="DG683" s="28"/>
      <c r="DH683" s="28"/>
      <c r="DI683" s="28"/>
      <c r="DJ683" s="28"/>
      <c r="DK683" s="28"/>
      <c r="DL683" s="28"/>
      <c r="DM683" s="28"/>
      <c r="DN683" s="28"/>
      <c r="DO683" s="28"/>
      <c r="DP683" s="28"/>
      <c r="DQ683" s="28"/>
      <c r="DR683" s="28"/>
      <c r="DS683" s="28"/>
      <c r="DT683" s="28"/>
      <c r="DU683" s="28"/>
      <c r="DV683" s="28"/>
      <c r="DW683" s="28"/>
      <c r="DX683" s="28"/>
      <c r="DY683" s="28"/>
      <c r="DZ683" s="28"/>
      <c r="EA683" s="28"/>
      <c r="EB683" s="28"/>
      <c r="EC683" s="28"/>
      <c r="ED683" s="28"/>
      <c r="EE683" s="28"/>
      <c r="EF683" s="28"/>
      <c r="EG683" s="28"/>
      <c r="EH683" s="28"/>
      <c r="EI683" s="28"/>
      <c r="EJ683" s="28"/>
      <c r="EK683" s="28"/>
      <c r="EL683" s="28"/>
      <c r="EM683" s="28"/>
      <c r="EN683" s="28"/>
      <c r="EO683" s="28"/>
      <c r="EP683" s="28"/>
      <c r="EQ683" s="28"/>
      <c r="ER683" s="28"/>
      <c r="ES683" s="28"/>
      <c r="ET683" s="28"/>
      <c r="EU683" s="28"/>
      <c r="EV683" s="28"/>
      <c r="EW683" s="28"/>
      <c r="EX683" s="28"/>
      <c r="EY683" s="28"/>
      <c r="EZ683" s="28"/>
      <c r="FA683" s="28"/>
      <c r="FB683" s="28"/>
      <c r="FC683" s="28"/>
      <c r="FD683" s="28"/>
      <c r="FE683" s="28"/>
      <c r="FF683" s="28"/>
      <c r="FG683" s="28"/>
      <c r="FH683" s="28"/>
      <c r="FI683" s="28"/>
      <c r="FJ683" s="28"/>
      <c r="FK683" s="28"/>
      <c r="FL683" s="28"/>
      <c r="FM683" s="28"/>
      <c r="FN683" s="28"/>
      <c r="FO683" s="28"/>
      <c r="FP683" s="28"/>
      <c r="FQ683" s="28"/>
      <c r="FR683" s="28"/>
      <c r="FS683" s="28"/>
      <c r="FT683" s="28"/>
      <c r="FU683" s="28"/>
      <c r="FV683" s="28"/>
      <c r="FW683" s="28"/>
      <c r="FX683" s="28"/>
      <c r="FY683" s="28"/>
      <c r="FZ683" s="28"/>
      <c r="GA683" s="28"/>
      <c r="GB683" s="28"/>
      <c r="GC683" s="28"/>
      <c r="GD683" s="28"/>
      <c r="GE683" s="28"/>
      <c r="GF683" s="28"/>
      <c r="GG683" s="28"/>
      <c r="GH683" s="28"/>
      <c r="GI683" s="28"/>
      <c r="GJ683" s="28"/>
      <c r="GK683" s="28"/>
      <c r="GL683" s="28"/>
      <c r="GM683" s="28"/>
      <c r="GN683" s="28"/>
      <c r="GO683" s="28"/>
      <c r="GP683" s="28"/>
      <c r="GQ683" s="28"/>
      <c r="GR683" s="28"/>
      <c r="GS683" s="28"/>
      <c r="GT683" s="28"/>
      <c r="GU683" s="28"/>
      <c r="GV683" s="28"/>
      <c r="GW683" s="28"/>
      <c r="GX683" s="28"/>
      <c r="GY683" s="28"/>
      <c r="GZ683" s="28"/>
      <c r="HA683" s="28"/>
      <c r="HB683" s="28"/>
      <c r="HC683" s="28"/>
      <c r="HD683" s="28"/>
      <c r="HE683" s="28"/>
      <c r="HF683" s="28"/>
      <c r="HG683" s="28"/>
      <c r="HH683" s="28"/>
      <c r="HI683" s="28"/>
      <c r="HJ683" s="28"/>
      <c r="HK683" s="28"/>
      <c r="HL683" s="28"/>
      <c r="HM683" s="28"/>
      <c r="HN683" s="28"/>
      <c r="HO683" s="28"/>
      <c r="HP683" s="28"/>
      <c r="HQ683" s="28"/>
      <c r="HR683" s="28"/>
      <c r="HS683" s="28"/>
      <c r="HT683" s="28"/>
      <c r="HU683" s="28"/>
      <c r="HV683" s="28"/>
      <c r="HW683" s="28"/>
      <c r="HX683" s="28"/>
      <c r="HY683" s="28"/>
      <c r="HZ683" s="28"/>
      <c r="IA683" s="28"/>
      <c r="IB683" s="28"/>
      <c r="IC683" s="28"/>
      <c r="ID683" s="28"/>
      <c r="IE683" s="28"/>
      <c r="IF683" s="28"/>
      <c r="IG683" s="28"/>
      <c r="IH683" s="28"/>
      <c r="II683" s="28"/>
      <c r="IJ683" s="28"/>
      <c r="IK683" s="28"/>
      <c r="IL683" s="28"/>
      <c r="IM683" s="28"/>
      <c r="IN683" s="28"/>
      <c r="IO683" s="28"/>
      <c r="IP683" s="28"/>
      <c r="IQ683" s="28"/>
      <c r="IR683" s="28"/>
      <c r="IS683" s="28"/>
      <c r="IT683" s="28"/>
      <c r="IU683" s="28"/>
      <c r="IV683" s="28"/>
      <c r="IW683" s="28"/>
      <c r="IX683" s="28"/>
      <c r="IY683" s="28"/>
      <c r="IZ683" s="28"/>
      <c r="JA683" s="28"/>
      <c r="JB683" s="28"/>
      <c r="JC683" s="28"/>
      <c r="JD683" s="28"/>
      <c r="JE683" s="28"/>
      <c r="JF683" s="28"/>
      <c r="JG683" s="28"/>
      <c r="JH683" s="28"/>
      <c r="JI683" s="28"/>
      <c r="JJ683" s="28"/>
      <c r="JK683" s="28"/>
      <c r="JL683" s="28"/>
      <c r="JM683" s="28"/>
      <c r="JN683" s="28"/>
      <c r="JO683" s="28"/>
      <c r="JP683" s="28"/>
      <c r="JQ683" s="28"/>
      <c r="JR683" s="28"/>
      <c r="JS683" s="28"/>
    </row>
    <row r="684" spans="1:279" s="27" customFormat="1" ht="12.75" outlineLevel="1" x14ac:dyDescent="0.2">
      <c r="A684" s="33"/>
      <c r="B684" s="58">
        <v>2</v>
      </c>
      <c r="C684" s="221" t="s">
        <v>112</v>
      </c>
      <c r="D684" s="33"/>
      <c r="E684" s="33"/>
      <c r="F684" s="33"/>
      <c r="G684" s="204">
        <f>SUM(J684:AS684)</f>
        <v>178342.00742063473</v>
      </c>
      <c r="H684" s="216">
        <v>1</v>
      </c>
      <c r="I684" s="201" t="s">
        <v>172</v>
      </c>
      <c r="J684" s="197">
        <f t="shared" ref="J684:AJ684" si="1317">+J628/J$10</f>
        <v>9156.6837035127319</v>
      </c>
      <c r="K684" s="197">
        <f t="shared" si="1317"/>
        <v>5907.2841806924889</v>
      </c>
      <c r="L684" s="197">
        <f t="shared" si="1317"/>
        <v>4192.0236963153548</v>
      </c>
      <c r="M684" s="197">
        <f t="shared" si="1317"/>
        <v>3136.4261754443996</v>
      </c>
      <c r="N684" s="197">
        <f t="shared" si="1317"/>
        <v>2727.8241229394225</v>
      </c>
      <c r="O684" s="197">
        <f t="shared" si="1317"/>
        <v>2664.4650600080922</v>
      </c>
      <c r="P684" s="197">
        <f t="shared" si="1317"/>
        <v>3792.3512004106806</v>
      </c>
      <c r="Q684" s="197">
        <f t="shared" si="1317"/>
        <v>2427.1355861105776</v>
      </c>
      <c r="R684" s="197">
        <f t="shared" si="1317"/>
        <v>3034.445327588242</v>
      </c>
      <c r="S684" s="197">
        <f t="shared" si="1317"/>
        <v>3378.5554156756166</v>
      </c>
      <c r="T684" s="197">
        <f t="shared" si="1317"/>
        <v>5016.9042646210828</v>
      </c>
      <c r="U684" s="197">
        <f t="shared" si="1317"/>
        <v>7523.9681508462763</v>
      </c>
      <c r="V684" s="197">
        <f t="shared" si="1317"/>
        <v>5603.1852635983259</v>
      </c>
      <c r="W684" s="197">
        <f t="shared" si="1317"/>
        <v>5804.0546893203882</v>
      </c>
      <c r="X684" s="197">
        <f t="shared" si="1317"/>
        <v>6118.4740297029703</v>
      </c>
      <c r="Y684" s="197">
        <f t="shared" si="1317"/>
        <v>4900.8194038461534</v>
      </c>
      <c r="Z684" s="197">
        <f t="shared" si="1317"/>
        <v>4735.4315609756104</v>
      </c>
      <c r="AA684" s="197">
        <f t="shared" si="1317"/>
        <v>4716.9106446886453</v>
      </c>
      <c r="AB684" s="197">
        <f t="shared" si="1317"/>
        <v>5971.7730955882353</v>
      </c>
      <c r="AC684" s="197">
        <f t="shared" si="1317"/>
        <v>5151.7366666666667</v>
      </c>
      <c r="AD684" s="197">
        <f t="shared" si="1317"/>
        <v>5592.224008097166</v>
      </c>
      <c r="AE684" s="197">
        <f t="shared" si="1317"/>
        <v>6342.5649159663863</v>
      </c>
      <c r="AF684" s="197">
        <f t="shared" si="1317"/>
        <v>8518.0242232142864</v>
      </c>
      <c r="AG684" s="197">
        <f t="shared" si="1317"/>
        <v>9272.3529186991873</v>
      </c>
      <c r="AH684" s="197">
        <f t="shared" si="1317"/>
        <v>9950.7878114754112</v>
      </c>
      <c r="AI684" s="197">
        <f t="shared" si="1317"/>
        <v>8734.0090325203255</v>
      </c>
      <c r="AJ684" s="197">
        <f t="shared" si="1317"/>
        <v>6906.9116075471693</v>
      </c>
      <c r="AK684" s="197">
        <f t="shared" ref="AK684:AL684" si="1318">+AK628/AK$10</f>
        <v>8002.2685400843884</v>
      </c>
      <c r="AL684" s="197">
        <f t="shared" si="1318"/>
        <v>6854.8773474576265</v>
      </c>
      <c r="AM684" s="197">
        <f t="shared" ref="AM684:AO684" si="1319">+AM628/AM$10</f>
        <v>10073.772131687243</v>
      </c>
      <c r="AN684" s="197">
        <f t="shared" si="1319"/>
        <v>968.46739325842691</v>
      </c>
      <c r="AO684" s="197">
        <f t="shared" si="1319"/>
        <v>642.63389591078067</v>
      </c>
      <c r="AP684" s="272">
        <f t="shared" ref="AP684:AS684" si="1320">+AP628/AP$10</f>
        <v>522.66135616438351</v>
      </c>
      <c r="AQ684" s="272">
        <f t="shared" si="1320"/>
        <v>0</v>
      </c>
      <c r="AR684" s="272">
        <f t="shared" si="1320"/>
        <v>0</v>
      </c>
      <c r="AS684" s="272">
        <f t="shared" si="1320"/>
        <v>0</v>
      </c>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c r="CG684" s="34"/>
      <c r="CH684" s="34"/>
      <c r="CI684" s="34"/>
      <c r="CJ684" s="34"/>
      <c r="CK684" s="34"/>
      <c r="CL684" s="34"/>
      <c r="CM684" s="34"/>
      <c r="CN684" s="34"/>
      <c r="CO684" s="34"/>
      <c r="CP684" s="34"/>
      <c r="CQ684" s="34"/>
      <c r="CR684" s="34"/>
      <c r="CS684" s="34"/>
      <c r="CT684" s="34"/>
      <c r="CU684" s="34"/>
      <c r="CV684" s="34"/>
      <c r="CW684" s="34"/>
      <c r="CX684" s="34"/>
      <c r="CY684" s="34"/>
      <c r="CZ684" s="34"/>
      <c r="DA684" s="34"/>
      <c r="DB684" s="14"/>
      <c r="DC684" s="28"/>
      <c r="DD684" s="28"/>
      <c r="DE684" s="28"/>
      <c r="DF684" s="28"/>
      <c r="DG684" s="28"/>
      <c r="DH684" s="28"/>
      <c r="DI684" s="28"/>
      <c r="DJ684" s="28"/>
      <c r="DK684" s="28"/>
      <c r="DL684" s="28"/>
      <c r="DM684" s="28"/>
      <c r="DN684" s="28"/>
      <c r="DO684" s="28"/>
      <c r="DP684" s="28"/>
      <c r="DQ684" s="28"/>
      <c r="DR684" s="28"/>
      <c r="DS684" s="28"/>
      <c r="DT684" s="28"/>
      <c r="DU684" s="28"/>
      <c r="DV684" s="28"/>
      <c r="DW684" s="28"/>
      <c r="DX684" s="28"/>
      <c r="DY684" s="28"/>
      <c r="DZ684" s="28"/>
      <c r="EA684" s="28"/>
      <c r="EB684" s="28"/>
      <c r="EC684" s="28"/>
      <c r="ED684" s="28"/>
      <c r="EE684" s="28"/>
      <c r="EF684" s="28"/>
      <c r="EG684" s="28"/>
      <c r="EH684" s="28"/>
      <c r="EI684" s="28"/>
      <c r="EJ684" s="28"/>
      <c r="EK684" s="28"/>
      <c r="EL684" s="28"/>
      <c r="EM684" s="28"/>
      <c r="EN684" s="28"/>
      <c r="EO684" s="28"/>
      <c r="EP684" s="28"/>
      <c r="EQ684" s="28"/>
      <c r="ER684" s="28"/>
      <c r="ES684" s="28"/>
      <c r="ET684" s="28"/>
      <c r="EU684" s="28"/>
      <c r="EV684" s="28"/>
      <c r="EW684" s="28"/>
      <c r="EX684" s="28"/>
      <c r="EY684" s="28"/>
      <c r="EZ684" s="28"/>
      <c r="FA684" s="28"/>
      <c r="FB684" s="28"/>
      <c r="FC684" s="28"/>
      <c r="FD684" s="28"/>
      <c r="FE684" s="28"/>
      <c r="FF684" s="28"/>
      <c r="FG684" s="28"/>
      <c r="FH684" s="28"/>
      <c r="FI684" s="28"/>
      <c r="FJ684" s="28"/>
      <c r="FK684" s="28"/>
      <c r="FL684" s="28"/>
      <c r="FM684" s="28"/>
      <c r="FN684" s="28"/>
      <c r="FO684" s="28"/>
      <c r="FP684" s="28"/>
      <c r="FQ684" s="28"/>
      <c r="FR684" s="28"/>
      <c r="FS684" s="28"/>
      <c r="FT684" s="28"/>
      <c r="FU684" s="28"/>
      <c r="FV684" s="28"/>
      <c r="FW684" s="28"/>
      <c r="FX684" s="28"/>
      <c r="FY684" s="28"/>
      <c r="FZ684" s="28"/>
      <c r="GA684" s="28"/>
      <c r="GB684" s="28"/>
      <c r="GC684" s="28"/>
      <c r="GD684" s="28"/>
      <c r="GE684" s="28"/>
      <c r="GF684" s="28"/>
      <c r="GG684" s="28"/>
      <c r="GH684" s="28"/>
      <c r="GI684" s="28"/>
      <c r="GJ684" s="28"/>
      <c r="GK684" s="28"/>
      <c r="GL684" s="28"/>
      <c r="GM684" s="28"/>
      <c r="GN684" s="28"/>
      <c r="GO684" s="28"/>
      <c r="GP684" s="28"/>
      <c r="GQ684" s="28"/>
      <c r="GR684" s="28"/>
      <c r="GS684" s="28"/>
      <c r="GT684" s="28"/>
      <c r="GU684" s="28"/>
      <c r="GV684" s="28"/>
      <c r="GW684" s="28"/>
      <c r="GX684" s="28"/>
      <c r="GY684" s="28"/>
      <c r="GZ684" s="28"/>
      <c r="HA684" s="28"/>
      <c r="HB684" s="28"/>
      <c r="HC684" s="28"/>
      <c r="HD684" s="28"/>
      <c r="HE684" s="28"/>
      <c r="HF684" s="28"/>
      <c r="HG684" s="28"/>
      <c r="HH684" s="28"/>
      <c r="HI684" s="28"/>
      <c r="HJ684" s="28"/>
      <c r="HK684" s="28"/>
      <c r="HL684" s="28"/>
      <c r="HM684" s="28"/>
      <c r="HN684" s="28"/>
      <c r="HO684" s="28"/>
      <c r="HP684" s="28"/>
      <c r="HQ684" s="28"/>
      <c r="HR684" s="28"/>
      <c r="HS684" s="28"/>
      <c r="HT684" s="28"/>
      <c r="HU684" s="28"/>
      <c r="HV684" s="28"/>
      <c r="HW684" s="28"/>
      <c r="HX684" s="28"/>
      <c r="HY684" s="28"/>
      <c r="HZ684" s="28"/>
      <c r="IA684" s="28"/>
      <c r="IB684" s="28"/>
      <c r="IC684" s="28"/>
      <c r="ID684" s="28"/>
      <c r="IE684" s="28"/>
      <c r="IF684" s="28"/>
      <c r="IG684" s="28"/>
      <c r="IH684" s="28"/>
      <c r="II684" s="28"/>
      <c r="IJ684" s="28"/>
      <c r="IK684" s="28"/>
      <c r="IL684" s="28"/>
      <c r="IM684" s="28"/>
      <c r="IN684" s="28"/>
      <c r="IO684" s="28"/>
      <c r="IP684" s="28"/>
      <c r="IQ684" s="28"/>
      <c r="IR684" s="28"/>
      <c r="IS684" s="28"/>
      <c r="IT684" s="28"/>
      <c r="IU684" s="28"/>
      <c r="IV684" s="28"/>
      <c r="IW684" s="28"/>
      <c r="IX684" s="28"/>
      <c r="IY684" s="28"/>
      <c r="IZ684" s="28"/>
      <c r="JA684" s="28"/>
      <c r="JB684" s="28"/>
      <c r="JC684" s="28"/>
      <c r="JD684" s="28"/>
      <c r="JE684" s="28"/>
      <c r="JF684" s="28"/>
      <c r="JG684" s="28"/>
      <c r="JH684" s="28"/>
      <c r="JI684" s="28"/>
      <c r="JJ684" s="28"/>
      <c r="JK684" s="28"/>
      <c r="JL684" s="28"/>
      <c r="JM684" s="28"/>
      <c r="JN684" s="28"/>
      <c r="JO684" s="28"/>
      <c r="JP684" s="28"/>
      <c r="JQ684" s="28"/>
      <c r="JR684" s="28"/>
      <c r="JS684" s="28"/>
    </row>
    <row r="685" spans="1:279" s="27" customFormat="1" ht="12.75" outlineLevel="1" x14ac:dyDescent="0.2">
      <c r="A685" s="33"/>
      <c r="B685" s="58"/>
      <c r="C685" s="193" t="s">
        <v>166</v>
      </c>
      <c r="D685" s="33"/>
      <c r="E685" s="33"/>
      <c r="F685" s="33"/>
      <c r="G685" s="204">
        <f t="shared" ref="G685:G686" si="1321">SUM(J685:AS685)</f>
        <v>178342.00742063473</v>
      </c>
      <c r="H685" s="216">
        <f>G685/G684</f>
        <v>1</v>
      </c>
      <c r="I685" s="201" t="s">
        <v>172</v>
      </c>
      <c r="J685" s="197">
        <f t="shared" ref="J685:AJ685" si="1322">+J629/J$10</f>
        <v>9156.6837035127319</v>
      </c>
      <c r="K685" s="197">
        <f t="shared" si="1322"/>
        <v>5907.2841806924889</v>
      </c>
      <c r="L685" s="197">
        <f t="shared" si="1322"/>
        <v>4192.0236963153548</v>
      </c>
      <c r="M685" s="197">
        <f t="shared" si="1322"/>
        <v>3136.4261754443996</v>
      </c>
      <c r="N685" s="197">
        <f t="shared" si="1322"/>
        <v>2727.8241229394225</v>
      </c>
      <c r="O685" s="197">
        <f t="shared" si="1322"/>
        <v>2664.4650600080922</v>
      </c>
      <c r="P685" s="197">
        <f t="shared" si="1322"/>
        <v>3792.3512004106806</v>
      </c>
      <c r="Q685" s="197">
        <f t="shared" si="1322"/>
        <v>2427.1355861105776</v>
      </c>
      <c r="R685" s="197">
        <f t="shared" si="1322"/>
        <v>3034.445327588242</v>
      </c>
      <c r="S685" s="197">
        <f t="shared" si="1322"/>
        <v>3378.5554156756166</v>
      </c>
      <c r="T685" s="197">
        <f t="shared" si="1322"/>
        <v>5016.9042646210828</v>
      </c>
      <c r="U685" s="197">
        <f t="shared" si="1322"/>
        <v>7523.9681508462763</v>
      </c>
      <c r="V685" s="197">
        <f t="shared" si="1322"/>
        <v>5603.1852635983259</v>
      </c>
      <c r="W685" s="197">
        <f t="shared" si="1322"/>
        <v>5804.0546893203882</v>
      </c>
      <c r="X685" s="197">
        <f t="shared" si="1322"/>
        <v>6118.4740297029703</v>
      </c>
      <c r="Y685" s="197">
        <f t="shared" si="1322"/>
        <v>4900.8194038461534</v>
      </c>
      <c r="Z685" s="197">
        <f t="shared" si="1322"/>
        <v>4735.4315609756104</v>
      </c>
      <c r="AA685" s="197">
        <f t="shared" si="1322"/>
        <v>4716.9106446886453</v>
      </c>
      <c r="AB685" s="197">
        <f t="shared" si="1322"/>
        <v>5971.7730955882353</v>
      </c>
      <c r="AC685" s="197">
        <f t="shared" si="1322"/>
        <v>5151.7366666666667</v>
      </c>
      <c r="AD685" s="197">
        <f t="shared" si="1322"/>
        <v>5592.224008097166</v>
      </c>
      <c r="AE685" s="197">
        <f t="shared" si="1322"/>
        <v>6342.5649159663863</v>
      </c>
      <c r="AF685" s="197">
        <f t="shared" si="1322"/>
        <v>8518.0242232142864</v>
      </c>
      <c r="AG685" s="197">
        <f t="shared" si="1322"/>
        <v>9272.3529186991873</v>
      </c>
      <c r="AH685" s="197">
        <f t="shared" si="1322"/>
        <v>9950.7878114754112</v>
      </c>
      <c r="AI685" s="197">
        <f t="shared" si="1322"/>
        <v>8734.0090325203255</v>
      </c>
      <c r="AJ685" s="197">
        <f t="shared" si="1322"/>
        <v>6906.9116075471693</v>
      </c>
      <c r="AK685" s="197">
        <f t="shared" ref="AK685:AL685" si="1323">+AK629/AK$10</f>
        <v>8002.2685400843884</v>
      </c>
      <c r="AL685" s="197">
        <f t="shared" si="1323"/>
        <v>6854.8773474576265</v>
      </c>
      <c r="AM685" s="197">
        <f t="shared" ref="AM685:AO685" si="1324">+AM629/AM$10</f>
        <v>10073.772131687243</v>
      </c>
      <c r="AN685" s="197">
        <f t="shared" si="1324"/>
        <v>968.46739325842691</v>
      </c>
      <c r="AO685" s="197">
        <f t="shared" si="1324"/>
        <v>642.63389591078067</v>
      </c>
      <c r="AP685" s="272">
        <f t="shared" ref="AP685:AS685" si="1325">+AP629/AP$10</f>
        <v>522.66135616438351</v>
      </c>
      <c r="AQ685" s="272">
        <f t="shared" si="1325"/>
        <v>0</v>
      </c>
      <c r="AR685" s="272">
        <f t="shared" si="1325"/>
        <v>0</v>
      </c>
      <c r="AS685" s="272">
        <f t="shared" si="1325"/>
        <v>0</v>
      </c>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c r="CG685" s="34"/>
      <c r="CH685" s="34"/>
      <c r="CI685" s="34"/>
      <c r="CJ685" s="34"/>
      <c r="CK685" s="34"/>
      <c r="CL685" s="34"/>
      <c r="CM685" s="34"/>
      <c r="CN685" s="34"/>
      <c r="CO685" s="34"/>
      <c r="CP685" s="34"/>
      <c r="CQ685" s="34"/>
      <c r="CR685" s="34"/>
      <c r="CS685" s="34"/>
      <c r="CT685" s="34"/>
      <c r="CU685" s="34"/>
      <c r="CV685" s="34"/>
      <c r="CW685" s="34"/>
      <c r="CX685" s="34"/>
      <c r="CY685" s="34"/>
      <c r="CZ685" s="34"/>
      <c r="DA685" s="34"/>
      <c r="DB685" s="14"/>
      <c r="DC685" s="28"/>
      <c r="DD685" s="28"/>
      <c r="DE685" s="28"/>
      <c r="DF685" s="28"/>
      <c r="DG685" s="28"/>
      <c r="DH685" s="28"/>
      <c r="DI685" s="28"/>
      <c r="DJ685" s="28"/>
      <c r="DK685" s="28"/>
      <c r="DL685" s="28"/>
      <c r="DM685" s="28"/>
      <c r="DN685" s="28"/>
      <c r="DO685" s="28"/>
      <c r="DP685" s="28"/>
      <c r="DQ685" s="28"/>
      <c r="DR685" s="28"/>
      <c r="DS685" s="28"/>
      <c r="DT685" s="28"/>
      <c r="DU685" s="28"/>
      <c r="DV685" s="28"/>
      <c r="DW685" s="28"/>
      <c r="DX685" s="28"/>
      <c r="DY685" s="28"/>
      <c r="DZ685" s="28"/>
      <c r="EA685" s="28"/>
      <c r="EB685" s="28"/>
      <c r="EC685" s="28"/>
      <c r="ED685" s="28"/>
      <c r="EE685" s="28"/>
      <c r="EF685" s="28"/>
      <c r="EG685" s="28"/>
      <c r="EH685" s="28"/>
      <c r="EI685" s="28"/>
      <c r="EJ685" s="28"/>
      <c r="EK685" s="28"/>
      <c r="EL685" s="28"/>
      <c r="EM685" s="28"/>
      <c r="EN685" s="28"/>
      <c r="EO685" s="28"/>
      <c r="EP685" s="28"/>
      <c r="EQ685" s="28"/>
      <c r="ER685" s="28"/>
      <c r="ES685" s="28"/>
      <c r="ET685" s="28"/>
      <c r="EU685" s="28"/>
      <c r="EV685" s="28"/>
      <c r="EW685" s="28"/>
      <c r="EX685" s="28"/>
      <c r="EY685" s="28"/>
      <c r="EZ685" s="28"/>
      <c r="FA685" s="28"/>
      <c r="FB685" s="28"/>
      <c r="FC685" s="28"/>
      <c r="FD685" s="28"/>
      <c r="FE685" s="28"/>
      <c r="FF685" s="28"/>
      <c r="FG685" s="28"/>
      <c r="FH685" s="28"/>
      <c r="FI685" s="28"/>
      <c r="FJ685" s="28"/>
      <c r="FK685" s="28"/>
      <c r="FL685" s="28"/>
      <c r="FM685" s="28"/>
      <c r="FN685" s="28"/>
      <c r="FO685" s="28"/>
      <c r="FP685" s="28"/>
      <c r="FQ685" s="28"/>
      <c r="FR685" s="28"/>
      <c r="FS685" s="28"/>
      <c r="FT685" s="28"/>
      <c r="FU685" s="28"/>
      <c r="FV685" s="28"/>
      <c r="FW685" s="28"/>
      <c r="FX685" s="28"/>
      <c r="FY685" s="28"/>
      <c r="FZ685" s="28"/>
      <c r="GA685" s="28"/>
      <c r="GB685" s="28"/>
      <c r="GC685" s="28"/>
      <c r="GD685" s="28"/>
      <c r="GE685" s="28"/>
      <c r="GF685" s="28"/>
      <c r="GG685" s="28"/>
      <c r="GH685" s="28"/>
      <c r="GI685" s="28"/>
      <c r="GJ685" s="28"/>
      <c r="GK685" s="28"/>
      <c r="GL685" s="28"/>
      <c r="GM685" s="28"/>
      <c r="GN685" s="28"/>
      <c r="GO685" s="28"/>
      <c r="GP685" s="28"/>
      <c r="GQ685" s="28"/>
      <c r="GR685" s="28"/>
      <c r="GS685" s="28"/>
      <c r="GT685" s="28"/>
      <c r="GU685" s="28"/>
      <c r="GV685" s="28"/>
      <c r="GW685" s="28"/>
      <c r="GX685" s="28"/>
      <c r="GY685" s="28"/>
      <c r="GZ685" s="28"/>
      <c r="HA685" s="28"/>
      <c r="HB685" s="28"/>
      <c r="HC685" s="28"/>
      <c r="HD685" s="28"/>
      <c r="HE685" s="28"/>
      <c r="HF685" s="28"/>
      <c r="HG685" s="28"/>
      <c r="HH685" s="28"/>
      <c r="HI685" s="28"/>
      <c r="HJ685" s="28"/>
      <c r="HK685" s="28"/>
      <c r="HL685" s="28"/>
      <c r="HM685" s="28"/>
      <c r="HN685" s="28"/>
      <c r="HO685" s="28"/>
      <c r="HP685" s="28"/>
      <c r="HQ685" s="28"/>
      <c r="HR685" s="28"/>
      <c r="HS685" s="28"/>
      <c r="HT685" s="28"/>
      <c r="HU685" s="28"/>
      <c r="HV685" s="28"/>
      <c r="HW685" s="28"/>
      <c r="HX685" s="28"/>
      <c r="HY685" s="28"/>
      <c r="HZ685" s="28"/>
      <c r="IA685" s="28"/>
      <c r="IB685" s="28"/>
      <c r="IC685" s="28"/>
      <c r="ID685" s="28"/>
      <c r="IE685" s="28"/>
      <c r="IF685" s="28"/>
      <c r="IG685" s="28"/>
      <c r="IH685" s="28"/>
      <c r="II685" s="28"/>
      <c r="IJ685" s="28"/>
      <c r="IK685" s="28"/>
      <c r="IL685" s="28"/>
      <c r="IM685" s="28"/>
      <c r="IN685" s="28"/>
      <c r="IO685" s="28"/>
      <c r="IP685" s="28"/>
      <c r="IQ685" s="28"/>
      <c r="IR685" s="28"/>
      <c r="IS685" s="28"/>
      <c r="IT685" s="28"/>
      <c r="IU685" s="28"/>
      <c r="IV685" s="28"/>
      <c r="IW685" s="28"/>
      <c r="IX685" s="28"/>
      <c r="IY685" s="28"/>
      <c r="IZ685" s="28"/>
      <c r="JA685" s="28"/>
      <c r="JB685" s="28"/>
      <c r="JC685" s="28"/>
      <c r="JD685" s="28"/>
      <c r="JE685" s="28"/>
      <c r="JF685" s="28"/>
      <c r="JG685" s="28"/>
      <c r="JH685" s="28"/>
      <c r="JI685" s="28"/>
      <c r="JJ685" s="28"/>
      <c r="JK685" s="28"/>
      <c r="JL685" s="28"/>
      <c r="JM685" s="28"/>
      <c r="JN685" s="28"/>
      <c r="JO685" s="28"/>
      <c r="JP685" s="28"/>
      <c r="JQ685" s="28"/>
      <c r="JR685" s="28"/>
      <c r="JS685" s="28"/>
    </row>
    <row r="686" spans="1:279" s="27" customFormat="1" ht="13.5" outlineLevel="1" thickBot="1" x14ac:dyDescent="0.25">
      <c r="A686" s="33"/>
      <c r="B686" s="58"/>
      <c r="C686" s="51" t="s">
        <v>168</v>
      </c>
      <c r="D686" s="33"/>
      <c r="E686" s="33"/>
      <c r="F686" s="33"/>
      <c r="G686" s="218">
        <f t="shared" si="1321"/>
        <v>0</v>
      </c>
      <c r="H686" s="216">
        <f>H684-H685</f>
        <v>0</v>
      </c>
      <c r="I686" s="201" t="s">
        <v>172</v>
      </c>
      <c r="J686" s="238">
        <f>J684-J685</f>
        <v>0</v>
      </c>
      <c r="K686" s="238">
        <f t="shared" ref="K686:AJ686" si="1326">K684-K685</f>
        <v>0</v>
      </c>
      <c r="L686" s="238">
        <f t="shared" si="1326"/>
        <v>0</v>
      </c>
      <c r="M686" s="238">
        <f t="shared" si="1326"/>
        <v>0</v>
      </c>
      <c r="N686" s="238">
        <f t="shared" si="1326"/>
        <v>0</v>
      </c>
      <c r="O686" s="238">
        <f t="shared" si="1326"/>
        <v>0</v>
      </c>
      <c r="P686" s="238">
        <f t="shared" si="1326"/>
        <v>0</v>
      </c>
      <c r="Q686" s="238">
        <f t="shared" si="1326"/>
        <v>0</v>
      </c>
      <c r="R686" s="238">
        <f t="shared" si="1326"/>
        <v>0</v>
      </c>
      <c r="S686" s="238">
        <f t="shared" si="1326"/>
        <v>0</v>
      </c>
      <c r="T686" s="238">
        <f t="shared" si="1326"/>
        <v>0</v>
      </c>
      <c r="U686" s="238">
        <f t="shared" si="1326"/>
        <v>0</v>
      </c>
      <c r="V686" s="238">
        <f t="shared" si="1326"/>
        <v>0</v>
      </c>
      <c r="W686" s="238">
        <f t="shared" si="1326"/>
        <v>0</v>
      </c>
      <c r="X686" s="238">
        <f t="shared" si="1326"/>
        <v>0</v>
      </c>
      <c r="Y686" s="238">
        <f t="shared" si="1326"/>
        <v>0</v>
      </c>
      <c r="Z686" s="238">
        <f t="shared" si="1326"/>
        <v>0</v>
      </c>
      <c r="AA686" s="238">
        <f t="shared" si="1326"/>
        <v>0</v>
      </c>
      <c r="AB686" s="238">
        <f t="shared" si="1326"/>
        <v>0</v>
      </c>
      <c r="AC686" s="238">
        <f t="shared" si="1326"/>
        <v>0</v>
      </c>
      <c r="AD686" s="238">
        <f t="shared" si="1326"/>
        <v>0</v>
      </c>
      <c r="AE686" s="238">
        <f t="shared" si="1326"/>
        <v>0</v>
      </c>
      <c r="AF686" s="238">
        <f t="shared" si="1326"/>
        <v>0</v>
      </c>
      <c r="AG686" s="238">
        <f t="shared" si="1326"/>
        <v>0</v>
      </c>
      <c r="AH686" s="238">
        <f t="shared" si="1326"/>
        <v>0</v>
      </c>
      <c r="AI686" s="238">
        <f t="shared" si="1326"/>
        <v>0</v>
      </c>
      <c r="AJ686" s="238">
        <f t="shared" si="1326"/>
        <v>0</v>
      </c>
      <c r="AK686" s="238">
        <f t="shared" ref="AK686:AL686" si="1327">AK684-AK685</f>
        <v>0</v>
      </c>
      <c r="AL686" s="238">
        <f t="shared" si="1327"/>
        <v>0</v>
      </c>
      <c r="AM686" s="238">
        <f t="shared" ref="AM686:AO686" si="1328">AM684-AM685</f>
        <v>0</v>
      </c>
      <c r="AN686" s="238">
        <f t="shared" si="1328"/>
        <v>0</v>
      </c>
      <c r="AO686" s="238">
        <f t="shared" si="1328"/>
        <v>0</v>
      </c>
      <c r="AP686" s="238">
        <f t="shared" ref="AP686:AS686" si="1329">AP684-AP685</f>
        <v>0</v>
      </c>
      <c r="AQ686" s="238">
        <f t="shared" si="1329"/>
        <v>0</v>
      </c>
      <c r="AR686" s="238">
        <f t="shared" si="1329"/>
        <v>0</v>
      </c>
      <c r="AS686" s="238">
        <f t="shared" si="1329"/>
        <v>0</v>
      </c>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c r="CG686" s="34"/>
      <c r="CH686" s="34"/>
      <c r="CI686" s="34"/>
      <c r="CJ686" s="34"/>
      <c r="CK686" s="34"/>
      <c r="CL686" s="34"/>
      <c r="CM686" s="34"/>
      <c r="CN686" s="34"/>
      <c r="CO686" s="34"/>
      <c r="CP686" s="34"/>
      <c r="CQ686" s="34"/>
      <c r="CR686" s="34"/>
      <c r="CS686" s="34"/>
      <c r="CT686" s="34"/>
      <c r="CU686" s="34"/>
      <c r="CV686" s="34"/>
      <c r="CW686" s="34"/>
      <c r="CX686" s="34"/>
      <c r="CY686" s="34"/>
      <c r="CZ686" s="34"/>
      <c r="DA686" s="34"/>
      <c r="DB686" s="14"/>
      <c r="DC686" s="28"/>
      <c r="DD686" s="28"/>
      <c r="DE686" s="28"/>
      <c r="DF686" s="28"/>
      <c r="DG686" s="28"/>
      <c r="DH686" s="28"/>
      <c r="DI686" s="28"/>
      <c r="DJ686" s="28"/>
      <c r="DK686" s="28"/>
      <c r="DL686" s="28"/>
      <c r="DM686" s="28"/>
      <c r="DN686" s="28"/>
      <c r="DO686" s="28"/>
      <c r="DP686" s="28"/>
      <c r="DQ686" s="28"/>
      <c r="DR686" s="28"/>
      <c r="DS686" s="28"/>
      <c r="DT686" s="28"/>
      <c r="DU686" s="28"/>
      <c r="DV686" s="28"/>
      <c r="DW686" s="28"/>
      <c r="DX686" s="28"/>
      <c r="DY686" s="28"/>
      <c r="DZ686" s="28"/>
      <c r="EA686" s="28"/>
      <c r="EB686" s="28"/>
      <c r="EC686" s="28"/>
      <c r="ED686" s="28"/>
      <c r="EE686" s="28"/>
      <c r="EF686" s="28"/>
      <c r="EG686" s="28"/>
      <c r="EH686" s="28"/>
      <c r="EI686" s="28"/>
      <c r="EJ686" s="28"/>
      <c r="EK686" s="28"/>
      <c r="EL686" s="28"/>
      <c r="EM686" s="28"/>
      <c r="EN686" s="28"/>
      <c r="EO686" s="28"/>
      <c r="EP686" s="28"/>
      <c r="EQ686" s="28"/>
      <c r="ER686" s="28"/>
      <c r="ES686" s="28"/>
      <c r="ET686" s="28"/>
      <c r="EU686" s="28"/>
      <c r="EV686" s="28"/>
      <c r="EW686" s="28"/>
      <c r="EX686" s="28"/>
      <c r="EY686" s="28"/>
      <c r="EZ686" s="28"/>
      <c r="FA686" s="28"/>
      <c r="FB686" s="28"/>
      <c r="FC686" s="28"/>
      <c r="FD686" s="28"/>
      <c r="FE686" s="28"/>
      <c r="FF686" s="28"/>
      <c r="FG686" s="28"/>
      <c r="FH686" s="28"/>
      <c r="FI686" s="28"/>
      <c r="FJ686" s="28"/>
      <c r="FK686" s="28"/>
      <c r="FL686" s="28"/>
      <c r="FM686" s="28"/>
      <c r="FN686" s="28"/>
      <c r="FO686" s="28"/>
      <c r="FP686" s="28"/>
      <c r="FQ686" s="28"/>
      <c r="FR686" s="28"/>
      <c r="FS686" s="28"/>
      <c r="FT686" s="28"/>
      <c r="FU686" s="28"/>
      <c r="FV686" s="28"/>
      <c r="FW686" s="28"/>
      <c r="FX686" s="28"/>
      <c r="FY686" s="28"/>
      <c r="FZ686" s="28"/>
      <c r="GA686" s="28"/>
      <c r="GB686" s="28"/>
      <c r="GC686" s="28"/>
      <c r="GD686" s="28"/>
      <c r="GE686" s="28"/>
      <c r="GF686" s="28"/>
      <c r="GG686" s="28"/>
      <c r="GH686" s="28"/>
      <c r="GI686" s="28"/>
      <c r="GJ686" s="28"/>
      <c r="GK686" s="28"/>
      <c r="GL686" s="28"/>
      <c r="GM686" s="28"/>
      <c r="GN686" s="28"/>
      <c r="GO686" s="28"/>
      <c r="GP686" s="28"/>
      <c r="GQ686" s="28"/>
      <c r="GR686" s="28"/>
      <c r="GS686" s="28"/>
      <c r="GT686" s="28"/>
      <c r="GU686" s="28"/>
      <c r="GV686" s="28"/>
      <c r="GW686" s="28"/>
      <c r="GX686" s="28"/>
      <c r="GY686" s="28"/>
      <c r="GZ686" s="28"/>
      <c r="HA686" s="28"/>
      <c r="HB686" s="28"/>
      <c r="HC686" s="28"/>
      <c r="HD686" s="28"/>
      <c r="HE686" s="28"/>
      <c r="HF686" s="28"/>
      <c r="HG686" s="28"/>
      <c r="HH686" s="28"/>
      <c r="HI686" s="28"/>
      <c r="HJ686" s="28"/>
      <c r="HK686" s="28"/>
      <c r="HL686" s="28"/>
      <c r="HM686" s="28"/>
      <c r="HN686" s="28"/>
      <c r="HO686" s="28"/>
      <c r="HP686" s="28"/>
      <c r="HQ686" s="28"/>
      <c r="HR686" s="28"/>
      <c r="HS686" s="28"/>
      <c r="HT686" s="28"/>
      <c r="HU686" s="28"/>
      <c r="HV686" s="28"/>
      <c r="HW686" s="28"/>
      <c r="HX686" s="28"/>
      <c r="HY686" s="28"/>
      <c r="HZ686" s="28"/>
      <c r="IA686" s="28"/>
      <c r="IB686" s="28"/>
      <c r="IC686" s="28"/>
      <c r="ID686" s="28"/>
      <c r="IE686" s="28"/>
      <c r="IF686" s="28"/>
      <c r="IG686" s="28"/>
      <c r="IH686" s="28"/>
      <c r="II686" s="28"/>
      <c r="IJ686" s="28"/>
      <c r="IK686" s="28"/>
      <c r="IL686" s="28"/>
      <c r="IM686" s="28"/>
      <c r="IN686" s="28"/>
      <c r="IO686" s="28"/>
      <c r="IP686" s="28"/>
      <c r="IQ686" s="28"/>
      <c r="IR686" s="28"/>
      <c r="IS686" s="28"/>
      <c r="IT686" s="28"/>
      <c r="IU686" s="28"/>
      <c r="IV686" s="28"/>
      <c r="IW686" s="28"/>
      <c r="IX686" s="28"/>
      <c r="IY686" s="28"/>
      <c r="IZ686" s="28"/>
      <c r="JA686" s="28"/>
      <c r="JB686" s="28"/>
      <c r="JC686" s="28"/>
      <c r="JD686" s="28"/>
      <c r="JE686" s="28"/>
      <c r="JF686" s="28"/>
      <c r="JG686" s="28"/>
      <c r="JH686" s="28"/>
      <c r="JI686" s="28"/>
      <c r="JJ686" s="28"/>
      <c r="JK686" s="28"/>
      <c r="JL686" s="28"/>
      <c r="JM686" s="28"/>
      <c r="JN686" s="28"/>
      <c r="JO686" s="28"/>
      <c r="JP686" s="28"/>
      <c r="JQ686" s="28"/>
      <c r="JR686" s="28"/>
      <c r="JS686" s="28"/>
    </row>
    <row r="687" spans="1:279" s="27" customFormat="1" ht="13.5" outlineLevel="1" thickTop="1" x14ac:dyDescent="0.2">
      <c r="A687" s="33"/>
      <c r="B687" s="58"/>
      <c r="C687" s="33" t="s">
        <v>174</v>
      </c>
      <c r="D687" s="33"/>
      <c r="E687" s="33"/>
      <c r="F687" s="33"/>
      <c r="G687" s="219">
        <f>+G685/G684</f>
        <v>1</v>
      </c>
      <c r="H687" s="33"/>
      <c r="I687" s="12" t="s">
        <v>114</v>
      </c>
      <c r="J687" s="219">
        <f>+J685/J684</f>
        <v>1</v>
      </c>
      <c r="K687" s="219">
        <f t="shared" ref="K687:AJ687" si="1330">+K685/K684</f>
        <v>1</v>
      </c>
      <c r="L687" s="219">
        <f t="shared" si="1330"/>
        <v>1</v>
      </c>
      <c r="M687" s="219">
        <f t="shared" si="1330"/>
        <v>1</v>
      </c>
      <c r="N687" s="219">
        <f t="shared" si="1330"/>
        <v>1</v>
      </c>
      <c r="O687" s="219">
        <f t="shared" si="1330"/>
        <v>1</v>
      </c>
      <c r="P687" s="219">
        <f t="shared" si="1330"/>
        <v>1</v>
      </c>
      <c r="Q687" s="219">
        <f t="shared" si="1330"/>
        <v>1</v>
      </c>
      <c r="R687" s="219">
        <f t="shared" si="1330"/>
        <v>1</v>
      </c>
      <c r="S687" s="219">
        <f t="shared" si="1330"/>
        <v>1</v>
      </c>
      <c r="T687" s="219">
        <f t="shared" si="1330"/>
        <v>1</v>
      </c>
      <c r="U687" s="219">
        <f t="shared" si="1330"/>
        <v>1</v>
      </c>
      <c r="V687" s="219">
        <f t="shared" si="1330"/>
        <v>1</v>
      </c>
      <c r="W687" s="219">
        <f t="shared" si="1330"/>
        <v>1</v>
      </c>
      <c r="X687" s="219">
        <f t="shared" si="1330"/>
        <v>1</v>
      </c>
      <c r="Y687" s="219">
        <f t="shared" si="1330"/>
        <v>1</v>
      </c>
      <c r="Z687" s="219">
        <f t="shared" si="1330"/>
        <v>1</v>
      </c>
      <c r="AA687" s="219">
        <f t="shared" si="1330"/>
        <v>1</v>
      </c>
      <c r="AB687" s="219">
        <f t="shared" si="1330"/>
        <v>1</v>
      </c>
      <c r="AC687" s="219">
        <f t="shared" si="1330"/>
        <v>1</v>
      </c>
      <c r="AD687" s="219">
        <f t="shared" si="1330"/>
        <v>1</v>
      </c>
      <c r="AE687" s="219">
        <f t="shared" si="1330"/>
        <v>1</v>
      </c>
      <c r="AF687" s="219">
        <f t="shared" si="1330"/>
        <v>1</v>
      </c>
      <c r="AG687" s="219">
        <f t="shared" si="1330"/>
        <v>1</v>
      </c>
      <c r="AH687" s="219">
        <f t="shared" si="1330"/>
        <v>1</v>
      </c>
      <c r="AI687" s="219">
        <f t="shared" si="1330"/>
        <v>1</v>
      </c>
      <c r="AJ687" s="219">
        <f t="shared" si="1330"/>
        <v>1</v>
      </c>
      <c r="AK687" s="219">
        <f t="shared" ref="AK687:AL687" si="1331">+AK685/AK684</f>
        <v>1</v>
      </c>
      <c r="AL687" s="219">
        <f t="shared" si="1331"/>
        <v>1</v>
      </c>
      <c r="AM687" s="219">
        <f t="shared" ref="AM687:AO687" si="1332">+AM685/AM684</f>
        <v>1</v>
      </c>
      <c r="AN687" s="219">
        <f t="shared" si="1332"/>
        <v>1</v>
      </c>
      <c r="AO687" s="219">
        <f t="shared" si="1332"/>
        <v>1</v>
      </c>
      <c r="AP687" s="219">
        <f t="shared" ref="AP687" si="1333">+AP685/AP684</f>
        <v>1</v>
      </c>
      <c r="AQ687" s="219">
        <v>0</v>
      </c>
      <c r="AR687" s="219">
        <v>0</v>
      </c>
      <c r="AS687" s="219">
        <v>0</v>
      </c>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c r="CG687" s="34"/>
      <c r="CH687" s="34"/>
      <c r="CI687" s="34"/>
      <c r="CJ687" s="34"/>
      <c r="CK687" s="34"/>
      <c r="CL687" s="34"/>
      <c r="CM687" s="34"/>
      <c r="CN687" s="34"/>
      <c r="CO687" s="34"/>
      <c r="CP687" s="34"/>
      <c r="CQ687" s="34"/>
      <c r="CR687" s="34"/>
      <c r="CS687" s="34"/>
      <c r="CT687" s="34"/>
      <c r="CU687" s="34"/>
      <c r="CV687" s="34"/>
      <c r="CW687" s="34"/>
      <c r="CX687" s="34"/>
      <c r="CY687" s="34"/>
      <c r="CZ687" s="34"/>
      <c r="DA687" s="34"/>
      <c r="DB687" s="14"/>
      <c r="DC687" s="28"/>
      <c r="DD687" s="28"/>
      <c r="DE687" s="28"/>
      <c r="DF687" s="28"/>
      <c r="DG687" s="28"/>
      <c r="DH687" s="28"/>
      <c r="DI687" s="28"/>
      <c r="DJ687" s="28"/>
      <c r="DK687" s="28"/>
      <c r="DL687" s="28"/>
      <c r="DM687" s="28"/>
      <c r="DN687" s="28"/>
      <c r="DO687" s="28"/>
      <c r="DP687" s="28"/>
      <c r="DQ687" s="28"/>
      <c r="DR687" s="28"/>
      <c r="DS687" s="28"/>
      <c r="DT687" s="28"/>
      <c r="DU687" s="28"/>
      <c r="DV687" s="28"/>
      <c r="DW687" s="28"/>
      <c r="DX687" s="28"/>
      <c r="DY687" s="28"/>
      <c r="DZ687" s="28"/>
      <c r="EA687" s="28"/>
      <c r="EB687" s="28"/>
      <c r="EC687" s="28"/>
      <c r="ED687" s="28"/>
      <c r="EE687" s="28"/>
      <c r="EF687" s="28"/>
      <c r="EG687" s="28"/>
      <c r="EH687" s="28"/>
      <c r="EI687" s="28"/>
      <c r="EJ687" s="28"/>
      <c r="EK687" s="28"/>
      <c r="EL687" s="28"/>
      <c r="EM687" s="28"/>
      <c r="EN687" s="28"/>
      <c r="EO687" s="28"/>
      <c r="EP687" s="28"/>
      <c r="EQ687" s="28"/>
      <c r="ER687" s="28"/>
      <c r="ES687" s="28"/>
      <c r="ET687" s="28"/>
      <c r="EU687" s="28"/>
      <c r="EV687" s="28"/>
      <c r="EW687" s="28"/>
      <c r="EX687" s="28"/>
      <c r="EY687" s="28"/>
      <c r="EZ687" s="28"/>
      <c r="FA687" s="28"/>
      <c r="FB687" s="28"/>
      <c r="FC687" s="28"/>
      <c r="FD687" s="28"/>
      <c r="FE687" s="28"/>
      <c r="FF687" s="28"/>
      <c r="FG687" s="28"/>
      <c r="FH687" s="28"/>
      <c r="FI687" s="28"/>
      <c r="FJ687" s="28"/>
      <c r="FK687" s="28"/>
      <c r="FL687" s="28"/>
      <c r="FM687" s="28"/>
      <c r="FN687" s="28"/>
      <c r="FO687" s="28"/>
      <c r="FP687" s="28"/>
      <c r="FQ687" s="28"/>
      <c r="FR687" s="28"/>
      <c r="FS687" s="28"/>
      <c r="FT687" s="28"/>
      <c r="FU687" s="28"/>
      <c r="FV687" s="28"/>
      <c r="FW687" s="28"/>
      <c r="FX687" s="28"/>
      <c r="FY687" s="28"/>
      <c r="FZ687" s="28"/>
      <c r="GA687" s="28"/>
      <c r="GB687" s="28"/>
      <c r="GC687" s="28"/>
      <c r="GD687" s="28"/>
      <c r="GE687" s="28"/>
      <c r="GF687" s="28"/>
      <c r="GG687" s="28"/>
      <c r="GH687" s="28"/>
      <c r="GI687" s="28"/>
      <c r="GJ687" s="28"/>
      <c r="GK687" s="28"/>
      <c r="GL687" s="28"/>
      <c r="GM687" s="28"/>
      <c r="GN687" s="28"/>
      <c r="GO687" s="28"/>
      <c r="GP687" s="28"/>
      <c r="GQ687" s="28"/>
      <c r="GR687" s="28"/>
      <c r="GS687" s="28"/>
      <c r="GT687" s="28"/>
      <c r="GU687" s="28"/>
      <c r="GV687" s="28"/>
      <c r="GW687" s="28"/>
      <c r="GX687" s="28"/>
      <c r="GY687" s="28"/>
      <c r="GZ687" s="28"/>
      <c r="HA687" s="28"/>
      <c r="HB687" s="28"/>
      <c r="HC687" s="28"/>
      <c r="HD687" s="28"/>
      <c r="HE687" s="28"/>
      <c r="HF687" s="28"/>
      <c r="HG687" s="28"/>
      <c r="HH687" s="28"/>
      <c r="HI687" s="28"/>
      <c r="HJ687" s="28"/>
      <c r="HK687" s="28"/>
      <c r="HL687" s="28"/>
      <c r="HM687" s="28"/>
      <c r="HN687" s="28"/>
      <c r="HO687" s="28"/>
      <c r="HP687" s="28"/>
      <c r="HQ687" s="28"/>
      <c r="HR687" s="28"/>
      <c r="HS687" s="28"/>
      <c r="HT687" s="28"/>
      <c r="HU687" s="28"/>
      <c r="HV687" s="28"/>
      <c r="HW687" s="28"/>
      <c r="HX687" s="28"/>
      <c r="HY687" s="28"/>
      <c r="HZ687" s="28"/>
      <c r="IA687" s="28"/>
      <c r="IB687" s="28"/>
      <c r="IC687" s="28"/>
      <c r="ID687" s="28"/>
      <c r="IE687" s="28"/>
      <c r="IF687" s="28"/>
      <c r="IG687" s="28"/>
      <c r="IH687" s="28"/>
      <c r="II687" s="28"/>
      <c r="IJ687" s="28"/>
      <c r="IK687" s="28"/>
      <c r="IL687" s="28"/>
      <c r="IM687" s="28"/>
      <c r="IN687" s="28"/>
      <c r="IO687" s="28"/>
      <c r="IP687" s="28"/>
      <c r="IQ687" s="28"/>
      <c r="IR687" s="28"/>
      <c r="IS687" s="28"/>
      <c r="IT687" s="28"/>
      <c r="IU687" s="28"/>
      <c r="IV687" s="28"/>
      <c r="IW687" s="28"/>
      <c r="IX687" s="28"/>
      <c r="IY687" s="28"/>
      <c r="IZ687" s="28"/>
      <c r="JA687" s="28"/>
      <c r="JB687" s="28"/>
      <c r="JC687" s="28"/>
      <c r="JD687" s="28"/>
      <c r="JE687" s="28"/>
      <c r="JF687" s="28"/>
      <c r="JG687" s="28"/>
      <c r="JH687" s="28"/>
      <c r="JI687" s="28"/>
      <c r="JJ687" s="28"/>
      <c r="JK687" s="28"/>
      <c r="JL687" s="28"/>
      <c r="JM687" s="28"/>
      <c r="JN687" s="28"/>
      <c r="JO687" s="28"/>
      <c r="JP687" s="28"/>
      <c r="JQ687" s="28"/>
      <c r="JR687" s="28"/>
      <c r="JS687" s="28"/>
    </row>
    <row r="688" spans="1:279" s="27" customFormat="1" ht="12.75" outlineLevel="1" x14ac:dyDescent="0.2">
      <c r="A688" s="33"/>
      <c r="B688" s="58"/>
      <c r="C688" s="193"/>
      <c r="D688" s="33"/>
      <c r="E688" s="33"/>
      <c r="F688" s="33"/>
      <c r="G688" s="33"/>
      <c r="H688" s="33"/>
      <c r="I688" s="12"/>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c r="AF688" s="197"/>
      <c r="AG688" s="197"/>
      <c r="AH688" s="197"/>
      <c r="AI688" s="197"/>
      <c r="AJ688" s="197"/>
      <c r="AK688" s="197"/>
      <c r="AL688" s="197"/>
      <c r="AM688" s="197"/>
      <c r="AN688" s="197"/>
      <c r="AO688" s="197"/>
      <c r="AP688" s="197"/>
      <c r="AQ688" s="197"/>
      <c r="AR688" s="197"/>
      <c r="AS688" s="197"/>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c r="CG688" s="34"/>
      <c r="CH688" s="34"/>
      <c r="CI688" s="34"/>
      <c r="CJ688" s="34"/>
      <c r="CK688" s="34"/>
      <c r="CL688" s="34"/>
      <c r="CM688" s="34"/>
      <c r="CN688" s="34"/>
      <c r="CO688" s="34"/>
      <c r="CP688" s="34"/>
      <c r="CQ688" s="34"/>
      <c r="CR688" s="34"/>
      <c r="CS688" s="34"/>
      <c r="CT688" s="34"/>
      <c r="CU688" s="34"/>
      <c r="CV688" s="34"/>
      <c r="CW688" s="34"/>
      <c r="CX688" s="34"/>
      <c r="CY688" s="34"/>
      <c r="CZ688" s="34"/>
      <c r="DA688" s="34"/>
      <c r="DB688" s="14"/>
      <c r="DC688" s="28"/>
      <c r="DD688" s="28"/>
      <c r="DE688" s="28"/>
      <c r="DF688" s="28"/>
      <c r="DG688" s="28"/>
      <c r="DH688" s="28"/>
      <c r="DI688" s="28"/>
      <c r="DJ688" s="28"/>
      <c r="DK688" s="28"/>
      <c r="DL688" s="28"/>
      <c r="DM688" s="28"/>
      <c r="DN688" s="28"/>
      <c r="DO688" s="28"/>
      <c r="DP688" s="28"/>
      <c r="DQ688" s="28"/>
      <c r="DR688" s="28"/>
      <c r="DS688" s="28"/>
      <c r="DT688" s="28"/>
      <c r="DU688" s="28"/>
      <c r="DV688" s="28"/>
      <c r="DW688" s="28"/>
      <c r="DX688" s="28"/>
      <c r="DY688" s="28"/>
      <c r="DZ688" s="28"/>
      <c r="EA688" s="28"/>
      <c r="EB688" s="28"/>
      <c r="EC688" s="28"/>
      <c r="ED688" s="28"/>
      <c r="EE688" s="28"/>
      <c r="EF688" s="28"/>
      <c r="EG688" s="28"/>
      <c r="EH688" s="28"/>
      <c r="EI688" s="28"/>
      <c r="EJ688" s="28"/>
      <c r="EK688" s="28"/>
      <c r="EL688" s="28"/>
      <c r="EM688" s="28"/>
      <c r="EN688" s="28"/>
      <c r="EO688" s="28"/>
      <c r="EP688" s="28"/>
      <c r="EQ688" s="28"/>
      <c r="ER688" s="28"/>
      <c r="ES688" s="28"/>
      <c r="ET688" s="28"/>
      <c r="EU688" s="28"/>
      <c r="EV688" s="28"/>
      <c r="EW688" s="28"/>
      <c r="EX688" s="28"/>
      <c r="EY688" s="28"/>
      <c r="EZ688" s="28"/>
      <c r="FA688" s="28"/>
      <c r="FB688" s="28"/>
      <c r="FC688" s="28"/>
      <c r="FD688" s="28"/>
      <c r="FE688" s="28"/>
      <c r="FF688" s="28"/>
      <c r="FG688" s="28"/>
      <c r="FH688" s="28"/>
      <c r="FI688" s="28"/>
      <c r="FJ688" s="28"/>
      <c r="FK688" s="28"/>
      <c r="FL688" s="28"/>
      <c r="FM688" s="28"/>
      <c r="FN688" s="28"/>
      <c r="FO688" s="28"/>
      <c r="FP688" s="28"/>
      <c r="FQ688" s="28"/>
      <c r="FR688" s="28"/>
      <c r="FS688" s="28"/>
      <c r="FT688" s="28"/>
      <c r="FU688" s="28"/>
      <c r="FV688" s="28"/>
      <c r="FW688" s="28"/>
      <c r="FX688" s="28"/>
      <c r="FY688" s="28"/>
      <c r="FZ688" s="28"/>
      <c r="GA688" s="28"/>
      <c r="GB688" s="28"/>
      <c r="GC688" s="28"/>
      <c r="GD688" s="28"/>
      <c r="GE688" s="28"/>
      <c r="GF688" s="28"/>
      <c r="GG688" s="28"/>
      <c r="GH688" s="28"/>
      <c r="GI688" s="28"/>
      <c r="GJ688" s="28"/>
      <c r="GK688" s="28"/>
      <c r="GL688" s="28"/>
      <c r="GM688" s="28"/>
      <c r="GN688" s="28"/>
      <c r="GO688" s="28"/>
      <c r="GP688" s="28"/>
      <c r="GQ688" s="28"/>
      <c r="GR688" s="28"/>
      <c r="GS688" s="28"/>
      <c r="GT688" s="28"/>
      <c r="GU688" s="28"/>
      <c r="GV688" s="28"/>
      <c r="GW688" s="28"/>
      <c r="GX688" s="28"/>
      <c r="GY688" s="28"/>
      <c r="GZ688" s="28"/>
      <c r="HA688" s="28"/>
      <c r="HB688" s="28"/>
      <c r="HC688" s="28"/>
      <c r="HD688" s="28"/>
      <c r="HE688" s="28"/>
      <c r="HF688" s="28"/>
      <c r="HG688" s="28"/>
      <c r="HH688" s="28"/>
      <c r="HI688" s="28"/>
      <c r="HJ688" s="28"/>
      <c r="HK688" s="28"/>
      <c r="HL688" s="28"/>
      <c r="HM688" s="28"/>
      <c r="HN688" s="28"/>
      <c r="HO688" s="28"/>
      <c r="HP688" s="28"/>
      <c r="HQ688" s="28"/>
      <c r="HR688" s="28"/>
      <c r="HS688" s="28"/>
      <c r="HT688" s="28"/>
      <c r="HU688" s="28"/>
      <c r="HV688" s="28"/>
      <c r="HW688" s="28"/>
      <c r="HX688" s="28"/>
      <c r="HY688" s="28"/>
      <c r="HZ688" s="28"/>
      <c r="IA688" s="28"/>
      <c r="IB688" s="28"/>
      <c r="IC688" s="28"/>
      <c r="ID688" s="28"/>
      <c r="IE688" s="28"/>
      <c r="IF688" s="28"/>
      <c r="IG688" s="28"/>
      <c r="IH688" s="28"/>
      <c r="II688" s="28"/>
      <c r="IJ688" s="28"/>
      <c r="IK688" s="28"/>
      <c r="IL688" s="28"/>
      <c r="IM688" s="28"/>
      <c r="IN688" s="28"/>
      <c r="IO688" s="28"/>
      <c r="IP688" s="28"/>
      <c r="IQ688" s="28"/>
      <c r="IR688" s="28"/>
      <c r="IS688" s="28"/>
      <c r="IT688" s="28"/>
      <c r="IU688" s="28"/>
      <c r="IV688" s="28"/>
      <c r="IW688" s="28"/>
      <c r="IX688" s="28"/>
      <c r="IY688" s="28"/>
      <c r="IZ688" s="28"/>
      <c r="JA688" s="28"/>
      <c r="JB688" s="28"/>
      <c r="JC688" s="28"/>
      <c r="JD688" s="28"/>
      <c r="JE688" s="28"/>
      <c r="JF688" s="28"/>
      <c r="JG688" s="28"/>
      <c r="JH688" s="28"/>
      <c r="JI688" s="28"/>
      <c r="JJ688" s="28"/>
      <c r="JK688" s="28"/>
      <c r="JL688" s="28"/>
      <c r="JM688" s="28"/>
      <c r="JN688" s="28"/>
      <c r="JO688" s="28"/>
      <c r="JP688" s="28"/>
      <c r="JQ688" s="28"/>
      <c r="JR688" s="28"/>
      <c r="JS688" s="28"/>
    </row>
    <row r="689" spans="1:279" s="27" customFormat="1" ht="12.75" outlineLevel="1" x14ac:dyDescent="0.2">
      <c r="A689" s="33"/>
      <c r="B689" s="58">
        <v>3</v>
      </c>
      <c r="C689" s="220" t="s">
        <v>113</v>
      </c>
      <c r="D689" s="33"/>
      <c r="E689" s="33"/>
      <c r="F689" s="33"/>
      <c r="G689" s="204">
        <f>SUM(J689:AS689)</f>
        <v>1134649.1799476692</v>
      </c>
      <c r="H689" s="216">
        <v>1</v>
      </c>
      <c r="I689" s="201" t="s">
        <v>172</v>
      </c>
      <c r="J689" s="197">
        <f t="shared" ref="J689:AJ689" si="1334">+J633/J$10</f>
        <v>54103.137601103663</v>
      </c>
      <c r="K689" s="197">
        <f t="shared" si="1334"/>
        <v>34903.751098688837</v>
      </c>
      <c r="L689" s="197">
        <f t="shared" si="1334"/>
        <v>24768.971192248355</v>
      </c>
      <c r="M689" s="197">
        <f t="shared" si="1334"/>
        <v>18531.872721635475</v>
      </c>
      <c r="N689" s="197">
        <f t="shared" si="1334"/>
        <v>16117.608585560807</v>
      </c>
      <c r="O689" s="197">
        <f t="shared" si="1334"/>
        <v>15743.245528907912</v>
      </c>
      <c r="P689" s="197">
        <f t="shared" si="1334"/>
        <v>22407.468191657455</v>
      </c>
      <c r="Q689" s="197">
        <f t="shared" si="1334"/>
        <v>14340.961732848764</v>
      </c>
      <c r="R689" s="197">
        <f t="shared" si="1334"/>
        <v>17929.30917102137</v>
      </c>
      <c r="S689" s="197">
        <f t="shared" si="1334"/>
        <v>19962.516394131744</v>
      </c>
      <c r="T689" s="197">
        <f t="shared" si="1334"/>
        <v>29642.856578766703</v>
      </c>
      <c r="U689" s="197">
        <f t="shared" si="1334"/>
        <v>44456.08228396</v>
      </c>
      <c r="V689" s="197">
        <f t="shared" si="1334"/>
        <v>60655.065175983051</v>
      </c>
      <c r="W689" s="197">
        <f t="shared" si="1334"/>
        <v>45824.974688737777</v>
      </c>
      <c r="X689" s="197">
        <f t="shared" si="1334"/>
        <v>38786.753880891025</v>
      </c>
      <c r="Y689" s="197">
        <f t="shared" si="1334"/>
        <v>26979.554262211499</v>
      </c>
      <c r="Z689" s="197">
        <f t="shared" si="1334"/>
        <v>21088.829185365867</v>
      </c>
      <c r="AA689" s="197">
        <f t="shared" si="1334"/>
        <v>24514.308847838831</v>
      </c>
      <c r="AB689" s="197">
        <f t="shared" si="1334"/>
        <v>25899.673438676473</v>
      </c>
      <c r="AC689" s="197">
        <f t="shared" si="1334"/>
        <v>27607.551630574711</v>
      </c>
      <c r="AD689" s="197">
        <f t="shared" si="1334"/>
        <v>36952.403267530382</v>
      </c>
      <c r="AE689" s="197">
        <f t="shared" si="1334"/>
        <v>42933.524939579867</v>
      </c>
      <c r="AF689" s="197">
        <f t="shared" si="1334"/>
        <v>43799.194079821413</v>
      </c>
      <c r="AG689" s="197">
        <f t="shared" si="1334"/>
        <v>38578.795566504064</v>
      </c>
      <c r="AH689" s="197">
        <f t="shared" si="1334"/>
        <v>43807.248827868854</v>
      </c>
      <c r="AI689" s="197">
        <f t="shared" si="1334"/>
        <v>35453.790764227619</v>
      </c>
      <c r="AJ689" s="197">
        <f t="shared" si="1334"/>
        <v>27834.162000000004</v>
      </c>
      <c r="AK689" s="197">
        <f t="shared" ref="AK689:AL689" si="1335">+AK633/AK$10</f>
        <v>28441.227130801679</v>
      </c>
      <c r="AL689" s="197">
        <f t="shared" si="1335"/>
        <v>36157.168372881359</v>
      </c>
      <c r="AM689" s="197">
        <f t="shared" ref="AM689:AO689" si="1336">+AM633/AM$10</f>
        <v>27455.972931851833</v>
      </c>
      <c r="AN689" s="197">
        <f t="shared" si="1336"/>
        <v>25758.087020149811</v>
      </c>
      <c r="AO689" s="197">
        <f t="shared" si="1336"/>
        <v>25496.408898810412</v>
      </c>
      <c r="AP689" s="272">
        <f t="shared" ref="AP689:AS689" si="1337">+AP633/AP$10</f>
        <v>30501.210162054798</v>
      </c>
      <c r="AQ689" s="272">
        <f t="shared" si="1337"/>
        <v>33579.226948316158</v>
      </c>
      <c r="AR689" s="272">
        <f t="shared" si="1337"/>
        <v>36247.739407697591</v>
      </c>
      <c r="AS689" s="272">
        <f t="shared" si="1337"/>
        <v>37388.527438762889</v>
      </c>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c r="CG689" s="34"/>
      <c r="CH689" s="34"/>
      <c r="CI689" s="34"/>
      <c r="CJ689" s="34"/>
      <c r="CK689" s="34"/>
      <c r="CL689" s="34"/>
      <c r="CM689" s="34"/>
      <c r="CN689" s="34"/>
      <c r="CO689" s="34"/>
      <c r="CP689" s="34"/>
      <c r="CQ689" s="34"/>
      <c r="CR689" s="34"/>
      <c r="CS689" s="34"/>
      <c r="CT689" s="34"/>
      <c r="CU689" s="34"/>
      <c r="CV689" s="34"/>
      <c r="CW689" s="34"/>
      <c r="CX689" s="34"/>
      <c r="CY689" s="34"/>
      <c r="CZ689" s="34"/>
      <c r="DA689" s="34"/>
      <c r="DB689" s="14"/>
      <c r="DC689" s="28"/>
      <c r="DD689" s="28"/>
      <c r="DE689" s="28"/>
      <c r="DF689" s="28"/>
      <c r="DG689" s="28"/>
      <c r="DH689" s="28"/>
      <c r="DI689" s="28"/>
      <c r="DJ689" s="28"/>
      <c r="DK689" s="28"/>
      <c r="DL689" s="28"/>
      <c r="DM689" s="28"/>
      <c r="DN689" s="28"/>
      <c r="DO689" s="28"/>
      <c r="DP689" s="28"/>
      <c r="DQ689" s="28"/>
      <c r="DR689" s="28"/>
      <c r="DS689" s="28"/>
      <c r="DT689" s="28"/>
      <c r="DU689" s="28"/>
      <c r="DV689" s="28"/>
      <c r="DW689" s="28"/>
      <c r="DX689" s="28"/>
      <c r="DY689" s="28"/>
      <c r="DZ689" s="28"/>
      <c r="EA689" s="28"/>
      <c r="EB689" s="28"/>
      <c r="EC689" s="28"/>
      <c r="ED689" s="28"/>
      <c r="EE689" s="28"/>
      <c r="EF689" s="28"/>
      <c r="EG689" s="28"/>
      <c r="EH689" s="28"/>
      <c r="EI689" s="28"/>
      <c r="EJ689" s="28"/>
      <c r="EK689" s="28"/>
      <c r="EL689" s="28"/>
      <c r="EM689" s="28"/>
      <c r="EN689" s="28"/>
      <c r="EO689" s="28"/>
      <c r="EP689" s="28"/>
      <c r="EQ689" s="28"/>
      <c r="ER689" s="28"/>
      <c r="ES689" s="28"/>
      <c r="ET689" s="28"/>
      <c r="EU689" s="28"/>
      <c r="EV689" s="28"/>
      <c r="EW689" s="28"/>
      <c r="EX689" s="28"/>
      <c r="EY689" s="28"/>
      <c r="EZ689" s="28"/>
      <c r="FA689" s="28"/>
      <c r="FB689" s="28"/>
      <c r="FC689" s="28"/>
      <c r="FD689" s="28"/>
      <c r="FE689" s="28"/>
      <c r="FF689" s="28"/>
      <c r="FG689" s="28"/>
      <c r="FH689" s="28"/>
      <c r="FI689" s="28"/>
      <c r="FJ689" s="28"/>
      <c r="FK689" s="28"/>
      <c r="FL689" s="28"/>
      <c r="FM689" s="28"/>
      <c r="FN689" s="28"/>
      <c r="FO689" s="28"/>
      <c r="FP689" s="28"/>
      <c r="FQ689" s="28"/>
      <c r="FR689" s="28"/>
      <c r="FS689" s="28"/>
      <c r="FT689" s="28"/>
      <c r="FU689" s="28"/>
      <c r="FV689" s="28"/>
      <c r="FW689" s="28"/>
      <c r="FX689" s="28"/>
      <c r="FY689" s="28"/>
      <c r="FZ689" s="28"/>
      <c r="GA689" s="28"/>
      <c r="GB689" s="28"/>
      <c r="GC689" s="28"/>
      <c r="GD689" s="28"/>
      <c r="GE689" s="28"/>
      <c r="GF689" s="28"/>
      <c r="GG689" s="28"/>
      <c r="GH689" s="28"/>
      <c r="GI689" s="28"/>
      <c r="GJ689" s="28"/>
      <c r="GK689" s="28"/>
      <c r="GL689" s="28"/>
      <c r="GM689" s="28"/>
      <c r="GN689" s="28"/>
      <c r="GO689" s="28"/>
      <c r="GP689" s="28"/>
      <c r="GQ689" s="28"/>
      <c r="GR689" s="28"/>
      <c r="GS689" s="28"/>
      <c r="GT689" s="28"/>
      <c r="GU689" s="28"/>
      <c r="GV689" s="28"/>
      <c r="GW689" s="28"/>
      <c r="GX689" s="28"/>
      <c r="GY689" s="28"/>
      <c r="GZ689" s="28"/>
      <c r="HA689" s="28"/>
      <c r="HB689" s="28"/>
      <c r="HC689" s="28"/>
      <c r="HD689" s="28"/>
      <c r="HE689" s="28"/>
      <c r="HF689" s="28"/>
      <c r="HG689" s="28"/>
      <c r="HH689" s="28"/>
      <c r="HI689" s="28"/>
      <c r="HJ689" s="28"/>
      <c r="HK689" s="28"/>
      <c r="HL689" s="28"/>
      <c r="HM689" s="28"/>
      <c r="HN689" s="28"/>
      <c r="HO689" s="28"/>
      <c r="HP689" s="28"/>
      <c r="HQ689" s="28"/>
      <c r="HR689" s="28"/>
      <c r="HS689" s="28"/>
      <c r="HT689" s="28"/>
      <c r="HU689" s="28"/>
      <c r="HV689" s="28"/>
      <c r="HW689" s="28"/>
      <c r="HX689" s="28"/>
      <c r="HY689" s="28"/>
      <c r="HZ689" s="28"/>
      <c r="IA689" s="28"/>
      <c r="IB689" s="28"/>
      <c r="IC689" s="28"/>
      <c r="ID689" s="28"/>
      <c r="IE689" s="28"/>
      <c r="IF689" s="28"/>
      <c r="IG689" s="28"/>
      <c r="IH689" s="28"/>
      <c r="II689" s="28"/>
      <c r="IJ689" s="28"/>
      <c r="IK689" s="28"/>
      <c r="IL689" s="28"/>
      <c r="IM689" s="28"/>
      <c r="IN689" s="28"/>
      <c r="IO689" s="28"/>
      <c r="IP689" s="28"/>
      <c r="IQ689" s="28"/>
      <c r="IR689" s="28"/>
      <c r="IS689" s="28"/>
      <c r="IT689" s="28"/>
      <c r="IU689" s="28"/>
      <c r="IV689" s="28"/>
      <c r="IW689" s="28"/>
      <c r="IX689" s="28"/>
      <c r="IY689" s="28"/>
      <c r="IZ689" s="28"/>
      <c r="JA689" s="28"/>
      <c r="JB689" s="28"/>
      <c r="JC689" s="28"/>
      <c r="JD689" s="28"/>
      <c r="JE689" s="28"/>
      <c r="JF689" s="28"/>
      <c r="JG689" s="28"/>
      <c r="JH689" s="28"/>
      <c r="JI689" s="28"/>
      <c r="JJ689" s="28"/>
      <c r="JK689" s="28"/>
      <c r="JL689" s="28"/>
      <c r="JM689" s="28"/>
      <c r="JN689" s="28"/>
      <c r="JO689" s="28"/>
      <c r="JP689" s="28"/>
      <c r="JQ689" s="28"/>
      <c r="JR689" s="28"/>
      <c r="JS689" s="28"/>
    </row>
    <row r="690" spans="1:279" s="27" customFormat="1" ht="12.75" outlineLevel="1" x14ac:dyDescent="0.2">
      <c r="A690" s="33"/>
      <c r="B690" s="58"/>
      <c r="C690" s="33" t="s">
        <v>167</v>
      </c>
      <c r="D690" s="33"/>
      <c r="E690" s="33"/>
      <c r="F690" s="33"/>
      <c r="G690" s="204">
        <f t="shared" ref="G690:G691" si="1338">SUM(J690:AS690)</f>
        <v>157098.42044992614</v>
      </c>
      <c r="H690" s="216">
        <f>G690/G689</f>
        <v>0.13845550080701741</v>
      </c>
      <c r="I690" s="201" t="s">
        <v>172</v>
      </c>
      <c r="J690" s="197">
        <f t="shared" ref="J690:AJ690" si="1339">+J634/J$10</f>
        <v>4652.670505523769</v>
      </c>
      <c r="K690" s="197">
        <f t="shared" si="1339"/>
        <v>3001.5940011896764</v>
      </c>
      <c r="L690" s="197">
        <f t="shared" si="1339"/>
        <v>2130.0402680526054</v>
      </c>
      <c r="M690" s="197">
        <f t="shared" si="1339"/>
        <v>1593.6727784585082</v>
      </c>
      <c r="N690" s="197">
        <f t="shared" si="1339"/>
        <v>1386.0549574501147</v>
      </c>
      <c r="O690" s="197">
        <f t="shared" si="1339"/>
        <v>1353.8611138159679</v>
      </c>
      <c r="P690" s="197">
        <f t="shared" si="1339"/>
        <v>1926.9597103118833</v>
      </c>
      <c r="Q690" s="197">
        <f t="shared" si="1339"/>
        <v>1233.2698736849111</v>
      </c>
      <c r="R690" s="197">
        <f t="shared" si="1339"/>
        <v>1541.8545330858271</v>
      </c>
      <c r="S690" s="197">
        <f t="shared" si="1339"/>
        <v>1716.7028634789713</v>
      </c>
      <c r="T690" s="197">
        <f t="shared" si="1339"/>
        <v>2549.1764547992798</v>
      </c>
      <c r="U690" s="197">
        <f t="shared" si="1339"/>
        <v>3823.0592901787472</v>
      </c>
      <c r="V690" s="197">
        <f t="shared" si="1339"/>
        <v>5216.1121381833009</v>
      </c>
      <c r="W690" s="197">
        <f t="shared" si="1339"/>
        <v>3940.7789936810282</v>
      </c>
      <c r="X690" s="197">
        <f t="shared" si="1339"/>
        <v>3335.5179346003392</v>
      </c>
      <c r="Y690" s="197">
        <f t="shared" si="1339"/>
        <v>2320.1422677824303</v>
      </c>
      <c r="Z690" s="197">
        <f t="shared" si="1339"/>
        <v>1813.5616139345502</v>
      </c>
      <c r="AA690" s="197">
        <f t="shared" si="1339"/>
        <v>2108.1402446669454</v>
      </c>
      <c r="AB690" s="197">
        <f t="shared" si="1339"/>
        <v>2227.2764954831241</v>
      </c>
      <c r="AC690" s="197">
        <f t="shared" si="1339"/>
        <v>2374.1477277776089</v>
      </c>
      <c r="AD690" s="197">
        <f t="shared" si="1339"/>
        <v>3177.7705400130353</v>
      </c>
      <c r="AE690" s="197">
        <f t="shared" si="1339"/>
        <v>3692.1249680069855</v>
      </c>
      <c r="AF690" s="197">
        <f t="shared" si="1339"/>
        <v>3766.5693247472459</v>
      </c>
      <c r="AG690" s="197">
        <f t="shared" si="1339"/>
        <v>3317.6342857284317</v>
      </c>
      <c r="AH690" s="197">
        <f t="shared" si="1339"/>
        <v>14986.221206947437</v>
      </c>
      <c r="AI690" s="197">
        <f t="shared" si="1339"/>
        <v>13512.249786621958</v>
      </c>
      <c r="AJ690" s="197">
        <f t="shared" si="1339"/>
        <v>10865.979632568917</v>
      </c>
      <c r="AK690" s="197">
        <f t="shared" ref="AK690:AL690" si="1340">+AK634/AK$10</f>
        <v>11989.020803853233</v>
      </c>
      <c r="AL690" s="197">
        <f t="shared" si="1340"/>
        <v>5992.012762899918</v>
      </c>
      <c r="AM690" s="197">
        <f t="shared" ref="AM690:AO690" si="1341">+AM634/AM$10</f>
        <v>1177.7059706730863</v>
      </c>
      <c r="AN690" s="197">
        <f t="shared" si="1341"/>
        <v>4503.0927976318617</v>
      </c>
      <c r="AO690" s="197">
        <f t="shared" si="1341"/>
        <v>3842.3177122852908</v>
      </c>
      <c r="AP690" s="272">
        <f t="shared" ref="AP690:AS690" si="1342">+AP634/AP$10</f>
        <v>4144.7196924657528</v>
      </c>
      <c r="AQ690" s="272">
        <f t="shared" si="1342"/>
        <v>6717.805203884699</v>
      </c>
      <c r="AR690" s="272">
        <f t="shared" si="1342"/>
        <v>6207.415028307897</v>
      </c>
      <c r="AS690" s="272">
        <f t="shared" si="1342"/>
        <v>8961.1869671507902</v>
      </c>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c r="CG690" s="34"/>
      <c r="CH690" s="34"/>
      <c r="CI690" s="34"/>
      <c r="CJ690" s="34"/>
      <c r="CK690" s="34"/>
      <c r="CL690" s="34"/>
      <c r="CM690" s="34"/>
      <c r="CN690" s="34"/>
      <c r="CO690" s="34"/>
      <c r="CP690" s="34"/>
      <c r="CQ690" s="34"/>
      <c r="CR690" s="34"/>
      <c r="CS690" s="34"/>
      <c r="CT690" s="34"/>
      <c r="CU690" s="34"/>
      <c r="CV690" s="34"/>
      <c r="CW690" s="34"/>
      <c r="CX690" s="34"/>
      <c r="CY690" s="34"/>
      <c r="CZ690" s="34"/>
      <c r="DA690" s="34"/>
      <c r="DB690" s="14"/>
      <c r="DC690" s="28"/>
      <c r="DD690" s="28"/>
      <c r="DE690" s="28"/>
      <c r="DF690" s="28"/>
      <c r="DG690" s="28"/>
      <c r="DH690" s="28"/>
      <c r="DI690" s="28"/>
      <c r="DJ690" s="28"/>
      <c r="DK690" s="28"/>
      <c r="DL690" s="28"/>
      <c r="DM690" s="28"/>
      <c r="DN690" s="28"/>
      <c r="DO690" s="28"/>
      <c r="DP690" s="28"/>
      <c r="DQ690" s="28"/>
      <c r="DR690" s="28"/>
      <c r="DS690" s="28"/>
      <c r="DT690" s="28"/>
      <c r="DU690" s="28"/>
      <c r="DV690" s="28"/>
      <c r="DW690" s="28"/>
      <c r="DX690" s="28"/>
      <c r="DY690" s="28"/>
      <c r="DZ690" s="28"/>
      <c r="EA690" s="28"/>
      <c r="EB690" s="28"/>
      <c r="EC690" s="28"/>
      <c r="ED690" s="28"/>
      <c r="EE690" s="28"/>
      <c r="EF690" s="28"/>
      <c r="EG690" s="28"/>
      <c r="EH690" s="28"/>
      <c r="EI690" s="28"/>
      <c r="EJ690" s="28"/>
      <c r="EK690" s="28"/>
      <c r="EL690" s="28"/>
      <c r="EM690" s="28"/>
      <c r="EN690" s="28"/>
      <c r="EO690" s="28"/>
      <c r="EP690" s="28"/>
      <c r="EQ690" s="28"/>
      <c r="ER690" s="28"/>
      <c r="ES690" s="28"/>
      <c r="ET690" s="28"/>
      <c r="EU690" s="28"/>
      <c r="EV690" s="28"/>
      <c r="EW690" s="28"/>
      <c r="EX690" s="28"/>
      <c r="EY690" s="28"/>
      <c r="EZ690" s="28"/>
      <c r="FA690" s="28"/>
      <c r="FB690" s="28"/>
      <c r="FC690" s="28"/>
      <c r="FD690" s="28"/>
      <c r="FE690" s="28"/>
      <c r="FF690" s="28"/>
      <c r="FG690" s="28"/>
      <c r="FH690" s="28"/>
      <c r="FI690" s="28"/>
      <c r="FJ690" s="28"/>
      <c r="FK690" s="28"/>
      <c r="FL690" s="28"/>
      <c r="FM690" s="28"/>
      <c r="FN690" s="28"/>
      <c r="FO690" s="28"/>
      <c r="FP690" s="28"/>
      <c r="FQ690" s="28"/>
      <c r="FR690" s="28"/>
      <c r="FS690" s="28"/>
      <c r="FT690" s="28"/>
      <c r="FU690" s="28"/>
      <c r="FV690" s="28"/>
      <c r="FW690" s="28"/>
      <c r="FX690" s="28"/>
      <c r="FY690" s="28"/>
      <c r="FZ690" s="28"/>
      <c r="GA690" s="28"/>
      <c r="GB690" s="28"/>
      <c r="GC690" s="28"/>
      <c r="GD690" s="28"/>
      <c r="GE690" s="28"/>
      <c r="GF690" s="28"/>
      <c r="GG690" s="28"/>
      <c r="GH690" s="28"/>
      <c r="GI690" s="28"/>
      <c r="GJ690" s="28"/>
      <c r="GK690" s="28"/>
      <c r="GL690" s="28"/>
      <c r="GM690" s="28"/>
      <c r="GN690" s="28"/>
      <c r="GO690" s="28"/>
      <c r="GP690" s="28"/>
      <c r="GQ690" s="28"/>
      <c r="GR690" s="28"/>
      <c r="GS690" s="28"/>
      <c r="GT690" s="28"/>
      <c r="GU690" s="28"/>
      <c r="GV690" s="28"/>
      <c r="GW690" s="28"/>
      <c r="GX690" s="28"/>
      <c r="GY690" s="28"/>
      <c r="GZ690" s="28"/>
      <c r="HA690" s="28"/>
      <c r="HB690" s="28"/>
      <c r="HC690" s="28"/>
      <c r="HD690" s="28"/>
      <c r="HE690" s="28"/>
      <c r="HF690" s="28"/>
      <c r="HG690" s="28"/>
      <c r="HH690" s="28"/>
      <c r="HI690" s="28"/>
      <c r="HJ690" s="28"/>
      <c r="HK690" s="28"/>
      <c r="HL690" s="28"/>
      <c r="HM690" s="28"/>
      <c r="HN690" s="28"/>
      <c r="HO690" s="28"/>
      <c r="HP690" s="28"/>
      <c r="HQ690" s="28"/>
      <c r="HR690" s="28"/>
      <c r="HS690" s="28"/>
      <c r="HT690" s="28"/>
      <c r="HU690" s="28"/>
      <c r="HV690" s="28"/>
      <c r="HW690" s="28"/>
      <c r="HX690" s="28"/>
      <c r="HY690" s="28"/>
      <c r="HZ690" s="28"/>
      <c r="IA690" s="28"/>
      <c r="IB690" s="28"/>
      <c r="IC690" s="28"/>
      <c r="ID690" s="28"/>
      <c r="IE690" s="28"/>
      <c r="IF690" s="28"/>
      <c r="IG690" s="28"/>
      <c r="IH690" s="28"/>
      <c r="II690" s="28"/>
      <c r="IJ690" s="28"/>
      <c r="IK690" s="28"/>
      <c r="IL690" s="28"/>
      <c r="IM690" s="28"/>
      <c r="IN690" s="28"/>
      <c r="IO690" s="28"/>
      <c r="IP690" s="28"/>
      <c r="IQ690" s="28"/>
      <c r="IR690" s="28"/>
      <c r="IS690" s="28"/>
      <c r="IT690" s="28"/>
      <c r="IU690" s="28"/>
      <c r="IV690" s="28"/>
      <c r="IW690" s="28"/>
      <c r="IX690" s="28"/>
      <c r="IY690" s="28"/>
      <c r="IZ690" s="28"/>
      <c r="JA690" s="28"/>
      <c r="JB690" s="28"/>
      <c r="JC690" s="28"/>
      <c r="JD690" s="28"/>
      <c r="JE690" s="28"/>
      <c r="JF690" s="28"/>
      <c r="JG690" s="28"/>
      <c r="JH690" s="28"/>
      <c r="JI690" s="28"/>
      <c r="JJ690" s="28"/>
      <c r="JK690" s="28"/>
      <c r="JL690" s="28"/>
      <c r="JM690" s="28"/>
      <c r="JN690" s="28"/>
      <c r="JO690" s="28"/>
      <c r="JP690" s="28"/>
      <c r="JQ690" s="28"/>
      <c r="JR690" s="28"/>
      <c r="JS690" s="28"/>
    </row>
    <row r="691" spans="1:279" s="27" customFormat="1" ht="13.5" outlineLevel="1" thickBot="1" x14ac:dyDescent="0.25">
      <c r="A691" s="33"/>
      <c r="B691" s="58"/>
      <c r="C691" s="51" t="s">
        <v>170</v>
      </c>
      <c r="D691" s="33"/>
      <c r="E691" s="33"/>
      <c r="F691" s="33"/>
      <c r="G691" s="218">
        <f t="shared" si="1338"/>
        <v>977550.75949774275</v>
      </c>
      <c r="H691" s="216">
        <f>H689-H690</f>
        <v>0.86154449919298259</v>
      </c>
      <c r="I691" s="201" t="s">
        <v>172</v>
      </c>
      <c r="J691" s="238">
        <f>J689-J690</f>
        <v>49450.467095579894</v>
      </c>
      <c r="K691" s="238">
        <f t="shared" ref="K691:AJ691" si="1343">K689-K690</f>
        <v>31902.157097499163</v>
      </c>
      <c r="L691" s="238">
        <f t="shared" si="1343"/>
        <v>22638.930924195749</v>
      </c>
      <c r="M691" s="238">
        <f t="shared" si="1343"/>
        <v>16938.199943176965</v>
      </c>
      <c r="N691" s="238">
        <f t="shared" si="1343"/>
        <v>14731.553628110692</v>
      </c>
      <c r="O691" s="238">
        <f t="shared" si="1343"/>
        <v>14389.384415091943</v>
      </c>
      <c r="P691" s="238">
        <f t="shared" si="1343"/>
        <v>20480.508481345572</v>
      </c>
      <c r="Q691" s="238">
        <f t="shared" si="1343"/>
        <v>13107.691859163853</v>
      </c>
      <c r="R691" s="238">
        <f t="shared" si="1343"/>
        <v>16387.454637935542</v>
      </c>
      <c r="S691" s="238">
        <f t="shared" si="1343"/>
        <v>18245.813530652773</v>
      </c>
      <c r="T691" s="238">
        <f t="shared" si="1343"/>
        <v>27093.680123967424</v>
      </c>
      <c r="U691" s="238">
        <f t="shared" si="1343"/>
        <v>40633.022993781255</v>
      </c>
      <c r="V691" s="238">
        <f t="shared" si="1343"/>
        <v>55438.953037799751</v>
      </c>
      <c r="W691" s="238">
        <f t="shared" si="1343"/>
        <v>41884.195695056747</v>
      </c>
      <c r="X691" s="238">
        <f t="shared" si="1343"/>
        <v>35451.235946290682</v>
      </c>
      <c r="Y691" s="238">
        <f t="shared" si="1343"/>
        <v>24659.411994429069</v>
      </c>
      <c r="Z691" s="238">
        <f t="shared" si="1343"/>
        <v>19275.267571431315</v>
      </c>
      <c r="AA691" s="238">
        <f t="shared" si="1343"/>
        <v>22406.168603171885</v>
      </c>
      <c r="AB691" s="238">
        <f t="shared" si="1343"/>
        <v>23672.396943193347</v>
      </c>
      <c r="AC691" s="238">
        <f t="shared" si="1343"/>
        <v>25233.403902797101</v>
      </c>
      <c r="AD691" s="238">
        <f t="shared" si="1343"/>
        <v>33774.632727517346</v>
      </c>
      <c r="AE691" s="238">
        <f t="shared" si="1343"/>
        <v>39241.399971572879</v>
      </c>
      <c r="AF691" s="238">
        <f t="shared" si="1343"/>
        <v>40032.624755074168</v>
      </c>
      <c r="AG691" s="238">
        <f t="shared" si="1343"/>
        <v>35261.161280775632</v>
      </c>
      <c r="AH691" s="238">
        <f t="shared" si="1343"/>
        <v>28821.027620921417</v>
      </c>
      <c r="AI691" s="238">
        <f t="shared" si="1343"/>
        <v>21941.540977605662</v>
      </c>
      <c r="AJ691" s="238">
        <f t="shared" si="1343"/>
        <v>16968.182367431087</v>
      </c>
      <c r="AK691" s="238">
        <f t="shared" ref="AK691:AL691" si="1344">AK689-AK690</f>
        <v>16452.206326948446</v>
      </c>
      <c r="AL691" s="238">
        <f t="shared" si="1344"/>
        <v>30165.155609981441</v>
      </c>
      <c r="AM691" s="238">
        <f t="shared" ref="AM691:AO691" si="1345">AM689-AM690</f>
        <v>26278.266961178746</v>
      </c>
      <c r="AN691" s="238">
        <f t="shared" si="1345"/>
        <v>21254.994222517947</v>
      </c>
      <c r="AO691" s="238">
        <f t="shared" si="1345"/>
        <v>21654.091186525122</v>
      </c>
      <c r="AP691" s="238">
        <f t="shared" ref="AP691:AS691" si="1346">AP689-AP690</f>
        <v>26356.490469589044</v>
      </c>
      <c r="AQ691" s="238">
        <f t="shared" si="1346"/>
        <v>26861.42174443146</v>
      </c>
      <c r="AR691" s="238">
        <f t="shared" si="1346"/>
        <v>30040.324379389695</v>
      </c>
      <c r="AS691" s="238">
        <f t="shared" si="1346"/>
        <v>28427.3404716121</v>
      </c>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c r="CG691" s="34"/>
      <c r="CH691" s="34"/>
      <c r="CI691" s="34"/>
      <c r="CJ691" s="34"/>
      <c r="CK691" s="34"/>
      <c r="CL691" s="34"/>
      <c r="CM691" s="34"/>
      <c r="CN691" s="34"/>
      <c r="CO691" s="34"/>
      <c r="CP691" s="34"/>
      <c r="CQ691" s="34"/>
      <c r="CR691" s="34"/>
      <c r="CS691" s="34"/>
      <c r="CT691" s="34"/>
      <c r="CU691" s="34"/>
      <c r="CV691" s="34"/>
      <c r="CW691" s="34"/>
      <c r="CX691" s="34"/>
      <c r="CY691" s="34"/>
      <c r="CZ691" s="34"/>
      <c r="DA691" s="34"/>
      <c r="DB691" s="14"/>
      <c r="DC691" s="28"/>
      <c r="DD691" s="28"/>
      <c r="DE691" s="28"/>
      <c r="DF691" s="28"/>
      <c r="DG691" s="28"/>
      <c r="DH691" s="28"/>
      <c r="DI691" s="28"/>
      <c r="DJ691" s="28"/>
      <c r="DK691" s="28"/>
      <c r="DL691" s="28"/>
      <c r="DM691" s="28"/>
      <c r="DN691" s="28"/>
      <c r="DO691" s="28"/>
      <c r="DP691" s="28"/>
      <c r="DQ691" s="28"/>
      <c r="DR691" s="28"/>
      <c r="DS691" s="28"/>
      <c r="DT691" s="28"/>
      <c r="DU691" s="28"/>
      <c r="DV691" s="28"/>
      <c r="DW691" s="28"/>
      <c r="DX691" s="28"/>
      <c r="DY691" s="28"/>
      <c r="DZ691" s="28"/>
      <c r="EA691" s="28"/>
      <c r="EB691" s="28"/>
      <c r="EC691" s="28"/>
      <c r="ED691" s="28"/>
      <c r="EE691" s="28"/>
      <c r="EF691" s="28"/>
      <c r="EG691" s="28"/>
      <c r="EH691" s="28"/>
      <c r="EI691" s="28"/>
      <c r="EJ691" s="28"/>
      <c r="EK691" s="28"/>
      <c r="EL691" s="28"/>
      <c r="EM691" s="28"/>
      <c r="EN691" s="28"/>
      <c r="EO691" s="28"/>
      <c r="EP691" s="28"/>
      <c r="EQ691" s="28"/>
      <c r="ER691" s="28"/>
      <c r="ES691" s="28"/>
      <c r="ET691" s="28"/>
      <c r="EU691" s="28"/>
      <c r="EV691" s="28"/>
      <c r="EW691" s="28"/>
      <c r="EX691" s="28"/>
      <c r="EY691" s="28"/>
      <c r="EZ691" s="28"/>
      <c r="FA691" s="28"/>
      <c r="FB691" s="28"/>
      <c r="FC691" s="28"/>
      <c r="FD691" s="28"/>
      <c r="FE691" s="28"/>
      <c r="FF691" s="28"/>
      <c r="FG691" s="28"/>
      <c r="FH691" s="28"/>
      <c r="FI691" s="28"/>
      <c r="FJ691" s="28"/>
      <c r="FK691" s="28"/>
      <c r="FL691" s="28"/>
      <c r="FM691" s="28"/>
      <c r="FN691" s="28"/>
      <c r="FO691" s="28"/>
      <c r="FP691" s="28"/>
      <c r="FQ691" s="28"/>
      <c r="FR691" s="28"/>
      <c r="FS691" s="28"/>
      <c r="FT691" s="28"/>
      <c r="FU691" s="28"/>
      <c r="FV691" s="28"/>
      <c r="FW691" s="28"/>
      <c r="FX691" s="28"/>
      <c r="FY691" s="28"/>
      <c r="FZ691" s="28"/>
      <c r="GA691" s="28"/>
      <c r="GB691" s="28"/>
      <c r="GC691" s="28"/>
      <c r="GD691" s="28"/>
      <c r="GE691" s="28"/>
      <c r="GF691" s="28"/>
      <c r="GG691" s="28"/>
      <c r="GH691" s="28"/>
      <c r="GI691" s="28"/>
      <c r="GJ691" s="28"/>
      <c r="GK691" s="28"/>
      <c r="GL691" s="28"/>
      <c r="GM691" s="28"/>
      <c r="GN691" s="28"/>
      <c r="GO691" s="28"/>
      <c r="GP691" s="28"/>
      <c r="GQ691" s="28"/>
      <c r="GR691" s="28"/>
      <c r="GS691" s="28"/>
      <c r="GT691" s="28"/>
      <c r="GU691" s="28"/>
      <c r="GV691" s="28"/>
      <c r="GW691" s="28"/>
      <c r="GX691" s="28"/>
      <c r="GY691" s="28"/>
      <c r="GZ691" s="28"/>
      <c r="HA691" s="28"/>
      <c r="HB691" s="28"/>
      <c r="HC691" s="28"/>
      <c r="HD691" s="28"/>
      <c r="HE691" s="28"/>
      <c r="HF691" s="28"/>
      <c r="HG691" s="28"/>
      <c r="HH691" s="28"/>
      <c r="HI691" s="28"/>
      <c r="HJ691" s="28"/>
      <c r="HK691" s="28"/>
      <c r="HL691" s="28"/>
      <c r="HM691" s="28"/>
      <c r="HN691" s="28"/>
      <c r="HO691" s="28"/>
      <c r="HP691" s="28"/>
      <c r="HQ691" s="28"/>
      <c r="HR691" s="28"/>
      <c r="HS691" s="28"/>
      <c r="HT691" s="28"/>
      <c r="HU691" s="28"/>
      <c r="HV691" s="28"/>
      <c r="HW691" s="28"/>
      <c r="HX691" s="28"/>
      <c r="HY691" s="28"/>
      <c r="HZ691" s="28"/>
      <c r="IA691" s="28"/>
      <c r="IB691" s="28"/>
      <c r="IC691" s="28"/>
      <c r="ID691" s="28"/>
      <c r="IE691" s="28"/>
      <c r="IF691" s="28"/>
      <c r="IG691" s="28"/>
      <c r="IH691" s="28"/>
      <c r="II691" s="28"/>
      <c r="IJ691" s="28"/>
      <c r="IK691" s="28"/>
      <c r="IL691" s="28"/>
      <c r="IM691" s="28"/>
      <c r="IN691" s="28"/>
      <c r="IO691" s="28"/>
      <c r="IP691" s="28"/>
      <c r="IQ691" s="28"/>
      <c r="IR691" s="28"/>
      <c r="IS691" s="28"/>
      <c r="IT691" s="28"/>
      <c r="IU691" s="28"/>
      <c r="IV691" s="28"/>
      <c r="IW691" s="28"/>
      <c r="IX691" s="28"/>
      <c r="IY691" s="28"/>
      <c r="IZ691" s="28"/>
      <c r="JA691" s="28"/>
      <c r="JB691" s="28"/>
      <c r="JC691" s="28"/>
      <c r="JD691" s="28"/>
      <c r="JE691" s="28"/>
      <c r="JF691" s="28"/>
      <c r="JG691" s="28"/>
      <c r="JH691" s="28"/>
      <c r="JI691" s="28"/>
      <c r="JJ691" s="28"/>
      <c r="JK691" s="28"/>
      <c r="JL691" s="28"/>
      <c r="JM691" s="28"/>
      <c r="JN691" s="28"/>
      <c r="JO691" s="28"/>
      <c r="JP691" s="28"/>
      <c r="JQ691" s="28"/>
      <c r="JR691" s="28"/>
      <c r="JS691" s="28"/>
    </row>
    <row r="692" spans="1:279" s="27" customFormat="1" ht="13.5" outlineLevel="1" thickTop="1" x14ac:dyDescent="0.2">
      <c r="A692" s="33"/>
      <c r="B692" s="58"/>
      <c r="C692" s="33" t="s">
        <v>174</v>
      </c>
      <c r="D692" s="33"/>
      <c r="E692" s="33"/>
      <c r="F692" s="33"/>
      <c r="G692" s="219">
        <f>+G690/G689</f>
        <v>0.13845550080701741</v>
      </c>
      <c r="H692" s="33"/>
      <c r="I692" s="12" t="s">
        <v>114</v>
      </c>
      <c r="J692" s="219">
        <f>+J690/J689</f>
        <v>8.5996315774278825E-2</v>
      </c>
      <c r="K692" s="219">
        <f t="shared" ref="K692:AJ692" si="1347">+K690/K689</f>
        <v>8.5996315774278811E-2</v>
      </c>
      <c r="L692" s="219">
        <f t="shared" si="1347"/>
        <v>8.5996315774278839E-2</v>
      </c>
      <c r="M692" s="219">
        <f t="shared" si="1347"/>
        <v>8.5996315774278825E-2</v>
      </c>
      <c r="N692" s="219">
        <f t="shared" si="1347"/>
        <v>8.5996315774278825E-2</v>
      </c>
      <c r="O692" s="219">
        <f t="shared" si="1347"/>
        <v>8.5996315774278811E-2</v>
      </c>
      <c r="P692" s="219">
        <f t="shared" si="1347"/>
        <v>8.5996315774278839E-2</v>
      </c>
      <c r="Q692" s="219">
        <f t="shared" si="1347"/>
        <v>8.5996315774278825E-2</v>
      </c>
      <c r="R692" s="219">
        <f t="shared" si="1347"/>
        <v>8.5996315774278825E-2</v>
      </c>
      <c r="S692" s="219">
        <f t="shared" si="1347"/>
        <v>8.5996315774278825E-2</v>
      </c>
      <c r="T692" s="219">
        <f t="shared" si="1347"/>
        <v>8.5996315774278825E-2</v>
      </c>
      <c r="U692" s="219">
        <f t="shared" si="1347"/>
        <v>8.5996315774278839E-2</v>
      </c>
      <c r="V692" s="219">
        <f t="shared" si="1347"/>
        <v>8.5996315774278811E-2</v>
      </c>
      <c r="W692" s="219">
        <f t="shared" si="1347"/>
        <v>8.5996315774278825E-2</v>
      </c>
      <c r="X692" s="219">
        <f t="shared" si="1347"/>
        <v>8.5996315774278825E-2</v>
      </c>
      <c r="Y692" s="219">
        <f t="shared" si="1347"/>
        <v>8.5996315774278825E-2</v>
      </c>
      <c r="Z692" s="219">
        <f t="shared" si="1347"/>
        <v>8.5996315774278825E-2</v>
      </c>
      <c r="AA692" s="219">
        <f t="shared" si="1347"/>
        <v>8.5996315774278825E-2</v>
      </c>
      <c r="AB692" s="219">
        <f t="shared" si="1347"/>
        <v>8.5996315774278839E-2</v>
      </c>
      <c r="AC692" s="219">
        <f t="shared" si="1347"/>
        <v>8.5996315774278811E-2</v>
      </c>
      <c r="AD692" s="219">
        <f t="shared" si="1347"/>
        <v>8.5996315774278825E-2</v>
      </c>
      <c r="AE692" s="219">
        <f t="shared" si="1347"/>
        <v>8.5996315774278825E-2</v>
      </c>
      <c r="AF692" s="219">
        <f t="shared" si="1347"/>
        <v>8.5996315774278825E-2</v>
      </c>
      <c r="AG692" s="219">
        <f t="shared" si="1347"/>
        <v>8.5996315774278825E-2</v>
      </c>
      <c r="AH692" s="219">
        <f t="shared" si="1347"/>
        <v>0.34209455302323516</v>
      </c>
      <c r="AI692" s="219">
        <f t="shared" si="1347"/>
        <v>0.38112285020465653</v>
      </c>
      <c r="AJ692" s="219">
        <f t="shared" si="1347"/>
        <v>0.39038285516082416</v>
      </c>
      <c r="AK692" s="219">
        <f t="shared" ref="AK692:AL692" si="1348">+AK690/AK689</f>
        <v>0.42153669209544037</v>
      </c>
      <c r="AL692" s="219">
        <f t="shared" si="1348"/>
        <v>0.16572129490632498</v>
      </c>
      <c r="AM692" s="219">
        <f t="shared" ref="AM692:AO692" si="1349">+AM690/AM689</f>
        <v>4.2894344833317589E-2</v>
      </c>
      <c r="AN692" s="219">
        <f t="shared" si="1349"/>
        <v>0.17482248561817582</v>
      </c>
      <c r="AO692" s="219">
        <f t="shared" si="1349"/>
        <v>0.15070034872497523</v>
      </c>
      <c r="AP692" s="219">
        <f t="shared" ref="AP692:AS692" si="1350">+AP690/AP689</f>
        <v>0.13588705728214071</v>
      </c>
      <c r="AQ692" s="219">
        <f t="shared" si="1350"/>
        <v>0.20005836388742612</v>
      </c>
      <c r="AR692" s="219">
        <f t="shared" si="1350"/>
        <v>0.1712497145957104</v>
      </c>
      <c r="AS692" s="219">
        <f t="shared" si="1350"/>
        <v>0.23967745137403298</v>
      </c>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c r="CG692" s="34"/>
      <c r="CH692" s="34"/>
      <c r="CI692" s="34"/>
      <c r="CJ692" s="34"/>
      <c r="CK692" s="34"/>
      <c r="CL692" s="34"/>
      <c r="CM692" s="34"/>
      <c r="CN692" s="34"/>
      <c r="CO692" s="34"/>
      <c r="CP692" s="34"/>
      <c r="CQ692" s="34"/>
      <c r="CR692" s="34"/>
      <c r="CS692" s="34"/>
      <c r="CT692" s="34"/>
      <c r="CU692" s="34"/>
      <c r="CV692" s="34"/>
      <c r="CW692" s="34"/>
      <c r="CX692" s="34"/>
      <c r="CY692" s="34"/>
      <c r="CZ692" s="34"/>
      <c r="DA692" s="34"/>
      <c r="DB692" s="14"/>
      <c r="DC692" s="28"/>
      <c r="DD692" s="28"/>
      <c r="DE692" s="28"/>
      <c r="DF692" s="28"/>
      <c r="DG692" s="28"/>
      <c r="DH692" s="28"/>
      <c r="DI692" s="28"/>
      <c r="DJ692" s="28"/>
      <c r="DK692" s="28"/>
      <c r="DL692" s="28"/>
      <c r="DM692" s="28"/>
      <c r="DN692" s="28"/>
      <c r="DO692" s="28"/>
      <c r="DP692" s="28"/>
      <c r="DQ692" s="28"/>
      <c r="DR692" s="28"/>
      <c r="DS692" s="28"/>
      <c r="DT692" s="28"/>
      <c r="DU692" s="28"/>
      <c r="DV692" s="28"/>
      <c r="DW692" s="28"/>
      <c r="DX692" s="28"/>
      <c r="DY692" s="28"/>
      <c r="DZ692" s="28"/>
      <c r="EA692" s="28"/>
      <c r="EB692" s="28"/>
      <c r="EC692" s="28"/>
      <c r="ED692" s="28"/>
      <c r="EE692" s="28"/>
      <c r="EF692" s="28"/>
      <c r="EG692" s="28"/>
      <c r="EH692" s="28"/>
      <c r="EI692" s="28"/>
      <c r="EJ692" s="28"/>
      <c r="EK692" s="28"/>
      <c r="EL692" s="28"/>
      <c r="EM692" s="28"/>
      <c r="EN692" s="28"/>
      <c r="EO692" s="28"/>
      <c r="EP692" s="28"/>
      <c r="EQ692" s="28"/>
      <c r="ER692" s="28"/>
      <c r="ES692" s="28"/>
      <c r="ET692" s="28"/>
      <c r="EU692" s="28"/>
      <c r="EV692" s="28"/>
      <c r="EW692" s="28"/>
      <c r="EX692" s="28"/>
      <c r="EY692" s="28"/>
      <c r="EZ692" s="28"/>
      <c r="FA692" s="28"/>
      <c r="FB692" s="28"/>
      <c r="FC692" s="28"/>
      <c r="FD692" s="28"/>
      <c r="FE692" s="28"/>
      <c r="FF692" s="28"/>
      <c r="FG692" s="28"/>
      <c r="FH692" s="28"/>
      <c r="FI692" s="28"/>
      <c r="FJ692" s="28"/>
      <c r="FK692" s="28"/>
      <c r="FL692" s="28"/>
      <c r="FM692" s="28"/>
      <c r="FN692" s="28"/>
      <c r="FO692" s="28"/>
      <c r="FP692" s="28"/>
      <c r="FQ692" s="28"/>
      <c r="FR692" s="28"/>
      <c r="FS692" s="28"/>
      <c r="FT692" s="28"/>
      <c r="FU692" s="28"/>
      <c r="FV692" s="28"/>
      <c r="FW692" s="28"/>
      <c r="FX692" s="28"/>
      <c r="FY692" s="28"/>
      <c r="FZ692" s="28"/>
      <c r="GA692" s="28"/>
      <c r="GB692" s="28"/>
      <c r="GC692" s="28"/>
      <c r="GD692" s="28"/>
      <c r="GE692" s="28"/>
      <c r="GF692" s="28"/>
      <c r="GG692" s="28"/>
      <c r="GH692" s="28"/>
      <c r="GI692" s="28"/>
      <c r="GJ692" s="28"/>
      <c r="GK692" s="28"/>
      <c r="GL692" s="28"/>
      <c r="GM692" s="28"/>
      <c r="GN692" s="28"/>
      <c r="GO692" s="28"/>
      <c r="GP692" s="28"/>
      <c r="GQ692" s="28"/>
      <c r="GR692" s="28"/>
      <c r="GS692" s="28"/>
      <c r="GT692" s="28"/>
      <c r="GU692" s="28"/>
      <c r="GV692" s="28"/>
      <c r="GW692" s="28"/>
      <c r="GX692" s="28"/>
      <c r="GY692" s="28"/>
      <c r="GZ692" s="28"/>
      <c r="HA692" s="28"/>
      <c r="HB692" s="28"/>
      <c r="HC692" s="28"/>
      <c r="HD692" s="28"/>
      <c r="HE692" s="28"/>
      <c r="HF692" s="28"/>
      <c r="HG692" s="28"/>
      <c r="HH692" s="28"/>
      <c r="HI692" s="28"/>
      <c r="HJ692" s="28"/>
      <c r="HK692" s="28"/>
      <c r="HL692" s="28"/>
      <c r="HM692" s="28"/>
      <c r="HN692" s="28"/>
      <c r="HO692" s="28"/>
      <c r="HP692" s="28"/>
      <c r="HQ692" s="28"/>
      <c r="HR692" s="28"/>
      <c r="HS692" s="28"/>
      <c r="HT692" s="28"/>
      <c r="HU692" s="28"/>
      <c r="HV692" s="28"/>
      <c r="HW692" s="28"/>
      <c r="HX692" s="28"/>
      <c r="HY692" s="28"/>
      <c r="HZ692" s="28"/>
      <c r="IA692" s="28"/>
      <c r="IB692" s="28"/>
      <c r="IC692" s="28"/>
      <c r="ID692" s="28"/>
      <c r="IE692" s="28"/>
      <c r="IF692" s="28"/>
      <c r="IG692" s="28"/>
      <c r="IH692" s="28"/>
      <c r="II692" s="28"/>
      <c r="IJ692" s="28"/>
      <c r="IK692" s="28"/>
      <c r="IL692" s="28"/>
      <c r="IM692" s="28"/>
      <c r="IN692" s="28"/>
      <c r="IO692" s="28"/>
      <c r="IP692" s="28"/>
      <c r="IQ692" s="28"/>
      <c r="IR692" s="28"/>
      <c r="IS692" s="28"/>
      <c r="IT692" s="28"/>
      <c r="IU692" s="28"/>
      <c r="IV692" s="28"/>
      <c r="IW692" s="28"/>
      <c r="IX692" s="28"/>
      <c r="IY692" s="28"/>
      <c r="IZ692" s="28"/>
      <c r="JA692" s="28"/>
      <c r="JB692" s="28"/>
      <c r="JC692" s="28"/>
      <c r="JD692" s="28"/>
      <c r="JE692" s="28"/>
      <c r="JF692" s="28"/>
      <c r="JG692" s="28"/>
      <c r="JH692" s="28"/>
      <c r="JI692" s="28"/>
      <c r="JJ692" s="28"/>
      <c r="JK692" s="28"/>
      <c r="JL692" s="28"/>
      <c r="JM692" s="28"/>
      <c r="JN692" s="28"/>
      <c r="JO692" s="28"/>
      <c r="JP692" s="28"/>
      <c r="JQ692" s="28"/>
      <c r="JR692" s="28"/>
      <c r="JS692" s="28"/>
    </row>
    <row r="693" spans="1:279" s="27" customFormat="1" ht="12.75" outlineLevel="1" x14ac:dyDescent="0.2">
      <c r="A693" s="33"/>
      <c r="B693" s="58"/>
      <c r="C693" s="33"/>
      <c r="D693" s="33"/>
      <c r="E693" s="33"/>
      <c r="F693" s="33"/>
      <c r="G693" s="33"/>
      <c r="H693" s="33"/>
      <c r="I693" s="12"/>
      <c r="J693" s="197"/>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c r="CG693" s="34"/>
      <c r="CH693" s="34"/>
      <c r="CI693" s="34"/>
      <c r="CJ693" s="34"/>
      <c r="CK693" s="34"/>
      <c r="CL693" s="34"/>
      <c r="CM693" s="34"/>
      <c r="CN693" s="34"/>
      <c r="CO693" s="34"/>
      <c r="CP693" s="34"/>
      <c r="CQ693" s="34"/>
      <c r="CR693" s="34"/>
      <c r="CS693" s="34"/>
      <c r="CT693" s="34"/>
      <c r="CU693" s="34"/>
      <c r="CV693" s="34"/>
      <c r="CW693" s="34"/>
      <c r="CX693" s="34"/>
      <c r="CY693" s="34"/>
      <c r="CZ693" s="34"/>
      <c r="DA693" s="34"/>
      <c r="DB693" s="14"/>
      <c r="DC693" s="28"/>
      <c r="DD693" s="28"/>
      <c r="DE693" s="28"/>
      <c r="DF693" s="28"/>
      <c r="DG693" s="28"/>
      <c r="DH693" s="28"/>
      <c r="DI693" s="28"/>
      <c r="DJ693" s="28"/>
      <c r="DK693" s="28"/>
      <c r="DL693" s="28"/>
      <c r="DM693" s="28"/>
      <c r="DN693" s="28"/>
      <c r="DO693" s="28"/>
      <c r="DP693" s="28"/>
      <c r="DQ693" s="28"/>
      <c r="DR693" s="28"/>
      <c r="DS693" s="28"/>
      <c r="DT693" s="28"/>
      <c r="DU693" s="28"/>
      <c r="DV693" s="28"/>
      <c r="DW693" s="28"/>
      <c r="DX693" s="28"/>
      <c r="DY693" s="28"/>
      <c r="DZ693" s="28"/>
      <c r="EA693" s="28"/>
      <c r="EB693" s="28"/>
      <c r="EC693" s="28"/>
      <c r="ED693" s="28"/>
      <c r="EE693" s="28"/>
      <c r="EF693" s="28"/>
      <c r="EG693" s="28"/>
      <c r="EH693" s="28"/>
      <c r="EI693" s="28"/>
      <c r="EJ693" s="28"/>
      <c r="EK693" s="28"/>
      <c r="EL693" s="28"/>
      <c r="EM693" s="28"/>
      <c r="EN693" s="28"/>
      <c r="EO693" s="28"/>
      <c r="EP693" s="28"/>
      <c r="EQ693" s="28"/>
      <c r="ER693" s="28"/>
      <c r="ES693" s="28"/>
      <c r="ET693" s="28"/>
      <c r="EU693" s="28"/>
      <c r="EV693" s="28"/>
      <c r="EW693" s="28"/>
      <c r="EX693" s="28"/>
      <c r="EY693" s="28"/>
      <c r="EZ693" s="28"/>
      <c r="FA693" s="28"/>
      <c r="FB693" s="28"/>
      <c r="FC693" s="28"/>
      <c r="FD693" s="28"/>
      <c r="FE693" s="28"/>
      <c r="FF693" s="28"/>
      <c r="FG693" s="28"/>
      <c r="FH693" s="28"/>
      <c r="FI693" s="28"/>
      <c r="FJ693" s="28"/>
      <c r="FK693" s="28"/>
      <c r="FL693" s="28"/>
      <c r="FM693" s="28"/>
      <c r="FN693" s="28"/>
      <c r="FO693" s="28"/>
      <c r="FP693" s="28"/>
      <c r="FQ693" s="28"/>
      <c r="FR693" s="28"/>
      <c r="FS693" s="28"/>
      <c r="FT693" s="28"/>
      <c r="FU693" s="28"/>
      <c r="FV693" s="28"/>
      <c r="FW693" s="28"/>
      <c r="FX693" s="28"/>
      <c r="FY693" s="28"/>
      <c r="FZ693" s="28"/>
      <c r="GA693" s="28"/>
      <c r="GB693" s="28"/>
      <c r="GC693" s="28"/>
      <c r="GD693" s="28"/>
      <c r="GE693" s="28"/>
      <c r="GF693" s="28"/>
      <c r="GG693" s="28"/>
      <c r="GH693" s="28"/>
      <c r="GI693" s="28"/>
      <c r="GJ693" s="28"/>
      <c r="GK693" s="28"/>
      <c r="GL693" s="28"/>
      <c r="GM693" s="28"/>
      <c r="GN693" s="28"/>
      <c r="GO693" s="28"/>
      <c r="GP693" s="28"/>
      <c r="GQ693" s="28"/>
      <c r="GR693" s="28"/>
      <c r="GS693" s="28"/>
      <c r="GT693" s="28"/>
      <c r="GU693" s="28"/>
      <c r="GV693" s="28"/>
      <c r="GW693" s="28"/>
      <c r="GX693" s="28"/>
      <c r="GY693" s="28"/>
      <c r="GZ693" s="28"/>
      <c r="HA693" s="28"/>
      <c r="HB693" s="28"/>
      <c r="HC693" s="28"/>
      <c r="HD693" s="28"/>
      <c r="HE693" s="28"/>
      <c r="HF693" s="28"/>
      <c r="HG693" s="28"/>
      <c r="HH693" s="28"/>
      <c r="HI693" s="28"/>
      <c r="HJ693" s="28"/>
      <c r="HK693" s="28"/>
      <c r="HL693" s="28"/>
      <c r="HM693" s="28"/>
      <c r="HN693" s="28"/>
      <c r="HO693" s="28"/>
      <c r="HP693" s="28"/>
      <c r="HQ693" s="28"/>
      <c r="HR693" s="28"/>
      <c r="HS693" s="28"/>
      <c r="HT693" s="28"/>
      <c r="HU693" s="28"/>
      <c r="HV693" s="28"/>
      <c r="HW693" s="28"/>
      <c r="HX693" s="28"/>
      <c r="HY693" s="28"/>
      <c r="HZ693" s="28"/>
      <c r="IA693" s="28"/>
      <c r="IB693" s="28"/>
      <c r="IC693" s="28"/>
      <c r="ID693" s="28"/>
      <c r="IE693" s="28"/>
      <c r="IF693" s="28"/>
      <c r="IG693" s="28"/>
      <c r="IH693" s="28"/>
      <c r="II693" s="28"/>
      <c r="IJ693" s="28"/>
      <c r="IK693" s="28"/>
      <c r="IL693" s="28"/>
      <c r="IM693" s="28"/>
      <c r="IN693" s="28"/>
      <c r="IO693" s="28"/>
      <c r="IP693" s="28"/>
      <c r="IQ693" s="28"/>
      <c r="IR693" s="28"/>
      <c r="IS693" s="28"/>
      <c r="IT693" s="28"/>
      <c r="IU693" s="28"/>
      <c r="IV693" s="28"/>
      <c r="IW693" s="28"/>
      <c r="IX693" s="28"/>
      <c r="IY693" s="28"/>
      <c r="IZ693" s="28"/>
      <c r="JA693" s="28"/>
      <c r="JB693" s="28"/>
      <c r="JC693" s="28"/>
      <c r="JD693" s="28"/>
      <c r="JE693" s="28"/>
      <c r="JF693" s="28"/>
      <c r="JG693" s="28"/>
      <c r="JH693" s="28"/>
      <c r="JI693" s="28"/>
      <c r="JJ693" s="28"/>
      <c r="JK693" s="28"/>
      <c r="JL693" s="28"/>
      <c r="JM693" s="28"/>
      <c r="JN693" s="28"/>
      <c r="JO693" s="28"/>
      <c r="JP693" s="28"/>
      <c r="JQ693" s="28"/>
      <c r="JR693" s="28"/>
      <c r="JS693" s="28"/>
    </row>
    <row r="694" spans="1:279" s="27" customFormat="1" ht="12.75" outlineLevel="1" x14ac:dyDescent="0.2">
      <c r="A694" s="33"/>
      <c r="B694" s="58"/>
      <c r="C694" s="33"/>
      <c r="D694" s="33"/>
      <c r="E694" s="33"/>
      <c r="F694" s="33"/>
      <c r="G694" s="202"/>
      <c r="H694" s="33"/>
      <c r="I694" s="12"/>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c r="CG694" s="34"/>
      <c r="CH694" s="34"/>
      <c r="CI694" s="34"/>
      <c r="CJ694" s="34"/>
      <c r="CK694" s="34"/>
      <c r="CL694" s="34"/>
      <c r="CM694" s="34"/>
      <c r="CN694" s="34"/>
      <c r="CO694" s="34"/>
      <c r="CP694" s="34"/>
      <c r="CQ694" s="34"/>
      <c r="CR694" s="34"/>
      <c r="CS694" s="34"/>
      <c r="CT694" s="34"/>
      <c r="CU694" s="34"/>
      <c r="CV694" s="34"/>
      <c r="CW694" s="34"/>
      <c r="CX694" s="34"/>
      <c r="CY694" s="34"/>
      <c r="CZ694" s="34"/>
      <c r="DA694" s="34"/>
      <c r="DB694" s="14"/>
      <c r="DC694" s="28"/>
      <c r="DD694" s="28"/>
      <c r="DE694" s="28"/>
      <c r="DF694" s="28"/>
      <c r="DG694" s="28"/>
      <c r="DH694" s="28"/>
      <c r="DI694" s="28"/>
      <c r="DJ694" s="28"/>
      <c r="DK694" s="28"/>
      <c r="DL694" s="28"/>
      <c r="DM694" s="28"/>
      <c r="DN694" s="28"/>
      <c r="DO694" s="28"/>
      <c r="DP694" s="28"/>
      <c r="DQ694" s="28"/>
      <c r="DR694" s="28"/>
      <c r="DS694" s="28"/>
      <c r="DT694" s="28"/>
      <c r="DU694" s="28"/>
      <c r="DV694" s="28"/>
      <c r="DW694" s="28"/>
      <c r="DX694" s="28"/>
      <c r="DY694" s="28"/>
      <c r="DZ694" s="28"/>
      <c r="EA694" s="28"/>
      <c r="EB694" s="28"/>
      <c r="EC694" s="28"/>
      <c r="ED694" s="28"/>
      <c r="EE694" s="28"/>
      <c r="EF694" s="28"/>
      <c r="EG694" s="28"/>
      <c r="EH694" s="28"/>
      <c r="EI694" s="28"/>
      <c r="EJ694" s="28"/>
      <c r="EK694" s="28"/>
      <c r="EL694" s="28"/>
      <c r="EM694" s="28"/>
      <c r="EN694" s="28"/>
      <c r="EO694" s="28"/>
      <c r="EP694" s="28"/>
      <c r="EQ694" s="28"/>
      <c r="ER694" s="28"/>
      <c r="ES694" s="28"/>
      <c r="ET694" s="28"/>
      <c r="EU694" s="28"/>
      <c r="EV694" s="28"/>
      <c r="EW694" s="28"/>
      <c r="EX694" s="28"/>
      <c r="EY694" s="28"/>
      <c r="EZ694" s="28"/>
      <c r="FA694" s="28"/>
      <c r="FB694" s="28"/>
      <c r="FC694" s="28"/>
      <c r="FD694" s="28"/>
      <c r="FE694" s="28"/>
      <c r="FF694" s="28"/>
      <c r="FG694" s="28"/>
      <c r="FH694" s="28"/>
      <c r="FI694" s="28"/>
      <c r="FJ694" s="28"/>
      <c r="FK694" s="28"/>
      <c r="FL694" s="28"/>
      <c r="FM694" s="28"/>
      <c r="FN694" s="28"/>
      <c r="FO694" s="28"/>
      <c r="FP694" s="28"/>
      <c r="FQ694" s="28"/>
      <c r="FR694" s="28"/>
      <c r="FS694" s="28"/>
      <c r="FT694" s="28"/>
      <c r="FU694" s="28"/>
      <c r="FV694" s="28"/>
      <c r="FW694" s="28"/>
      <c r="FX694" s="28"/>
      <c r="FY694" s="28"/>
      <c r="FZ694" s="28"/>
      <c r="GA694" s="28"/>
      <c r="GB694" s="28"/>
      <c r="GC694" s="28"/>
      <c r="GD694" s="28"/>
      <c r="GE694" s="28"/>
      <c r="GF694" s="28"/>
      <c r="GG694" s="28"/>
      <c r="GH694" s="28"/>
      <c r="GI694" s="28"/>
      <c r="GJ694" s="28"/>
      <c r="GK694" s="28"/>
      <c r="GL694" s="28"/>
      <c r="GM694" s="28"/>
      <c r="GN694" s="28"/>
      <c r="GO694" s="28"/>
      <c r="GP694" s="28"/>
      <c r="GQ694" s="28"/>
      <c r="GR694" s="28"/>
      <c r="GS694" s="28"/>
      <c r="GT694" s="28"/>
      <c r="GU694" s="28"/>
      <c r="GV694" s="28"/>
      <c r="GW694" s="28"/>
      <c r="GX694" s="28"/>
      <c r="GY694" s="28"/>
      <c r="GZ694" s="28"/>
      <c r="HA694" s="28"/>
      <c r="HB694" s="28"/>
      <c r="HC694" s="28"/>
      <c r="HD694" s="28"/>
      <c r="HE694" s="28"/>
      <c r="HF694" s="28"/>
      <c r="HG694" s="28"/>
      <c r="HH694" s="28"/>
      <c r="HI694" s="28"/>
      <c r="HJ694" s="28"/>
      <c r="HK694" s="28"/>
      <c r="HL694" s="28"/>
      <c r="HM694" s="28"/>
      <c r="HN694" s="28"/>
      <c r="HO694" s="28"/>
      <c r="HP694" s="28"/>
      <c r="HQ694" s="28"/>
      <c r="HR694" s="28"/>
      <c r="HS694" s="28"/>
      <c r="HT694" s="28"/>
      <c r="HU694" s="28"/>
      <c r="HV694" s="28"/>
      <c r="HW694" s="28"/>
      <c r="HX694" s="28"/>
      <c r="HY694" s="28"/>
      <c r="HZ694" s="28"/>
      <c r="IA694" s="28"/>
      <c r="IB694" s="28"/>
      <c r="IC694" s="28"/>
      <c r="ID694" s="28"/>
      <c r="IE694" s="28"/>
      <c r="IF694" s="28"/>
      <c r="IG694" s="28"/>
      <c r="IH694" s="28"/>
      <c r="II694" s="28"/>
      <c r="IJ694" s="28"/>
      <c r="IK694" s="28"/>
      <c r="IL694" s="28"/>
      <c r="IM694" s="28"/>
      <c r="IN694" s="28"/>
      <c r="IO694" s="28"/>
      <c r="IP694" s="28"/>
      <c r="IQ694" s="28"/>
      <c r="IR694" s="28"/>
      <c r="IS694" s="28"/>
      <c r="IT694" s="28"/>
      <c r="IU694" s="28"/>
      <c r="IV694" s="28"/>
      <c r="IW694" s="28"/>
      <c r="IX694" s="28"/>
      <c r="IY694" s="28"/>
      <c r="IZ694" s="28"/>
      <c r="JA694" s="28"/>
      <c r="JB694" s="28"/>
      <c r="JC694" s="28"/>
      <c r="JD694" s="28"/>
      <c r="JE694" s="28"/>
      <c r="JF694" s="28"/>
      <c r="JG694" s="28"/>
      <c r="JH694" s="28"/>
      <c r="JI694" s="28"/>
      <c r="JJ694" s="28"/>
      <c r="JK694" s="28"/>
      <c r="JL694" s="28"/>
      <c r="JM694" s="28"/>
      <c r="JN694" s="28"/>
      <c r="JO694" s="28"/>
      <c r="JP694" s="28"/>
      <c r="JQ694" s="28"/>
      <c r="JR694" s="28"/>
      <c r="JS694" s="28"/>
    </row>
    <row r="695" spans="1:279" s="27" customFormat="1" ht="12.75" outlineLevel="1" x14ac:dyDescent="0.2">
      <c r="A695" s="33"/>
      <c r="B695" s="58"/>
      <c r="C695" s="33"/>
      <c r="D695" s="33"/>
      <c r="E695" s="33"/>
      <c r="F695" s="33"/>
      <c r="G695" s="202"/>
      <c r="H695" s="33"/>
      <c r="I695" s="12"/>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c r="CG695" s="34"/>
      <c r="CH695" s="34"/>
      <c r="CI695" s="34"/>
      <c r="CJ695" s="34"/>
      <c r="CK695" s="34"/>
      <c r="CL695" s="34"/>
      <c r="CM695" s="34"/>
      <c r="CN695" s="34"/>
      <c r="CO695" s="34"/>
      <c r="CP695" s="34"/>
      <c r="CQ695" s="34"/>
      <c r="CR695" s="34"/>
      <c r="CS695" s="34"/>
      <c r="CT695" s="34"/>
      <c r="CU695" s="34"/>
      <c r="CV695" s="34"/>
      <c r="CW695" s="34"/>
      <c r="CX695" s="34"/>
      <c r="CY695" s="34"/>
      <c r="CZ695" s="34"/>
      <c r="DA695" s="34"/>
      <c r="DB695" s="14"/>
      <c r="DC695" s="28"/>
      <c r="DD695" s="28"/>
      <c r="DE695" s="28"/>
      <c r="DF695" s="28"/>
      <c r="DG695" s="28"/>
      <c r="DH695" s="28"/>
      <c r="DI695" s="28"/>
      <c r="DJ695" s="28"/>
      <c r="DK695" s="28"/>
      <c r="DL695" s="28"/>
      <c r="DM695" s="28"/>
      <c r="DN695" s="28"/>
      <c r="DO695" s="28"/>
      <c r="DP695" s="28"/>
      <c r="DQ695" s="28"/>
      <c r="DR695" s="28"/>
      <c r="DS695" s="28"/>
      <c r="DT695" s="28"/>
      <c r="DU695" s="28"/>
      <c r="DV695" s="28"/>
      <c r="DW695" s="28"/>
      <c r="DX695" s="28"/>
      <c r="DY695" s="28"/>
      <c r="DZ695" s="28"/>
      <c r="EA695" s="28"/>
      <c r="EB695" s="28"/>
      <c r="EC695" s="28"/>
      <c r="ED695" s="28"/>
      <c r="EE695" s="28"/>
      <c r="EF695" s="28"/>
      <c r="EG695" s="28"/>
      <c r="EH695" s="28"/>
      <c r="EI695" s="28"/>
      <c r="EJ695" s="28"/>
      <c r="EK695" s="28"/>
      <c r="EL695" s="28"/>
      <c r="EM695" s="28"/>
      <c r="EN695" s="28"/>
      <c r="EO695" s="28"/>
      <c r="EP695" s="28"/>
      <c r="EQ695" s="28"/>
      <c r="ER695" s="28"/>
      <c r="ES695" s="28"/>
      <c r="ET695" s="28"/>
      <c r="EU695" s="28"/>
      <c r="EV695" s="28"/>
      <c r="EW695" s="28"/>
      <c r="EX695" s="28"/>
      <c r="EY695" s="28"/>
      <c r="EZ695" s="28"/>
      <c r="FA695" s="28"/>
      <c r="FB695" s="28"/>
      <c r="FC695" s="28"/>
      <c r="FD695" s="28"/>
      <c r="FE695" s="28"/>
      <c r="FF695" s="28"/>
      <c r="FG695" s="28"/>
      <c r="FH695" s="28"/>
      <c r="FI695" s="28"/>
      <c r="FJ695" s="28"/>
      <c r="FK695" s="28"/>
      <c r="FL695" s="28"/>
      <c r="FM695" s="28"/>
      <c r="FN695" s="28"/>
      <c r="FO695" s="28"/>
      <c r="FP695" s="28"/>
      <c r="FQ695" s="28"/>
      <c r="FR695" s="28"/>
      <c r="FS695" s="28"/>
      <c r="FT695" s="28"/>
      <c r="FU695" s="28"/>
      <c r="FV695" s="28"/>
      <c r="FW695" s="28"/>
      <c r="FX695" s="28"/>
      <c r="FY695" s="28"/>
      <c r="FZ695" s="28"/>
      <c r="GA695" s="28"/>
      <c r="GB695" s="28"/>
      <c r="GC695" s="28"/>
      <c r="GD695" s="28"/>
      <c r="GE695" s="28"/>
      <c r="GF695" s="28"/>
      <c r="GG695" s="28"/>
      <c r="GH695" s="28"/>
      <c r="GI695" s="28"/>
      <c r="GJ695" s="28"/>
      <c r="GK695" s="28"/>
      <c r="GL695" s="28"/>
      <c r="GM695" s="28"/>
      <c r="GN695" s="28"/>
      <c r="GO695" s="28"/>
      <c r="GP695" s="28"/>
      <c r="GQ695" s="28"/>
      <c r="GR695" s="28"/>
      <c r="GS695" s="28"/>
      <c r="GT695" s="28"/>
      <c r="GU695" s="28"/>
      <c r="GV695" s="28"/>
      <c r="GW695" s="28"/>
      <c r="GX695" s="28"/>
      <c r="GY695" s="28"/>
      <c r="GZ695" s="28"/>
      <c r="HA695" s="28"/>
      <c r="HB695" s="28"/>
      <c r="HC695" s="28"/>
      <c r="HD695" s="28"/>
      <c r="HE695" s="28"/>
      <c r="HF695" s="28"/>
      <c r="HG695" s="28"/>
      <c r="HH695" s="28"/>
      <c r="HI695" s="28"/>
      <c r="HJ695" s="28"/>
      <c r="HK695" s="28"/>
      <c r="HL695" s="28"/>
      <c r="HM695" s="28"/>
      <c r="HN695" s="28"/>
      <c r="HO695" s="28"/>
      <c r="HP695" s="28"/>
      <c r="HQ695" s="28"/>
      <c r="HR695" s="28"/>
      <c r="HS695" s="28"/>
      <c r="HT695" s="28"/>
      <c r="HU695" s="28"/>
      <c r="HV695" s="28"/>
      <c r="HW695" s="28"/>
      <c r="HX695" s="28"/>
      <c r="HY695" s="28"/>
      <c r="HZ695" s="28"/>
      <c r="IA695" s="28"/>
      <c r="IB695" s="28"/>
      <c r="IC695" s="28"/>
      <c r="ID695" s="28"/>
      <c r="IE695" s="28"/>
      <c r="IF695" s="28"/>
      <c r="IG695" s="28"/>
      <c r="IH695" s="28"/>
      <c r="II695" s="28"/>
      <c r="IJ695" s="28"/>
      <c r="IK695" s="28"/>
      <c r="IL695" s="28"/>
      <c r="IM695" s="28"/>
      <c r="IN695" s="28"/>
      <c r="IO695" s="28"/>
      <c r="IP695" s="28"/>
      <c r="IQ695" s="28"/>
      <c r="IR695" s="28"/>
      <c r="IS695" s="28"/>
      <c r="IT695" s="28"/>
      <c r="IU695" s="28"/>
      <c r="IV695" s="28"/>
      <c r="IW695" s="28"/>
      <c r="IX695" s="28"/>
      <c r="IY695" s="28"/>
      <c r="IZ695" s="28"/>
      <c r="JA695" s="28"/>
      <c r="JB695" s="28"/>
      <c r="JC695" s="28"/>
      <c r="JD695" s="28"/>
      <c r="JE695" s="28"/>
      <c r="JF695" s="28"/>
      <c r="JG695" s="28"/>
      <c r="JH695" s="28"/>
      <c r="JI695" s="28"/>
      <c r="JJ695" s="28"/>
      <c r="JK695" s="28"/>
      <c r="JL695" s="28"/>
      <c r="JM695" s="28"/>
      <c r="JN695" s="28"/>
      <c r="JO695" s="28"/>
      <c r="JP695" s="28"/>
      <c r="JQ695" s="28"/>
      <c r="JR695" s="28"/>
      <c r="JS695" s="28"/>
    </row>
    <row r="696" spans="1:279" s="27" customFormat="1" ht="12.75" outlineLevel="1" x14ac:dyDescent="0.2">
      <c r="A696" s="33"/>
      <c r="B696" s="58"/>
      <c r="C696" s="211" t="s">
        <v>180</v>
      </c>
      <c r="D696" s="33"/>
      <c r="E696" s="33"/>
      <c r="F696" s="33"/>
      <c r="G696" s="202"/>
      <c r="H696" s="33"/>
      <c r="I696" s="12"/>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c r="CG696" s="34"/>
      <c r="CH696" s="34"/>
      <c r="CI696" s="34"/>
      <c r="CJ696" s="34"/>
      <c r="CK696" s="34"/>
      <c r="CL696" s="34"/>
      <c r="CM696" s="34"/>
      <c r="CN696" s="34"/>
      <c r="CO696" s="34"/>
      <c r="CP696" s="34"/>
      <c r="CQ696" s="34"/>
      <c r="CR696" s="34"/>
      <c r="CS696" s="34"/>
      <c r="CT696" s="34"/>
      <c r="CU696" s="34"/>
      <c r="CV696" s="34"/>
      <c r="CW696" s="34"/>
      <c r="CX696" s="34"/>
      <c r="CY696" s="34"/>
      <c r="CZ696" s="34"/>
      <c r="DA696" s="34"/>
      <c r="DB696" s="14"/>
      <c r="DC696" s="28"/>
      <c r="DD696" s="28"/>
      <c r="DE696" s="28"/>
      <c r="DF696" s="28"/>
      <c r="DG696" s="28"/>
      <c r="DH696" s="28"/>
      <c r="DI696" s="28"/>
      <c r="DJ696" s="28"/>
      <c r="DK696" s="28"/>
      <c r="DL696" s="28"/>
      <c r="DM696" s="28"/>
      <c r="DN696" s="28"/>
      <c r="DO696" s="28"/>
      <c r="DP696" s="28"/>
      <c r="DQ696" s="28"/>
      <c r="DR696" s="28"/>
      <c r="DS696" s="28"/>
      <c r="DT696" s="28"/>
      <c r="DU696" s="28"/>
      <c r="DV696" s="28"/>
      <c r="DW696" s="28"/>
      <c r="DX696" s="28"/>
      <c r="DY696" s="28"/>
      <c r="DZ696" s="28"/>
      <c r="EA696" s="28"/>
      <c r="EB696" s="28"/>
      <c r="EC696" s="28"/>
      <c r="ED696" s="28"/>
      <c r="EE696" s="28"/>
      <c r="EF696" s="28"/>
      <c r="EG696" s="28"/>
      <c r="EH696" s="28"/>
      <c r="EI696" s="28"/>
      <c r="EJ696" s="28"/>
      <c r="EK696" s="28"/>
      <c r="EL696" s="28"/>
      <c r="EM696" s="28"/>
      <c r="EN696" s="28"/>
      <c r="EO696" s="28"/>
      <c r="EP696" s="28"/>
      <c r="EQ696" s="28"/>
      <c r="ER696" s="28"/>
      <c r="ES696" s="28"/>
      <c r="ET696" s="28"/>
      <c r="EU696" s="28"/>
      <c r="EV696" s="28"/>
      <c r="EW696" s="28"/>
      <c r="EX696" s="28"/>
      <c r="EY696" s="28"/>
      <c r="EZ696" s="28"/>
      <c r="FA696" s="28"/>
      <c r="FB696" s="28"/>
      <c r="FC696" s="28"/>
      <c r="FD696" s="28"/>
      <c r="FE696" s="28"/>
      <c r="FF696" s="28"/>
      <c r="FG696" s="28"/>
      <c r="FH696" s="28"/>
      <c r="FI696" s="28"/>
      <c r="FJ696" s="28"/>
      <c r="FK696" s="28"/>
      <c r="FL696" s="28"/>
      <c r="FM696" s="28"/>
      <c r="FN696" s="28"/>
      <c r="FO696" s="28"/>
      <c r="FP696" s="28"/>
      <c r="FQ696" s="28"/>
      <c r="FR696" s="28"/>
      <c r="FS696" s="28"/>
      <c r="FT696" s="28"/>
      <c r="FU696" s="28"/>
      <c r="FV696" s="28"/>
      <c r="FW696" s="28"/>
      <c r="FX696" s="28"/>
      <c r="FY696" s="28"/>
      <c r="FZ696" s="28"/>
      <c r="GA696" s="28"/>
      <c r="GB696" s="28"/>
      <c r="GC696" s="28"/>
      <c r="GD696" s="28"/>
      <c r="GE696" s="28"/>
      <c r="GF696" s="28"/>
      <c r="GG696" s="28"/>
      <c r="GH696" s="28"/>
      <c r="GI696" s="28"/>
      <c r="GJ696" s="28"/>
      <c r="GK696" s="28"/>
      <c r="GL696" s="28"/>
      <c r="GM696" s="28"/>
      <c r="GN696" s="28"/>
      <c r="GO696" s="28"/>
      <c r="GP696" s="28"/>
      <c r="GQ696" s="28"/>
      <c r="GR696" s="28"/>
      <c r="GS696" s="28"/>
      <c r="GT696" s="28"/>
      <c r="GU696" s="28"/>
      <c r="GV696" s="28"/>
      <c r="GW696" s="28"/>
      <c r="GX696" s="28"/>
      <c r="GY696" s="28"/>
      <c r="GZ696" s="28"/>
      <c r="HA696" s="28"/>
      <c r="HB696" s="28"/>
      <c r="HC696" s="28"/>
      <c r="HD696" s="28"/>
      <c r="HE696" s="28"/>
      <c r="HF696" s="28"/>
      <c r="HG696" s="28"/>
      <c r="HH696" s="28"/>
      <c r="HI696" s="28"/>
      <c r="HJ696" s="28"/>
      <c r="HK696" s="28"/>
      <c r="HL696" s="28"/>
      <c r="HM696" s="28"/>
      <c r="HN696" s="28"/>
      <c r="HO696" s="28"/>
      <c r="HP696" s="28"/>
      <c r="HQ696" s="28"/>
      <c r="HR696" s="28"/>
      <c r="HS696" s="28"/>
      <c r="HT696" s="28"/>
      <c r="HU696" s="28"/>
      <c r="HV696" s="28"/>
      <c r="HW696" s="28"/>
      <c r="HX696" s="28"/>
      <c r="HY696" s="28"/>
      <c r="HZ696" s="28"/>
      <c r="IA696" s="28"/>
      <c r="IB696" s="28"/>
      <c r="IC696" s="28"/>
      <c r="ID696" s="28"/>
      <c r="IE696" s="28"/>
      <c r="IF696" s="28"/>
      <c r="IG696" s="28"/>
      <c r="IH696" s="28"/>
      <c r="II696" s="28"/>
      <c r="IJ696" s="28"/>
      <c r="IK696" s="28"/>
      <c r="IL696" s="28"/>
      <c r="IM696" s="28"/>
      <c r="IN696" s="28"/>
      <c r="IO696" s="28"/>
      <c r="IP696" s="28"/>
      <c r="IQ696" s="28"/>
      <c r="IR696" s="28"/>
      <c r="IS696" s="28"/>
      <c r="IT696" s="28"/>
      <c r="IU696" s="28"/>
      <c r="IV696" s="28"/>
      <c r="IW696" s="28"/>
      <c r="IX696" s="28"/>
      <c r="IY696" s="28"/>
      <c r="IZ696" s="28"/>
      <c r="JA696" s="28"/>
      <c r="JB696" s="28"/>
      <c r="JC696" s="28"/>
      <c r="JD696" s="28"/>
      <c r="JE696" s="28"/>
      <c r="JF696" s="28"/>
      <c r="JG696" s="28"/>
      <c r="JH696" s="28"/>
      <c r="JI696" s="28"/>
      <c r="JJ696" s="28"/>
      <c r="JK696" s="28"/>
      <c r="JL696" s="28"/>
      <c r="JM696" s="28"/>
      <c r="JN696" s="28"/>
      <c r="JO696" s="28"/>
      <c r="JP696" s="28"/>
      <c r="JQ696" s="28"/>
      <c r="JR696" s="28"/>
      <c r="JS696" s="28"/>
    </row>
    <row r="697" spans="1:279" s="27" customFormat="1" ht="12.75" outlineLevel="1" x14ac:dyDescent="0.2">
      <c r="A697" s="33"/>
      <c r="B697" s="58"/>
      <c r="C697" s="33"/>
      <c r="D697" s="33"/>
      <c r="E697" s="33"/>
      <c r="F697" s="33"/>
      <c r="G697" s="202"/>
      <c r="H697" s="33"/>
      <c r="I697" s="12"/>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c r="CG697" s="34"/>
      <c r="CH697" s="34"/>
      <c r="CI697" s="34"/>
      <c r="CJ697" s="34"/>
      <c r="CK697" s="34"/>
      <c r="CL697" s="34"/>
      <c r="CM697" s="34"/>
      <c r="CN697" s="34"/>
      <c r="CO697" s="34"/>
      <c r="CP697" s="34"/>
      <c r="CQ697" s="34"/>
      <c r="CR697" s="34"/>
      <c r="CS697" s="34"/>
      <c r="CT697" s="34"/>
      <c r="CU697" s="34"/>
      <c r="CV697" s="34"/>
      <c r="CW697" s="34"/>
      <c r="CX697" s="34"/>
      <c r="CY697" s="34"/>
      <c r="CZ697" s="34"/>
      <c r="DA697" s="34"/>
      <c r="DB697" s="14"/>
      <c r="DC697" s="28"/>
      <c r="DD697" s="28"/>
      <c r="DE697" s="28"/>
      <c r="DF697" s="28"/>
      <c r="DG697" s="28"/>
      <c r="DH697" s="28"/>
      <c r="DI697" s="28"/>
      <c r="DJ697" s="28"/>
      <c r="DK697" s="28"/>
      <c r="DL697" s="28"/>
      <c r="DM697" s="28"/>
      <c r="DN697" s="28"/>
      <c r="DO697" s="28"/>
      <c r="DP697" s="28"/>
      <c r="DQ697" s="28"/>
      <c r="DR697" s="28"/>
      <c r="DS697" s="28"/>
      <c r="DT697" s="28"/>
      <c r="DU697" s="28"/>
      <c r="DV697" s="28"/>
      <c r="DW697" s="28"/>
      <c r="DX697" s="28"/>
      <c r="DY697" s="28"/>
      <c r="DZ697" s="28"/>
      <c r="EA697" s="28"/>
      <c r="EB697" s="28"/>
      <c r="EC697" s="28"/>
      <c r="ED697" s="28"/>
      <c r="EE697" s="28"/>
      <c r="EF697" s="28"/>
      <c r="EG697" s="28"/>
      <c r="EH697" s="28"/>
      <c r="EI697" s="28"/>
      <c r="EJ697" s="28"/>
      <c r="EK697" s="28"/>
      <c r="EL697" s="28"/>
      <c r="EM697" s="28"/>
      <c r="EN697" s="28"/>
      <c r="EO697" s="28"/>
      <c r="EP697" s="28"/>
      <c r="EQ697" s="28"/>
      <c r="ER697" s="28"/>
      <c r="ES697" s="28"/>
      <c r="ET697" s="28"/>
      <c r="EU697" s="28"/>
      <c r="EV697" s="28"/>
      <c r="EW697" s="28"/>
      <c r="EX697" s="28"/>
      <c r="EY697" s="28"/>
      <c r="EZ697" s="28"/>
      <c r="FA697" s="28"/>
      <c r="FB697" s="28"/>
      <c r="FC697" s="28"/>
      <c r="FD697" s="28"/>
      <c r="FE697" s="28"/>
      <c r="FF697" s="28"/>
      <c r="FG697" s="28"/>
      <c r="FH697" s="28"/>
      <c r="FI697" s="28"/>
      <c r="FJ697" s="28"/>
      <c r="FK697" s="28"/>
      <c r="FL697" s="28"/>
      <c r="FM697" s="28"/>
      <c r="FN697" s="28"/>
      <c r="FO697" s="28"/>
      <c r="FP697" s="28"/>
      <c r="FQ697" s="28"/>
      <c r="FR697" s="28"/>
      <c r="FS697" s="28"/>
      <c r="FT697" s="28"/>
      <c r="FU697" s="28"/>
      <c r="FV697" s="28"/>
      <c r="FW697" s="28"/>
      <c r="FX697" s="28"/>
      <c r="FY697" s="28"/>
      <c r="FZ697" s="28"/>
      <c r="GA697" s="28"/>
      <c r="GB697" s="28"/>
      <c r="GC697" s="28"/>
      <c r="GD697" s="28"/>
      <c r="GE697" s="28"/>
      <c r="GF697" s="28"/>
      <c r="GG697" s="28"/>
      <c r="GH697" s="28"/>
      <c r="GI697" s="28"/>
      <c r="GJ697" s="28"/>
      <c r="GK697" s="28"/>
      <c r="GL697" s="28"/>
      <c r="GM697" s="28"/>
      <c r="GN697" s="28"/>
      <c r="GO697" s="28"/>
      <c r="GP697" s="28"/>
      <c r="GQ697" s="28"/>
      <c r="GR697" s="28"/>
      <c r="GS697" s="28"/>
      <c r="GT697" s="28"/>
      <c r="GU697" s="28"/>
      <c r="GV697" s="28"/>
      <c r="GW697" s="28"/>
      <c r="GX697" s="28"/>
      <c r="GY697" s="28"/>
      <c r="GZ697" s="28"/>
      <c r="HA697" s="28"/>
      <c r="HB697" s="28"/>
      <c r="HC697" s="28"/>
      <c r="HD697" s="28"/>
      <c r="HE697" s="28"/>
      <c r="HF697" s="28"/>
      <c r="HG697" s="28"/>
      <c r="HH697" s="28"/>
      <c r="HI697" s="28"/>
      <c r="HJ697" s="28"/>
      <c r="HK697" s="28"/>
      <c r="HL697" s="28"/>
      <c r="HM697" s="28"/>
      <c r="HN697" s="28"/>
      <c r="HO697" s="28"/>
      <c r="HP697" s="28"/>
      <c r="HQ697" s="28"/>
      <c r="HR697" s="28"/>
      <c r="HS697" s="28"/>
      <c r="HT697" s="28"/>
      <c r="HU697" s="28"/>
      <c r="HV697" s="28"/>
      <c r="HW697" s="28"/>
      <c r="HX697" s="28"/>
      <c r="HY697" s="28"/>
      <c r="HZ697" s="28"/>
      <c r="IA697" s="28"/>
      <c r="IB697" s="28"/>
      <c r="IC697" s="28"/>
      <c r="ID697" s="28"/>
      <c r="IE697" s="28"/>
      <c r="IF697" s="28"/>
      <c r="IG697" s="28"/>
      <c r="IH697" s="28"/>
      <c r="II697" s="28"/>
      <c r="IJ697" s="28"/>
      <c r="IK697" s="28"/>
      <c r="IL697" s="28"/>
      <c r="IM697" s="28"/>
      <c r="IN697" s="28"/>
      <c r="IO697" s="28"/>
      <c r="IP697" s="28"/>
      <c r="IQ697" s="28"/>
      <c r="IR697" s="28"/>
      <c r="IS697" s="28"/>
      <c r="IT697" s="28"/>
      <c r="IU697" s="28"/>
      <c r="IV697" s="28"/>
      <c r="IW697" s="28"/>
      <c r="IX697" s="28"/>
      <c r="IY697" s="28"/>
      <c r="IZ697" s="28"/>
      <c r="JA697" s="28"/>
      <c r="JB697" s="28"/>
      <c r="JC697" s="28"/>
      <c r="JD697" s="28"/>
      <c r="JE697" s="28"/>
      <c r="JF697" s="28"/>
      <c r="JG697" s="28"/>
      <c r="JH697" s="28"/>
      <c r="JI697" s="28"/>
      <c r="JJ697" s="28"/>
      <c r="JK697" s="28"/>
      <c r="JL697" s="28"/>
      <c r="JM697" s="28"/>
      <c r="JN697" s="28"/>
      <c r="JO697" s="28"/>
      <c r="JP697" s="28"/>
      <c r="JQ697" s="28"/>
      <c r="JR697" s="28"/>
      <c r="JS697" s="28"/>
    </row>
    <row r="698" spans="1:279" s="27" customFormat="1" ht="12.75" outlineLevel="1" x14ac:dyDescent="0.2">
      <c r="A698" s="33"/>
      <c r="B698" s="58">
        <v>1</v>
      </c>
      <c r="C698" s="33" t="str">
        <f>+C664</f>
        <v>TOLWEB SaaS</v>
      </c>
      <c r="D698" s="33" t="s">
        <v>181</v>
      </c>
      <c r="E698" s="33"/>
      <c r="F698" s="33"/>
      <c r="G698" s="202"/>
      <c r="H698" s="33"/>
      <c r="I698" s="12" t="s">
        <v>183</v>
      </c>
      <c r="J698" s="229">
        <v>0</v>
      </c>
      <c r="K698" s="229">
        <f>+K664/J664-1</f>
        <v>-0.3548664154003367</v>
      </c>
      <c r="L698" s="229">
        <f t="shared" ref="L698" si="1351">+L664/K664-1</f>
        <v>-0.2903636310545773</v>
      </c>
      <c r="M698" s="229">
        <f t="shared" ref="M698" si="1352">+M664/L664-1</f>
        <v>-0.25181096228029165</v>
      </c>
      <c r="N698" s="229">
        <f t="shared" ref="N698" si="1353">+N664/M664-1</f>
        <v>-0.13027631758209091</v>
      </c>
      <c r="O698" s="229">
        <f t="shared" ref="O698" si="1354">+O664/N664-1</f>
        <v>-2.3226960418201825E-2</v>
      </c>
      <c r="P698" s="229">
        <f>+P664/O664-1</f>
        <v>0.42330678579030145</v>
      </c>
      <c r="Q698" s="229">
        <f t="shared" ref="Q698" si="1355">+Q664/P664-1</f>
        <v>-0.35999187368307595</v>
      </c>
      <c r="R698" s="229">
        <f t="shared" ref="R698" si="1356">+R664/Q664-1</f>
        <v>0.25021665248246916</v>
      </c>
      <c r="S698" s="229">
        <f>+S664/R664-1</f>
        <v>0.1134013142233381</v>
      </c>
      <c r="T698" s="229">
        <f t="shared" ref="T698" si="1357">+T664/S664-1</f>
        <v>0.48492584769927238</v>
      </c>
      <c r="U698" s="229">
        <f t="shared" ref="U698" si="1358">+U664/T664-1</f>
        <v>0.49972328631121443</v>
      </c>
      <c r="V698" s="229">
        <f>+V664/U664-1</f>
        <v>-0.30436580125011992</v>
      </c>
      <c r="W698" s="229">
        <f>+W664/V664-1</f>
        <v>-5.7601091857695019E-2</v>
      </c>
      <c r="X698" s="229">
        <f t="shared" ref="X698" si="1359">+X664/W664-1</f>
        <v>-3.8145650840346712E-2</v>
      </c>
      <c r="Y698" s="229">
        <f t="shared" ref="Y698" si="1360">+Y664/X664-1</f>
        <v>-0.45385785241689502</v>
      </c>
      <c r="Z698" s="229">
        <f t="shared" ref="Z698" si="1361">+Z664/Y664-1</f>
        <v>-3.452848815386933E-2</v>
      </c>
      <c r="AA698" s="229">
        <f t="shared" ref="AA698" si="1362">+AA664/Z664-1</f>
        <v>0.27783519310516502</v>
      </c>
      <c r="AB698" s="229">
        <f t="shared" ref="AB698" si="1363">+AB664/AA664-1</f>
        <v>0.39350234815430807</v>
      </c>
      <c r="AC698" s="229">
        <f t="shared" ref="AC698" si="1364">+AC664/AB664-1</f>
        <v>-0.29047996406123033</v>
      </c>
      <c r="AD698" s="229">
        <f t="shared" ref="AD698" si="1365">+AD664/AC664-1</f>
        <v>0.49577697325134595</v>
      </c>
      <c r="AE698" s="229">
        <f t="shared" ref="AE698" si="1366">+AE664/AD664-1</f>
        <v>0.39189127633168774</v>
      </c>
      <c r="AF698" s="229">
        <f t="shared" ref="AF698" si="1367">+AF664/AE664-1</f>
        <v>0.76918982491696597</v>
      </c>
      <c r="AG698" s="229">
        <f t="shared" ref="AG698" si="1368">+AG664/AF664-1</f>
        <v>0.62719180780598505</v>
      </c>
      <c r="AH698" s="229">
        <f t="shared" ref="AH698" si="1369">+AH664/AG664-1</f>
        <v>0.27217643802458968</v>
      </c>
      <c r="AI698" s="229">
        <f t="shared" ref="AI698" si="1370">+AI664/AH664-1</f>
        <v>-0.29038779582701468</v>
      </c>
      <c r="AJ698" s="229">
        <f t="shared" ref="AJ698" si="1371">+AJ664/AI664-1</f>
        <v>-0.40161602785896156</v>
      </c>
      <c r="AK698" s="229">
        <f t="shared" ref="AK698" si="1372">+AK664/AJ664-1</f>
        <v>8.920656189569609E-3</v>
      </c>
      <c r="AL698" s="229">
        <f t="shared" ref="AL698" si="1373">+AL664/AK664-1</f>
        <v>-0.33642168256865246</v>
      </c>
      <c r="AM698" s="229">
        <f t="shared" ref="AM698" si="1374">+AM664/AL664-1</f>
        <v>0.44339649757880051</v>
      </c>
      <c r="AN698" s="229">
        <f t="shared" ref="AN698" si="1375">+AN664/AM664-1</f>
        <v>0.24508853069384862</v>
      </c>
      <c r="AO698" s="229">
        <f t="shared" ref="AO698" si="1376">+AO664/AN664-1</f>
        <v>-0.19720667958518856</v>
      </c>
      <c r="AP698" s="229">
        <f t="shared" ref="AP698" si="1377">+AP664/AO664-1</f>
        <v>-0.19770155719986537</v>
      </c>
      <c r="AQ698" s="229">
        <f t="shared" ref="AQ698" si="1378">+AQ664/AP664-1</f>
        <v>-1.5266410944692832E-2</v>
      </c>
      <c r="AR698" s="229">
        <f t="shared" ref="AR698" si="1379">+AR664/AQ664-1</f>
        <v>0.37708807439980863</v>
      </c>
      <c r="AS698" s="229">
        <f t="shared" ref="AS698" si="1380">+AS664/AR664-1</f>
        <v>0.42566580124082165</v>
      </c>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c r="CG698" s="34"/>
      <c r="CH698" s="34"/>
      <c r="CI698" s="34"/>
      <c r="CJ698" s="34"/>
      <c r="CK698" s="34"/>
      <c r="CL698" s="34"/>
      <c r="CM698" s="34"/>
      <c r="CN698" s="34"/>
      <c r="CO698" s="34"/>
      <c r="CP698" s="34"/>
      <c r="CQ698" s="34"/>
      <c r="CR698" s="34"/>
      <c r="CS698" s="34"/>
      <c r="CT698" s="34"/>
      <c r="CU698" s="34"/>
      <c r="CV698" s="34"/>
      <c r="CW698" s="34"/>
      <c r="CX698" s="34"/>
      <c r="CY698" s="34"/>
      <c r="CZ698" s="34"/>
      <c r="DA698" s="34"/>
      <c r="DB698" s="14"/>
      <c r="DC698" s="28"/>
      <c r="DD698" s="28"/>
      <c r="DE698" s="28"/>
      <c r="DF698" s="28"/>
      <c r="DG698" s="28"/>
      <c r="DH698" s="28"/>
      <c r="DI698" s="28"/>
      <c r="DJ698" s="28"/>
      <c r="DK698" s="28"/>
      <c r="DL698" s="28"/>
      <c r="DM698" s="28"/>
      <c r="DN698" s="28"/>
      <c r="DO698" s="28"/>
      <c r="DP698" s="28"/>
      <c r="DQ698" s="28"/>
      <c r="DR698" s="28"/>
      <c r="DS698" s="28"/>
      <c r="DT698" s="28"/>
      <c r="DU698" s="28"/>
      <c r="DV698" s="28"/>
      <c r="DW698" s="28"/>
      <c r="DX698" s="28"/>
      <c r="DY698" s="28"/>
      <c r="DZ698" s="28"/>
      <c r="EA698" s="28"/>
      <c r="EB698" s="28"/>
      <c r="EC698" s="28"/>
      <c r="ED698" s="28"/>
      <c r="EE698" s="28"/>
      <c r="EF698" s="28"/>
      <c r="EG698" s="28"/>
      <c r="EH698" s="28"/>
      <c r="EI698" s="28"/>
      <c r="EJ698" s="28"/>
      <c r="EK698" s="28"/>
      <c r="EL698" s="28"/>
      <c r="EM698" s="28"/>
      <c r="EN698" s="28"/>
      <c r="EO698" s="28"/>
      <c r="EP698" s="28"/>
      <c r="EQ698" s="28"/>
      <c r="ER698" s="28"/>
      <c r="ES698" s="28"/>
      <c r="ET698" s="28"/>
      <c r="EU698" s="28"/>
      <c r="EV698" s="28"/>
      <c r="EW698" s="28"/>
      <c r="EX698" s="28"/>
      <c r="EY698" s="28"/>
      <c r="EZ698" s="28"/>
      <c r="FA698" s="28"/>
      <c r="FB698" s="28"/>
      <c r="FC698" s="28"/>
      <c r="FD698" s="28"/>
      <c r="FE698" s="28"/>
      <c r="FF698" s="28"/>
      <c r="FG698" s="28"/>
      <c r="FH698" s="28"/>
      <c r="FI698" s="28"/>
      <c r="FJ698" s="28"/>
      <c r="FK698" s="28"/>
      <c r="FL698" s="28"/>
      <c r="FM698" s="28"/>
      <c r="FN698" s="28"/>
      <c r="FO698" s="28"/>
      <c r="FP698" s="28"/>
      <c r="FQ698" s="28"/>
      <c r="FR698" s="28"/>
      <c r="FS698" s="28"/>
      <c r="FT698" s="28"/>
      <c r="FU698" s="28"/>
      <c r="FV698" s="28"/>
      <c r="FW698" s="28"/>
      <c r="FX698" s="28"/>
      <c r="FY698" s="28"/>
      <c r="FZ698" s="28"/>
      <c r="GA698" s="28"/>
      <c r="GB698" s="28"/>
      <c r="GC698" s="28"/>
      <c r="GD698" s="28"/>
      <c r="GE698" s="28"/>
      <c r="GF698" s="28"/>
      <c r="GG698" s="28"/>
      <c r="GH698" s="28"/>
      <c r="GI698" s="28"/>
      <c r="GJ698" s="28"/>
      <c r="GK698" s="28"/>
      <c r="GL698" s="28"/>
      <c r="GM698" s="28"/>
      <c r="GN698" s="28"/>
      <c r="GO698" s="28"/>
      <c r="GP698" s="28"/>
      <c r="GQ698" s="28"/>
      <c r="GR698" s="28"/>
      <c r="GS698" s="28"/>
      <c r="GT698" s="28"/>
      <c r="GU698" s="28"/>
      <c r="GV698" s="28"/>
      <c r="GW698" s="28"/>
      <c r="GX698" s="28"/>
      <c r="GY698" s="28"/>
      <c r="GZ698" s="28"/>
      <c r="HA698" s="28"/>
      <c r="HB698" s="28"/>
      <c r="HC698" s="28"/>
      <c r="HD698" s="28"/>
      <c r="HE698" s="28"/>
      <c r="HF698" s="28"/>
      <c r="HG698" s="28"/>
      <c r="HH698" s="28"/>
      <c r="HI698" s="28"/>
      <c r="HJ698" s="28"/>
      <c r="HK698" s="28"/>
      <c r="HL698" s="28"/>
      <c r="HM698" s="28"/>
      <c r="HN698" s="28"/>
      <c r="HO698" s="28"/>
      <c r="HP698" s="28"/>
      <c r="HQ698" s="28"/>
      <c r="HR698" s="28"/>
      <c r="HS698" s="28"/>
      <c r="HT698" s="28"/>
      <c r="HU698" s="28"/>
      <c r="HV698" s="28"/>
      <c r="HW698" s="28"/>
      <c r="HX698" s="28"/>
      <c r="HY698" s="28"/>
      <c r="HZ698" s="28"/>
      <c r="IA698" s="28"/>
      <c r="IB698" s="28"/>
      <c r="IC698" s="28"/>
      <c r="ID698" s="28"/>
      <c r="IE698" s="28"/>
      <c r="IF698" s="28"/>
      <c r="IG698" s="28"/>
      <c r="IH698" s="28"/>
      <c r="II698" s="28"/>
      <c r="IJ698" s="28"/>
      <c r="IK698" s="28"/>
      <c r="IL698" s="28"/>
      <c r="IM698" s="28"/>
      <c r="IN698" s="28"/>
      <c r="IO698" s="28"/>
      <c r="IP698" s="28"/>
      <c r="IQ698" s="28"/>
      <c r="IR698" s="28"/>
      <c r="IS698" s="28"/>
      <c r="IT698" s="28"/>
      <c r="IU698" s="28"/>
      <c r="IV698" s="28"/>
      <c r="IW698" s="28"/>
      <c r="IX698" s="28"/>
      <c r="IY698" s="28"/>
      <c r="IZ698" s="28"/>
      <c r="JA698" s="28"/>
      <c r="JB698" s="28"/>
      <c r="JC698" s="28"/>
      <c r="JD698" s="28"/>
      <c r="JE698" s="28"/>
      <c r="JF698" s="28"/>
      <c r="JG698" s="28"/>
      <c r="JH698" s="28"/>
      <c r="JI698" s="28"/>
      <c r="JJ698" s="28"/>
      <c r="JK698" s="28"/>
      <c r="JL698" s="28"/>
      <c r="JM698" s="28"/>
      <c r="JN698" s="28"/>
      <c r="JO698" s="28"/>
      <c r="JP698" s="28"/>
      <c r="JQ698" s="28"/>
      <c r="JR698" s="28"/>
      <c r="JS698" s="28"/>
    </row>
    <row r="699" spans="1:279" s="27" customFormat="1" ht="12.75" outlineLevel="1" x14ac:dyDescent="0.2">
      <c r="A699" s="33"/>
      <c r="B699" s="58"/>
      <c r="C699" s="33"/>
      <c r="D699" s="33" t="s">
        <v>182</v>
      </c>
      <c r="E699" s="33"/>
      <c r="F699" s="33"/>
      <c r="G699" s="202"/>
      <c r="H699" s="33"/>
      <c r="I699" s="12" t="s">
        <v>184</v>
      </c>
      <c r="J699" s="230">
        <v>0</v>
      </c>
      <c r="K699" s="230">
        <f>+J699</f>
        <v>0</v>
      </c>
      <c r="L699" s="230">
        <f t="shared" ref="L699" si="1381">+K699</f>
        <v>0</v>
      </c>
      <c r="M699" s="230">
        <f t="shared" ref="M699" si="1382">+L699</f>
        <v>0</v>
      </c>
      <c r="N699" s="230">
        <f t="shared" ref="N699" si="1383">+M699</f>
        <v>0</v>
      </c>
      <c r="O699" s="230">
        <f t="shared" ref="O699" si="1384">+N699</f>
        <v>0</v>
      </c>
      <c r="P699" s="230">
        <f t="shared" ref="P699" si="1385">+O699</f>
        <v>0</v>
      </c>
      <c r="Q699" s="230">
        <f t="shared" ref="Q699" si="1386">+P699</f>
        <v>0</v>
      </c>
      <c r="R699" s="230">
        <f t="shared" ref="R699" si="1387">+Q699</f>
        <v>0</v>
      </c>
      <c r="S699" s="230">
        <f t="shared" ref="S699" si="1388">+R699</f>
        <v>0</v>
      </c>
      <c r="T699" s="230">
        <f t="shared" ref="T699" si="1389">+S699</f>
        <v>0</v>
      </c>
      <c r="U699" s="230">
        <f t="shared" ref="U699" si="1390">+T699</f>
        <v>0</v>
      </c>
      <c r="V699" s="230">
        <f>SUM(V664:AG664)/SUM(J664:U664)</f>
        <v>1.3729217049174083</v>
      </c>
      <c r="W699" s="230">
        <f>+V699</f>
        <v>1.3729217049174083</v>
      </c>
      <c r="X699" s="230">
        <f t="shared" ref="X699" si="1391">+W699</f>
        <v>1.3729217049174083</v>
      </c>
      <c r="Y699" s="230">
        <f t="shared" ref="Y699" si="1392">+X699</f>
        <v>1.3729217049174083</v>
      </c>
      <c r="Z699" s="230">
        <f t="shared" ref="Z699" si="1393">+Y699</f>
        <v>1.3729217049174083</v>
      </c>
      <c r="AA699" s="230">
        <f t="shared" ref="AA699" si="1394">+Z699</f>
        <v>1.3729217049174083</v>
      </c>
      <c r="AB699" s="230">
        <f t="shared" ref="AB699" si="1395">+AA699</f>
        <v>1.3729217049174083</v>
      </c>
      <c r="AC699" s="230">
        <f t="shared" ref="AC699" si="1396">+AB699</f>
        <v>1.3729217049174083</v>
      </c>
      <c r="AD699" s="230">
        <f t="shared" ref="AD699" si="1397">+AC699</f>
        <v>1.3729217049174083</v>
      </c>
      <c r="AE699" s="230">
        <f t="shared" ref="AE699" si="1398">+AD699</f>
        <v>1.3729217049174083</v>
      </c>
      <c r="AF699" s="230">
        <f t="shared" ref="AF699" si="1399">+AE699</f>
        <v>1.3729217049174083</v>
      </c>
      <c r="AG699" s="230">
        <f t="shared" ref="AG699" si="1400">+AF699</f>
        <v>1.3729217049174083</v>
      </c>
      <c r="AH699" s="230">
        <f>SUM(AH664:AS664)/SUM(V664:AG664)</f>
        <v>1.9601339626137984</v>
      </c>
      <c r="AI699" s="230">
        <f t="shared" ref="AI699" si="1401">+AH699</f>
        <v>1.9601339626137984</v>
      </c>
      <c r="AJ699" s="230">
        <f t="shared" ref="AJ699" si="1402">+AI699</f>
        <v>1.9601339626137984</v>
      </c>
      <c r="AK699" s="230">
        <f t="shared" ref="AK699" si="1403">+AJ699</f>
        <v>1.9601339626137984</v>
      </c>
      <c r="AL699" s="230">
        <f t="shared" ref="AL699" si="1404">+AK699</f>
        <v>1.9601339626137984</v>
      </c>
      <c r="AM699" s="230">
        <f t="shared" ref="AM699" si="1405">+AL699</f>
        <v>1.9601339626137984</v>
      </c>
      <c r="AN699" s="230">
        <f t="shared" ref="AN699" si="1406">+AM699</f>
        <v>1.9601339626137984</v>
      </c>
      <c r="AO699" s="230">
        <f t="shared" ref="AO699" si="1407">+AN699</f>
        <v>1.9601339626137984</v>
      </c>
      <c r="AP699" s="230">
        <f t="shared" ref="AP699" si="1408">+AO699</f>
        <v>1.9601339626137984</v>
      </c>
      <c r="AQ699" s="230">
        <f t="shared" ref="AQ699" si="1409">+AP699</f>
        <v>1.9601339626137984</v>
      </c>
      <c r="AR699" s="230">
        <f t="shared" ref="AR699" si="1410">+AQ699</f>
        <v>1.9601339626137984</v>
      </c>
      <c r="AS699" s="230">
        <f t="shared" ref="AS699" si="1411">+AR699</f>
        <v>1.9601339626137984</v>
      </c>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c r="CG699" s="34"/>
      <c r="CH699" s="34"/>
      <c r="CI699" s="34"/>
      <c r="CJ699" s="34"/>
      <c r="CK699" s="34"/>
      <c r="CL699" s="34"/>
      <c r="CM699" s="34"/>
      <c r="CN699" s="34"/>
      <c r="CO699" s="34"/>
      <c r="CP699" s="34"/>
      <c r="CQ699" s="34"/>
      <c r="CR699" s="34"/>
      <c r="CS699" s="34"/>
      <c r="CT699" s="34"/>
      <c r="CU699" s="34"/>
      <c r="CV699" s="34"/>
      <c r="CW699" s="34"/>
      <c r="CX699" s="34"/>
      <c r="CY699" s="34"/>
      <c r="CZ699" s="34"/>
      <c r="DA699" s="34"/>
      <c r="DB699" s="14"/>
      <c r="DC699" s="28"/>
      <c r="DD699" s="28"/>
      <c r="DE699" s="28"/>
      <c r="DF699" s="28"/>
      <c r="DG699" s="28"/>
      <c r="DH699" s="28"/>
      <c r="DI699" s="28"/>
      <c r="DJ699" s="28"/>
      <c r="DK699" s="28"/>
      <c r="DL699" s="28"/>
      <c r="DM699" s="28"/>
      <c r="DN699" s="28"/>
      <c r="DO699" s="28"/>
      <c r="DP699" s="28"/>
      <c r="DQ699" s="28"/>
      <c r="DR699" s="28"/>
      <c r="DS699" s="28"/>
      <c r="DT699" s="28"/>
      <c r="DU699" s="28"/>
      <c r="DV699" s="28"/>
      <c r="DW699" s="28"/>
      <c r="DX699" s="28"/>
      <c r="DY699" s="28"/>
      <c r="DZ699" s="28"/>
      <c r="EA699" s="28"/>
      <c r="EB699" s="28"/>
      <c r="EC699" s="28"/>
      <c r="ED699" s="28"/>
      <c r="EE699" s="28"/>
      <c r="EF699" s="28"/>
      <c r="EG699" s="28"/>
      <c r="EH699" s="28"/>
      <c r="EI699" s="28"/>
      <c r="EJ699" s="28"/>
      <c r="EK699" s="28"/>
      <c r="EL699" s="28"/>
      <c r="EM699" s="28"/>
      <c r="EN699" s="28"/>
      <c r="EO699" s="28"/>
      <c r="EP699" s="28"/>
      <c r="EQ699" s="28"/>
      <c r="ER699" s="28"/>
      <c r="ES699" s="28"/>
      <c r="ET699" s="28"/>
      <c r="EU699" s="28"/>
      <c r="EV699" s="28"/>
      <c r="EW699" s="28"/>
      <c r="EX699" s="28"/>
      <c r="EY699" s="28"/>
      <c r="EZ699" s="28"/>
      <c r="FA699" s="28"/>
      <c r="FB699" s="28"/>
      <c r="FC699" s="28"/>
      <c r="FD699" s="28"/>
      <c r="FE699" s="28"/>
      <c r="FF699" s="28"/>
      <c r="FG699" s="28"/>
      <c r="FH699" s="28"/>
      <c r="FI699" s="28"/>
      <c r="FJ699" s="28"/>
      <c r="FK699" s="28"/>
      <c r="FL699" s="28"/>
      <c r="FM699" s="28"/>
      <c r="FN699" s="28"/>
      <c r="FO699" s="28"/>
      <c r="FP699" s="28"/>
      <c r="FQ699" s="28"/>
      <c r="FR699" s="28"/>
      <c r="FS699" s="28"/>
      <c r="FT699" s="28"/>
      <c r="FU699" s="28"/>
      <c r="FV699" s="28"/>
      <c r="FW699" s="28"/>
      <c r="FX699" s="28"/>
      <c r="FY699" s="28"/>
      <c r="FZ699" s="28"/>
      <c r="GA699" s="28"/>
      <c r="GB699" s="28"/>
      <c r="GC699" s="28"/>
      <c r="GD699" s="28"/>
      <c r="GE699" s="28"/>
      <c r="GF699" s="28"/>
      <c r="GG699" s="28"/>
      <c r="GH699" s="28"/>
      <c r="GI699" s="28"/>
      <c r="GJ699" s="28"/>
      <c r="GK699" s="28"/>
      <c r="GL699" s="28"/>
      <c r="GM699" s="28"/>
      <c r="GN699" s="28"/>
      <c r="GO699" s="28"/>
      <c r="GP699" s="28"/>
      <c r="GQ699" s="28"/>
      <c r="GR699" s="28"/>
      <c r="GS699" s="28"/>
      <c r="GT699" s="28"/>
      <c r="GU699" s="28"/>
      <c r="GV699" s="28"/>
      <c r="GW699" s="28"/>
      <c r="GX699" s="28"/>
      <c r="GY699" s="28"/>
      <c r="GZ699" s="28"/>
      <c r="HA699" s="28"/>
      <c r="HB699" s="28"/>
      <c r="HC699" s="28"/>
      <c r="HD699" s="28"/>
      <c r="HE699" s="28"/>
      <c r="HF699" s="28"/>
      <c r="HG699" s="28"/>
      <c r="HH699" s="28"/>
      <c r="HI699" s="28"/>
      <c r="HJ699" s="28"/>
      <c r="HK699" s="28"/>
      <c r="HL699" s="28"/>
      <c r="HM699" s="28"/>
      <c r="HN699" s="28"/>
      <c r="HO699" s="28"/>
      <c r="HP699" s="28"/>
      <c r="HQ699" s="28"/>
      <c r="HR699" s="28"/>
      <c r="HS699" s="28"/>
      <c r="HT699" s="28"/>
      <c r="HU699" s="28"/>
      <c r="HV699" s="28"/>
      <c r="HW699" s="28"/>
      <c r="HX699" s="28"/>
      <c r="HY699" s="28"/>
      <c r="HZ699" s="28"/>
      <c r="IA699" s="28"/>
      <c r="IB699" s="28"/>
      <c r="IC699" s="28"/>
      <c r="ID699" s="28"/>
      <c r="IE699" s="28"/>
      <c r="IF699" s="28"/>
      <c r="IG699" s="28"/>
      <c r="IH699" s="28"/>
      <c r="II699" s="28"/>
      <c r="IJ699" s="28"/>
      <c r="IK699" s="28"/>
      <c r="IL699" s="28"/>
      <c r="IM699" s="28"/>
      <c r="IN699" s="28"/>
      <c r="IO699" s="28"/>
      <c r="IP699" s="28"/>
      <c r="IQ699" s="28"/>
      <c r="IR699" s="28"/>
      <c r="IS699" s="28"/>
      <c r="IT699" s="28"/>
      <c r="IU699" s="28"/>
      <c r="IV699" s="28"/>
      <c r="IW699" s="28"/>
      <c r="IX699" s="28"/>
      <c r="IY699" s="28"/>
      <c r="IZ699" s="28"/>
      <c r="JA699" s="28"/>
      <c r="JB699" s="28"/>
      <c r="JC699" s="28"/>
      <c r="JD699" s="28"/>
      <c r="JE699" s="28"/>
      <c r="JF699" s="28"/>
      <c r="JG699" s="28"/>
      <c r="JH699" s="28"/>
      <c r="JI699" s="28"/>
      <c r="JJ699" s="28"/>
      <c r="JK699" s="28"/>
      <c r="JL699" s="28"/>
      <c r="JM699" s="28"/>
      <c r="JN699" s="28"/>
      <c r="JO699" s="28"/>
      <c r="JP699" s="28"/>
      <c r="JQ699" s="28"/>
      <c r="JR699" s="28"/>
      <c r="JS699" s="28"/>
    </row>
    <row r="700" spans="1:279" s="27" customFormat="1" ht="12.75" outlineLevel="1" x14ac:dyDescent="0.2">
      <c r="A700" s="33"/>
      <c r="B700" s="58"/>
      <c r="C700" s="33"/>
      <c r="D700" s="33"/>
      <c r="E700" s="33"/>
      <c r="F700" s="33"/>
      <c r="G700" s="202"/>
      <c r="H700" s="33"/>
      <c r="I700" s="12"/>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c r="CG700" s="34"/>
      <c r="CH700" s="34"/>
      <c r="CI700" s="34"/>
      <c r="CJ700" s="34"/>
      <c r="CK700" s="34"/>
      <c r="CL700" s="34"/>
      <c r="CM700" s="34"/>
      <c r="CN700" s="34"/>
      <c r="CO700" s="34"/>
      <c r="CP700" s="34"/>
      <c r="CQ700" s="34"/>
      <c r="CR700" s="34"/>
      <c r="CS700" s="34"/>
      <c r="CT700" s="34"/>
      <c r="CU700" s="34"/>
      <c r="CV700" s="34"/>
      <c r="CW700" s="34"/>
      <c r="CX700" s="34"/>
      <c r="CY700" s="34"/>
      <c r="CZ700" s="34"/>
      <c r="DA700" s="34"/>
      <c r="DB700" s="14"/>
      <c r="DC700" s="28"/>
      <c r="DD700" s="28"/>
      <c r="DE700" s="28"/>
      <c r="DF700" s="28"/>
      <c r="DG700" s="28"/>
      <c r="DH700" s="28"/>
      <c r="DI700" s="28"/>
      <c r="DJ700" s="28"/>
      <c r="DK700" s="28"/>
      <c r="DL700" s="28"/>
      <c r="DM700" s="28"/>
      <c r="DN700" s="28"/>
      <c r="DO700" s="28"/>
      <c r="DP700" s="28"/>
      <c r="DQ700" s="28"/>
      <c r="DR700" s="28"/>
      <c r="DS700" s="28"/>
      <c r="DT700" s="28"/>
      <c r="DU700" s="28"/>
      <c r="DV700" s="28"/>
      <c r="DW700" s="28"/>
      <c r="DX700" s="28"/>
      <c r="DY700" s="28"/>
      <c r="DZ700" s="28"/>
      <c r="EA700" s="28"/>
      <c r="EB700" s="28"/>
      <c r="EC700" s="28"/>
      <c r="ED700" s="28"/>
      <c r="EE700" s="28"/>
      <c r="EF700" s="28"/>
      <c r="EG700" s="28"/>
      <c r="EH700" s="28"/>
      <c r="EI700" s="28"/>
      <c r="EJ700" s="28"/>
      <c r="EK700" s="28"/>
      <c r="EL700" s="28"/>
      <c r="EM700" s="28"/>
      <c r="EN700" s="28"/>
      <c r="EO700" s="28"/>
      <c r="EP700" s="28"/>
      <c r="EQ700" s="28"/>
      <c r="ER700" s="28"/>
      <c r="ES700" s="28"/>
      <c r="ET700" s="28"/>
      <c r="EU700" s="28"/>
      <c r="EV700" s="28"/>
      <c r="EW700" s="28"/>
      <c r="EX700" s="28"/>
      <c r="EY700" s="28"/>
      <c r="EZ700" s="28"/>
      <c r="FA700" s="28"/>
      <c r="FB700" s="28"/>
      <c r="FC700" s="28"/>
      <c r="FD700" s="28"/>
      <c r="FE700" s="28"/>
      <c r="FF700" s="28"/>
      <c r="FG700" s="28"/>
      <c r="FH700" s="28"/>
      <c r="FI700" s="28"/>
      <c r="FJ700" s="28"/>
      <c r="FK700" s="28"/>
      <c r="FL700" s="28"/>
      <c r="FM700" s="28"/>
      <c r="FN700" s="28"/>
      <c r="FO700" s="28"/>
      <c r="FP700" s="28"/>
      <c r="FQ700" s="28"/>
      <c r="FR700" s="28"/>
      <c r="FS700" s="28"/>
      <c r="FT700" s="28"/>
      <c r="FU700" s="28"/>
      <c r="FV700" s="28"/>
      <c r="FW700" s="28"/>
      <c r="FX700" s="28"/>
      <c r="FY700" s="28"/>
      <c r="FZ700" s="28"/>
      <c r="GA700" s="28"/>
      <c r="GB700" s="28"/>
      <c r="GC700" s="28"/>
      <c r="GD700" s="28"/>
      <c r="GE700" s="28"/>
      <c r="GF700" s="28"/>
      <c r="GG700" s="28"/>
      <c r="GH700" s="28"/>
      <c r="GI700" s="28"/>
      <c r="GJ700" s="28"/>
      <c r="GK700" s="28"/>
      <c r="GL700" s="28"/>
      <c r="GM700" s="28"/>
      <c r="GN700" s="28"/>
      <c r="GO700" s="28"/>
      <c r="GP700" s="28"/>
      <c r="GQ700" s="28"/>
      <c r="GR700" s="28"/>
      <c r="GS700" s="28"/>
      <c r="GT700" s="28"/>
      <c r="GU700" s="28"/>
      <c r="GV700" s="28"/>
      <c r="GW700" s="28"/>
      <c r="GX700" s="28"/>
      <c r="GY700" s="28"/>
      <c r="GZ700" s="28"/>
      <c r="HA700" s="28"/>
      <c r="HB700" s="28"/>
      <c r="HC700" s="28"/>
      <c r="HD700" s="28"/>
      <c r="HE700" s="28"/>
      <c r="HF700" s="28"/>
      <c r="HG700" s="28"/>
      <c r="HH700" s="28"/>
      <c r="HI700" s="28"/>
      <c r="HJ700" s="28"/>
      <c r="HK700" s="28"/>
      <c r="HL700" s="28"/>
      <c r="HM700" s="28"/>
      <c r="HN700" s="28"/>
      <c r="HO700" s="28"/>
      <c r="HP700" s="28"/>
      <c r="HQ700" s="28"/>
      <c r="HR700" s="28"/>
      <c r="HS700" s="28"/>
      <c r="HT700" s="28"/>
      <c r="HU700" s="28"/>
      <c r="HV700" s="28"/>
      <c r="HW700" s="28"/>
      <c r="HX700" s="28"/>
      <c r="HY700" s="28"/>
      <c r="HZ700" s="28"/>
      <c r="IA700" s="28"/>
      <c r="IB700" s="28"/>
      <c r="IC700" s="28"/>
      <c r="ID700" s="28"/>
      <c r="IE700" s="28"/>
      <c r="IF700" s="28"/>
      <c r="IG700" s="28"/>
      <c r="IH700" s="28"/>
      <c r="II700" s="28"/>
      <c r="IJ700" s="28"/>
      <c r="IK700" s="28"/>
      <c r="IL700" s="28"/>
      <c r="IM700" s="28"/>
      <c r="IN700" s="28"/>
      <c r="IO700" s="28"/>
      <c r="IP700" s="28"/>
      <c r="IQ700" s="28"/>
      <c r="IR700" s="28"/>
      <c r="IS700" s="28"/>
      <c r="IT700" s="28"/>
      <c r="IU700" s="28"/>
      <c r="IV700" s="28"/>
      <c r="IW700" s="28"/>
      <c r="IX700" s="28"/>
      <c r="IY700" s="28"/>
      <c r="IZ700" s="28"/>
      <c r="JA700" s="28"/>
      <c r="JB700" s="28"/>
      <c r="JC700" s="28"/>
      <c r="JD700" s="28"/>
      <c r="JE700" s="28"/>
      <c r="JF700" s="28"/>
      <c r="JG700" s="28"/>
      <c r="JH700" s="28"/>
      <c r="JI700" s="28"/>
      <c r="JJ700" s="28"/>
      <c r="JK700" s="28"/>
      <c r="JL700" s="28"/>
      <c r="JM700" s="28"/>
      <c r="JN700" s="28"/>
      <c r="JO700" s="28"/>
      <c r="JP700" s="28"/>
      <c r="JQ700" s="28"/>
      <c r="JR700" s="28"/>
      <c r="JS700" s="28"/>
    </row>
    <row r="701" spans="1:279" s="27" customFormat="1" ht="12.75" outlineLevel="1" x14ac:dyDescent="0.2">
      <c r="A701" s="33"/>
      <c r="B701" s="58"/>
      <c r="C701" s="33"/>
      <c r="D701" s="33"/>
      <c r="E701" s="33"/>
      <c r="F701" s="33"/>
      <c r="G701" s="202"/>
      <c r="H701" s="33"/>
      <c r="I701" s="12"/>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c r="CG701" s="34"/>
      <c r="CH701" s="34"/>
      <c r="CI701" s="34"/>
      <c r="CJ701" s="34"/>
      <c r="CK701" s="34"/>
      <c r="CL701" s="34"/>
      <c r="CM701" s="34"/>
      <c r="CN701" s="34"/>
      <c r="CO701" s="34"/>
      <c r="CP701" s="34"/>
      <c r="CQ701" s="34"/>
      <c r="CR701" s="34"/>
      <c r="CS701" s="34"/>
      <c r="CT701" s="34"/>
      <c r="CU701" s="34"/>
      <c r="CV701" s="34"/>
      <c r="CW701" s="34"/>
      <c r="CX701" s="34"/>
      <c r="CY701" s="34"/>
      <c r="CZ701" s="34"/>
      <c r="DA701" s="34"/>
      <c r="DB701" s="14"/>
      <c r="DC701" s="28"/>
      <c r="DD701" s="28"/>
      <c r="DE701" s="28"/>
      <c r="DF701" s="28"/>
      <c r="DG701" s="28"/>
      <c r="DH701" s="28"/>
      <c r="DI701" s="28"/>
      <c r="DJ701" s="28"/>
      <c r="DK701" s="28"/>
      <c r="DL701" s="28"/>
      <c r="DM701" s="28"/>
      <c r="DN701" s="28"/>
      <c r="DO701" s="28"/>
      <c r="DP701" s="28"/>
      <c r="DQ701" s="28"/>
      <c r="DR701" s="28"/>
      <c r="DS701" s="28"/>
      <c r="DT701" s="28"/>
      <c r="DU701" s="28"/>
      <c r="DV701" s="28"/>
      <c r="DW701" s="28"/>
      <c r="DX701" s="28"/>
      <c r="DY701" s="28"/>
      <c r="DZ701" s="28"/>
      <c r="EA701" s="28"/>
      <c r="EB701" s="28"/>
      <c r="EC701" s="28"/>
      <c r="ED701" s="28"/>
      <c r="EE701" s="28"/>
      <c r="EF701" s="28"/>
      <c r="EG701" s="28"/>
      <c r="EH701" s="28"/>
      <c r="EI701" s="28"/>
      <c r="EJ701" s="28"/>
      <c r="EK701" s="28"/>
      <c r="EL701" s="28"/>
      <c r="EM701" s="28"/>
      <c r="EN701" s="28"/>
      <c r="EO701" s="28"/>
      <c r="EP701" s="28"/>
      <c r="EQ701" s="28"/>
      <c r="ER701" s="28"/>
      <c r="ES701" s="28"/>
      <c r="ET701" s="28"/>
      <c r="EU701" s="28"/>
      <c r="EV701" s="28"/>
      <c r="EW701" s="28"/>
      <c r="EX701" s="28"/>
      <c r="EY701" s="28"/>
      <c r="EZ701" s="28"/>
      <c r="FA701" s="28"/>
      <c r="FB701" s="28"/>
      <c r="FC701" s="28"/>
      <c r="FD701" s="28"/>
      <c r="FE701" s="28"/>
      <c r="FF701" s="28"/>
      <c r="FG701" s="28"/>
      <c r="FH701" s="28"/>
      <c r="FI701" s="28"/>
      <c r="FJ701" s="28"/>
      <c r="FK701" s="28"/>
      <c r="FL701" s="28"/>
      <c r="FM701" s="28"/>
      <c r="FN701" s="28"/>
      <c r="FO701" s="28"/>
      <c r="FP701" s="28"/>
      <c r="FQ701" s="28"/>
      <c r="FR701" s="28"/>
      <c r="FS701" s="28"/>
      <c r="FT701" s="28"/>
      <c r="FU701" s="28"/>
      <c r="FV701" s="28"/>
      <c r="FW701" s="28"/>
      <c r="FX701" s="28"/>
      <c r="FY701" s="28"/>
      <c r="FZ701" s="28"/>
      <c r="GA701" s="28"/>
      <c r="GB701" s="28"/>
      <c r="GC701" s="28"/>
      <c r="GD701" s="28"/>
      <c r="GE701" s="28"/>
      <c r="GF701" s="28"/>
      <c r="GG701" s="28"/>
      <c r="GH701" s="28"/>
      <c r="GI701" s="28"/>
      <c r="GJ701" s="28"/>
      <c r="GK701" s="28"/>
      <c r="GL701" s="28"/>
      <c r="GM701" s="28"/>
      <c r="GN701" s="28"/>
      <c r="GO701" s="28"/>
      <c r="GP701" s="28"/>
      <c r="GQ701" s="28"/>
      <c r="GR701" s="28"/>
      <c r="GS701" s="28"/>
      <c r="GT701" s="28"/>
      <c r="GU701" s="28"/>
      <c r="GV701" s="28"/>
      <c r="GW701" s="28"/>
      <c r="GX701" s="28"/>
      <c r="GY701" s="28"/>
      <c r="GZ701" s="28"/>
      <c r="HA701" s="28"/>
      <c r="HB701" s="28"/>
      <c r="HC701" s="28"/>
      <c r="HD701" s="28"/>
      <c r="HE701" s="28"/>
      <c r="HF701" s="28"/>
      <c r="HG701" s="28"/>
      <c r="HH701" s="28"/>
      <c r="HI701" s="28"/>
      <c r="HJ701" s="28"/>
      <c r="HK701" s="28"/>
      <c r="HL701" s="28"/>
      <c r="HM701" s="28"/>
      <c r="HN701" s="28"/>
      <c r="HO701" s="28"/>
      <c r="HP701" s="28"/>
      <c r="HQ701" s="28"/>
      <c r="HR701" s="28"/>
      <c r="HS701" s="28"/>
      <c r="HT701" s="28"/>
      <c r="HU701" s="28"/>
      <c r="HV701" s="28"/>
      <c r="HW701" s="28"/>
      <c r="HX701" s="28"/>
      <c r="HY701" s="28"/>
      <c r="HZ701" s="28"/>
      <c r="IA701" s="28"/>
      <c r="IB701" s="28"/>
      <c r="IC701" s="28"/>
      <c r="ID701" s="28"/>
      <c r="IE701" s="28"/>
      <c r="IF701" s="28"/>
      <c r="IG701" s="28"/>
      <c r="IH701" s="28"/>
      <c r="II701" s="28"/>
      <c r="IJ701" s="28"/>
      <c r="IK701" s="28"/>
      <c r="IL701" s="28"/>
      <c r="IM701" s="28"/>
      <c r="IN701" s="28"/>
      <c r="IO701" s="28"/>
      <c r="IP701" s="28"/>
      <c r="IQ701" s="28"/>
      <c r="IR701" s="28"/>
      <c r="IS701" s="28"/>
      <c r="IT701" s="28"/>
      <c r="IU701" s="28"/>
      <c r="IV701" s="28"/>
      <c r="IW701" s="28"/>
      <c r="IX701" s="28"/>
      <c r="IY701" s="28"/>
      <c r="IZ701" s="28"/>
      <c r="JA701" s="28"/>
      <c r="JB701" s="28"/>
      <c r="JC701" s="28"/>
      <c r="JD701" s="28"/>
      <c r="JE701" s="28"/>
      <c r="JF701" s="28"/>
      <c r="JG701" s="28"/>
      <c r="JH701" s="28"/>
      <c r="JI701" s="28"/>
      <c r="JJ701" s="28"/>
      <c r="JK701" s="28"/>
      <c r="JL701" s="28"/>
      <c r="JM701" s="28"/>
      <c r="JN701" s="28"/>
      <c r="JO701" s="28"/>
      <c r="JP701" s="28"/>
      <c r="JQ701" s="28"/>
      <c r="JR701" s="28"/>
      <c r="JS701" s="28"/>
    </row>
    <row r="702" spans="1:279" s="27" customFormat="1" ht="12.75" outlineLevel="1" x14ac:dyDescent="0.2">
      <c r="A702" s="33"/>
      <c r="B702" s="58">
        <v>2</v>
      </c>
      <c r="C702" s="33" t="str">
        <f>+C684</f>
        <v>TOLPOS SaaS</v>
      </c>
      <c r="D702" s="33" t="s">
        <v>181</v>
      </c>
      <c r="E702" s="33"/>
      <c r="F702" s="33"/>
      <c r="G702" s="202"/>
      <c r="H702" s="33"/>
      <c r="I702" s="12" t="s">
        <v>183</v>
      </c>
      <c r="J702" s="229">
        <v>0</v>
      </c>
      <c r="K702" s="229">
        <f>+K665/J665-1</f>
        <v>-0.3548664154003367</v>
      </c>
      <c r="L702" s="229">
        <f t="shared" ref="L702" si="1412">+L665/K665-1</f>
        <v>-0.29036363105457719</v>
      </c>
      <c r="M702" s="229">
        <f t="shared" ref="M702" si="1413">+M665/L665-1</f>
        <v>-0.25181096228029176</v>
      </c>
      <c r="N702" s="229">
        <f t="shared" ref="N702" si="1414">+N665/M665-1</f>
        <v>-0.13027631758209079</v>
      </c>
      <c r="O702" s="229">
        <f>+O665/N665-1</f>
        <v>-2.3226960418201936E-2</v>
      </c>
      <c r="P702" s="229">
        <f t="shared" ref="P702" si="1415">+P665/O665-1</f>
        <v>0.42330678579030145</v>
      </c>
      <c r="Q702" s="229">
        <f t="shared" ref="Q702" si="1416">+Q665/P665-1</f>
        <v>-0.35999187368307595</v>
      </c>
      <c r="R702" s="229">
        <f t="shared" ref="R702" si="1417">+R665/Q665-1</f>
        <v>0.25021665248246916</v>
      </c>
      <c r="S702" s="229">
        <f t="shared" ref="S702" si="1418">+S665/R665-1</f>
        <v>0.1134013142233381</v>
      </c>
      <c r="T702" s="229">
        <f t="shared" ref="T702" si="1419">+T665/S665-1</f>
        <v>0.48492584769927238</v>
      </c>
      <c r="U702" s="229">
        <f t="shared" ref="U702" si="1420">+U665/T665-1</f>
        <v>0.49972328631121443</v>
      </c>
      <c r="V702" s="229">
        <f t="shared" ref="V702" si="1421">+V665/U665-1</f>
        <v>-0.2552885457166516</v>
      </c>
      <c r="W702" s="229">
        <f t="shared" ref="W702" si="1422">+W665/V665-1</f>
        <v>3.5849149416320669E-2</v>
      </c>
      <c r="X702" s="229">
        <f t="shared" ref="X702" si="1423">+X665/W665-1</f>
        <v>5.4172360050487089E-2</v>
      </c>
      <c r="Y702" s="229">
        <f t="shared" ref="Y702" si="1424">+Y665/X665-1</f>
        <v>-0.19901279631907332</v>
      </c>
      <c r="Z702" s="229">
        <f t="shared" ref="Z702" si="1425">+Z665/Y665-1</f>
        <v>-3.3746977646380349E-2</v>
      </c>
      <c r="AA702" s="229">
        <f t="shared" ref="AA702" si="1426">+AA665/Z665-1</f>
        <v>-3.911135880327099E-3</v>
      </c>
      <c r="AB702" s="229">
        <f t="shared" ref="AB702" si="1427">+AB665/AA665-1</f>
        <v>0.26603481503568349</v>
      </c>
      <c r="AC702" s="229">
        <f t="shared" ref="AC702" si="1428">+AC665/AB665-1</f>
        <v>-0.13731875203486665</v>
      </c>
      <c r="AD702" s="229">
        <f t="shared" ref="AD702" si="1429">+AD665/AC665-1</f>
        <v>8.5502689662029674E-2</v>
      </c>
      <c r="AE702" s="229">
        <f t="shared" ref="AE702" si="1430">+AE665/AD665-1</f>
        <v>0.13417576026689493</v>
      </c>
      <c r="AF702" s="229">
        <f t="shared" ref="AF702" si="1431">+AF665/AE665-1</f>
        <v>0.34299362104620035</v>
      </c>
      <c r="AG702" s="229">
        <f t="shared" ref="AG702" si="1432">+AG665/AF665-1</f>
        <v>8.8556768062377555E-2</v>
      </c>
      <c r="AH702" s="229">
        <f t="shared" ref="AH702" si="1433">+AH665/AG665-1</f>
        <v>7.3167501142892277E-2</v>
      </c>
      <c r="AI702" s="229">
        <f t="shared" ref="AI702" si="1434">+AI665/AH665-1</f>
        <v>-0.12227964277882364</v>
      </c>
      <c r="AJ702" s="229">
        <f t="shared" ref="AJ702" si="1435">+AJ665/AI665-1</f>
        <v>-0.20919344348856495</v>
      </c>
      <c r="AK702" s="229">
        <f t="shared" ref="AK702" si="1436">+AK665/AJ665-1</f>
        <v>0.15858852621486053</v>
      </c>
      <c r="AL702" s="229">
        <f t="shared" ref="AL702" si="1437">+AL665/AK665-1</f>
        <v>-0.14338324024985316</v>
      </c>
      <c r="AM702" s="229">
        <f t="shared" ref="AM702" si="1438">+AM665/AL665-1</f>
        <v>0.46957729818804972</v>
      </c>
      <c r="AN702" s="229">
        <f t="shared" ref="AN702" si="1439">+AN665/AM665-1</f>
        <v>-0.90386248759666754</v>
      </c>
      <c r="AO702" s="229">
        <f t="shared" ref="AO702" si="1440">+AO665/AN665-1</f>
        <v>-0.33644240334346542</v>
      </c>
      <c r="AP702" s="229">
        <f t="shared" ref="AP702" si="1441">+AP665/AO665-1</f>
        <v>-0.18668878269541733</v>
      </c>
      <c r="AQ702" s="229">
        <f t="shared" ref="AQ702" si="1442">+AQ665/AP665-1</f>
        <v>-1</v>
      </c>
      <c r="AR702" s="229"/>
      <c r="AS702" s="229"/>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c r="CG702" s="34"/>
      <c r="CH702" s="34"/>
      <c r="CI702" s="34"/>
      <c r="CJ702" s="34"/>
      <c r="CK702" s="34"/>
      <c r="CL702" s="34"/>
      <c r="CM702" s="34"/>
      <c r="CN702" s="34"/>
      <c r="CO702" s="34"/>
      <c r="CP702" s="34"/>
      <c r="CQ702" s="34"/>
      <c r="CR702" s="34"/>
      <c r="CS702" s="34"/>
      <c r="CT702" s="34"/>
      <c r="CU702" s="34"/>
      <c r="CV702" s="34"/>
      <c r="CW702" s="34"/>
      <c r="CX702" s="34"/>
      <c r="CY702" s="34"/>
      <c r="CZ702" s="34"/>
      <c r="DA702" s="34"/>
      <c r="DB702" s="14"/>
      <c r="DC702" s="28"/>
      <c r="DD702" s="28"/>
      <c r="DE702" s="28"/>
      <c r="DF702" s="28"/>
      <c r="DG702" s="28"/>
      <c r="DH702" s="28"/>
      <c r="DI702" s="28"/>
      <c r="DJ702" s="28"/>
      <c r="DK702" s="28"/>
      <c r="DL702" s="28"/>
      <c r="DM702" s="28"/>
      <c r="DN702" s="28"/>
      <c r="DO702" s="28"/>
      <c r="DP702" s="28"/>
      <c r="DQ702" s="28"/>
      <c r="DR702" s="28"/>
      <c r="DS702" s="28"/>
      <c r="DT702" s="28"/>
      <c r="DU702" s="28"/>
      <c r="DV702" s="28"/>
      <c r="DW702" s="28"/>
      <c r="DX702" s="28"/>
      <c r="DY702" s="28"/>
      <c r="DZ702" s="28"/>
      <c r="EA702" s="28"/>
      <c r="EB702" s="28"/>
      <c r="EC702" s="28"/>
      <c r="ED702" s="28"/>
      <c r="EE702" s="28"/>
      <c r="EF702" s="28"/>
      <c r="EG702" s="28"/>
      <c r="EH702" s="28"/>
      <c r="EI702" s="28"/>
      <c r="EJ702" s="28"/>
      <c r="EK702" s="28"/>
      <c r="EL702" s="28"/>
      <c r="EM702" s="28"/>
      <c r="EN702" s="28"/>
      <c r="EO702" s="28"/>
      <c r="EP702" s="28"/>
      <c r="EQ702" s="28"/>
      <c r="ER702" s="28"/>
      <c r="ES702" s="28"/>
      <c r="ET702" s="28"/>
      <c r="EU702" s="28"/>
      <c r="EV702" s="28"/>
      <c r="EW702" s="28"/>
      <c r="EX702" s="28"/>
      <c r="EY702" s="28"/>
      <c r="EZ702" s="28"/>
      <c r="FA702" s="28"/>
      <c r="FB702" s="28"/>
      <c r="FC702" s="28"/>
      <c r="FD702" s="28"/>
      <c r="FE702" s="28"/>
      <c r="FF702" s="28"/>
      <c r="FG702" s="28"/>
      <c r="FH702" s="28"/>
      <c r="FI702" s="28"/>
      <c r="FJ702" s="28"/>
      <c r="FK702" s="28"/>
      <c r="FL702" s="28"/>
      <c r="FM702" s="28"/>
      <c r="FN702" s="28"/>
      <c r="FO702" s="28"/>
      <c r="FP702" s="28"/>
      <c r="FQ702" s="28"/>
      <c r="FR702" s="28"/>
      <c r="FS702" s="28"/>
      <c r="FT702" s="28"/>
      <c r="FU702" s="28"/>
      <c r="FV702" s="28"/>
      <c r="FW702" s="28"/>
      <c r="FX702" s="28"/>
      <c r="FY702" s="28"/>
      <c r="FZ702" s="28"/>
      <c r="GA702" s="28"/>
      <c r="GB702" s="28"/>
      <c r="GC702" s="28"/>
      <c r="GD702" s="28"/>
      <c r="GE702" s="28"/>
      <c r="GF702" s="28"/>
      <c r="GG702" s="28"/>
      <c r="GH702" s="28"/>
      <c r="GI702" s="28"/>
      <c r="GJ702" s="28"/>
      <c r="GK702" s="28"/>
      <c r="GL702" s="28"/>
      <c r="GM702" s="28"/>
      <c r="GN702" s="28"/>
      <c r="GO702" s="28"/>
      <c r="GP702" s="28"/>
      <c r="GQ702" s="28"/>
      <c r="GR702" s="28"/>
      <c r="GS702" s="28"/>
      <c r="GT702" s="28"/>
      <c r="GU702" s="28"/>
      <c r="GV702" s="28"/>
      <c r="GW702" s="28"/>
      <c r="GX702" s="28"/>
      <c r="GY702" s="28"/>
      <c r="GZ702" s="28"/>
      <c r="HA702" s="28"/>
      <c r="HB702" s="28"/>
      <c r="HC702" s="28"/>
      <c r="HD702" s="28"/>
      <c r="HE702" s="28"/>
      <c r="HF702" s="28"/>
      <c r="HG702" s="28"/>
      <c r="HH702" s="28"/>
      <c r="HI702" s="28"/>
      <c r="HJ702" s="28"/>
      <c r="HK702" s="28"/>
      <c r="HL702" s="28"/>
      <c r="HM702" s="28"/>
      <c r="HN702" s="28"/>
      <c r="HO702" s="28"/>
      <c r="HP702" s="28"/>
      <c r="HQ702" s="28"/>
      <c r="HR702" s="28"/>
      <c r="HS702" s="28"/>
      <c r="HT702" s="28"/>
      <c r="HU702" s="28"/>
      <c r="HV702" s="28"/>
      <c r="HW702" s="28"/>
      <c r="HX702" s="28"/>
      <c r="HY702" s="28"/>
      <c r="HZ702" s="28"/>
      <c r="IA702" s="28"/>
      <c r="IB702" s="28"/>
      <c r="IC702" s="28"/>
      <c r="ID702" s="28"/>
      <c r="IE702" s="28"/>
      <c r="IF702" s="28"/>
      <c r="IG702" s="28"/>
      <c r="IH702" s="28"/>
      <c r="II702" s="28"/>
      <c r="IJ702" s="28"/>
      <c r="IK702" s="28"/>
      <c r="IL702" s="28"/>
      <c r="IM702" s="28"/>
      <c r="IN702" s="28"/>
      <c r="IO702" s="28"/>
      <c r="IP702" s="28"/>
      <c r="IQ702" s="28"/>
      <c r="IR702" s="28"/>
      <c r="IS702" s="28"/>
      <c r="IT702" s="28"/>
      <c r="IU702" s="28"/>
      <c r="IV702" s="28"/>
      <c r="IW702" s="28"/>
      <c r="IX702" s="28"/>
      <c r="IY702" s="28"/>
      <c r="IZ702" s="28"/>
      <c r="JA702" s="28"/>
      <c r="JB702" s="28"/>
      <c r="JC702" s="28"/>
      <c r="JD702" s="28"/>
      <c r="JE702" s="28"/>
      <c r="JF702" s="28"/>
      <c r="JG702" s="28"/>
      <c r="JH702" s="28"/>
      <c r="JI702" s="28"/>
      <c r="JJ702" s="28"/>
      <c r="JK702" s="28"/>
      <c r="JL702" s="28"/>
      <c r="JM702" s="28"/>
      <c r="JN702" s="28"/>
      <c r="JO702" s="28"/>
      <c r="JP702" s="28"/>
      <c r="JQ702" s="28"/>
      <c r="JR702" s="28"/>
      <c r="JS702" s="28"/>
    </row>
    <row r="703" spans="1:279" s="27" customFormat="1" ht="12.75" outlineLevel="1" x14ac:dyDescent="0.2">
      <c r="A703" s="33"/>
      <c r="B703" s="58"/>
      <c r="C703" s="33"/>
      <c r="D703" s="33" t="s">
        <v>182</v>
      </c>
      <c r="E703" s="33"/>
      <c r="F703" s="33"/>
      <c r="G703" s="202"/>
      <c r="H703" s="33"/>
      <c r="I703" s="12" t="s">
        <v>184</v>
      </c>
      <c r="J703" s="230">
        <v>0</v>
      </c>
      <c r="K703" s="230">
        <f>+J703</f>
        <v>0</v>
      </c>
      <c r="L703" s="230">
        <f t="shared" ref="L703" si="1443">+K703</f>
        <v>0</v>
      </c>
      <c r="M703" s="230">
        <f t="shared" ref="M703" si="1444">+L703</f>
        <v>0</v>
      </c>
      <c r="N703" s="230">
        <f t="shared" ref="N703" si="1445">+M703</f>
        <v>0</v>
      </c>
      <c r="O703" s="230">
        <f t="shared" ref="O703" si="1446">+N703</f>
        <v>0</v>
      </c>
      <c r="P703" s="230">
        <f t="shared" ref="P703" si="1447">+O703</f>
        <v>0</v>
      </c>
      <c r="Q703" s="230">
        <f t="shared" ref="Q703" si="1448">+P703</f>
        <v>0</v>
      </c>
      <c r="R703" s="230">
        <f t="shared" ref="R703" si="1449">+Q703</f>
        <v>0</v>
      </c>
      <c r="S703" s="230">
        <f t="shared" ref="S703" si="1450">+R703</f>
        <v>0</v>
      </c>
      <c r="T703" s="230">
        <f t="shared" ref="T703" si="1451">+S703</f>
        <v>0</v>
      </c>
      <c r="U703" s="230">
        <f t="shared" ref="U703" si="1452">+T703</f>
        <v>0</v>
      </c>
      <c r="V703" s="230">
        <f>SUM(V665:AG665)/SUM(J665:U665)</f>
        <v>1.3733044973004922</v>
      </c>
      <c r="W703" s="230">
        <f>+V703</f>
        <v>1.3733044973004922</v>
      </c>
      <c r="X703" s="230">
        <f t="shared" ref="X703" si="1453">+W703</f>
        <v>1.3733044973004922</v>
      </c>
      <c r="Y703" s="230">
        <f t="shared" ref="Y703" si="1454">+X703</f>
        <v>1.3733044973004922</v>
      </c>
      <c r="Z703" s="230">
        <f t="shared" ref="Z703" si="1455">+Y703</f>
        <v>1.3733044973004922</v>
      </c>
      <c r="AA703" s="230">
        <f t="shared" ref="AA703" si="1456">+Z703</f>
        <v>1.3733044973004922</v>
      </c>
      <c r="AB703" s="230">
        <f t="shared" ref="AB703" si="1457">+AA703</f>
        <v>1.3733044973004922</v>
      </c>
      <c r="AC703" s="230">
        <f t="shared" ref="AC703" si="1458">+AB703</f>
        <v>1.3733044973004922</v>
      </c>
      <c r="AD703" s="230">
        <f t="shared" ref="AD703" si="1459">+AC703</f>
        <v>1.3733044973004922</v>
      </c>
      <c r="AE703" s="230">
        <f t="shared" ref="AE703" si="1460">+AD703</f>
        <v>1.3733044973004922</v>
      </c>
      <c r="AF703" s="230">
        <f t="shared" ref="AF703" si="1461">+AE703</f>
        <v>1.3733044973004922</v>
      </c>
      <c r="AG703" s="230">
        <f t="shared" ref="AG703" si="1462">+AF703</f>
        <v>1.3733044973004922</v>
      </c>
      <c r="AH703" s="230">
        <f>SUM(AH665:AS665)/SUM(V665:AG665)</f>
        <v>0.7240225758702189</v>
      </c>
      <c r="AI703" s="230">
        <f t="shared" ref="AI703" si="1463">+AH703</f>
        <v>0.7240225758702189</v>
      </c>
      <c r="AJ703" s="230">
        <f t="shared" ref="AJ703" si="1464">+AI703</f>
        <v>0.7240225758702189</v>
      </c>
      <c r="AK703" s="230">
        <f t="shared" ref="AK703" si="1465">+AJ703</f>
        <v>0.7240225758702189</v>
      </c>
      <c r="AL703" s="230">
        <f t="shared" ref="AL703" si="1466">+AK703</f>
        <v>0.7240225758702189</v>
      </c>
      <c r="AM703" s="230">
        <f t="shared" ref="AM703" si="1467">+AL703</f>
        <v>0.7240225758702189</v>
      </c>
      <c r="AN703" s="230">
        <f t="shared" ref="AN703" si="1468">+AM703</f>
        <v>0.7240225758702189</v>
      </c>
      <c r="AO703" s="230">
        <f t="shared" ref="AO703" si="1469">+AN703</f>
        <v>0.7240225758702189</v>
      </c>
      <c r="AP703" s="230">
        <f t="shared" ref="AP703" si="1470">+AO703</f>
        <v>0.7240225758702189</v>
      </c>
      <c r="AQ703" s="230">
        <f t="shared" ref="AQ703" si="1471">+AP703</f>
        <v>0.7240225758702189</v>
      </c>
      <c r="AR703" s="230">
        <f t="shared" ref="AR703" si="1472">+AQ703</f>
        <v>0.7240225758702189</v>
      </c>
      <c r="AS703" s="230">
        <f t="shared" ref="AS703" si="1473">+AR703</f>
        <v>0.7240225758702189</v>
      </c>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c r="CG703" s="34"/>
      <c r="CH703" s="34"/>
      <c r="CI703" s="34"/>
      <c r="CJ703" s="34"/>
      <c r="CK703" s="34"/>
      <c r="CL703" s="34"/>
      <c r="CM703" s="34"/>
      <c r="CN703" s="34"/>
      <c r="CO703" s="34"/>
      <c r="CP703" s="34"/>
      <c r="CQ703" s="34"/>
      <c r="CR703" s="34"/>
      <c r="CS703" s="34"/>
      <c r="CT703" s="34"/>
      <c r="CU703" s="34"/>
      <c r="CV703" s="34"/>
      <c r="CW703" s="34"/>
      <c r="CX703" s="34"/>
      <c r="CY703" s="34"/>
      <c r="CZ703" s="34"/>
      <c r="DA703" s="34"/>
      <c r="DB703" s="14"/>
      <c r="DC703" s="28"/>
      <c r="DD703" s="28"/>
      <c r="DE703" s="28"/>
      <c r="DF703" s="28"/>
      <c r="DG703" s="28"/>
      <c r="DH703" s="28"/>
      <c r="DI703" s="28"/>
      <c r="DJ703" s="28"/>
      <c r="DK703" s="28"/>
      <c r="DL703" s="28"/>
      <c r="DM703" s="28"/>
      <c r="DN703" s="28"/>
      <c r="DO703" s="28"/>
      <c r="DP703" s="28"/>
      <c r="DQ703" s="28"/>
      <c r="DR703" s="28"/>
      <c r="DS703" s="28"/>
      <c r="DT703" s="28"/>
      <c r="DU703" s="28"/>
      <c r="DV703" s="28"/>
      <c r="DW703" s="28"/>
      <c r="DX703" s="28"/>
      <c r="DY703" s="28"/>
      <c r="DZ703" s="28"/>
      <c r="EA703" s="28"/>
      <c r="EB703" s="28"/>
      <c r="EC703" s="28"/>
      <c r="ED703" s="28"/>
      <c r="EE703" s="28"/>
      <c r="EF703" s="28"/>
      <c r="EG703" s="28"/>
      <c r="EH703" s="28"/>
      <c r="EI703" s="28"/>
      <c r="EJ703" s="28"/>
      <c r="EK703" s="28"/>
      <c r="EL703" s="28"/>
      <c r="EM703" s="28"/>
      <c r="EN703" s="28"/>
      <c r="EO703" s="28"/>
      <c r="EP703" s="28"/>
      <c r="EQ703" s="28"/>
      <c r="ER703" s="28"/>
      <c r="ES703" s="28"/>
      <c r="ET703" s="28"/>
      <c r="EU703" s="28"/>
      <c r="EV703" s="28"/>
      <c r="EW703" s="28"/>
      <c r="EX703" s="28"/>
      <c r="EY703" s="28"/>
      <c r="EZ703" s="28"/>
      <c r="FA703" s="28"/>
      <c r="FB703" s="28"/>
      <c r="FC703" s="28"/>
      <c r="FD703" s="28"/>
      <c r="FE703" s="28"/>
      <c r="FF703" s="28"/>
      <c r="FG703" s="28"/>
      <c r="FH703" s="28"/>
      <c r="FI703" s="28"/>
      <c r="FJ703" s="28"/>
      <c r="FK703" s="28"/>
      <c r="FL703" s="28"/>
      <c r="FM703" s="28"/>
      <c r="FN703" s="28"/>
      <c r="FO703" s="28"/>
      <c r="FP703" s="28"/>
      <c r="FQ703" s="28"/>
      <c r="FR703" s="28"/>
      <c r="FS703" s="28"/>
      <c r="FT703" s="28"/>
      <c r="FU703" s="28"/>
      <c r="FV703" s="28"/>
      <c r="FW703" s="28"/>
      <c r="FX703" s="28"/>
      <c r="FY703" s="28"/>
      <c r="FZ703" s="28"/>
      <c r="GA703" s="28"/>
      <c r="GB703" s="28"/>
      <c r="GC703" s="28"/>
      <c r="GD703" s="28"/>
      <c r="GE703" s="28"/>
      <c r="GF703" s="28"/>
      <c r="GG703" s="28"/>
      <c r="GH703" s="28"/>
      <c r="GI703" s="28"/>
      <c r="GJ703" s="28"/>
      <c r="GK703" s="28"/>
      <c r="GL703" s="28"/>
      <c r="GM703" s="28"/>
      <c r="GN703" s="28"/>
      <c r="GO703" s="28"/>
      <c r="GP703" s="28"/>
      <c r="GQ703" s="28"/>
      <c r="GR703" s="28"/>
      <c r="GS703" s="28"/>
      <c r="GT703" s="28"/>
      <c r="GU703" s="28"/>
      <c r="GV703" s="28"/>
      <c r="GW703" s="28"/>
      <c r="GX703" s="28"/>
      <c r="GY703" s="28"/>
      <c r="GZ703" s="28"/>
      <c r="HA703" s="28"/>
      <c r="HB703" s="28"/>
      <c r="HC703" s="28"/>
      <c r="HD703" s="28"/>
      <c r="HE703" s="28"/>
      <c r="HF703" s="28"/>
      <c r="HG703" s="28"/>
      <c r="HH703" s="28"/>
      <c r="HI703" s="28"/>
      <c r="HJ703" s="28"/>
      <c r="HK703" s="28"/>
      <c r="HL703" s="28"/>
      <c r="HM703" s="28"/>
      <c r="HN703" s="28"/>
      <c r="HO703" s="28"/>
      <c r="HP703" s="28"/>
      <c r="HQ703" s="28"/>
      <c r="HR703" s="28"/>
      <c r="HS703" s="28"/>
      <c r="HT703" s="28"/>
      <c r="HU703" s="28"/>
      <c r="HV703" s="28"/>
      <c r="HW703" s="28"/>
      <c r="HX703" s="28"/>
      <c r="HY703" s="28"/>
      <c r="HZ703" s="28"/>
      <c r="IA703" s="28"/>
      <c r="IB703" s="28"/>
      <c r="IC703" s="28"/>
      <c r="ID703" s="28"/>
      <c r="IE703" s="28"/>
      <c r="IF703" s="28"/>
      <c r="IG703" s="28"/>
      <c r="IH703" s="28"/>
      <c r="II703" s="28"/>
      <c r="IJ703" s="28"/>
      <c r="IK703" s="28"/>
      <c r="IL703" s="28"/>
      <c r="IM703" s="28"/>
      <c r="IN703" s="28"/>
      <c r="IO703" s="28"/>
      <c r="IP703" s="28"/>
      <c r="IQ703" s="28"/>
      <c r="IR703" s="28"/>
      <c r="IS703" s="28"/>
      <c r="IT703" s="28"/>
      <c r="IU703" s="28"/>
      <c r="IV703" s="28"/>
      <c r="IW703" s="28"/>
      <c r="IX703" s="28"/>
      <c r="IY703" s="28"/>
      <c r="IZ703" s="28"/>
      <c r="JA703" s="28"/>
      <c r="JB703" s="28"/>
      <c r="JC703" s="28"/>
      <c r="JD703" s="28"/>
      <c r="JE703" s="28"/>
      <c r="JF703" s="28"/>
      <c r="JG703" s="28"/>
      <c r="JH703" s="28"/>
      <c r="JI703" s="28"/>
      <c r="JJ703" s="28"/>
      <c r="JK703" s="28"/>
      <c r="JL703" s="28"/>
      <c r="JM703" s="28"/>
      <c r="JN703" s="28"/>
      <c r="JO703" s="28"/>
      <c r="JP703" s="28"/>
      <c r="JQ703" s="28"/>
      <c r="JR703" s="28"/>
      <c r="JS703" s="28"/>
    </row>
    <row r="704" spans="1:279" s="27" customFormat="1" ht="12.75" outlineLevel="1" x14ac:dyDescent="0.2">
      <c r="A704" s="33"/>
      <c r="B704" s="58"/>
      <c r="C704" s="33"/>
      <c r="D704" s="33"/>
      <c r="E704" s="33"/>
      <c r="F704" s="33"/>
      <c r="G704" s="202"/>
      <c r="H704" s="33"/>
      <c r="I704" s="12"/>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c r="CG704" s="34"/>
      <c r="CH704" s="34"/>
      <c r="CI704" s="34"/>
      <c r="CJ704" s="34"/>
      <c r="CK704" s="34"/>
      <c r="CL704" s="34"/>
      <c r="CM704" s="34"/>
      <c r="CN704" s="34"/>
      <c r="CO704" s="34"/>
      <c r="CP704" s="34"/>
      <c r="CQ704" s="34"/>
      <c r="CR704" s="34"/>
      <c r="CS704" s="34"/>
      <c r="CT704" s="34"/>
      <c r="CU704" s="34"/>
      <c r="CV704" s="34"/>
      <c r="CW704" s="34"/>
      <c r="CX704" s="34"/>
      <c r="CY704" s="34"/>
      <c r="CZ704" s="34"/>
      <c r="DA704" s="34"/>
      <c r="DB704" s="14"/>
      <c r="DC704" s="28"/>
      <c r="DD704" s="28"/>
      <c r="DE704" s="28"/>
      <c r="DF704" s="28"/>
      <c r="DG704" s="28"/>
      <c r="DH704" s="28"/>
      <c r="DI704" s="28"/>
      <c r="DJ704" s="28"/>
      <c r="DK704" s="28"/>
      <c r="DL704" s="28"/>
      <c r="DM704" s="28"/>
      <c r="DN704" s="28"/>
      <c r="DO704" s="28"/>
      <c r="DP704" s="28"/>
      <c r="DQ704" s="28"/>
      <c r="DR704" s="28"/>
      <c r="DS704" s="28"/>
      <c r="DT704" s="28"/>
      <c r="DU704" s="28"/>
      <c r="DV704" s="28"/>
      <c r="DW704" s="28"/>
      <c r="DX704" s="28"/>
      <c r="DY704" s="28"/>
      <c r="DZ704" s="28"/>
      <c r="EA704" s="28"/>
      <c r="EB704" s="28"/>
      <c r="EC704" s="28"/>
      <c r="ED704" s="28"/>
      <c r="EE704" s="28"/>
      <c r="EF704" s="28"/>
      <c r="EG704" s="28"/>
      <c r="EH704" s="28"/>
      <c r="EI704" s="28"/>
      <c r="EJ704" s="28"/>
      <c r="EK704" s="28"/>
      <c r="EL704" s="28"/>
      <c r="EM704" s="28"/>
      <c r="EN704" s="28"/>
      <c r="EO704" s="28"/>
      <c r="EP704" s="28"/>
      <c r="EQ704" s="28"/>
      <c r="ER704" s="28"/>
      <c r="ES704" s="28"/>
      <c r="ET704" s="28"/>
      <c r="EU704" s="28"/>
      <c r="EV704" s="28"/>
      <c r="EW704" s="28"/>
      <c r="EX704" s="28"/>
      <c r="EY704" s="28"/>
      <c r="EZ704" s="28"/>
      <c r="FA704" s="28"/>
      <c r="FB704" s="28"/>
      <c r="FC704" s="28"/>
      <c r="FD704" s="28"/>
      <c r="FE704" s="28"/>
      <c r="FF704" s="28"/>
      <c r="FG704" s="28"/>
      <c r="FH704" s="28"/>
      <c r="FI704" s="28"/>
      <c r="FJ704" s="28"/>
      <c r="FK704" s="28"/>
      <c r="FL704" s="28"/>
      <c r="FM704" s="28"/>
      <c r="FN704" s="28"/>
      <c r="FO704" s="28"/>
      <c r="FP704" s="28"/>
      <c r="FQ704" s="28"/>
      <c r="FR704" s="28"/>
      <c r="FS704" s="28"/>
      <c r="FT704" s="28"/>
      <c r="FU704" s="28"/>
      <c r="FV704" s="28"/>
      <c r="FW704" s="28"/>
      <c r="FX704" s="28"/>
      <c r="FY704" s="28"/>
      <c r="FZ704" s="28"/>
      <c r="GA704" s="28"/>
      <c r="GB704" s="28"/>
      <c r="GC704" s="28"/>
      <c r="GD704" s="28"/>
      <c r="GE704" s="28"/>
      <c r="GF704" s="28"/>
      <c r="GG704" s="28"/>
      <c r="GH704" s="28"/>
      <c r="GI704" s="28"/>
      <c r="GJ704" s="28"/>
      <c r="GK704" s="28"/>
      <c r="GL704" s="28"/>
      <c r="GM704" s="28"/>
      <c r="GN704" s="28"/>
      <c r="GO704" s="28"/>
      <c r="GP704" s="28"/>
      <c r="GQ704" s="28"/>
      <c r="GR704" s="28"/>
      <c r="GS704" s="28"/>
      <c r="GT704" s="28"/>
      <c r="GU704" s="28"/>
      <c r="GV704" s="28"/>
      <c r="GW704" s="28"/>
      <c r="GX704" s="28"/>
      <c r="GY704" s="28"/>
      <c r="GZ704" s="28"/>
      <c r="HA704" s="28"/>
      <c r="HB704" s="28"/>
      <c r="HC704" s="28"/>
      <c r="HD704" s="28"/>
      <c r="HE704" s="28"/>
      <c r="HF704" s="28"/>
      <c r="HG704" s="28"/>
      <c r="HH704" s="28"/>
      <c r="HI704" s="28"/>
      <c r="HJ704" s="28"/>
      <c r="HK704" s="28"/>
      <c r="HL704" s="28"/>
      <c r="HM704" s="28"/>
      <c r="HN704" s="28"/>
      <c r="HO704" s="28"/>
      <c r="HP704" s="28"/>
      <c r="HQ704" s="28"/>
      <c r="HR704" s="28"/>
      <c r="HS704" s="28"/>
      <c r="HT704" s="28"/>
      <c r="HU704" s="28"/>
      <c r="HV704" s="28"/>
      <c r="HW704" s="28"/>
      <c r="HX704" s="28"/>
      <c r="HY704" s="28"/>
      <c r="HZ704" s="28"/>
      <c r="IA704" s="28"/>
      <c r="IB704" s="28"/>
      <c r="IC704" s="28"/>
      <c r="ID704" s="28"/>
      <c r="IE704" s="28"/>
      <c r="IF704" s="28"/>
      <c r="IG704" s="28"/>
      <c r="IH704" s="28"/>
      <c r="II704" s="28"/>
      <c r="IJ704" s="28"/>
      <c r="IK704" s="28"/>
      <c r="IL704" s="28"/>
      <c r="IM704" s="28"/>
      <c r="IN704" s="28"/>
      <c r="IO704" s="28"/>
      <c r="IP704" s="28"/>
      <c r="IQ704" s="28"/>
      <c r="IR704" s="28"/>
      <c r="IS704" s="28"/>
      <c r="IT704" s="28"/>
      <c r="IU704" s="28"/>
      <c r="IV704" s="28"/>
      <c r="IW704" s="28"/>
      <c r="IX704" s="28"/>
      <c r="IY704" s="28"/>
      <c r="IZ704" s="28"/>
      <c r="JA704" s="28"/>
      <c r="JB704" s="28"/>
      <c r="JC704" s="28"/>
      <c r="JD704" s="28"/>
      <c r="JE704" s="28"/>
      <c r="JF704" s="28"/>
      <c r="JG704" s="28"/>
      <c r="JH704" s="28"/>
      <c r="JI704" s="28"/>
      <c r="JJ704" s="28"/>
      <c r="JK704" s="28"/>
      <c r="JL704" s="28"/>
      <c r="JM704" s="28"/>
      <c r="JN704" s="28"/>
      <c r="JO704" s="28"/>
      <c r="JP704" s="28"/>
      <c r="JQ704" s="28"/>
      <c r="JR704" s="28"/>
      <c r="JS704" s="28"/>
    </row>
    <row r="705" spans="1:279" s="27" customFormat="1" ht="12.75" outlineLevel="1" x14ac:dyDescent="0.2">
      <c r="A705" s="33"/>
      <c r="B705" s="58"/>
      <c r="C705" s="33"/>
      <c r="D705" s="33"/>
      <c r="E705" s="33"/>
      <c r="F705" s="33"/>
      <c r="G705" s="202"/>
      <c r="H705" s="33"/>
      <c r="I705" s="12"/>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c r="CG705" s="34"/>
      <c r="CH705" s="34"/>
      <c r="CI705" s="34"/>
      <c r="CJ705" s="34"/>
      <c r="CK705" s="34"/>
      <c r="CL705" s="34"/>
      <c r="CM705" s="34"/>
      <c r="CN705" s="34"/>
      <c r="CO705" s="34"/>
      <c r="CP705" s="34"/>
      <c r="CQ705" s="34"/>
      <c r="CR705" s="34"/>
      <c r="CS705" s="34"/>
      <c r="CT705" s="34"/>
      <c r="CU705" s="34"/>
      <c r="CV705" s="34"/>
      <c r="CW705" s="34"/>
      <c r="CX705" s="34"/>
      <c r="CY705" s="34"/>
      <c r="CZ705" s="34"/>
      <c r="DA705" s="34"/>
      <c r="DB705" s="14"/>
      <c r="DC705" s="28"/>
      <c r="DD705" s="28"/>
      <c r="DE705" s="28"/>
      <c r="DF705" s="28"/>
      <c r="DG705" s="28"/>
      <c r="DH705" s="28"/>
      <c r="DI705" s="28"/>
      <c r="DJ705" s="28"/>
      <c r="DK705" s="28"/>
      <c r="DL705" s="28"/>
      <c r="DM705" s="28"/>
      <c r="DN705" s="28"/>
      <c r="DO705" s="28"/>
      <c r="DP705" s="28"/>
      <c r="DQ705" s="28"/>
      <c r="DR705" s="28"/>
      <c r="DS705" s="28"/>
      <c r="DT705" s="28"/>
      <c r="DU705" s="28"/>
      <c r="DV705" s="28"/>
      <c r="DW705" s="28"/>
      <c r="DX705" s="28"/>
      <c r="DY705" s="28"/>
      <c r="DZ705" s="28"/>
      <c r="EA705" s="28"/>
      <c r="EB705" s="28"/>
      <c r="EC705" s="28"/>
      <c r="ED705" s="28"/>
      <c r="EE705" s="28"/>
      <c r="EF705" s="28"/>
      <c r="EG705" s="28"/>
      <c r="EH705" s="28"/>
      <c r="EI705" s="28"/>
      <c r="EJ705" s="28"/>
      <c r="EK705" s="28"/>
      <c r="EL705" s="28"/>
      <c r="EM705" s="28"/>
      <c r="EN705" s="28"/>
      <c r="EO705" s="28"/>
      <c r="EP705" s="28"/>
      <c r="EQ705" s="28"/>
      <c r="ER705" s="28"/>
      <c r="ES705" s="28"/>
      <c r="ET705" s="28"/>
      <c r="EU705" s="28"/>
      <c r="EV705" s="28"/>
      <c r="EW705" s="28"/>
      <c r="EX705" s="28"/>
      <c r="EY705" s="28"/>
      <c r="EZ705" s="28"/>
      <c r="FA705" s="28"/>
      <c r="FB705" s="28"/>
      <c r="FC705" s="28"/>
      <c r="FD705" s="28"/>
      <c r="FE705" s="28"/>
      <c r="FF705" s="28"/>
      <c r="FG705" s="28"/>
      <c r="FH705" s="28"/>
      <c r="FI705" s="28"/>
      <c r="FJ705" s="28"/>
      <c r="FK705" s="28"/>
      <c r="FL705" s="28"/>
      <c r="FM705" s="28"/>
      <c r="FN705" s="28"/>
      <c r="FO705" s="28"/>
      <c r="FP705" s="28"/>
      <c r="FQ705" s="28"/>
      <c r="FR705" s="28"/>
      <c r="FS705" s="28"/>
      <c r="FT705" s="28"/>
      <c r="FU705" s="28"/>
      <c r="FV705" s="28"/>
      <c r="FW705" s="28"/>
      <c r="FX705" s="28"/>
      <c r="FY705" s="28"/>
      <c r="FZ705" s="28"/>
      <c r="GA705" s="28"/>
      <c r="GB705" s="28"/>
      <c r="GC705" s="28"/>
      <c r="GD705" s="28"/>
      <c r="GE705" s="28"/>
      <c r="GF705" s="28"/>
      <c r="GG705" s="28"/>
      <c r="GH705" s="28"/>
      <c r="GI705" s="28"/>
      <c r="GJ705" s="28"/>
      <c r="GK705" s="28"/>
      <c r="GL705" s="28"/>
      <c r="GM705" s="28"/>
      <c r="GN705" s="28"/>
      <c r="GO705" s="28"/>
      <c r="GP705" s="28"/>
      <c r="GQ705" s="28"/>
      <c r="GR705" s="28"/>
      <c r="GS705" s="28"/>
      <c r="GT705" s="28"/>
      <c r="GU705" s="28"/>
      <c r="GV705" s="28"/>
      <c r="GW705" s="28"/>
      <c r="GX705" s="28"/>
      <c r="GY705" s="28"/>
      <c r="GZ705" s="28"/>
      <c r="HA705" s="28"/>
      <c r="HB705" s="28"/>
      <c r="HC705" s="28"/>
      <c r="HD705" s="28"/>
      <c r="HE705" s="28"/>
      <c r="HF705" s="28"/>
      <c r="HG705" s="28"/>
      <c r="HH705" s="28"/>
      <c r="HI705" s="28"/>
      <c r="HJ705" s="28"/>
      <c r="HK705" s="28"/>
      <c r="HL705" s="28"/>
      <c r="HM705" s="28"/>
      <c r="HN705" s="28"/>
      <c r="HO705" s="28"/>
      <c r="HP705" s="28"/>
      <c r="HQ705" s="28"/>
      <c r="HR705" s="28"/>
      <c r="HS705" s="28"/>
      <c r="HT705" s="28"/>
      <c r="HU705" s="28"/>
      <c r="HV705" s="28"/>
      <c r="HW705" s="28"/>
      <c r="HX705" s="28"/>
      <c r="HY705" s="28"/>
      <c r="HZ705" s="28"/>
      <c r="IA705" s="28"/>
      <c r="IB705" s="28"/>
      <c r="IC705" s="28"/>
      <c r="ID705" s="28"/>
      <c r="IE705" s="28"/>
      <c r="IF705" s="28"/>
      <c r="IG705" s="28"/>
      <c r="IH705" s="28"/>
      <c r="II705" s="28"/>
      <c r="IJ705" s="28"/>
      <c r="IK705" s="28"/>
      <c r="IL705" s="28"/>
      <c r="IM705" s="28"/>
      <c r="IN705" s="28"/>
      <c r="IO705" s="28"/>
      <c r="IP705" s="28"/>
      <c r="IQ705" s="28"/>
      <c r="IR705" s="28"/>
      <c r="IS705" s="28"/>
      <c r="IT705" s="28"/>
      <c r="IU705" s="28"/>
      <c r="IV705" s="28"/>
      <c r="IW705" s="28"/>
      <c r="IX705" s="28"/>
      <c r="IY705" s="28"/>
      <c r="IZ705" s="28"/>
      <c r="JA705" s="28"/>
      <c r="JB705" s="28"/>
      <c r="JC705" s="28"/>
      <c r="JD705" s="28"/>
      <c r="JE705" s="28"/>
      <c r="JF705" s="28"/>
      <c r="JG705" s="28"/>
      <c r="JH705" s="28"/>
      <c r="JI705" s="28"/>
      <c r="JJ705" s="28"/>
      <c r="JK705" s="28"/>
      <c r="JL705" s="28"/>
      <c r="JM705" s="28"/>
      <c r="JN705" s="28"/>
      <c r="JO705" s="28"/>
      <c r="JP705" s="28"/>
      <c r="JQ705" s="28"/>
      <c r="JR705" s="28"/>
      <c r="JS705" s="28"/>
    </row>
    <row r="706" spans="1:279" s="27" customFormat="1" ht="12.75" outlineLevel="1" x14ac:dyDescent="0.2">
      <c r="A706" s="33"/>
      <c r="B706" s="58">
        <v>3</v>
      </c>
      <c r="C706" s="33" t="str">
        <f>+C689</f>
        <v>Plataforma UNIBUS</v>
      </c>
      <c r="D706" s="33" t="s">
        <v>181</v>
      </c>
      <c r="E706" s="33"/>
      <c r="F706" s="33"/>
      <c r="G706" s="202"/>
      <c r="H706" s="33"/>
      <c r="I706" s="12" t="s">
        <v>183</v>
      </c>
      <c r="J706" s="229">
        <v>0</v>
      </c>
      <c r="K706" s="229">
        <f>+K666/J666-1</f>
        <v>-0.3548664154003367</v>
      </c>
      <c r="L706" s="229">
        <f t="shared" ref="L706" si="1474">+L666/K666-1</f>
        <v>-0.2903636310545773</v>
      </c>
      <c r="M706" s="229">
        <f t="shared" ref="M706" si="1475">+M666/L666-1</f>
        <v>-0.25181096228029165</v>
      </c>
      <c r="N706" s="229">
        <f t="shared" ref="N706" si="1476">+N666/M666-1</f>
        <v>-0.13027631758209079</v>
      </c>
      <c r="O706" s="229">
        <f t="shared" ref="O706" si="1477">+O666/N666-1</f>
        <v>-2.3226960418202158E-2</v>
      </c>
      <c r="P706" s="229">
        <f t="shared" ref="P706" si="1478">+P666/O666-1</f>
        <v>0.42330678579030145</v>
      </c>
      <c r="Q706" s="229">
        <f t="shared" ref="Q706" si="1479">+Q666/P666-1</f>
        <v>-0.35999187368307584</v>
      </c>
      <c r="R706" s="229">
        <f t="shared" ref="R706" si="1480">+R666/Q666-1</f>
        <v>0.25021665248246916</v>
      </c>
      <c r="S706" s="229">
        <f t="shared" ref="S706" si="1481">+S666/R666-1</f>
        <v>0.1134013142233381</v>
      </c>
      <c r="T706" s="229">
        <f t="shared" ref="T706" si="1482">+T666/S666-1</f>
        <v>0.48492584769927238</v>
      </c>
      <c r="U706" s="229">
        <f>+U666/T666-1</f>
        <v>0.49972328631121443</v>
      </c>
      <c r="V706" s="229">
        <f t="shared" ref="V706" si="1483">+V666/U666-1</f>
        <v>0.36438170121589253</v>
      </c>
      <c r="W706" s="229">
        <f t="shared" ref="W706" si="1484">+W666/V666-1</f>
        <v>-0.24449879732579016</v>
      </c>
      <c r="X706" s="229">
        <f t="shared" ref="X706" si="1485">+X666/W666-1</f>
        <v>-0.15358919138860994</v>
      </c>
      <c r="Y706" s="229">
        <f t="shared" ref="Y706" si="1486">+Y666/X666-1</f>
        <v>-0.30441319361083607</v>
      </c>
      <c r="Z706" s="229">
        <f t="shared" ref="Z706" si="1487">+Z666/Y666-1</f>
        <v>-0.21834034097058408</v>
      </c>
      <c r="AA706" s="229">
        <f t="shared" ref="AA706" si="1488">+AA666/Z666-1</f>
        <v>0.16243100232657781</v>
      </c>
      <c r="AB706" s="229">
        <f t="shared" ref="AB706" si="1489">+AB666/AA666-1</f>
        <v>5.6512488254784055E-2</v>
      </c>
      <c r="AC706" s="229">
        <f t="shared" ref="AC706" si="1490">+AC666/AB666-1</f>
        <v>6.5942074364066405E-2</v>
      </c>
      <c r="AD706" s="229">
        <f t="shared" ref="AD706" si="1491">+AD666/AC666-1</f>
        <v>0.33848896714935295</v>
      </c>
      <c r="AE706" s="229">
        <f t="shared" ref="AE706" si="1492">+AE666/AD666-1</f>
        <v>0.16186015368870543</v>
      </c>
      <c r="AF706" s="229">
        <f t="shared" ref="AF706" si="1493">+AF666/AE666-1</f>
        <v>2.0163011107515505E-2</v>
      </c>
      <c r="AG706" s="229">
        <f t="shared" ref="AG706" si="1494">+AG666/AF666-1</f>
        <v>-0.11918937375430894</v>
      </c>
      <c r="AH706" s="229">
        <f t="shared" ref="AH706" si="1495">+AH666/AG666-1</f>
        <v>0.13552660689864515</v>
      </c>
      <c r="AI706" s="229">
        <f t="shared" ref="AI706" si="1496">+AI666/AH666-1</f>
        <v>-0.19068666230249587</v>
      </c>
      <c r="AJ706" s="229">
        <f t="shared" ref="AJ706" si="1497">+AJ666/AI666-1</f>
        <v>-0.21491718092711576</v>
      </c>
      <c r="AK706" s="229">
        <f t="shared" ref="AK706" si="1498">+AK666/AJ666-1</f>
        <v>2.181007392288925E-2</v>
      </c>
      <c r="AL706" s="229">
        <f t="shared" ref="AL706" si="1499">+AL666/AK666-1</f>
        <v>0.27129424502655719</v>
      </c>
      <c r="AM706" s="229">
        <f t="shared" ref="AM706" si="1500">+AM666/AL666-1</f>
        <v>-0.24064924972265267</v>
      </c>
      <c r="AN706" s="229">
        <f t="shared" ref="AN706" si="1501">+AN666/AM666-1</f>
        <v>-6.1840311247258528E-2</v>
      </c>
      <c r="AO706" s="229">
        <f t="shared" ref="AO706" si="1502">+AO666/AN666-1</f>
        <v>-1.0159066592744126E-2</v>
      </c>
      <c r="AP706" s="229">
        <f t="shared" ref="AP706" si="1503">+AP666/AO666-1</f>
        <v>0.19629435984915888</v>
      </c>
      <c r="AQ706" s="229">
        <f t="shared" ref="AQ706" si="1504">+AQ666/AP666-1</f>
        <v>0.10091457912350577</v>
      </c>
      <c r="AR706" s="229">
        <f t="shared" ref="AR706" si="1505">+AR666/AQ666-1</f>
        <v>7.946914512024672E-2</v>
      </c>
      <c r="AS706" s="229">
        <f t="shared" ref="AS706" si="1506">+AS666/AR666-1</f>
        <v>3.1471977279307062E-2</v>
      </c>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c r="CG706" s="34"/>
      <c r="CH706" s="34"/>
      <c r="CI706" s="34"/>
      <c r="CJ706" s="34"/>
      <c r="CK706" s="34"/>
      <c r="CL706" s="34"/>
      <c r="CM706" s="34"/>
      <c r="CN706" s="34"/>
      <c r="CO706" s="34"/>
      <c r="CP706" s="34"/>
      <c r="CQ706" s="34"/>
      <c r="CR706" s="34"/>
      <c r="CS706" s="34"/>
      <c r="CT706" s="34"/>
      <c r="CU706" s="34"/>
      <c r="CV706" s="34"/>
      <c r="CW706" s="34"/>
      <c r="CX706" s="34"/>
      <c r="CY706" s="34"/>
      <c r="CZ706" s="34"/>
      <c r="DA706" s="34"/>
      <c r="DB706" s="14"/>
      <c r="DC706" s="28"/>
      <c r="DD706" s="28"/>
      <c r="DE706" s="28"/>
      <c r="DF706" s="28"/>
      <c r="DG706" s="28"/>
      <c r="DH706" s="28"/>
      <c r="DI706" s="28"/>
      <c r="DJ706" s="28"/>
      <c r="DK706" s="28"/>
      <c r="DL706" s="28"/>
      <c r="DM706" s="28"/>
      <c r="DN706" s="28"/>
      <c r="DO706" s="28"/>
      <c r="DP706" s="28"/>
      <c r="DQ706" s="28"/>
      <c r="DR706" s="28"/>
      <c r="DS706" s="28"/>
      <c r="DT706" s="28"/>
      <c r="DU706" s="28"/>
      <c r="DV706" s="28"/>
      <c r="DW706" s="28"/>
      <c r="DX706" s="28"/>
      <c r="DY706" s="28"/>
      <c r="DZ706" s="28"/>
      <c r="EA706" s="28"/>
      <c r="EB706" s="28"/>
      <c r="EC706" s="28"/>
      <c r="ED706" s="28"/>
      <c r="EE706" s="28"/>
      <c r="EF706" s="28"/>
      <c r="EG706" s="28"/>
      <c r="EH706" s="28"/>
      <c r="EI706" s="28"/>
      <c r="EJ706" s="28"/>
      <c r="EK706" s="28"/>
      <c r="EL706" s="28"/>
      <c r="EM706" s="28"/>
      <c r="EN706" s="28"/>
      <c r="EO706" s="28"/>
      <c r="EP706" s="28"/>
      <c r="EQ706" s="28"/>
      <c r="ER706" s="28"/>
      <c r="ES706" s="28"/>
      <c r="ET706" s="28"/>
      <c r="EU706" s="28"/>
      <c r="EV706" s="28"/>
      <c r="EW706" s="28"/>
      <c r="EX706" s="28"/>
      <c r="EY706" s="28"/>
      <c r="EZ706" s="28"/>
      <c r="FA706" s="28"/>
      <c r="FB706" s="28"/>
      <c r="FC706" s="28"/>
      <c r="FD706" s="28"/>
      <c r="FE706" s="28"/>
      <c r="FF706" s="28"/>
      <c r="FG706" s="28"/>
      <c r="FH706" s="28"/>
      <c r="FI706" s="28"/>
      <c r="FJ706" s="28"/>
      <c r="FK706" s="28"/>
      <c r="FL706" s="28"/>
      <c r="FM706" s="28"/>
      <c r="FN706" s="28"/>
      <c r="FO706" s="28"/>
      <c r="FP706" s="28"/>
      <c r="FQ706" s="28"/>
      <c r="FR706" s="28"/>
      <c r="FS706" s="28"/>
      <c r="FT706" s="28"/>
      <c r="FU706" s="28"/>
      <c r="FV706" s="28"/>
      <c r="FW706" s="28"/>
      <c r="FX706" s="28"/>
      <c r="FY706" s="28"/>
      <c r="FZ706" s="28"/>
      <c r="GA706" s="28"/>
      <c r="GB706" s="28"/>
      <c r="GC706" s="28"/>
      <c r="GD706" s="28"/>
      <c r="GE706" s="28"/>
      <c r="GF706" s="28"/>
      <c r="GG706" s="28"/>
      <c r="GH706" s="28"/>
      <c r="GI706" s="28"/>
      <c r="GJ706" s="28"/>
      <c r="GK706" s="28"/>
      <c r="GL706" s="28"/>
      <c r="GM706" s="28"/>
      <c r="GN706" s="28"/>
      <c r="GO706" s="28"/>
      <c r="GP706" s="28"/>
      <c r="GQ706" s="28"/>
      <c r="GR706" s="28"/>
      <c r="GS706" s="28"/>
      <c r="GT706" s="28"/>
      <c r="GU706" s="28"/>
      <c r="GV706" s="28"/>
      <c r="GW706" s="28"/>
      <c r="GX706" s="28"/>
      <c r="GY706" s="28"/>
      <c r="GZ706" s="28"/>
      <c r="HA706" s="28"/>
      <c r="HB706" s="28"/>
      <c r="HC706" s="28"/>
      <c r="HD706" s="28"/>
      <c r="HE706" s="28"/>
      <c r="HF706" s="28"/>
      <c r="HG706" s="28"/>
      <c r="HH706" s="28"/>
      <c r="HI706" s="28"/>
      <c r="HJ706" s="28"/>
      <c r="HK706" s="28"/>
      <c r="HL706" s="28"/>
      <c r="HM706" s="28"/>
      <c r="HN706" s="28"/>
      <c r="HO706" s="28"/>
      <c r="HP706" s="28"/>
      <c r="HQ706" s="28"/>
      <c r="HR706" s="28"/>
      <c r="HS706" s="28"/>
      <c r="HT706" s="28"/>
      <c r="HU706" s="28"/>
      <c r="HV706" s="28"/>
      <c r="HW706" s="28"/>
      <c r="HX706" s="28"/>
      <c r="HY706" s="28"/>
      <c r="HZ706" s="28"/>
      <c r="IA706" s="28"/>
      <c r="IB706" s="28"/>
      <c r="IC706" s="28"/>
      <c r="ID706" s="28"/>
      <c r="IE706" s="28"/>
      <c r="IF706" s="28"/>
      <c r="IG706" s="28"/>
      <c r="IH706" s="28"/>
      <c r="II706" s="28"/>
      <c r="IJ706" s="28"/>
      <c r="IK706" s="28"/>
      <c r="IL706" s="28"/>
      <c r="IM706" s="28"/>
      <c r="IN706" s="28"/>
      <c r="IO706" s="28"/>
      <c r="IP706" s="28"/>
      <c r="IQ706" s="28"/>
      <c r="IR706" s="28"/>
      <c r="IS706" s="28"/>
      <c r="IT706" s="28"/>
      <c r="IU706" s="28"/>
      <c r="IV706" s="28"/>
      <c r="IW706" s="28"/>
      <c r="IX706" s="28"/>
      <c r="IY706" s="28"/>
      <c r="IZ706" s="28"/>
      <c r="JA706" s="28"/>
      <c r="JB706" s="28"/>
      <c r="JC706" s="28"/>
      <c r="JD706" s="28"/>
      <c r="JE706" s="28"/>
      <c r="JF706" s="28"/>
      <c r="JG706" s="28"/>
      <c r="JH706" s="28"/>
      <c r="JI706" s="28"/>
      <c r="JJ706" s="28"/>
      <c r="JK706" s="28"/>
      <c r="JL706" s="28"/>
      <c r="JM706" s="28"/>
      <c r="JN706" s="28"/>
      <c r="JO706" s="28"/>
      <c r="JP706" s="28"/>
      <c r="JQ706" s="28"/>
      <c r="JR706" s="28"/>
      <c r="JS706" s="28"/>
    </row>
    <row r="707" spans="1:279" s="27" customFormat="1" ht="12.75" outlineLevel="1" x14ac:dyDescent="0.2">
      <c r="A707" s="33"/>
      <c r="B707" s="58"/>
      <c r="C707" s="33"/>
      <c r="D707" s="33" t="s">
        <v>182</v>
      </c>
      <c r="E707" s="33"/>
      <c r="F707" s="33"/>
      <c r="G707" s="202"/>
      <c r="H707" s="33"/>
      <c r="I707" s="12" t="s">
        <v>184</v>
      </c>
      <c r="J707" s="230">
        <v>0</v>
      </c>
      <c r="K707" s="230">
        <f>+J707</f>
        <v>0</v>
      </c>
      <c r="L707" s="230">
        <f t="shared" ref="L707" si="1507">+K707</f>
        <v>0</v>
      </c>
      <c r="M707" s="230">
        <f t="shared" ref="M707" si="1508">+L707</f>
        <v>0</v>
      </c>
      <c r="N707" s="230">
        <f t="shared" ref="N707" si="1509">+M707</f>
        <v>0</v>
      </c>
      <c r="O707" s="230">
        <f t="shared" ref="O707" si="1510">+N707</f>
        <v>0</v>
      </c>
      <c r="P707" s="230">
        <f t="shared" ref="P707" si="1511">+O707</f>
        <v>0</v>
      </c>
      <c r="Q707" s="230">
        <f t="shared" ref="Q707" si="1512">+P707</f>
        <v>0</v>
      </c>
      <c r="R707" s="230">
        <f t="shared" ref="R707" si="1513">+Q707</f>
        <v>0</v>
      </c>
      <c r="S707" s="230">
        <f t="shared" ref="S707" si="1514">+R707</f>
        <v>0</v>
      </c>
      <c r="T707" s="230">
        <f t="shared" ref="T707" si="1515">+S707</f>
        <v>0</v>
      </c>
      <c r="U707" s="230">
        <f t="shared" ref="U707" si="1516">+T707</f>
        <v>0</v>
      </c>
      <c r="V707" s="230">
        <f>SUM(V666:AG666)/SUM(J666:U666)</f>
        <v>1.3857777120988777</v>
      </c>
      <c r="W707" s="230">
        <f>+V707</f>
        <v>1.3857777120988777</v>
      </c>
      <c r="X707" s="230">
        <f t="shared" ref="X707" si="1517">+W707</f>
        <v>1.3857777120988777</v>
      </c>
      <c r="Y707" s="230">
        <f t="shared" ref="Y707" si="1518">+X707</f>
        <v>1.3857777120988777</v>
      </c>
      <c r="Z707" s="230">
        <f t="shared" ref="Z707" si="1519">+Y707</f>
        <v>1.3857777120988777</v>
      </c>
      <c r="AA707" s="230">
        <f t="shared" ref="AA707" si="1520">+Z707</f>
        <v>1.3857777120988777</v>
      </c>
      <c r="AB707" s="230">
        <f t="shared" ref="AB707" si="1521">+AA707</f>
        <v>1.3857777120988777</v>
      </c>
      <c r="AC707" s="230">
        <f t="shared" ref="AC707" si="1522">+AB707</f>
        <v>1.3857777120988777</v>
      </c>
      <c r="AD707" s="230">
        <f t="shared" ref="AD707" si="1523">+AC707</f>
        <v>1.3857777120988777</v>
      </c>
      <c r="AE707" s="230">
        <f t="shared" ref="AE707" si="1524">+AD707</f>
        <v>1.3857777120988777</v>
      </c>
      <c r="AF707" s="230">
        <f t="shared" ref="AF707" si="1525">+AE707</f>
        <v>1.3857777120988777</v>
      </c>
      <c r="AG707" s="230">
        <f t="shared" ref="AG707" si="1526">+AF707</f>
        <v>1.3857777120988777</v>
      </c>
      <c r="AH707" s="230">
        <f>SUM(AH666:AS666)/SUM(V666:AG666)</f>
        <v>0.89506989284843419</v>
      </c>
      <c r="AI707" s="230">
        <f t="shared" ref="AI707" si="1527">+AH707</f>
        <v>0.89506989284843419</v>
      </c>
      <c r="AJ707" s="230">
        <f t="shared" ref="AJ707" si="1528">+AI707</f>
        <v>0.89506989284843419</v>
      </c>
      <c r="AK707" s="230">
        <f t="shared" ref="AK707" si="1529">+AJ707</f>
        <v>0.89506989284843419</v>
      </c>
      <c r="AL707" s="230">
        <f t="shared" ref="AL707" si="1530">+AK707</f>
        <v>0.89506989284843419</v>
      </c>
      <c r="AM707" s="230">
        <f t="shared" ref="AM707" si="1531">+AL707</f>
        <v>0.89506989284843419</v>
      </c>
      <c r="AN707" s="230">
        <f t="shared" ref="AN707" si="1532">+AM707</f>
        <v>0.89506989284843419</v>
      </c>
      <c r="AO707" s="230">
        <f t="shared" ref="AO707" si="1533">+AN707</f>
        <v>0.89506989284843419</v>
      </c>
      <c r="AP707" s="230">
        <f t="shared" ref="AP707" si="1534">+AO707</f>
        <v>0.89506989284843419</v>
      </c>
      <c r="AQ707" s="230">
        <f t="shared" ref="AQ707" si="1535">+AP707</f>
        <v>0.89506989284843419</v>
      </c>
      <c r="AR707" s="230">
        <f t="shared" ref="AR707" si="1536">+AQ707</f>
        <v>0.89506989284843419</v>
      </c>
      <c r="AS707" s="230">
        <f t="shared" ref="AS707" si="1537">+AR707</f>
        <v>0.89506989284843419</v>
      </c>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c r="CG707" s="34"/>
      <c r="CH707" s="34"/>
      <c r="CI707" s="34"/>
      <c r="CJ707" s="34"/>
      <c r="CK707" s="34"/>
      <c r="CL707" s="34"/>
      <c r="CM707" s="34"/>
      <c r="CN707" s="34"/>
      <c r="CO707" s="34"/>
      <c r="CP707" s="34"/>
      <c r="CQ707" s="34"/>
      <c r="CR707" s="34"/>
      <c r="CS707" s="34"/>
      <c r="CT707" s="34"/>
      <c r="CU707" s="34"/>
      <c r="CV707" s="34"/>
      <c r="CW707" s="34"/>
      <c r="CX707" s="34"/>
      <c r="CY707" s="34"/>
      <c r="CZ707" s="34"/>
      <c r="DA707" s="34"/>
      <c r="DB707" s="14"/>
      <c r="DC707" s="28"/>
      <c r="DD707" s="28"/>
      <c r="DE707" s="28"/>
      <c r="DF707" s="28"/>
      <c r="DG707" s="28"/>
      <c r="DH707" s="28"/>
      <c r="DI707" s="28"/>
      <c r="DJ707" s="28"/>
      <c r="DK707" s="28"/>
      <c r="DL707" s="28"/>
      <c r="DM707" s="28"/>
      <c r="DN707" s="28"/>
      <c r="DO707" s="28"/>
      <c r="DP707" s="28"/>
      <c r="DQ707" s="28"/>
      <c r="DR707" s="28"/>
      <c r="DS707" s="28"/>
      <c r="DT707" s="28"/>
      <c r="DU707" s="28"/>
      <c r="DV707" s="28"/>
      <c r="DW707" s="28"/>
      <c r="DX707" s="28"/>
      <c r="DY707" s="28"/>
      <c r="DZ707" s="28"/>
      <c r="EA707" s="28"/>
      <c r="EB707" s="28"/>
      <c r="EC707" s="28"/>
      <c r="ED707" s="28"/>
      <c r="EE707" s="28"/>
      <c r="EF707" s="28"/>
      <c r="EG707" s="28"/>
      <c r="EH707" s="28"/>
      <c r="EI707" s="28"/>
      <c r="EJ707" s="28"/>
      <c r="EK707" s="28"/>
      <c r="EL707" s="28"/>
      <c r="EM707" s="28"/>
      <c r="EN707" s="28"/>
      <c r="EO707" s="28"/>
      <c r="EP707" s="28"/>
      <c r="EQ707" s="28"/>
      <c r="ER707" s="28"/>
      <c r="ES707" s="28"/>
      <c r="ET707" s="28"/>
      <c r="EU707" s="28"/>
      <c r="EV707" s="28"/>
      <c r="EW707" s="28"/>
      <c r="EX707" s="28"/>
      <c r="EY707" s="28"/>
      <c r="EZ707" s="28"/>
      <c r="FA707" s="28"/>
      <c r="FB707" s="28"/>
      <c r="FC707" s="28"/>
      <c r="FD707" s="28"/>
      <c r="FE707" s="28"/>
      <c r="FF707" s="28"/>
      <c r="FG707" s="28"/>
      <c r="FH707" s="28"/>
      <c r="FI707" s="28"/>
      <c r="FJ707" s="28"/>
      <c r="FK707" s="28"/>
      <c r="FL707" s="28"/>
      <c r="FM707" s="28"/>
      <c r="FN707" s="28"/>
      <c r="FO707" s="28"/>
      <c r="FP707" s="28"/>
      <c r="FQ707" s="28"/>
      <c r="FR707" s="28"/>
      <c r="FS707" s="28"/>
      <c r="FT707" s="28"/>
      <c r="FU707" s="28"/>
      <c r="FV707" s="28"/>
      <c r="FW707" s="28"/>
      <c r="FX707" s="28"/>
      <c r="FY707" s="28"/>
      <c r="FZ707" s="28"/>
      <c r="GA707" s="28"/>
      <c r="GB707" s="28"/>
      <c r="GC707" s="28"/>
      <c r="GD707" s="28"/>
      <c r="GE707" s="28"/>
      <c r="GF707" s="28"/>
      <c r="GG707" s="28"/>
      <c r="GH707" s="28"/>
      <c r="GI707" s="28"/>
      <c r="GJ707" s="28"/>
      <c r="GK707" s="28"/>
      <c r="GL707" s="28"/>
      <c r="GM707" s="28"/>
      <c r="GN707" s="28"/>
      <c r="GO707" s="28"/>
      <c r="GP707" s="28"/>
      <c r="GQ707" s="28"/>
      <c r="GR707" s="28"/>
      <c r="GS707" s="28"/>
      <c r="GT707" s="28"/>
      <c r="GU707" s="28"/>
      <c r="GV707" s="28"/>
      <c r="GW707" s="28"/>
      <c r="GX707" s="28"/>
      <c r="GY707" s="28"/>
      <c r="GZ707" s="28"/>
      <c r="HA707" s="28"/>
      <c r="HB707" s="28"/>
      <c r="HC707" s="28"/>
      <c r="HD707" s="28"/>
      <c r="HE707" s="28"/>
      <c r="HF707" s="28"/>
      <c r="HG707" s="28"/>
      <c r="HH707" s="28"/>
      <c r="HI707" s="28"/>
      <c r="HJ707" s="28"/>
      <c r="HK707" s="28"/>
      <c r="HL707" s="28"/>
      <c r="HM707" s="28"/>
      <c r="HN707" s="28"/>
      <c r="HO707" s="28"/>
      <c r="HP707" s="28"/>
      <c r="HQ707" s="28"/>
      <c r="HR707" s="28"/>
      <c r="HS707" s="28"/>
      <c r="HT707" s="28"/>
      <c r="HU707" s="28"/>
      <c r="HV707" s="28"/>
      <c r="HW707" s="28"/>
      <c r="HX707" s="28"/>
      <c r="HY707" s="28"/>
      <c r="HZ707" s="28"/>
      <c r="IA707" s="28"/>
      <c r="IB707" s="28"/>
      <c r="IC707" s="28"/>
      <c r="ID707" s="28"/>
      <c r="IE707" s="28"/>
      <c r="IF707" s="28"/>
      <c r="IG707" s="28"/>
      <c r="IH707" s="28"/>
      <c r="II707" s="28"/>
      <c r="IJ707" s="28"/>
      <c r="IK707" s="28"/>
      <c r="IL707" s="28"/>
      <c r="IM707" s="28"/>
      <c r="IN707" s="28"/>
      <c r="IO707" s="28"/>
      <c r="IP707" s="28"/>
      <c r="IQ707" s="28"/>
      <c r="IR707" s="28"/>
      <c r="IS707" s="28"/>
      <c r="IT707" s="28"/>
      <c r="IU707" s="28"/>
      <c r="IV707" s="28"/>
      <c r="IW707" s="28"/>
      <c r="IX707" s="28"/>
      <c r="IY707" s="28"/>
      <c r="IZ707" s="28"/>
      <c r="JA707" s="28"/>
      <c r="JB707" s="28"/>
      <c r="JC707" s="28"/>
      <c r="JD707" s="28"/>
      <c r="JE707" s="28"/>
      <c r="JF707" s="28"/>
      <c r="JG707" s="28"/>
      <c r="JH707" s="28"/>
      <c r="JI707" s="28"/>
      <c r="JJ707" s="28"/>
      <c r="JK707" s="28"/>
      <c r="JL707" s="28"/>
      <c r="JM707" s="28"/>
      <c r="JN707" s="28"/>
      <c r="JO707" s="28"/>
      <c r="JP707" s="28"/>
      <c r="JQ707" s="28"/>
      <c r="JR707" s="28"/>
      <c r="JS707" s="28"/>
    </row>
    <row r="708" spans="1:279" s="27" customFormat="1" ht="12.75" outlineLevel="1" x14ac:dyDescent="0.2">
      <c r="A708" s="33"/>
      <c r="B708" s="58"/>
      <c r="C708" s="33"/>
      <c r="D708" s="33"/>
      <c r="E708" s="33"/>
      <c r="F708" s="33"/>
      <c r="G708" s="202"/>
      <c r="H708" s="33"/>
      <c r="I708" s="12"/>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c r="CG708" s="34"/>
      <c r="CH708" s="34"/>
      <c r="CI708" s="34"/>
      <c r="CJ708" s="34"/>
      <c r="CK708" s="34"/>
      <c r="CL708" s="34"/>
      <c r="CM708" s="34"/>
      <c r="CN708" s="34"/>
      <c r="CO708" s="34"/>
      <c r="CP708" s="34"/>
      <c r="CQ708" s="34"/>
      <c r="CR708" s="34"/>
      <c r="CS708" s="34"/>
      <c r="CT708" s="34"/>
      <c r="CU708" s="34"/>
      <c r="CV708" s="34"/>
      <c r="CW708" s="34"/>
      <c r="CX708" s="34"/>
      <c r="CY708" s="34"/>
      <c r="CZ708" s="34"/>
      <c r="DA708" s="34"/>
      <c r="DB708" s="14"/>
      <c r="DC708" s="28"/>
      <c r="DD708" s="28"/>
      <c r="DE708" s="28"/>
      <c r="DF708" s="28"/>
      <c r="DG708" s="28"/>
      <c r="DH708" s="28"/>
      <c r="DI708" s="28"/>
      <c r="DJ708" s="28"/>
      <c r="DK708" s="28"/>
      <c r="DL708" s="28"/>
      <c r="DM708" s="28"/>
      <c r="DN708" s="28"/>
      <c r="DO708" s="28"/>
      <c r="DP708" s="28"/>
      <c r="DQ708" s="28"/>
      <c r="DR708" s="28"/>
      <c r="DS708" s="28"/>
      <c r="DT708" s="28"/>
      <c r="DU708" s="28"/>
      <c r="DV708" s="28"/>
      <c r="DW708" s="28"/>
      <c r="DX708" s="28"/>
      <c r="DY708" s="28"/>
      <c r="DZ708" s="28"/>
      <c r="EA708" s="28"/>
      <c r="EB708" s="28"/>
      <c r="EC708" s="28"/>
      <c r="ED708" s="28"/>
      <c r="EE708" s="28"/>
      <c r="EF708" s="28"/>
      <c r="EG708" s="28"/>
      <c r="EH708" s="28"/>
      <c r="EI708" s="28"/>
      <c r="EJ708" s="28"/>
      <c r="EK708" s="28"/>
      <c r="EL708" s="28"/>
      <c r="EM708" s="28"/>
      <c r="EN708" s="28"/>
      <c r="EO708" s="28"/>
      <c r="EP708" s="28"/>
      <c r="EQ708" s="28"/>
      <c r="ER708" s="28"/>
      <c r="ES708" s="28"/>
      <c r="ET708" s="28"/>
      <c r="EU708" s="28"/>
      <c r="EV708" s="28"/>
      <c r="EW708" s="28"/>
      <c r="EX708" s="28"/>
      <c r="EY708" s="28"/>
      <c r="EZ708" s="28"/>
      <c r="FA708" s="28"/>
      <c r="FB708" s="28"/>
      <c r="FC708" s="28"/>
      <c r="FD708" s="28"/>
      <c r="FE708" s="28"/>
      <c r="FF708" s="28"/>
      <c r="FG708" s="28"/>
      <c r="FH708" s="28"/>
      <c r="FI708" s="28"/>
      <c r="FJ708" s="28"/>
      <c r="FK708" s="28"/>
      <c r="FL708" s="28"/>
      <c r="FM708" s="28"/>
      <c r="FN708" s="28"/>
      <c r="FO708" s="28"/>
      <c r="FP708" s="28"/>
      <c r="FQ708" s="28"/>
      <c r="FR708" s="28"/>
      <c r="FS708" s="28"/>
      <c r="FT708" s="28"/>
      <c r="FU708" s="28"/>
      <c r="FV708" s="28"/>
      <c r="FW708" s="28"/>
      <c r="FX708" s="28"/>
      <c r="FY708" s="28"/>
      <c r="FZ708" s="28"/>
      <c r="GA708" s="28"/>
      <c r="GB708" s="28"/>
      <c r="GC708" s="28"/>
      <c r="GD708" s="28"/>
      <c r="GE708" s="28"/>
      <c r="GF708" s="28"/>
      <c r="GG708" s="28"/>
      <c r="GH708" s="28"/>
      <c r="GI708" s="28"/>
      <c r="GJ708" s="28"/>
      <c r="GK708" s="28"/>
      <c r="GL708" s="28"/>
      <c r="GM708" s="28"/>
      <c r="GN708" s="28"/>
      <c r="GO708" s="28"/>
      <c r="GP708" s="28"/>
      <c r="GQ708" s="28"/>
      <c r="GR708" s="28"/>
      <c r="GS708" s="28"/>
      <c r="GT708" s="28"/>
      <c r="GU708" s="28"/>
      <c r="GV708" s="28"/>
      <c r="GW708" s="28"/>
      <c r="GX708" s="28"/>
      <c r="GY708" s="28"/>
      <c r="GZ708" s="28"/>
      <c r="HA708" s="28"/>
      <c r="HB708" s="28"/>
      <c r="HC708" s="28"/>
      <c r="HD708" s="28"/>
      <c r="HE708" s="28"/>
      <c r="HF708" s="28"/>
      <c r="HG708" s="28"/>
      <c r="HH708" s="28"/>
      <c r="HI708" s="28"/>
      <c r="HJ708" s="28"/>
      <c r="HK708" s="28"/>
      <c r="HL708" s="28"/>
      <c r="HM708" s="28"/>
      <c r="HN708" s="28"/>
      <c r="HO708" s="28"/>
      <c r="HP708" s="28"/>
      <c r="HQ708" s="28"/>
      <c r="HR708" s="28"/>
      <c r="HS708" s="28"/>
      <c r="HT708" s="28"/>
      <c r="HU708" s="28"/>
      <c r="HV708" s="28"/>
      <c r="HW708" s="28"/>
      <c r="HX708" s="28"/>
      <c r="HY708" s="28"/>
      <c r="HZ708" s="28"/>
      <c r="IA708" s="28"/>
      <c r="IB708" s="28"/>
      <c r="IC708" s="28"/>
      <c r="ID708" s="28"/>
      <c r="IE708" s="28"/>
      <c r="IF708" s="28"/>
      <c r="IG708" s="28"/>
      <c r="IH708" s="28"/>
      <c r="II708" s="28"/>
      <c r="IJ708" s="28"/>
      <c r="IK708" s="28"/>
      <c r="IL708" s="28"/>
      <c r="IM708" s="28"/>
      <c r="IN708" s="28"/>
      <c r="IO708" s="28"/>
      <c r="IP708" s="28"/>
      <c r="IQ708" s="28"/>
      <c r="IR708" s="28"/>
      <c r="IS708" s="28"/>
      <c r="IT708" s="28"/>
      <c r="IU708" s="28"/>
      <c r="IV708" s="28"/>
      <c r="IW708" s="28"/>
      <c r="IX708" s="28"/>
      <c r="IY708" s="28"/>
      <c r="IZ708" s="28"/>
      <c r="JA708" s="28"/>
      <c r="JB708" s="28"/>
      <c r="JC708" s="28"/>
      <c r="JD708" s="28"/>
      <c r="JE708" s="28"/>
      <c r="JF708" s="28"/>
      <c r="JG708" s="28"/>
      <c r="JH708" s="28"/>
      <c r="JI708" s="28"/>
      <c r="JJ708" s="28"/>
      <c r="JK708" s="28"/>
      <c r="JL708" s="28"/>
      <c r="JM708" s="28"/>
      <c r="JN708" s="28"/>
      <c r="JO708" s="28"/>
      <c r="JP708" s="28"/>
      <c r="JQ708" s="28"/>
      <c r="JR708" s="28"/>
      <c r="JS708" s="28"/>
    </row>
    <row r="709" spans="1:279" s="27" customFormat="1" ht="12.75" outlineLevel="1" x14ac:dyDescent="0.2">
      <c r="A709" s="33"/>
      <c r="B709" s="58"/>
      <c r="C709" s="33"/>
      <c r="D709" s="33"/>
      <c r="E709" s="33"/>
      <c r="F709" s="33"/>
      <c r="G709" s="202"/>
      <c r="H709" s="33"/>
      <c r="I709" s="12"/>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c r="CG709" s="34"/>
      <c r="CH709" s="34"/>
      <c r="CI709" s="34"/>
      <c r="CJ709" s="34"/>
      <c r="CK709" s="34"/>
      <c r="CL709" s="34"/>
      <c r="CM709" s="34"/>
      <c r="CN709" s="34"/>
      <c r="CO709" s="34"/>
      <c r="CP709" s="34"/>
      <c r="CQ709" s="34"/>
      <c r="CR709" s="34"/>
      <c r="CS709" s="34"/>
      <c r="CT709" s="34"/>
      <c r="CU709" s="34"/>
      <c r="CV709" s="34"/>
      <c r="CW709" s="34"/>
      <c r="CX709" s="34"/>
      <c r="CY709" s="34"/>
      <c r="CZ709" s="34"/>
      <c r="DA709" s="34"/>
      <c r="DB709" s="14"/>
      <c r="DC709" s="28"/>
      <c r="DD709" s="28"/>
      <c r="DE709" s="28"/>
      <c r="DF709" s="28"/>
      <c r="DG709" s="28"/>
      <c r="DH709" s="28"/>
      <c r="DI709" s="28"/>
      <c r="DJ709" s="28"/>
      <c r="DK709" s="28"/>
      <c r="DL709" s="28"/>
      <c r="DM709" s="28"/>
      <c r="DN709" s="28"/>
      <c r="DO709" s="28"/>
      <c r="DP709" s="28"/>
      <c r="DQ709" s="28"/>
      <c r="DR709" s="28"/>
      <c r="DS709" s="28"/>
      <c r="DT709" s="28"/>
      <c r="DU709" s="28"/>
      <c r="DV709" s="28"/>
      <c r="DW709" s="28"/>
      <c r="DX709" s="28"/>
      <c r="DY709" s="28"/>
      <c r="DZ709" s="28"/>
      <c r="EA709" s="28"/>
      <c r="EB709" s="28"/>
      <c r="EC709" s="28"/>
      <c r="ED709" s="28"/>
      <c r="EE709" s="28"/>
      <c r="EF709" s="28"/>
      <c r="EG709" s="28"/>
      <c r="EH709" s="28"/>
      <c r="EI709" s="28"/>
      <c r="EJ709" s="28"/>
      <c r="EK709" s="28"/>
      <c r="EL709" s="28"/>
      <c r="EM709" s="28"/>
      <c r="EN709" s="28"/>
      <c r="EO709" s="28"/>
      <c r="EP709" s="28"/>
      <c r="EQ709" s="28"/>
      <c r="ER709" s="28"/>
      <c r="ES709" s="28"/>
      <c r="ET709" s="28"/>
      <c r="EU709" s="28"/>
      <c r="EV709" s="28"/>
      <c r="EW709" s="28"/>
      <c r="EX709" s="28"/>
      <c r="EY709" s="28"/>
      <c r="EZ709" s="28"/>
      <c r="FA709" s="28"/>
      <c r="FB709" s="28"/>
      <c r="FC709" s="28"/>
      <c r="FD709" s="28"/>
      <c r="FE709" s="28"/>
      <c r="FF709" s="28"/>
      <c r="FG709" s="28"/>
      <c r="FH709" s="28"/>
      <c r="FI709" s="28"/>
      <c r="FJ709" s="28"/>
      <c r="FK709" s="28"/>
      <c r="FL709" s="28"/>
      <c r="FM709" s="28"/>
      <c r="FN709" s="28"/>
      <c r="FO709" s="28"/>
      <c r="FP709" s="28"/>
      <c r="FQ709" s="28"/>
      <c r="FR709" s="28"/>
      <c r="FS709" s="28"/>
      <c r="FT709" s="28"/>
      <c r="FU709" s="28"/>
      <c r="FV709" s="28"/>
      <c r="FW709" s="28"/>
      <c r="FX709" s="28"/>
      <c r="FY709" s="28"/>
      <c r="FZ709" s="28"/>
      <c r="GA709" s="28"/>
      <c r="GB709" s="28"/>
      <c r="GC709" s="28"/>
      <c r="GD709" s="28"/>
      <c r="GE709" s="28"/>
      <c r="GF709" s="28"/>
      <c r="GG709" s="28"/>
      <c r="GH709" s="28"/>
      <c r="GI709" s="28"/>
      <c r="GJ709" s="28"/>
      <c r="GK709" s="28"/>
      <c r="GL709" s="28"/>
      <c r="GM709" s="28"/>
      <c r="GN709" s="28"/>
      <c r="GO709" s="28"/>
      <c r="GP709" s="28"/>
      <c r="GQ709" s="28"/>
      <c r="GR709" s="28"/>
      <c r="GS709" s="28"/>
      <c r="GT709" s="28"/>
      <c r="GU709" s="28"/>
      <c r="GV709" s="28"/>
      <c r="GW709" s="28"/>
      <c r="GX709" s="28"/>
      <c r="GY709" s="28"/>
      <c r="GZ709" s="28"/>
      <c r="HA709" s="28"/>
      <c r="HB709" s="28"/>
      <c r="HC709" s="28"/>
      <c r="HD709" s="28"/>
      <c r="HE709" s="28"/>
      <c r="HF709" s="28"/>
      <c r="HG709" s="28"/>
      <c r="HH709" s="28"/>
      <c r="HI709" s="28"/>
      <c r="HJ709" s="28"/>
      <c r="HK709" s="28"/>
      <c r="HL709" s="28"/>
      <c r="HM709" s="28"/>
      <c r="HN709" s="28"/>
      <c r="HO709" s="28"/>
      <c r="HP709" s="28"/>
      <c r="HQ709" s="28"/>
      <c r="HR709" s="28"/>
      <c r="HS709" s="28"/>
      <c r="HT709" s="28"/>
      <c r="HU709" s="28"/>
      <c r="HV709" s="28"/>
      <c r="HW709" s="28"/>
      <c r="HX709" s="28"/>
      <c r="HY709" s="28"/>
      <c r="HZ709" s="28"/>
      <c r="IA709" s="28"/>
      <c r="IB709" s="28"/>
      <c r="IC709" s="28"/>
      <c r="ID709" s="28"/>
      <c r="IE709" s="28"/>
      <c r="IF709" s="28"/>
      <c r="IG709" s="28"/>
      <c r="IH709" s="28"/>
      <c r="II709" s="28"/>
      <c r="IJ709" s="28"/>
      <c r="IK709" s="28"/>
      <c r="IL709" s="28"/>
      <c r="IM709" s="28"/>
      <c r="IN709" s="28"/>
      <c r="IO709" s="28"/>
      <c r="IP709" s="28"/>
      <c r="IQ709" s="28"/>
      <c r="IR709" s="28"/>
      <c r="IS709" s="28"/>
      <c r="IT709" s="28"/>
      <c r="IU709" s="28"/>
      <c r="IV709" s="28"/>
      <c r="IW709" s="28"/>
      <c r="IX709" s="28"/>
      <c r="IY709" s="28"/>
      <c r="IZ709" s="28"/>
      <c r="JA709" s="28"/>
      <c r="JB709" s="28"/>
      <c r="JC709" s="28"/>
      <c r="JD709" s="28"/>
      <c r="JE709" s="28"/>
      <c r="JF709" s="28"/>
      <c r="JG709" s="28"/>
      <c r="JH709" s="28"/>
      <c r="JI709" s="28"/>
      <c r="JJ709" s="28"/>
      <c r="JK709" s="28"/>
      <c r="JL709" s="28"/>
      <c r="JM709" s="28"/>
      <c r="JN709" s="28"/>
      <c r="JO709" s="28"/>
      <c r="JP709" s="28"/>
      <c r="JQ709" s="28"/>
      <c r="JR709" s="28"/>
      <c r="JS709" s="28"/>
    </row>
    <row r="710" spans="1:279" s="27" customFormat="1" ht="12.75" outlineLevel="1" x14ac:dyDescent="0.2">
      <c r="A710" s="33"/>
      <c r="B710" s="58" t="s">
        <v>185</v>
      </c>
      <c r="C710" s="33" t="s">
        <v>10</v>
      </c>
      <c r="D710" s="33" t="s">
        <v>181</v>
      </c>
      <c r="E710" s="33"/>
      <c r="F710" s="33"/>
      <c r="G710" s="202"/>
      <c r="H710" s="33"/>
      <c r="I710" s="12" t="s">
        <v>183</v>
      </c>
      <c r="J710" s="229">
        <v>0</v>
      </c>
      <c r="K710" s="229">
        <f>+K667/J667-1</f>
        <v>-0.3548664154003367</v>
      </c>
      <c r="L710" s="229">
        <f t="shared" ref="L710" si="1538">+L667/K667-1</f>
        <v>-0.2903636310545773</v>
      </c>
      <c r="M710" s="229">
        <f t="shared" ref="M710" si="1539">+M667/L667-1</f>
        <v>-0.25181096228029154</v>
      </c>
      <c r="N710" s="229">
        <f t="shared" ref="N710" si="1540">+N667/M667-1</f>
        <v>-0.13027631758209091</v>
      </c>
      <c r="O710" s="229">
        <f t="shared" ref="O710" si="1541">+O667/N667-1</f>
        <v>-2.3226960418201936E-2</v>
      </c>
      <c r="P710" s="229">
        <f t="shared" ref="P710" si="1542">+P667/O667-1</f>
        <v>0.42330678579030145</v>
      </c>
      <c r="Q710" s="229">
        <f t="shared" ref="Q710" si="1543">+Q667/P667-1</f>
        <v>-0.35999187368307595</v>
      </c>
      <c r="R710" s="229">
        <f t="shared" ref="R710" si="1544">+R667/Q667-1</f>
        <v>0.25021665248246916</v>
      </c>
      <c r="S710" s="229">
        <f t="shared" ref="S710" si="1545">+S667/R667-1</f>
        <v>0.11340131422333832</v>
      </c>
      <c r="T710" s="229">
        <f t="shared" ref="T710" si="1546">+T667/S667-1</f>
        <v>0.48492584769927216</v>
      </c>
      <c r="U710" s="229">
        <f t="shared" ref="U710" si="1547">+U667/T667-1</f>
        <v>0.49972328631121465</v>
      </c>
      <c r="V710" s="229">
        <f t="shared" ref="V710" si="1548">+V667/U667-1</f>
        <v>-4.7897904794579782E-2</v>
      </c>
      <c r="W710" s="229">
        <f t="shared" ref="W710" si="1549">+W667/V667-1</f>
        <v>-0.15436833106935821</v>
      </c>
      <c r="X710" s="229">
        <f t="shared" ref="X710" si="1550">+X667/W667-1</f>
        <v>-8.8461844481041219E-2</v>
      </c>
      <c r="Y710" s="229">
        <f t="shared" ref="Y710" si="1551">+Y667/X667-1</f>
        <v>-0.36845638994497365</v>
      </c>
      <c r="Z710" s="229">
        <f t="shared" ref="Z710" si="1552">+Z667/Y667-1</f>
        <v>-0.12562643018300668</v>
      </c>
      <c r="AA710" s="229">
        <f t="shared" ref="AA710" si="1553">+AA667/Z667-1</f>
        <v>0.19861395998836984</v>
      </c>
      <c r="AB710" s="229">
        <f t="shared" ref="AB710" si="1554">+AB667/AA667-1</f>
        <v>0.23804644552620524</v>
      </c>
      <c r="AC710" s="229">
        <f t="shared" ref="AC710" si="1555">+AC667/AB667-1</f>
        <v>-0.14672881269156479</v>
      </c>
      <c r="AD710" s="229">
        <f t="shared" ref="AD710" si="1556">+AD667/AC667-1</f>
        <v>0.38857657293905845</v>
      </c>
      <c r="AE710" s="229">
        <f t="shared" ref="AE710" si="1557">+AE667/AD667-1</f>
        <v>0.27301001140320347</v>
      </c>
      <c r="AF710" s="229">
        <f t="shared" ref="AF710" si="1558">+AF667/AE667-1</f>
        <v>0.44171316667762772</v>
      </c>
      <c r="AG710" s="229">
        <f t="shared" ref="AG710" si="1559">+AG667/AF667-1</f>
        <v>0.38429646021495945</v>
      </c>
      <c r="AH710" s="229">
        <f t="shared" ref="AH710" si="1560">+AH667/AG667-1</f>
        <v>0.23867782069083443</v>
      </c>
      <c r="AI710" s="229">
        <f t="shared" ref="AI710" si="1561">+AI667/AH667-1</f>
        <v>-0.26743497282429285</v>
      </c>
      <c r="AJ710" s="229">
        <f t="shared" ref="AJ710" si="1562">+AJ667/AI667-1</f>
        <v>-0.3585644532747404</v>
      </c>
      <c r="AK710" s="229">
        <f t="shared" ref="AK710" si="1563">+AK667/AJ667-1</f>
        <v>2.0181378206660217E-2</v>
      </c>
      <c r="AL710" s="229">
        <f t="shared" ref="AL710" si="1564">+AL667/AK667-1</f>
        <v>-0.18717091943479713</v>
      </c>
      <c r="AM710" s="229">
        <f t="shared" ref="AM710" si="1565">+AM667/AL667-1</f>
        <v>0.20395003591059502</v>
      </c>
      <c r="AN710" s="229">
        <f t="shared" ref="AN710" si="1566">+AN667/AM667-1</f>
        <v>8.3078683699841172E-2</v>
      </c>
      <c r="AO710" s="229">
        <f t="shared" ref="AO710" si="1567">+AO667/AN667-1</f>
        <v>-0.16218309257320418</v>
      </c>
      <c r="AP710" s="229">
        <f t="shared" ref="AP710" si="1568">+AP667/AO667-1</f>
        <v>-0.10796887714549863</v>
      </c>
      <c r="AQ710" s="229">
        <f t="shared" ref="AQ710" si="1569">+AQ667/AP667-1</f>
        <v>1.5043889523310483E-2</v>
      </c>
      <c r="AR710" s="229">
        <f t="shared" ref="AR710" si="1570">+AR667/AQ667-1</f>
        <v>0.27856443209875392</v>
      </c>
      <c r="AS710" s="229">
        <f t="shared" ref="AS710" si="1571">+AS667/AR667-1</f>
        <v>0.3154922523647623</v>
      </c>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c r="CG710" s="34"/>
      <c r="CH710" s="34"/>
      <c r="CI710" s="34"/>
      <c r="CJ710" s="34"/>
      <c r="CK710" s="34"/>
      <c r="CL710" s="34"/>
      <c r="CM710" s="34"/>
      <c r="CN710" s="34"/>
      <c r="CO710" s="34"/>
      <c r="CP710" s="34"/>
      <c r="CQ710" s="34"/>
      <c r="CR710" s="34"/>
      <c r="CS710" s="34"/>
      <c r="CT710" s="34"/>
      <c r="CU710" s="34"/>
      <c r="CV710" s="34"/>
      <c r="CW710" s="34"/>
      <c r="CX710" s="34"/>
      <c r="CY710" s="34"/>
      <c r="CZ710" s="34"/>
      <c r="DA710" s="34"/>
      <c r="DB710" s="14"/>
      <c r="DC710" s="28"/>
      <c r="DD710" s="28"/>
      <c r="DE710" s="28"/>
      <c r="DF710" s="28"/>
      <c r="DG710" s="28"/>
      <c r="DH710" s="28"/>
      <c r="DI710" s="28"/>
      <c r="DJ710" s="28"/>
      <c r="DK710" s="28"/>
      <c r="DL710" s="28"/>
      <c r="DM710" s="28"/>
      <c r="DN710" s="28"/>
      <c r="DO710" s="28"/>
      <c r="DP710" s="28"/>
      <c r="DQ710" s="28"/>
      <c r="DR710" s="28"/>
      <c r="DS710" s="28"/>
      <c r="DT710" s="28"/>
      <c r="DU710" s="28"/>
      <c r="DV710" s="28"/>
      <c r="DW710" s="28"/>
      <c r="DX710" s="28"/>
      <c r="DY710" s="28"/>
      <c r="DZ710" s="28"/>
      <c r="EA710" s="28"/>
      <c r="EB710" s="28"/>
      <c r="EC710" s="28"/>
      <c r="ED710" s="28"/>
      <c r="EE710" s="28"/>
      <c r="EF710" s="28"/>
      <c r="EG710" s="28"/>
      <c r="EH710" s="28"/>
      <c r="EI710" s="28"/>
      <c r="EJ710" s="28"/>
      <c r="EK710" s="28"/>
      <c r="EL710" s="28"/>
      <c r="EM710" s="28"/>
      <c r="EN710" s="28"/>
      <c r="EO710" s="28"/>
      <c r="EP710" s="28"/>
      <c r="EQ710" s="28"/>
      <c r="ER710" s="28"/>
      <c r="ES710" s="28"/>
      <c r="ET710" s="28"/>
      <c r="EU710" s="28"/>
      <c r="EV710" s="28"/>
      <c r="EW710" s="28"/>
      <c r="EX710" s="28"/>
      <c r="EY710" s="28"/>
      <c r="EZ710" s="28"/>
      <c r="FA710" s="28"/>
      <c r="FB710" s="28"/>
      <c r="FC710" s="28"/>
      <c r="FD710" s="28"/>
      <c r="FE710" s="28"/>
      <c r="FF710" s="28"/>
      <c r="FG710" s="28"/>
      <c r="FH710" s="28"/>
      <c r="FI710" s="28"/>
      <c r="FJ710" s="28"/>
      <c r="FK710" s="28"/>
      <c r="FL710" s="28"/>
      <c r="FM710" s="28"/>
      <c r="FN710" s="28"/>
      <c r="FO710" s="28"/>
      <c r="FP710" s="28"/>
      <c r="FQ710" s="28"/>
      <c r="FR710" s="28"/>
      <c r="FS710" s="28"/>
      <c r="FT710" s="28"/>
      <c r="FU710" s="28"/>
      <c r="FV710" s="28"/>
      <c r="FW710" s="28"/>
      <c r="FX710" s="28"/>
      <c r="FY710" s="28"/>
      <c r="FZ710" s="28"/>
      <c r="GA710" s="28"/>
      <c r="GB710" s="28"/>
      <c r="GC710" s="28"/>
      <c r="GD710" s="28"/>
      <c r="GE710" s="28"/>
      <c r="GF710" s="28"/>
      <c r="GG710" s="28"/>
      <c r="GH710" s="28"/>
      <c r="GI710" s="28"/>
      <c r="GJ710" s="28"/>
      <c r="GK710" s="28"/>
      <c r="GL710" s="28"/>
      <c r="GM710" s="28"/>
      <c r="GN710" s="28"/>
      <c r="GO710" s="28"/>
      <c r="GP710" s="28"/>
      <c r="GQ710" s="28"/>
      <c r="GR710" s="28"/>
      <c r="GS710" s="28"/>
      <c r="GT710" s="28"/>
      <c r="GU710" s="28"/>
      <c r="GV710" s="28"/>
      <c r="GW710" s="28"/>
      <c r="GX710" s="28"/>
      <c r="GY710" s="28"/>
      <c r="GZ710" s="28"/>
      <c r="HA710" s="28"/>
      <c r="HB710" s="28"/>
      <c r="HC710" s="28"/>
      <c r="HD710" s="28"/>
      <c r="HE710" s="28"/>
      <c r="HF710" s="28"/>
      <c r="HG710" s="28"/>
      <c r="HH710" s="28"/>
      <c r="HI710" s="28"/>
      <c r="HJ710" s="28"/>
      <c r="HK710" s="28"/>
      <c r="HL710" s="28"/>
      <c r="HM710" s="28"/>
      <c r="HN710" s="28"/>
      <c r="HO710" s="28"/>
      <c r="HP710" s="28"/>
      <c r="HQ710" s="28"/>
      <c r="HR710" s="28"/>
      <c r="HS710" s="28"/>
      <c r="HT710" s="28"/>
      <c r="HU710" s="28"/>
      <c r="HV710" s="28"/>
      <c r="HW710" s="28"/>
      <c r="HX710" s="28"/>
      <c r="HY710" s="28"/>
      <c r="HZ710" s="28"/>
      <c r="IA710" s="28"/>
      <c r="IB710" s="28"/>
      <c r="IC710" s="28"/>
      <c r="ID710" s="28"/>
      <c r="IE710" s="28"/>
      <c r="IF710" s="28"/>
      <c r="IG710" s="28"/>
      <c r="IH710" s="28"/>
      <c r="II710" s="28"/>
      <c r="IJ710" s="28"/>
      <c r="IK710" s="28"/>
      <c r="IL710" s="28"/>
      <c r="IM710" s="28"/>
      <c r="IN710" s="28"/>
      <c r="IO710" s="28"/>
      <c r="IP710" s="28"/>
      <c r="IQ710" s="28"/>
      <c r="IR710" s="28"/>
      <c r="IS710" s="28"/>
      <c r="IT710" s="28"/>
      <c r="IU710" s="28"/>
      <c r="IV710" s="28"/>
      <c r="IW710" s="28"/>
      <c r="IX710" s="28"/>
      <c r="IY710" s="28"/>
      <c r="IZ710" s="28"/>
      <c r="JA710" s="28"/>
      <c r="JB710" s="28"/>
      <c r="JC710" s="28"/>
      <c r="JD710" s="28"/>
      <c r="JE710" s="28"/>
      <c r="JF710" s="28"/>
      <c r="JG710" s="28"/>
      <c r="JH710" s="28"/>
      <c r="JI710" s="28"/>
      <c r="JJ710" s="28"/>
      <c r="JK710" s="28"/>
      <c r="JL710" s="28"/>
      <c r="JM710" s="28"/>
      <c r="JN710" s="28"/>
      <c r="JO710" s="28"/>
      <c r="JP710" s="28"/>
      <c r="JQ710" s="28"/>
      <c r="JR710" s="28"/>
      <c r="JS710" s="28"/>
    </row>
    <row r="711" spans="1:279" s="27" customFormat="1" ht="12.75" outlineLevel="1" x14ac:dyDescent="0.2">
      <c r="A711" s="33"/>
      <c r="B711" s="58"/>
      <c r="C711" s="33"/>
      <c r="D711" s="33" t="s">
        <v>182</v>
      </c>
      <c r="E711" s="33"/>
      <c r="F711" s="33"/>
      <c r="G711" s="202"/>
      <c r="H711" s="33"/>
      <c r="I711" s="12" t="s">
        <v>184</v>
      </c>
      <c r="J711" s="230">
        <v>0</v>
      </c>
      <c r="K711" s="230">
        <f>+J711</f>
        <v>0</v>
      </c>
      <c r="L711" s="230">
        <f t="shared" ref="L711" si="1572">+K711</f>
        <v>0</v>
      </c>
      <c r="M711" s="230">
        <f t="shared" ref="M711" si="1573">+L711</f>
        <v>0</v>
      </c>
      <c r="N711" s="230">
        <f t="shared" ref="N711" si="1574">+M711</f>
        <v>0</v>
      </c>
      <c r="O711" s="230">
        <f t="shared" ref="O711" si="1575">+N711</f>
        <v>0</v>
      </c>
      <c r="P711" s="230">
        <f t="shared" ref="P711" si="1576">+O711</f>
        <v>0</v>
      </c>
      <c r="Q711" s="230">
        <f t="shared" ref="Q711" si="1577">+P711</f>
        <v>0</v>
      </c>
      <c r="R711" s="230">
        <f t="shared" ref="R711" si="1578">+Q711</f>
        <v>0</v>
      </c>
      <c r="S711" s="230">
        <f t="shared" ref="S711" si="1579">+R711</f>
        <v>0</v>
      </c>
      <c r="T711" s="230">
        <f t="shared" ref="T711" si="1580">+S711</f>
        <v>0</v>
      </c>
      <c r="U711" s="230">
        <f t="shared" ref="U711" si="1581">+T711</f>
        <v>0</v>
      </c>
      <c r="V711" s="230">
        <f>SUM(V667:AG667)/SUM(J667:U667)</f>
        <v>1.3778161012548482</v>
      </c>
      <c r="W711" s="230">
        <f>+V711</f>
        <v>1.3778161012548482</v>
      </c>
      <c r="X711" s="230">
        <f t="shared" ref="X711" si="1582">+W711</f>
        <v>1.3778161012548482</v>
      </c>
      <c r="Y711" s="230">
        <f t="shared" ref="Y711" si="1583">+X711</f>
        <v>1.3778161012548482</v>
      </c>
      <c r="Z711" s="230">
        <f t="shared" ref="Z711" si="1584">+Y711</f>
        <v>1.3778161012548482</v>
      </c>
      <c r="AA711" s="230">
        <f t="shared" ref="AA711" si="1585">+Z711</f>
        <v>1.3778161012548482</v>
      </c>
      <c r="AB711" s="230">
        <f t="shared" ref="AB711" si="1586">+AA711</f>
        <v>1.3778161012548482</v>
      </c>
      <c r="AC711" s="230">
        <f t="shared" ref="AC711" si="1587">+AB711</f>
        <v>1.3778161012548482</v>
      </c>
      <c r="AD711" s="230">
        <f t="shared" ref="AD711" si="1588">+AC711</f>
        <v>1.3778161012548482</v>
      </c>
      <c r="AE711" s="230">
        <f t="shared" ref="AE711" si="1589">+AD711</f>
        <v>1.3778161012548482</v>
      </c>
      <c r="AF711" s="230">
        <f t="shared" ref="AF711" si="1590">+AE711</f>
        <v>1.3778161012548482</v>
      </c>
      <c r="AG711" s="230">
        <f t="shared" ref="AG711" si="1591">+AF711</f>
        <v>1.3778161012548482</v>
      </c>
      <c r="AH711" s="230">
        <f>SUM(AH667:AS667)/SUM(V667:AG667)</f>
        <v>1.4753688066296726</v>
      </c>
      <c r="AI711" s="230">
        <f t="shared" ref="AI711" si="1592">+AH711</f>
        <v>1.4753688066296726</v>
      </c>
      <c r="AJ711" s="230">
        <f t="shared" ref="AJ711" si="1593">+AI711</f>
        <v>1.4753688066296726</v>
      </c>
      <c r="AK711" s="230">
        <f t="shared" ref="AK711" si="1594">+AJ711</f>
        <v>1.4753688066296726</v>
      </c>
      <c r="AL711" s="230">
        <f t="shared" ref="AL711" si="1595">+AK711</f>
        <v>1.4753688066296726</v>
      </c>
      <c r="AM711" s="230">
        <f t="shared" ref="AM711" si="1596">+AL711</f>
        <v>1.4753688066296726</v>
      </c>
      <c r="AN711" s="230">
        <f t="shared" ref="AN711" si="1597">+AM711</f>
        <v>1.4753688066296726</v>
      </c>
      <c r="AO711" s="230">
        <f t="shared" ref="AO711" si="1598">+AN711</f>
        <v>1.4753688066296726</v>
      </c>
      <c r="AP711" s="230">
        <f t="shared" ref="AP711" si="1599">+AO711</f>
        <v>1.4753688066296726</v>
      </c>
      <c r="AQ711" s="230">
        <f t="shared" ref="AQ711" si="1600">+AP711</f>
        <v>1.4753688066296726</v>
      </c>
      <c r="AR711" s="230">
        <f t="shared" ref="AR711" si="1601">+AQ711</f>
        <v>1.4753688066296726</v>
      </c>
      <c r="AS711" s="230">
        <f t="shared" ref="AS711" si="1602">+AR711</f>
        <v>1.4753688066296726</v>
      </c>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c r="CG711" s="34"/>
      <c r="CH711" s="34"/>
      <c r="CI711" s="34"/>
      <c r="CJ711" s="34"/>
      <c r="CK711" s="34"/>
      <c r="CL711" s="34"/>
      <c r="CM711" s="34"/>
      <c r="CN711" s="34"/>
      <c r="CO711" s="34"/>
      <c r="CP711" s="34"/>
      <c r="CQ711" s="34"/>
      <c r="CR711" s="34"/>
      <c r="CS711" s="34"/>
      <c r="CT711" s="34"/>
      <c r="CU711" s="34"/>
      <c r="CV711" s="34"/>
      <c r="CW711" s="34"/>
      <c r="CX711" s="34"/>
      <c r="CY711" s="34"/>
      <c r="CZ711" s="34"/>
      <c r="DA711" s="34"/>
      <c r="DB711" s="14"/>
      <c r="DC711" s="28"/>
      <c r="DD711" s="28"/>
      <c r="DE711" s="28"/>
      <c r="DF711" s="28"/>
      <c r="DG711" s="28"/>
      <c r="DH711" s="28"/>
      <c r="DI711" s="28"/>
      <c r="DJ711" s="28"/>
      <c r="DK711" s="28"/>
      <c r="DL711" s="28"/>
      <c r="DM711" s="28"/>
      <c r="DN711" s="28"/>
      <c r="DO711" s="28"/>
      <c r="DP711" s="28"/>
      <c r="DQ711" s="28"/>
      <c r="DR711" s="28"/>
      <c r="DS711" s="28"/>
      <c r="DT711" s="28"/>
      <c r="DU711" s="28"/>
      <c r="DV711" s="28"/>
      <c r="DW711" s="28"/>
      <c r="DX711" s="28"/>
      <c r="DY711" s="28"/>
      <c r="DZ711" s="28"/>
      <c r="EA711" s="28"/>
      <c r="EB711" s="28"/>
      <c r="EC711" s="28"/>
      <c r="ED711" s="28"/>
      <c r="EE711" s="28"/>
      <c r="EF711" s="28"/>
      <c r="EG711" s="28"/>
      <c r="EH711" s="28"/>
      <c r="EI711" s="28"/>
      <c r="EJ711" s="28"/>
      <c r="EK711" s="28"/>
      <c r="EL711" s="28"/>
      <c r="EM711" s="28"/>
      <c r="EN711" s="28"/>
      <c r="EO711" s="28"/>
      <c r="EP711" s="28"/>
      <c r="EQ711" s="28"/>
      <c r="ER711" s="28"/>
      <c r="ES711" s="28"/>
      <c r="ET711" s="28"/>
      <c r="EU711" s="28"/>
      <c r="EV711" s="28"/>
      <c r="EW711" s="28"/>
      <c r="EX711" s="28"/>
      <c r="EY711" s="28"/>
      <c r="EZ711" s="28"/>
      <c r="FA711" s="28"/>
      <c r="FB711" s="28"/>
      <c r="FC711" s="28"/>
      <c r="FD711" s="28"/>
      <c r="FE711" s="28"/>
      <c r="FF711" s="28"/>
      <c r="FG711" s="28"/>
      <c r="FH711" s="28"/>
      <c r="FI711" s="28"/>
      <c r="FJ711" s="28"/>
      <c r="FK711" s="28"/>
      <c r="FL711" s="28"/>
      <c r="FM711" s="28"/>
      <c r="FN711" s="28"/>
      <c r="FO711" s="28"/>
      <c r="FP711" s="28"/>
      <c r="FQ711" s="28"/>
      <c r="FR711" s="28"/>
      <c r="FS711" s="28"/>
      <c r="FT711" s="28"/>
      <c r="FU711" s="28"/>
      <c r="FV711" s="28"/>
      <c r="FW711" s="28"/>
      <c r="FX711" s="28"/>
      <c r="FY711" s="28"/>
      <c r="FZ711" s="28"/>
      <c r="GA711" s="28"/>
      <c r="GB711" s="28"/>
      <c r="GC711" s="28"/>
      <c r="GD711" s="28"/>
      <c r="GE711" s="28"/>
      <c r="GF711" s="28"/>
      <c r="GG711" s="28"/>
      <c r="GH711" s="28"/>
      <c r="GI711" s="28"/>
      <c r="GJ711" s="28"/>
      <c r="GK711" s="28"/>
      <c r="GL711" s="28"/>
      <c r="GM711" s="28"/>
      <c r="GN711" s="28"/>
      <c r="GO711" s="28"/>
      <c r="GP711" s="28"/>
      <c r="GQ711" s="28"/>
      <c r="GR711" s="28"/>
      <c r="GS711" s="28"/>
      <c r="GT711" s="28"/>
      <c r="GU711" s="28"/>
      <c r="GV711" s="28"/>
      <c r="GW711" s="28"/>
      <c r="GX711" s="28"/>
      <c r="GY711" s="28"/>
      <c r="GZ711" s="28"/>
      <c r="HA711" s="28"/>
      <c r="HB711" s="28"/>
      <c r="HC711" s="28"/>
      <c r="HD711" s="28"/>
      <c r="HE711" s="28"/>
      <c r="HF711" s="28"/>
      <c r="HG711" s="28"/>
      <c r="HH711" s="28"/>
      <c r="HI711" s="28"/>
      <c r="HJ711" s="28"/>
      <c r="HK711" s="28"/>
      <c r="HL711" s="28"/>
      <c r="HM711" s="28"/>
      <c r="HN711" s="28"/>
      <c r="HO711" s="28"/>
      <c r="HP711" s="28"/>
      <c r="HQ711" s="28"/>
      <c r="HR711" s="28"/>
      <c r="HS711" s="28"/>
      <c r="HT711" s="28"/>
      <c r="HU711" s="28"/>
      <c r="HV711" s="28"/>
      <c r="HW711" s="28"/>
      <c r="HX711" s="28"/>
      <c r="HY711" s="28"/>
      <c r="HZ711" s="28"/>
      <c r="IA711" s="28"/>
      <c r="IB711" s="28"/>
      <c r="IC711" s="28"/>
      <c r="ID711" s="28"/>
      <c r="IE711" s="28"/>
      <c r="IF711" s="28"/>
      <c r="IG711" s="28"/>
      <c r="IH711" s="28"/>
      <c r="II711" s="28"/>
      <c r="IJ711" s="28"/>
      <c r="IK711" s="28"/>
      <c r="IL711" s="28"/>
      <c r="IM711" s="28"/>
      <c r="IN711" s="28"/>
      <c r="IO711" s="28"/>
      <c r="IP711" s="28"/>
      <c r="IQ711" s="28"/>
      <c r="IR711" s="28"/>
      <c r="IS711" s="28"/>
      <c r="IT711" s="28"/>
      <c r="IU711" s="28"/>
      <c r="IV711" s="28"/>
      <c r="IW711" s="28"/>
      <c r="IX711" s="28"/>
      <c r="IY711" s="28"/>
      <c r="IZ711" s="28"/>
      <c r="JA711" s="28"/>
      <c r="JB711" s="28"/>
      <c r="JC711" s="28"/>
      <c r="JD711" s="28"/>
      <c r="JE711" s="28"/>
      <c r="JF711" s="28"/>
      <c r="JG711" s="28"/>
      <c r="JH711" s="28"/>
      <c r="JI711" s="28"/>
      <c r="JJ711" s="28"/>
      <c r="JK711" s="28"/>
      <c r="JL711" s="28"/>
      <c r="JM711" s="28"/>
      <c r="JN711" s="28"/>
      <c r="JO711" s="28"/>
      <c r="JP711" s="28"/>
      <c r="JQ711" s="28"/>
      <c r="JR711" s="28"/>
      <c r="JS711" s="28"/>
    </row>
    <row r="712" spans="1:279" s="27" customFormat="1" ht="12.75" outlineLevel="1" x14ac:dyDescent="0.2">
      <c r="A712" s="33"/>
      <c r="B712" s="58"/>
      <c r="C712" s="33"/>
      <c r="D712" s="33"/>
      <c r="E712" s="33"/>
      <c r="F712" s="33"/>
      <c r="G712" s="202"/>
      <c r="H712" s="33"/>
      <c r="I712" s="12"/>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c r="CG712" s="34"/>
      <c r="CH712" s="34"/>
      <c r="CI712" s="34"/>
      <c r="CJ712" s="34"/>
      <c r="CK712" s="34"/>
      <c r="CL712" s="34"/>
      <c r="CM712" s="34"/>
      <c r="CN712" s="34"/>
      <c r="CO712" s="34"/>
      <c r="CP712" s="34"/>
      <c r="CQ712" s="34"/>
      <c r="CR712" s="34"/>
      <c r="CS712" s="34"/>
      <c r="CT712" s="34"/>
      <c r="CU712" s="34"/>
      <c r="CV712" s="34"/>
      <c r="CW712" s="34"/>
      <c r="CX712" s="34"/>
      <c r="CY712" s="34"/>
      <c r="CZ712" s="34"/>
      <c r="DA712" s="34"/>
      <c r="DB712" s="14"/>
      <c r="DC712" s="28"/>
      <c r="DD712" s="28"/>
      <c r="DE712" s="28"/>
      <c r="DF712" s="28"/>
      <c r="DG712" s="28"/>
      <c r="DH712" s="28"/>
      <c r="DI712" s="28"/>
      <c r="DJ712" s="28"/>
      <c r="DK712" s="28"/>
      <c r="DL712" s="28"/>
      <c r="DM712" s="28"/>
      <c r="DN712" s="28"/>
      <c r="DO712" s="28"/>
      <c r="DP712" s="28"/>
      <c r="DQ712" s="28"/>
      <c r="DR712" s="28"/>
      <c r="DS712" s="28"/>
      <c r="DT712" s="28"/>
      <c r="DU712" s="28"/>
      <c r="DV712" s="28"/>
      <c r="DW712" s="28"/>
      <c r="DX712" s="28"/>
      <c r="DY712" s="28"/>
      <c r="DZ712" s="28"/>
      <c r="EA712" s="28"/>
      <c r="EB712" s="28"/>
      <c r="EC712" s="28"/>
      <c r="ED712" s="28"/>
      <c r="EE712" s="28"/>
      <c r="EF712" s="28"/>
      <c r="EG712" s="28"/>
      <c r="EH712" s="28"/>
      <c r="EI712" s="28"/>
      <c r="EJ712" s="28"/>
      <c r="EK712" s="28"/>
      <c r="EL712" s="28"/>
      <c r="EM712" s="28"/>
      <c r="EN712" s="28"/>
      <c r="EO712" s="28"/>
      <c r="EP712" s="28"/>
      <c r="EQ712" s="28"/>
      <c r="ER712" s="28"/>
      <c r="ES712" s="28"/>
      <c r="ET712" s="28"/>
      <c r="EU712" s="28"/>
      <c r="EV712" s="28"/>
      <c r="EW712" s="28"/>
      <c r="EX712" s="28"/>
      <c r="EY712" s="28"/>
      <c r="EZ712" s="28"/>
      <c r="FA712" s="28"/>
      <c r="FB712" s="28"/>
      <c r="FC712" s="28"/>
      <c r="FD712" s="28"/>
      <c r="FE712" s="28"/>
      <c r="FF712" s="28"/>
      <c r="FG712" s="28"/>
      <c r="FH712" s="28"/>
      <c r="FI712" s="28"/>
      <c r="FJ712" s="28"/>
      <c r="FK712" s="28"/>
      <c r="FL712" s="28"/>
      <c r="FM712" s="28"/>
      <c r="FN712" s="28"/>
      <c r="FO712" s="28"/>
      <c r="FP712" s="28"/>
      <c r="FQ712" s="28"/>
      <c r="FR712" s="28"/>
      <c r="FS712" s="28"/>
      <c r="FT712" s="28"/>
      <c r="FU712" s="28"/>
      <c r="FV712" s="28"/>
      <c r="FW712" s="28"/>
      <c r="FX712" s="28"/>
      <c r="FY712" s="28"/>
      <c r="FZ712" s="28"/>
      <c r="GA712" s="28"/>
      <c r="GB712" s="28"/>
      <c r="GC712" s="28"/>
      <c r="GD712" s="28"/>
      <c r="GE712" s="28"/>
      <c r="GF712" s="28"/>
      <c r="GG712" s="28"/>
      <c r="GH712" s="28"/>
      <c r="GI712" s="28"/>
      <c r="GJ712" s="28"/>
      <c r="GK712" s="28"/>
      <c r="GL712" s="28"/>
      <c r="GM712" s="28"/>
      <c r="GN712" s="28"/>
      <c r="GO712" s="28"/>
      <c r="GP712" s="28"/>
      <c r="GQ712" s="28"/>
      <c r="GR712" s="28"/>
      <c r="GS712" s="28"/>
      <c r="GT712" s="28"/>
      <c r="GU712" s="28"/>
      <c r="GV712" s="28"/>
      <c r="GW712" s="28"/>
      <c r="GX712" s="28"/>
      <c r="GY712" s="28"/>
      <c r="GZ712" s="28"/>
      <c r="HA712" s="28"/>
      <c r="HB712" s="28"/>
      <c r="HC712" s="28"/>
      <c r="HD712" s="28"/>
      <c r="HE712" s="28"/>
      <c r="HF712" s="28"/>
      <c r="HG712" s="28"/>
      <c r="HH712" s="28"/>
      <c r="HI712" s="28"/>
      <c r="HJ712" s="28"/>
      <c r="HK712" s="28"/>
      <c r="HL712" s="28"/>
      <c r="HM712" s="28"/>
      <c r="HN712" s="28"/>
      <c r="HO712" s="28"/>
      <c r="HP712" s="28"/>
      <c r="HQ712" s="28"/>
      <c r="HR712" s="28"/>
      <c r="HS712" s="28"/>
      <c r="HT712" s="28"/>
      <c r="HU712" s="28"/>
      <c r="HV712" s="28"/>
      <c r="HW712" s="28"/>
      <c r="HX712" s="28"/>
      <c r="HY712" s="28"/>
      <c r="HZ712" s="28"/>
      <c r="IA712" s="28"/>
      <c r="IB712" s="28"/>
      <c r="IC712" s="28"/>
      <c r="ID712" s="28"/>
      <c r="IE712" s="28"/>
      <c r="IF712" s="28"/>
      <c r="IG712" s="28"/>
      <c r="IH712" s="28"/>
      <c r="II712" s="28"/>
      <c r="IJ712" s="28"/>
      <c r="IK712" s="28"/>
      <c r="IL712" s="28"/>
      <c r="IM712" s="28"/>
      <c r="IN712" s="28"/>
      <c r="IO712" s="28"/>
      <c r="IP712" s="28"/>
      <c r="IQ712" s="28"/>
      <c r="IR712" s="28"/>
      <c r="IS712" s="28"/>
      <c r="IT712" s="28"/>
      <c r="IU712" s="28"/>
      <c r="IV712" s="28"/>
      <c r="IW712" s="28"/>
      <c r="IX712" s="28"/>
      <c r="IY712" s="28"/>
      <c r="IZ712" s="28"/>
      <c r="JA712" s="28"/>
      <c r="JB712" s="28"/>
      <c r="JC712" s="28"/>
      <c r="JD712" s="28"/>
      <c r="JE712" s="28"/>
      <c r="JF712" s="28"/>
      <c r="JG712" s="28"/>
      <c r="JH712" s="28"/>
      <c r="JI712" s="28"/>
      <c r="JJ712" s="28"/>
      <c r="JK712" s="28"/>
      <c r="JL712" s="28"/>
      <c r="JM712" s="28"/>
      <c r="JN712" s="28"/>
      <c r="JO712" s="28"/>
      <c r="JP712" s="28"/>
      <c r="JQ712" s="28"/>
      <c r="JR712" s="28"/>
      <c r="JS712" s="28"/>
    </row>
    <row r="713" spans="1:279" s="27" customFormat="1" ht="12.75" outlineLevel="1" x14ac:dyDescent="0.2">
      <c r="A713" s="33"/>
      <c r="B713" s="58"/>
      <c r="C713" s="33"/>
      <c r="D713" s="33"/>
      <c r="E713" s="33"/>
      <c r="F713" s="33"/>
      <c r="G713" s="202"/>
      <c r="H713" s="33"/>
      <c r="I713" s="12"/>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c r="CG713" s="34"/>
      <c r="CH713" s="34"/>
      <c r="CI713" s="34"/>
      <c r="CJ713" s="34"/>
      <c r="CK713" s="34"/>
      <c r="CL713" s="34"/>
      <c r="CM713" s="34"/>
      <c r="CN713" s="34"/>
      <c r="CO713" s="34"/>
      <c r="CP713" s="34"/>
      <c r="CQ713" s="34"/>
      <c r="CR713" s="34"/>
      <c r="CS713" s="34"/>
      <c r="CT713" s="34"/>
      <c r="CU713" s="34"/>
      <c r="CV713" s="34"/>
      <c r="CW713" s="34"/>
      <c r="CX713" s="34"/>
      <c r="CY713" s="34"/>
      <c r="CZ713" s="34"/>
      <c r="DA713" s="34"/>
      <c r="DB713" s="14"/>
      <c r="DC713" s="28"/>
      <c r="DD713" s="28"/>
      <c r="DE713" s="28"/>
      <c r="DF713" s="28"/>
      <c r="DG713" s="28"/>
      <c r="DH713" s="28"/>
      <c r="DI713" s="28"/>
      <c r="DJ713" s="28"/>
      <c r="DK713" s="28"/>
      <c r="DL713" s="28"/>
      <c r="DM713" s="28"/>
      <c r="DN713" s="28"/>
      <c r="DO713" s="28"/>
      <c r="DP713" s="28"/>
      <c r="DQ713" s="28"/>
      <c r="DR713" s="28"/>
      <c r="DS713" s="28"/>
      <c r="DT713" s="28"/>
      <c r="DU713" s="28"/>
      <c r="DV713" s="28"/>
      <c r="DW713" s="28"/>
      <c r="DX713" s="28"/>
      <c r="DY713" s="28"/>
      <c r="DZ713" s="28"/>
      <c r="EA713" s="28"/>
      <c r="EB713" s="28"/>
      <c r="EC713" s="28"/>
      <c r="ED713" s="28"/>
      <c r="EE713" s="28"/>
      <c r="EF713" s="28"/>
      <c r="EG713" s="28"/>
      <c r="EH713" s="28"/>
      <c r="EI713" s="28"/>
      <c r="EJ713" s="28"/>
      <c r="EK713" s="28"/>
      <c r="EL713" s="28"/>
      <c r="EM713" s="28"/>
      <c r="EN713" s="28"/>
      <c r="EO713" s="28"/>
      <c r="EP713" s="28"/>
      <c r="EQ713" s="28"/>
      <c r="ER713" s="28"/>
      <c r="ES713" s="28"/>
      <c r="ET713" s="28"/>
      <c r="EU713" s="28"/>
      <c r="EV713" s="28"/>
      <c r="EW713" s="28"/>
      <c r="EX713" s="28"/>
      <c r="EY713" s="28"/>
      <c r="EZ713" s="28"/>
      <c r="FA713" s="28"/>
      <c r="FB713" s="28"/>
      <c r="FC713" s="28"/>
      <c r="FD713" s="28"/>
      <c r="FE713" s="28"/>
      <c r="FF713" s="28"/>
      <c r="FG713" s="28"/>
      <c r="FH713" s="28"/>
      <c r="FI713" s="28"/>
      <c r="FJ713" s="28"/>
      <c r="FK713" s="28"/>
      <c r="FL713" s="28"/>
      <c r="FM713" s="28"/>
      <c r="FN713" s="28"/>
      <c r="FO713" s="28"/>
      <c r="FP713" s="28"/>
      <c r="FQ713" s="28"/>
      <c r="FR713" s="28"/>
      <c r="FS713" s="28"/>
      <c r="FT713" s="28"/>
      <c r="FU713" s="28"/>
      <c r="FV713" s="28"/>
      <c r="FW713" s="28"/>
      <c r="FX713" s="28"/>
      <c r="FY713" s="28"/>
      <c r="FZ713" s="28"/>
      <c r="GA713" s="28"/>
      <c r="GB713" s="28"/>
      <c r="GC713" s="28"/>
      <c r="GD713" s="28"/>
      <c r="GE713" s="28"/>
      <c r="GF713" s="28"/>
      <c r="GG713" s="28"/>
      <c r="GH713" s="28"/>
      <c r="GI713" s="28"/>
      <c r="GJ713" s="28"/>
      <c r="GK713" s="28"/>
      <c r="GL713" s="28"/>
      <c r="GM713" s="28"/>
      <c r="GN713" s="28"/>
      <c r="GO713" s="28"/>
      <c r="GP713" s="28"/>
      <c r="GQ713" s="28"/>
      <c r="GR713" s="28"/>
      <c r="GS713" s="28"/>
      <c r="GT713" s="28"/>
      <c r="GU713" s="28"/>
      <c r="GV713" s="28"/>
      <c r="GW713" s="28"/>
      <c r="GX713" s="28"/>
      <c r="GY713" s="28"/>
      <c r="GZ713" s="28"/>
      <c r="HA713" s="28"/>
      <c r="HB713" s="28"/>
      <c r="HC713" s="28"/>
      <c r="HD713" s="28"/>
      <c r="HE713" s="28"/>
      <c r="HF713" s="28"/>
      <c r="HG713" s="28"/>
      <c r="HH713" s="28"/>
      <c r="HI713" s="28"/>
      <c r="HJ713" s="28"/>
      <c r="HK713" s="28"/>
      <c r="HL713" s="28"/>
      <c r="HM713" s="28"/>
      <c r="HN713" s="28"/>
      <c r="HO713" s="28"/>
      <c r="HP713" s="28"/>
      <c r="HQ713" s="28"/>
      <c r="HR713" s="28"/>
      <c r="HS713" s="28"/>
      <c r="HT713" s="28"/>
      <c r="HU713" s="28"/>
      <c r="HV713" s="28"/>
      <c r="HW713" s="28"/>
      <c r="HX713" s="28"/>
      <c r="HY713" s="28"/>
      <c r="HZ713" s="28"/>
      <c r="IA713" s="28"/>
      <c r="IB713" s="28"/>
      <c r="IC713" s="28"/>
      <c r="ID713" s="28"/>
      <c r="IE713" s="28"/>
      <c r="IF713" s="28"/>
      <c r="IG713" s="28"/>
      <c r="IH713" s="28"/>
      <c r="II713" s="28"/>
      <c r="IJ713" s="28"/>
      <c r="IK713" s="28"/>
      <c r="IL713" s="28"/>
      <c r="IM713" s="28"/>
      <c r="IN713" s="28"/>
      <c r="IO713" s="28"/>
      <c r="IP713" s="28"/>
      <c r="IQ713" s="28"/>
      <c r="IR713" s="28"/>
      <c r="IS713" s="28"/>
      <c r="IT713" s="28"/>
      <c r="IU713" s="28"/>
      <c r="IV713" s="28"/>
      <c r="IW713" s="28"/>
      <c r="IX713" s="28"/>
      <c r="IY713" s="28"/>
      <c r="IZ713" s="28"/>
      <c r="JA713" s="28"/>
      <c r="JB713" s="28"/>
      <c r="JC713" s="28"/>
      <c r="JD713" s="28"/>
      <c r="JE713" s="28"/>
      <c r="JF713" s="28"/>
      <c r="JG713" s="28"/>
      <c r="JH713" s="28"/>
      <c r="JI713" s="28"/>
      <c r="JJ713" s="28"/>
      <c r="JK713" s="28"/>
      <c r="JL713" s="28"/>
      <c r="JM713" s="28"/>
      <c r="JN713" s="28"/>
      <c r="JO713" s="28"/>
      <c r="JP713" s="28"/>
      <c r="JQ713" s="28"/>
      <c r="JR713" s="28"/>
      <c r="JS713" s="28"/>
    </row>
    <row r="714" spans="1:279" s="27" customFormat="1" ht="12.75" x14ac:dyDescent="0.2">
      <c r="A714" s="231"/>
      <c r="B714" s="232"/>
      <c r="C714" s="233"/>
      <c r="D714" s="233"/>
      <c r="E714" s="233"/>
      <c r="F714" s="233"/>
      <c r="G714" s="233"/>
      <c r="H714" s="233"/>
      <c r="I714" s="234"/>
      <c r="J714" s="235"/>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236"/>
      <c r="AT714" s="236"/>
      <c r="AU714" s="236"/>
      <c r="AV714" s="236"/>
      <c r="AW714" s="236"/>
      <c r="AX714" s="236"/>
      <c r="AY714" s="236"/>
      <c r="AZ714" s="236"/>
      <c r="BA714" s="236"/>
      <c r="BB714" s="236"/>
      <c r="BC714" s="236"/>
      <c r="BD714" s="236"/>
      <c r="BE714" s="236"/>
      <c r="BF714" s="236"/>
      <c r="BG714" s="236"/>
      <c r="BH714" s="236"/>
      <c r="BI714" s="236"/>
      <c r="BJ714" s="236"/>
      <c r="BK714" s="236"/>
      <c r="BL714" s="236"/>
      <c r="BM714" s="236"/>
      <c r="BN714" s="236"/>
      <c r="BO714" s="236"/>
      <c r="BP714" s="236"/>
      <c r="BQ714" s="236"/>
      <c r="BR714" s="236"/>
      <c r="BS714" s="236"/>
      <c r="BT714" s="236"/>
      <c r="BU714" s="236"/>
      <c r="BV714" s="236"/>
      <c r="BW714" s="236"/>
      <c r="BX714" s="236"/>
      <c r="BY714" s="236"/>
      <c r="BZ714" s="236"/>
      <c r="CA714" s="236"/>
      <c r="CB714" s="236"/>
      <c r="CC714" s="236"/>
      <c r="CD714" s="236"/>
      <c r="CE714" s="236"/>
      <c r="CF714" s="236"/>
      <c r="CG714" s="236"/>
      <c r="CH714" s="236"/>
      <c r="CI714" s="236"/>
      <c r="CJ714" s="236"/>
      <c r="CK714" s="236"/>
      <c r="CL714" s="236"/>
      <c r="CM714" s="236"/>
      <c r="CN714" s="236"/>
      <c r="CO714" s="236"/>
      <c r="CP714" s="236"/>
      <c r="CQ714" s="236"/>
      <c r="CR714" s="236"/>
      <c r="CS714" s="236"/>
      <c r="CT714" s="236"/>
      <c r="CU714" s="236"/>
      <c r="CV714" s="236"/>
      <c r="CW714" s="236"/>
      <c r="CX714" s="236"/>
      <c r="CY714" s="236"/>
      <c r="CZ714" s="236"/>
      <c r="DA714" s="236"/>
      <c r="DB714" s="237"/>
      <c r="DC714" s="28"/>
      <c r="DD714" s="28"/>
      <c r="DE714" s="28"/>
      <c r="DF714" s="28"/>
      <c r="DG714" s="28"/>
      <c r="DH714" s="28"/>
      <c r="DI714" s="28"/>
      <c r="DJ714" s="28"/>
      <c r="DK714" s="28"/>
      <c r="DL714" s="28"/>
      <c r="DM714" s="28"/>
      <c r="DN714" s="28"/>
      <c r="DO714" s="28"/>
      <c r="DP714" s="28"/>
      <c r="DQ714" s="28"/>
      <c r="DR714" s="28"/>
      <c r="DS714" s="28"/>
      <c r="DT714" s="28"/>
      <c r="DU714" s="28"/>
      <c r="DV714" s="28"/>
      <c r="DW714" s="28"/>
      <c r="DX714" s="28"/>
      <c r="DY714" s="28"/>
      <c r="DZ714" s="28"/>
      <c r="EA714" s="28"/>
      <c r="EB714" s="28"/>
      <c r="EC714" s="28"/>
      <c r="ED714" s="28"/>
      <c r="EE714" s="28"/>
      <c r="EF714" s="28"/>
      <c r="EG714" s="28"/>
      <c r="EH714" s="28"/>
      <c r="EI714" s="28"/>
      <c r="EJ714" s="28"/>
      <c r="EK714" s="28"/>
      <c r="EL714" s="28"/>
      <c r="EM714" s="28"/>
      <c r="EN714" s="28"/>
      <c r="EO714" s="28"/>
      <c r="EP714" s="28"/>
      <c r="EQ714" s="28"/>
      <c r="ER714" s="28"/>
      <c r="ES714" s="28"/>
      <c r="ET714" s="28"/>
      <c r="EU714" s="28"/>
      <c r="EV714" s="28"/>
      <c r="EW714" s="28"/>
      <c r="EX714" s="28"/>
      <c r="EY714" s="28"/>
      <c r="EZ714" s="28"/>
      <c r="FA714" s="28"/>
      <c r="FB714" s="28"/>
      <c r="FC714" s="28"/>
      <c r="FD714" s="28"/>
      <c r="FE714" s="28"/>
      <c r="FF714" s="28"/>
      <c r="FG714" s="28"/>
      <c r="FH714" s="28"/>
      <c r="FI714" s="28"/>
      <c r="FJ714" s="28"/>
      <c r="FK714" s="28"/>
      <c r="FL714" s="28"/>
      <c r="FM714" s="28"/>
      <c r="FN714" s="28"/>
      <c r="FO714" s="28"/>
      <c r="FP714" s="28"/>
      <c r="FQ714" s="28"/>
      <c r="FR714" s="28"/>
      <c r="FS714" s="28"/>
      <c r="FT714" s="28"/>
      <c r="FU714" s="28"/>
      <c r="FV714" s="28"/>
      <c r="FW714" s="28"/>
      <c r="FX714" s="28"/>
      <c r="FY714" s="28"/>
      <c r="FZ714" s="28"/>
      <c r="GA714" s="28"/>
      <c r="GB714" s="28"/>
      <c r="GC714" s="28"/>
      <c r="GD714" s="28"/>
      <c r="GE714" s="28"/>
      <c r="GF714" s="28"/>
      <c r="GG714" s="28"/>
      <c r="GH714" s="28"/>
      <c r="GI714" s="28"/>
      <c r="GJ714" s="28"/>
      <c r="GK714" s="28"/>
      <c r="GL714" s="28"/>
      <c r="GM714" s="28"/>
      <c r="GN714" s="28"/>
      <c r="GO714" s="28"/>
      <c r="GP714" s="28"/>
      <c r="GQ714" s="28"/>
      <c r="GR714" s="28"/>
      <c r="GS714" s="28"/>
      <c r="GT714" s="28"/>
      <c r="GU714" s="28"/>
      <c r="GV714" s="28"/>
      <c r="GW714" s="28"/>
      <c r="GX714" s="28"/>
      <c r="GY714" s="28"/>
      <c r="GZ714" s="28"/>
      <c r="HA714" s="28"/>
      <c r="HB714" s="28"/>
      <c r="HC714" s="28"/>
      <c r="HD714" s="28"/>
      <c r="HE714" s="28"/>
      <c r="HF714" s="28"/>
      <c r="HG714" s="28"/>
      <c r="HH714" s="28"/>
      <c r="HI714" s="28"/>
      <c r="HJ714" s="28"/>
      <c r="HK714" s="28"/>
      <c r="HL714" s="28"/>
      <c r="HM714" s="28"/>
      <c r="HN714" s="28"/>
      <c r="HO714" s="28"/>
      <c r="HP714" s="28"/>
      <c r="HQ714" s="28"/>
      <c r="HR714" s="28"/>
      <c r="HS714" s="28"/>
      <c r="HT714" s="28"/>
      <c r="HU714" s="28"/>
      <c r="HV714" s="28"/>
      <c r="HW714" s="28"/>
      <c r="HX714" s="28"/>
      <c r="HY714" s="28"/>
      <c r="HZ714" s="28"/>
      <c r="IA714" s="28"/>
      <c r="IB714" s="28"/>
      <c r="IC714" s="28"/>
      <c r="ID714" s="28"/>
      <c r="IE714" s="28"/>
      <c r="IF714" s="28"/>
      <c r="IG714" s="28"/>
      <c r="IH714" s="28"/>
      <c r="II714" s="28"/>
      <c r="IJ714" s="28"/>
      <c r="IK714" s="28"/>
      <c r="IL714" s="28"/>
      <c r="IM714" s="28"/>
      <c r="IN714" s="28"/>
      <c r="IO714" s="28"/>
      <c r="IP714" s="28"/>
      <c r="IQ714" s="28"/>
      <c r="IR714" s="28"/>
      <c r="IS714" s="28"/>
      <c r="IT714" s="28"/>
      <c r="IU714" s="28"/>
      <c r="IV714" s="28"/>
      <c r="IW714" s="28"/>
      <c r="IX714" s="28"/>
      <c r="IY714" s="28"/>
      <c r="IZ714" s="28"/>
      <c r="JA714" s="28"/>
      <c r="JB714" s="28"/>
      <c r="JC714" s="28"/>
      <c r="JD714" s="28"/>
      <c r="JE714" s="28"/>
      <c r="JF714" s="28"/>
      <c r="JG714" s="28"/>
      <c r="JH714" s="28"/>
      <c r="JI714" s="28"/>
      <c r="JJ714" s="28"/>
      <c r="JK714" s="28"/>
      <c r="JL714" s="28"/>
      <c r="JM714" s="28"/>
      <c r="JN714" s="28"/>
      <c r="JO714" s="28"/>
      <c r="JP714" s="28"/>
      <c r="JQ714" s="28"/>
      <c r="JR714" s="28"/>
      <c r="JS714" s="28"/>
    </row>
    <row r="715" spans="1:279" s="27" customFormat="1" ht="12.75" x14ac:dyDescent="0.2">
      <c r="A715" s="33"/>
      <c r="B715" s="58"/>
      <c r="C715" s="33"/>
      <c r="D715" s="33"/>
      <c r="E715" s="33"/>
      <c r="F715" s="33"/>
      <c r="G715" s="33"/>
      <c r="H715" s="33"/>
      <c r="I715" s="12"/>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c r="CG715" s="34"/>
      <c r="CH715" s="34"/>
      <c r="CI715" s="34"/>
      <c r="CJ715" s="34"/>
      <c r="CK715" s="34"/>
      <c r="CL715" s="34"/>
      <c r="CM715" s="34"/>
      <c r="CN715" s="34"/>
      <c r="CO715" s="34"/>
      <c r="CP715" s="34"/>
      <c r="CQ715" s="34"/>
      <c r="CR715" s="34"/>
      <c r="CS715" s="34"/>
      <c r="CT715" s="34"/>
      <c r="CU715" s="34"/>
      <c r="CV715" s="34"/>
      <c r="CW715" s="34"/>
      <c r="CX715" s="34"/>
      <c r="CY715" s="34"/>
      <c r="CZ715" s="34"/>
      <c r="DA715" s="34"/>
      <c r="DB715" s="14"/>
      <c r="DC715" s="28"/>
      <c r="DD715" s="28"/>
      <c r="DE715" s="28"/>
      <c r="DF715" s="28"/>
      <c r="DG715" s="28"/>
      <c r="DH715" s="28"/>
      <c r="DI715" s="28"/>
      <c r="DJ715" s="28"/>
      <c r="DK715" s="28"/>
      <c r="DL715" s="28"/>
      <c r="DM715" s="28"/>
      <c r="DN715" s="28"/>
      <c r="DO715" s="28"/>
      <c r="DP715" s="28"/>
      <c r="DQ715" s="28"/>
      <c r="DR715" s="28"/>
      <c r="DS715" s="28"/>
      <c r="DT715" s="28"/>
      <c r="DU715" s="28"/>
      <c r="DV715" s="28"/>
      <c r="DW715" s="28"/>
      <c r="DX715" s="28"/>
      <c r="DY715" s="28"/>
      <c r="DZ715" s="28"/>
      <c r="EA715" s="28"/>
      <c r="EB715" s="28"/>
      <c r="EC715" s="28"/>
      <c r="ED715" s="28"/>
      <c r="EE715" s="28"/>
      <c r="EF715" s="28"/>
      <c r="EG715" s="28"/>
      <c r="EH715" s="28"/>
      <c r="EI715" s="28"/>
      <c r="EJ715" s="28"/>
      <c r="EK715" s="28"/>
      <c r="EL715" s="28"/>
      <c r="EM715" s="28"/>
      <c r="EN715" s="28"/>
      <c r="EO715" s="28"/>
      <c r="EP715" s="28"/>
      <c r="EQ715" s="28"/>
      <c r="ER715" s="28"/>
      <c r="ES715" s="28"/>
      <c r="ET715" s="28"/>
      <c r="EU715" s="28"/>
      <c r="EV715" s="28"/>
      <c r="EW715" s="28"/>
      <c r="EX715" s="28"/>
      <c r="EY715" s="28"/>
      <c r="EZ715" s="28"/>
      <c r="FA715" s="28"/>
      <c r="FB715" s="28"/>
      <c r="FC715" s="28"/>
      <c r="FD715" s="28"/>
      <c r="FE715" s="28"/>
      <c r="FF715" s="28"/>
      <c r="FG715" s="28"/>
      <c r="FH715" s="28"/>
      <c r="FI715" s="28"/>
      <c r="FJ715" s="28"/>
      <c r="FK715" s="28"/>
      <c r="FL715" s="28"/>
      <c r="FM715" s="28"/>
      <c r="FN715" s="28"/>
      <c r="FO715" s="28"/>
      <c r="FP715" s="28"/>
      <c r="FQ715" s="28"/>
      <c r="FR715" s="28"/>
      <c r="FS715" s="28"/>
      <c r="FT715" s="28"/>
      <c r="FU715" s="28"/>
      <c r="FV715" s="28"/>
      <c r="FW715" s="28"/>
      <c r="FX715" s="28"/>
      <c r="FY715" s="28"/>
      <c r="FZ715" s="28"/>
      <c r="GA715" s="28"/>
      <c r="GB715" s="28"/>
      <c r="GC715" s="28"/>
      <c r="GD715" s="28"/>
      <c r="GE715" s="28"/>
      <c r="GF715" s="28"/>
      <c r="GG715" s="28"/>
      <c r="GH715" s="28"/>
      <c r="GI715" s="28"/>
      <c r="GJ715" s="28"/>
      <c r="GK715" s="28"/>
      <c r="GL715" s="28"/>
      <c r="GM715" s="28"/>
      <c r="GN715" s="28"/>
      <c r="GO715" s="28"/>
      <c r="GP715" s="28"/>
      <c r="GQ715" s="28"/>
      <c r="GR715" s="28"/>
      <c r="GS715" s="28"/>
      <c r="GT715" s="28"/>
      <c r="GU715" s="28"/>
      <c r="GV715" s="28"/>
      <c r="GW715" s="28"/>
      <c r="GX715" s="28"/>
      <c r="GY715" s="28"/>
      <c r="GZ715" s="28"/>
      <c r="HA715" s="28"/>
      <c r="HB715" s="28"/>
      <c r="HC715" s="28"/>
      <c r="HD715" s="28"/>
      <c r="HE715" s="28"/>
      <c r="HF715" s="28"/>
      <c r="HG715" s="28"/>
      <c r="HH715" s="28"/>
      <c r="HI715" s="28"/>
      <c r="HJ715" s="28"/>
      <c r="HK715" s="28"/>
      <c r="HL715" s="28"/>
      <c r="HM715" s="28"/>
      <c r="HN715" s="28"/>
      <c r="HO715" s="28"/>
      <c r="HP715" s="28"/>
      <c r="HQ715" s="28"/>
      <c r="HR715" s="28"/>
      <c r="HS715" s="28"/>
      <c r="HT715" s="28"/>
      <c r="HU715" s="28"/>
      <c r="HV715" s="28"/>
      <c r="HW715" s="28"/>
      <c r="HX715" s="28"/>
      <c r="HY715" s="28"/>
      <c r="HZ715" s="28"/>
      <c r="IA715" s="28"/>
      <c r="IB715" s="28"/>
      <c r="IC715" s="28"/>
      <c r="ID715" s="28"/>
      <c r="IE715" s="28"/>
      <c r="IF715" s="28"/>
      <c r="IG715" s="28"/>
      <c r="IH715" s="28"/>
      <c r="II715" s="28"/>
      <c r="IJ715" s="28"/>
      <c r="IK715" s="28"/>
      <c r="IL715" s="28"/>
      <c r="IM715" s="28"/>
      <c r="IN715" s="28"/>
      <c r="IO715" s="28"/>
      <c r="IP715" s="28"/>
      <c r="IQ715" s="28"/>
      <c r="IR715" s="28"/>
      <c r="IS715" s="28"/>
      <c r="IT715" s="28"/>
      <c r="IU715" s="28"/>
      <c r="IV715" s="28"/>
      <c r="IW715" s="28"/>
      <c r="IX715" s="28"/>
      <c r="IY715" s="28"/>
      <c r="IZ715" s="28"/>
      <c r="JA715" s="28"/>
      <c r="JB715" s="28"/>
      <c r="JC715" s="28"/>
      <c r="JD715" s="28"/>
      <c r="JE715" s="28"/>
      <c r="JF715" s="28"/>
      <c r="JG715" s="28"/>
      <c r="JH715" s="28"/>
      <c r="JI715" s="28"/>
      <c r="JJ715" s="28"/>
      <c r="JK715" s="28"/>
      <c r="JL715" s="28"/>
      <c r="JM715" s="28"/>
      <c r="JN715" s="28"/>
      <c r="JO715" s="28"/>
      <c r="JP715" s="28"/>
      <c r="JQ715" s="28"/>
      <c r="JR715" s="28"/>
      <c r="JS715" s="28"/>
    </row>
    <row r="716" spans="1:279" s="43" customFormat="1" ht="24.95" customHeight="1" x14ac:dyDescent="0.2">
      <c r="A716" s="35">
        <v>13</v>
      </c>
      <c r="B716" s="208"/>
      <c r="C716" s="36" t="s">
        <v>216</v>
      </c>
      <c r="D716" s="37" t="s">
        <v>191</v>
      </c>
      <c r="E716" s="37" t="str">
        <f>+E660</f>
        <v>HISTORICO+PROYECTADO 2025</v>
      </c>
      <c r="F716" s="37"/>
      <c r="G716" s="37"/>
      <c r="H716" s="38"/>
      <c r="I716" s="39"/>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c r="CS716" s="40"/>
      <c r="CT716" s="40"/>
      <c r="CU716" s="40"/>
      <c r="CV716" s="40"/>
      <c r="CW716" s="40"/>
      <c r="CX716" s="40"/>
      <c r="CY716" s="40"/>
      <c r="CZ716" s="40"/>
      <c r="DA716" s="40"/>
      <c r="DB716" s="41"/>
      <c r="DC716" s="42"/>
      <c r="DD716" s="42"/>
      <c r="DE716" s="42"/>
      <c r="DF716" s="42"/>
      <c r="DG716" s="42"/>
      <c r="DH716" s="42"/>
      <c r="DI716" s="42"/>
      <c r="DJ716" s="42"/>
      <c r="DK716" s="42"/>
      <c r="DL716" s="42"/>
      <c r="DM716" s="42"/>
      <c r="DN716" s="42"/>
      <c r="DO716" s="42"/>
      <c r="DP716" s="42"/>
      <c r="DQ716" s="42"/>
      <c r="DR716" s="42"/>
      <c r="DS716" s="42"/>
      <c r="DT716" s="42"/>
      <c r="DU716" s="42"/>
      <c r="DV716" s="42"/>
      <c r="DW716" s="42"/>
      <c r="DX716" s="42"/>
      <c r="DY716" s="42"/>
      <c r="DZ716" s="42"/>
      <c r="EA716" s="42"/>
      <c r="EB716" s="42"/>
      <c r="EC716" s="42"/>
      <c r="ED716" s="42"/>
      <c r="EE716" s="42"/>
      <c r="EF716" s="42"/>
      <c r="EG716" s="42"/>
      <c r="EH716" s="42"/>
      <c r="EI716" s="42"/>
      <c r="EJ716" s="42"/>
      <c r="EK716" s="42"/>
      <c r="EL716" s="42"/>
      <c r="EM716" s="42"/>
      <c r="EN716" s="42"/>
      <c r="EO716" s="42"/>
      <c r="EP716" s="42"/>
      <c r="EQ716" s="42"/>
      <c r="ER716" s="42"/>
      <c r="ES716" s="42"/>
      <c r="ET716" s="42"/>
      <c r="EU716" s="42"/>
      <c r="EV716" s="42"/>
      <c r="EW716" s="42"/>
      <c r="EX716" s="42"/>
      <c r="EY716" s="42"/>
      <c r="EZ716" s="42"/>
      <c r="FA716" s="42"/>
      <c r="FB716" s="42"/>
      <c r="FC716" s="42"/>
      <c r="FD716" s="42"/>
      <c r="FE716" s="42"/>
      <c r="FF716" s="42"/>
      <c r="FG716" s="42"/>
      <c r="FH716" s="42"/>
      <c r="FI716" s="42"/>
      <c r="FJ716" s="42"/>
      <c r="FK716" s="42"/>
      <c r="FL716" s="42"/>
      <c r="FM716" s="42"/>
      <c r="FN716" s="42"/>
      <c r="FO716" s="42"/>
      <c r="FP716" s="42"/>
      <c r="FQ716" s="42"/>
      <c r="FR716" s="42"/>
      <c r="FS716" s="42"/>
      <c r="FT716" s="42"/>
      <c r="FU716" s="42"/>
      <c r="FV716" s="42"/>
      <c r="FW716" s="42"/>
      <c r="FX716" s="42"/>
      <c r="FY716" s="42"/>
      <c r="FZ716" s="42"/>
      <c r="GA716" s="42"/>
      <c r="GB716" s="42"/>
      <c r="GC716" s="42"/>
      <c r="GD716" s="42"/>
      <c r="GE716" s="42"/>
      <c r="GF716" s="42"/>
      <c r="GG716" s="42"/>
      <c r="GH716" s="42"/>
      <c r="GI716" s="42"/>
      <c r="GJ716" s="42"/>
      <c r="GK716" s="42"/>
      <c r="GL716" s="42"/>
      <c r="GM716" s="42"/>
      <c r="GN716" s="42"/>
      <c r="GO716" s="42"/>
      <c r="GP716" s="42"/>
      <c r="GQ716" s="42"/>
      <c r="GR716" s="42"/>
      <c r="GS716" s="42"/>
      <c r="GT716" s="42"/>
      <c r="GU716" s="42"/>
      <c r="GV716" s="42"/>
      <c r="GW716" s="42"/>
      <c r="GX716" s="42"/>
      <c r="GY716" s="42"/>
      <c r="GZ716" s="42"/>
      <c r="HA716" s="42"/>
      <c r="HB716" s="42"/>
      <c r="HC716" s="42"/>
      <c r="HD716" s="42"/>
      <c r="HE716" s="42"/>
      <c r="HF716" s="42"/>
      <c r="HG716" s="42"/>
      <c r="HH716" s="42"/>
      <c r="HI716" s="42"/>
      <c r="HJ716" s="42"/>
      <c r="HK716" s="42"/>
      <c r="HL716" s="42"/>
      <c r="HM716" s="42"/>
      <c r="HN716" s="42"/>
      <c r="HO716" s="42"/>
      <c r="HP716" s="42"/>
      <c r="HQ716" s="42"/>
      <c r="HR716" s="42"/>
      <c r="HS716" s="42"/>
      <c r="HT716" s="42"/>
      <c r="HU716" s="42"/>
      <c r="HV716" s="42"/>
      <c r="HW716" s="42"/>
      <c r="HX716" s="42"/>
      <c r="HY716" s="42"/>
      <c r="HZ716" s="42"/>
      <c r="IA716" s="42"/>
      <c r="IB716" s="42"/>
      <c r="IC716" s="42"/>
      <c r="ID716" s="42"/>
      <c r="IE716" s="42"/>
      <c r="IF716" s="42"/>
      <c r="IG716" s="42"/>
      <c r="IH716" s="42"/>
      <c r="II716" s="42"/>
      <c r="IJ716" s="42"/>
      <c r="IK716" s="42"/>
      <c r="IL716" s="42"/>
      <c r="IM716" s="42"/>
      <c r="IN716" s="42"/>
      <c r="IO716" s="42"/>
      <c r="IP716" s="42"/>
      <c r="IQ716" s="42"/>
      <c r="IR716" s="42"/>
      <c r="IS716" s="42"/>
      <c r="IT716" s="42"/>
      <c r="IU716" s="42"/>
      <c r="IV716" s="42"/>
      <c r="IW716" s="42"/>
      <c r="IX716" s="42"/>
      <c r="IY716" s="42"/>
      <c r="IZ716" s="42"/>
      <c r="JA716" s="42"/>
      <c r="JB716" s="42"/>
      <c r="JC716" s="42"/>
      <c r="JD716" s="42"/>
      <c r="JE716" s="42"/>
      <c r="JF716" s="42"/>
      <c r="JG716" s="42"/>
      <c r="JH716" s="42"/>
      <c r="JI716" s="42"/>
      <c r="JJ716" s="42"/>
      <c r="JK716" s="42"/>
      <c r="JL716" s="42"/>
      <c r="JM716" s="42"/>
      <c r="JN716" s="42"/>
      <c r="JO716" s="42"/>
      <c r="JP716" s="42"/>
      <c r="JQ716" s="42"/>
      <c r="JR716" s="42"/>
      <c r="JS716" s="42"/>
    </row>
    <row r="717" spans="1:279" s="27" customFormat="1" ht="12.75" outlineLevel="1" x14ac:dyDescent="0.2">
      <c r="A717" s="33"/>
      <c r="B717" s="58"/>
      <c r="C717" s="33"/>
      <c r="D717" s="33"/>
      <c r="E717" s="33"/>
      <c r="F717" s="33"/>
      <c r="G717" s="33"/>
      <c r="H717" s="33"/>
      <c r="I717" s="12"/>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c r="CG717" s="34"/>
      <c r="CH717" s="34"/>
      <c r="CI717" s="34"/>
      <c r="CJ717" s="34"/>
      <c r="CK717" s="34"/>
      <c r="CL717" s="34"/>
      <c r="CM717" s="34"/>
      <c r="CN717" s="34"/>
      <c r="CO717" s="34"/>
      <c r="CP717" s="34"/>
      <c r="CQ717" s="34"/>
      <c r="CR717" s="34"/>
      <c r="CS717" s="34"/>
      <c r="CT717" s="34"/>
      <c r="CU717" s="34"/>
      <c r="CV717" s="34"/>
      <c r="CW717" s="34"/>
      <c r="CX717" s="34"/>
      <c r="CY717" s="34"/>
      <c r="CZ717" s="34"/>
      <c r="DA717" s="34"/>
      <c r="DB717" s="14"/>
      <c r="DC717" s="28"/>
      <c r="DD717" s="28"/>
      <c r="DE717" s="28"/>
      <c r="DF717" s="28"/>
      <c r="DG717" s="28"/>
      <c r="DH717" s="28"/>
      <c r="DI717" s="28"/>
      <c r="DJ717" s="28"/>
      <c r="DK717" s="28"/>
      <c r="DL717" s="28"/>
      <c r="DM717" s="28"/>
      <c r="DN717" s="28"/>
      <c r="DO717" s="28"/>
      <c r="DP717" s="28"/>
      <c r="DQ717" s="28"/>
      <c r="DR717" s="28"/>
      <c r="DS717" s="28"/>
      <c r="DT717" s="28"/>
      <c r="DU717" s="28"/>
      <c r="DV717" s="28"/>
      <c r="DW717" s="28"/>
      <c r="DX717" s="28"/>
      <c r="DY717" s="28"/>
      <c r="DZ717" s="28"/>
      <c r="EA717" s="28"/>
      <c r="EB717" s="28"/>
      <c r="EC717" s="28"/>
      <c r="ED717" s="28"/>
      <c r="EE717" s="28"/>
      <c r="EF717" s="28"/>
      <c r="EG717" s="28"/>
      <c r="EH717" s="28"/>
      <c r="EI717" s="28"/>
      <c r="EJ717" s="28"/>
      <c r="EK717" s="28"/>
      <c r="EL717" s="28"/>
      <c r="EM717" s="28"/>
      <c r="EN717" s="28"/>
      <c r="EO717" s="28"/>
      <c r="EP717" s="28"/>
      <c r="EQ717" s="28"/>
      <c r="ER717" s="28"/>
      <c r="ES717" s="28"/>
      <c r="ET717" s="28"/>
      <c r="EU717" s="28"/>
      <c r="EV717" s="28"/>
      <c r="EW717" s="28"/>
      <c r="EX717" s="28"/>
      <c r="EY717" s="28"/>
      <c r="EZ717" s="28"/>
      <c r="FA717" s="28"/>
      <c r="FB717" s="28"/>
      <c r="FC717" s="28"/>
      <c r="FD717" s="28"/>
      <c r="FE717" s="28"/>
      <c r="FF717" s="28"/>
      <c r="FG717" s="28"/>
      <c r="FH717" s="28"/>
      <c r="FI717" s="28"/>
      <c r="FJ717" s="28"/>
      <c r="FK717" s="28"/>
      <c r="FL717" s="28"/>
      <c r="FM717" s="28"/>
      <c r="FN717" s="28"/>
      <c r="FO717" s="28"/>
      <c r="FP717" s="28"/>
      <c r="FQ717" s="28"/>
      <c r="FR717" s="28"/>
      <c r="FS717" s="28"/>
      <c r="FT717" s="28"/>
      <c r="FU717" s="28"/>
      <c r="FV717" s="28"/>
      <c r="FW717" s="28"/>
      <c r="FX717" s="28"/>
      <c r="FY717" s="28"/>
      <c r="FZ717" s="28"/>
      <c r="GA717" s="28"/>
      <c r="GB717" s="28"/>
      <c r="GC717" s="28"/>
      <c r="GD717" s="28"/>
      <c r="GE717" s="28"/>
      <c r="GF717" s="28"/>
      <c r="GG717" s="28"/>
      <c r="GH717" s="28"/>
      <c r="GI717" s="28"/>
      <c r="GJ717" s="28"/>
      <c r="GK717" s="28"/>
      <c r="GL717" s="28"/>
      <c r="GM717" s="28"/>
      <c r="GN717" s="28"/>
      <c r="GO717" s="28"/>
      <c r="GP717" s="28"/>
      <c r="GQ717" s="28"/>
      <c r="GR717" s="28"/>
      <c r="GS717" s="28"/>
      <c r="GT717" s="28"/>
      <c r="GU717" s="28"/>
      <c r="GV717" s="28"/>
      <c r="GW717" s="28"/>
      <c r="GX717" s="28"/>
      <c r="GY717" s="28"/>
      <c r="GZ717" s="28"/>
      <c r="HA717" s="28"/>
      <c r="HB717" s="28"/>
      <c r="HC717" s="28"/>
      <c r="HD717" s="28"/>
      <c r="HE717" s="28"/>
      <c r="HF717" s="28"/>
      <c r="HG717" s="28"/>
      <c r="HH717" s="28"/>
      <c r="HI717" s="28"/>
      <c r="HJ717" s="28"/>
      <c r="HK717" s="28"/>
      <c r="HL717" s="28"/>
      <c r="HM717" s="28"/>
      <c r="HN717" s="28"/>
      <c r="HO717" s="28"/>
      <c r="HP717" s="28"/>
      <c r="HQ717" s="28"/>
      <c r="HR717" s="28"/>
      <c r="HS717" s="28"/>
      <c r="HT717" s="28"/>
      <c r="HU717" s="28"/>
      <c r="HV717" s="28"/>
      <c r="HW717" s="28"/>
      <c r="HX717" s="28"/>
      <c r="HY717" s="28"/>
      <c r="HZ717" s="28"/>
      <c r="IA717" s="28"/>
      <c r="IB717" s="28"/>
      <c r="IC717" s="28"/>
      <c r="ID717" s="28"/>
      <c r="IE717" s="28"/>
      <c r="IF717" s="28"/>
      <c r="IG717" s="28"/>
      <c r="IH717" s="28"/>
      <c r="II717" s="28"/>
      <c r="IJ717" s="28"/>
      <c r="IK717" s="28"/>
      <c r="IL717" s="28"/>
      <c r="IM717" s="28"/>
      <c r="IN717" s="28"/>
      <c r="IO717" s="28"/>
      <c r="IP717" s="28"/>
      <c r="IQ717" s="28"/>
      <c r="IR717" s="28"/>
      <c r="IS717" s="28"/>
      <c r="IT717" s="28"/>
      <c r="IU717" s="28"/>
      <c r="IV717" s="28"/>
      <c r="IW717" s="28"/>
      <c r="IX717" s="28"/>
      <c r="IY717" s="28"/>
      <c r="IZ717" s="28"/>
      <c r="JA717" s="28"/>
      <c r="JB717" s="28"/>
      <c r="JC717" s="28"/>
      <c r="JD717" s="28"/>
      <c r="JE717" s="28"/>
      <c r="JF717" s="28"/>
      <c r="JG717" s="28"/>
      <c r="JH717" s="28"/>
      <c r="JI717" s="28"/>
      <c r="JJ717" s="28"/>
      <c r="JK717" s="28"/>
      <c r="JL717" s="28"/>
      <c r="JM717" s="28"/>
      <c r="JN717" s="28"/>
      <c r="JO717" s="28"/>
      <c r="JP717" s="28"/>
      <c r="JQ717" s="28"/>
      <c r="JR717" s="28"/>
      <c r="JS717" s="28"/>
    </row>
    <row r="718" spans="1:279" s="27" customFormat="1" ht="12.75" outlineLevel="1" x14ac:dyDescent="0.2">
      <c r="A718" s="33"/>
      <c r="B718" s="58"/>
      <c r="C718" s="33"/>
      <c r="D718" s="33"/>
      <c r="E718" s="33"/>
      <c r="F718" s="33"/>
      <c r="G718" s="33"/>
      <c r="H718" s="33"/>
      <c r="I718" s="12"/>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c r="CG718" s="34"/>
      <c r="CH718" s="34"/>
      <c r="CI718" s="34"/>
      <c r="CJ718" s="34"/>
      <c r="CK718" s="34"/>
      <c r="CL718" s="34"/>
      <c r="CM718" s="34"/>
      <c r="CN718" s="34"/>
      <c r="CO718" s="34"/>
      <c r="CP718" s="34"/>
      <c r="CQ718" s="34"/>
      <c r="CR718" s="34"/>
      <c r="CS718" s="34"/>
      <c r="CT718" s="34"/>
      <c r="CU718" s="34"/>
      <c r="CV718" s="34"/>
      <c r="CW718" s="34"/>
      <c r="CX718" s="34"/>
      <c r="CY718" s="34"/>
      <c r="CZ718" s="34"/>
      <c r="DA718" s="34"/>
      <c r="DB718" s="14"/>
      <c r="DC718" s="28"/>
      <c r="DD718" s="28"/>
      <c r="DE718" s="28"/>
      <c r="DF718" s="28"/>
      <c r="DG718" s="28"/>
      <c r="DH718" s="28"/>
      <c r="DI718" s="28"/>
      <c r="DJ718" s="28"/>
      <c r="DK718" s="28"/>
      <c r="DL718" s="28"/>
      <c r="DM718" s="28"/>
      <c r="DN718" s="28"/>
      <c r="DO718" s="28"/>
      <c r="DP718" s="28"/>
      <c r="DQ718" s="28"/>
      <c r="DR718" s="28"/>
      <c r="DS718" s="28"/>
      <c r="DT718" s="28"/>
      <c r="DU718" s="28"/>
      <c r="DV718" s="28"/>
      <c r="DW718" s="28"/>
      <c r="DX718" s="28"/>
      <c r="DY718" s="28"/>
      <c r="DZ718" s="28"/>
      <c r="EA718" s="28"/>
      <c r="EB718" s="28"/>
      <c r="EC718" s="28"/>
      <c r="ED718" s="28"/>
      <c r="EE718" s="28"/>
      <c r="EF718" s="28"/>
      <c r="EG718" s="28"/>
      <c r="EH718" s="28"/>
      <c r="EI718" s="28"/>
      <c r="EJ718" s="28"/>
      <c r="EK718" s="28"/>
      <c r="EL718" s="28"/>
      <c r="EM718" s="28"/>
      <c r="EN718" s="28"/>
      <c r="EO718" s="28"/>
      <c r="EP718" s="28"/>
      <c r="EQ718" s="28"/>
      <c r="ER718" s="28"/>
      <c r="ES718" s="28"/>
      <c r="ET718" s="28"/>
      <c r="EU718" s="28"/>
      <c r="EV718" s="28"/>
      <c r="EW718" s="28"/>
      <c r="EX718" s="28"/>
      <c r="EY718" s="28"/>
      <c r="EZ718" s="28"/>
      <c r="FA718" s="28"/>
      <c r="FB718" s="28"/>
      <c r="FC718" s="28"/>
      <c r="FD718" s="28"/>
      <c r="FE718" s="28"/>
      <c r="FF718" s="28"/>
      <c r="FG718" s="28"/>
      <c r="FH718" s="28"/>
      <c r="FI718" s="28"/>
      <c r="FJ718" s="28"/>
      <c r="FK718" s="28"/>
      <c r="FL718" s="28"/>
      <c r="FM718" s="28"/>
      <c r="FN718" s="28"/>
      <c r="FO718" s="28"/>
      <c r="FP718" s="28"/>
      <c r="FQ718" s="28"/>
      <c r="FR718" s="28"/>
      <c r="FS718" s="28"/>
      <c r="FT718" s="28"/>
      <c r="FU718" s="28"/>
      <c r="FV718" s="28"/>
      <c r="FW718" s="28"/>
      <c r="FX718" s="28"/>
      <c r="FY718" s="28"/>
      <c r="FZ718" s="28"/>
      <c r="GA718" s="28"/>
      <c r="GB718" s="28"/>
      <c r="GC718" s="28"/>
      <c r="GD718" s="28"/>
      <c r="GE718" s="28"/>
      <c r="GF718" s="28"/>
      <c r="GG718" s="28"/>
      <c r="GH718" s="28"/>
      <c r="GI718" s="28"/>
      <c r="GJ718" s="28"/>
      <c r="GK718" s="28"/>
      <c r="GL718" s="28"/>
      <c r="GM718" s="28"/>
      <c r="GN718" s="28"/>
      <c r="GO718" s="28"/>
      <c r="GP718" s="28"/>
      <c r="GQ718" s="28"/>
      <c r="GR718" s="28"/>
      <c r="GS718" s="28"/>
      <c r="GT718" s="28"/>
      <c r="GU718" s="28"/>
      <c r="GV718" s="28"/>
      <c r="GW718" s="28"/>
      <c r="GX718" s="28"/>
      <c r="GY718" s="28"/>
      <c r="GZ718" s="28"/>
      <c r="HA718" s="28"/>
      <c r="HB718" s="28"/>
      <c r="HC718" s="28"/>
      <c r="HD718" s="28"/>
      <c r="HE718" s="28"/>
      <c r="HF718" s="28"/>
      <c r="HG718" s="28"/>
      <c r="HH718" s="28"/>
      <c r="HI718" s="28"/>
      <c r="HJ718" s="28"/>
      <c r="HK718" s="28"/>
      <c r="HL718" s="28"/>
      <c r="HM718" s="28"/>
      <c r="HN718" s="28"/>
      <c r="HO718" s="28"/>
      <c r="HP718" s="28"/>
      <c r="HQ718" s="28"/>
      <c r="HR718" s="28"/>
      <c r="HS718" s="28"/>
      <c r="HT718" s="28"/>
      <c r="HU718" s="28"/>
      <c r="HV718" s="28"/>
      <c r="HW718" s="28"/>
      <c r="HX718" s="28"/>
      <c r="HY718" s="28"/>
      <c r="HZ718" s="28"/>
      <c r="IA718" s="28"/>
      <c r="IB718" s="28"/>
      <c r="IC718" s="28"/>
      <c r="ID718" s="28"/>
      <c r="IE718" s="28"/>
      <c r="IF718" s="28"/>
      <c r="IG718" s="28"/>
      <c r="IH718" s="28"/>
      <c r="II718" s="28"/>
      <c r="IJ718" s="28"/>
      <c r="IK718" s="28"/>
      <c r="IL718" s="28"/>
      <c r="IM718" s="28"/>
      <c r="IN718" s="28"/>
      <c r="IO718" s="28"/>
      <c r="IP718" s="28"/>
      <c r="IQ718" s="28"/>
      <c r="IR718" s="28"/>
      <c r="IS718" s="28"/>
      <c r="IT718" s="28"/>
      <c r="IU718" s="28"/>
      <c r="IV718" s="28"/>
      <c r="IW718" s="28"/>
      <c r="IX718" s="28"/>
      <c r="IY718" s="28"/>
      <c r="IZ718" s="28"/>
      <c r="JA718" s="28"/>
      <c r="JB718" s="28"/>
      <c r="JC718" s="28"/>
      <c r="JD718" s="28"/>
      <c r="JE718" s="28"/>
      <c r="JF718" s="28"/>
      <c r="JG718" s="28"/>
      <c r="JH718" s="28"/>
      <c r="JI718" s="28"/>
      <c r="JJ718" s="28"/>
      <c r="JK718" s="28"/>
      <c r="JL718" s="28"/>
      <c r="JM718" s="28"/>
      <c r="JN718" s="28"/>
      <c r="JO718" s="28"/>
      <c r="JP718" s="28"/>
      <c r="JQ718" s="28"/>
      <c r="JR718" s="28"/>
      <c r="JS718" s="28"/>
    </row>
    <row r="719" spans="1:279" s="27" customFormat="1" ht="12.75" outlineLevel="1" x14ac:dyDescent="0.2">
      <c r="A719" s="33"/>
      <c r="B719" s="58"/>
      <c r="C719" s="55" t="s">
        <v>217</v>
      </c>
      <c r="D719" s="33"/>
      <c r="E719" s="33"/>
      <c r="F719" s="33"/>
      <c r="G719" s="33"/>
      <c r="H719" s="33"/>
      <c r="I719" s="12"/>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c r="CG719" s="34"/>
      <c r="CH719" s="34"/>
      <c r="CI719" s="34"/>
      <c r="CJ719" s="34"/>
      <c r="CK719" s="34"/>
      <c r="CL719" s="34"/>
      <c r="CM719" s="34"/>
      <c r="CN719" s="34"/>
      <c r="CO719" s="34"/>
      <c r="CP719" s="34"/>
      <c r="CQ719" s="34"/>
      <c r="CR719" s="34"/>
      <c r="CS719" s="34"/>
      <c r="CT719" s="34"/>
      <c r="CU719" s="34"/>
      <c r="CV719" s="34"/>
      <c r="CW719" s="34"/>
      <c r="CX719" s="34"/>
      <c r="CY719" s="34"/>
      <c r="CZ719" s="34"/>
      <c r="DA719" s="34"/>
      <c r="DB719" s="14"/>
      <c r="DC719" s="28"/>
      <c r="DD719" s="28"/>
      <c r="DE719" s="28"/>
      <c r="DF719" s="28"/>
      <c r="DG719" s="28"/>
      <c r="DH719" s="28"/>
      <c r="DI719" s="28"/>
      <c r="DJ719" s="28"/>
      <c r="DK719" s="28"/>
      <c r="DL719" s="28"/>
      <c r="DM719" s="28"/>
      <c r="DN719" s="28"/>
      <c r="DO719" s="28"/>
      <c r="DP719" s="28"/>
      <c r="DQ719" s="28"/>
      <c r="DR719" s="28"/>
      <c r="DS719" s="28"/>
      <c r="DT719" s="28"/>
      <c r="DU719" s="28"/>
      <c r="DV719" s="28"/>
      <c r="DW719" s="28"/>
      <c r="DX719" s="28"/>
      <c r="DY719" s="28"/>
      <c r="DZ719" s="28"/>
      <c r="EA719" s="28"/>
      <c r="EB719" s="28"/>
      <c r="EC719" s="28"/>
      <c r="ED719" s="28"/>
      <c r="EE719" s="28"/>
      <c r="EF719" s="28"/>
      <c r="EG719" s="28"/>
      <c r="EH719" s="28"/>
      <c r="EI719" s="28"/>
      <c r="EJ719" s="28"/>
      <c r="EK719" s="28"/>
      <c r="EL719" s="28"/>
      <c r="EM719" s="28"/>
      <c r="EN719" s="28"/>
      <c r="EO719" s="28"/>
      <c r="EP719" s="28"/>
      <c r="EQ719" s="28"/>
      <c r="ER719" s="28"/>
      <c r="ES719" s="28"/>
      <c r="ET719" s="28"/>
      <c r="EU719" s="28"/>
      <c r="EV719" s="28"/>
      <c r="EW719" s="28"/>
      <c r="EX719" s="28"/>
      <c r="EY719" s="28"/>
      <c r="EZ719" s="28"/>
      <c r="FA719" s="28"/>
      <c r="FB719" s="28"/>
      <c r="FC719" s="28"/>
      <c r="FD719" s="28"/>
      <c r="FE719" s="28"/>
      <c r="FF719" s="28"/>
      <c r="FG719" s="28"/>
      <c r="FH719" s="28"/>
      <c r="FI719" s="28"/>
      <c r="FJ719" s="28"/>
      <c r="FK719" s="28"/>
      <c r="FL719" s="28"/>
      <c r="FM719" s="28"/>
      <c r="FN719" s="28"/>
      <c r="FO719" s="28"/>
      <c r="FP719" s="28"/>
      <c r="FQ719" s="28"/>
      <c r="FR719" s="28"/>
      <c r="FS719" s="28"/>
      <c r="FT719" s="28"/>
      <c r="FU719" s="28"/>
      <c r="FV719" s="28"/>
      <c r="FW719" s="28"/>
      <c r="FX719" s="28"/>
      <c r="FY719" s="28"/>
      <c r="FZ719" s="28"/>
      <c r="GA719" s="28"/>
      <c r="GB719" s="28"/>
      <c r="GC719" s="28"/>
      <c r="GD719" s="28"/>
      <c r="GE719" s="28"/>
      <c r="GF719" s="28"/>
      <c r="GG719" s="28"/>
      <c r="GH719" s="28"/>
      <c r="GI719" s="28"/>
      <c r="GJ719" s="28"/>
      <c r="GK719" s="28"/>
      <c r="GL719" s="28"/>
      <c r="GM719" s="28"/>
      <c r="GN719" s="28"/>
      <c r="GO719" s="28"/>
      <c r="GP719" s="28"/>
      <c r="GQ719" s="28"/>
      <c r="GR719" s="28"/>
      <c r="GS719" s="28"/>
      <c r="GT719" s="28"/>
      <c r="GU719" s="28"/>
      <c r="GV719" s="28"/>
      <c r="GW719" s="28"/>
      <c r="GX719" s="28"/>
      <c r="GY719" s="28"/>
      <c r="GZ719" s="28"/>
      <c r="HA719" s="28"/>
      <c r="HB719" s="28"/>
      <c r="HC719" s="28"/>
      <c r="HD719" s="28"/>
      <c r="HE719" s="28"/>
      <c r="HF719" s="28"/>
      <c r="HG719" s="28"/>
      <c r="HH719" s="28"/>
      <c r="HI719" s="28"/>
      <c r="HJ719" s="28"/>
      <c r="HK719" s="28"/>
      <c r="HL719" s="28"/>
      <c r="HM719" s="28"/>
      <c r="HN719" s="28"/>
      <c r="HO719" s="28"/>
      <c r="HP719" s="28"/>
      <c r="HQ719" s="28"/>
      <c r="HR719" s="28"/>
      <c r="HS719" s="28"/>
      <c r="HT719" s="28"/>
      <c r="HU719" s="28"/>
      <c r="HV719" s="28"/>
      <c r="HW719" s="28"/>
      <c r="HX719" s="28"/>
      <c r="HY719" s="28"/>
      <c r="HZ719" s="28"/>
      <c r="IA719" s="28"/>
      <c r="IB719" s="28"/>
      <c r="IC719" s="28"/>
      <c r="ID719" s="28"/>
      <c r="IE719" s="28"/>
      <c r="IF719" s="28"/>
      <c r="IG719" s="28"/>
      <c r="IH719" s="28"/>
      <c r="II719" s="28"/>
      <c r="IJ719" s="28"/>
      <c r="IK719" s="28"/>
      <c r="IL719" s="28"/>
      <c r="IM719" s="28"/>
      <c r="IN719" s="28"/>
      <c r="IO719" s="28"/>
      <c r="IP719" s="28"/>
      <c r="IQ719" s="28"/>
      <c r="IR719" s="28"/>
      <c r="IS719" s="28"/>
      <c r="IT719" s="28"/>
      <c r="IU719" s="28"/>
      <c r="IV719" s="28"/>
      <c r="IW719" s="28"/>
      <c r="IX719" s="28"/>
      <c r="IY719" s="28"/>
      <c r="IZ719" s="28"/>
      <c r="JA719" s="28"/>
      <c r="JB719" s="28"/>
      <c r="JC719" s="28"/>
      <c r="JD719" s="28"/>
      <c r="JE719" s="28"/>
      <c r="JF719" s="28"/>
      <c r="JG719" s="28"/>
      <c r="JH719" s="28"/>
      <c r="JI719" s="28"/>
      <c r="JJ719" s="28"/>
      <c r="JK719" s="28"/>
      <c r="JL719" s="28"/>
      <c r="JM719" s="28"/>
      <c r="JN719" s="28"/>
      <c r="JO719" s="28"/>
      <c r="JP719" s="28"/>
      <c r="JQ719" s="28"/>
      <c r="JR719" s="28"/>
      <c r="JS719" s="28"/>
    </row>
    <row r="720" spans="1:279" s="27" customFormat="1" ht="12.75" outlineLevel="1" x14ac:dyDescent="0.2">
      <c r="A720" s="33"/>
      <c r="B720" s="58"/>
      <c r="C720" s="33"/>
      <c r="D720" s="33"/>
      <c r="E720" s="33"/>
      <c r="F720" s="33"/>
      <c r="G720" s="33"/>
      <c r="H720" s="33"/>
      <c r="I720" s="12"/>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c r="CG720" s="34"/>
      <c r="CH720" s="34"/>
      <c r="CI720" s="34"/>
      <c r="CJ720" s="34"/>
      <c r="CK720" s="34"/>
      <c r="CL720" s="34"/>
      <c r="CM720" s="34"/>
      <c r="CN720" s="34"/>
      <c r="CO720" s="34"/>
      <c r="CP720" s="34"/>
      <c r="CQ720" s="34"/>
      <c r="CR720" s="34"/>
      <c r="CS720" s="34"/>
      <c r="CT720" s="34"/>
      <c r="CU720" s="34"/>
      <c r="CV720" s="34"/>
      <c r="CW720" s="34"/>
      <c r="CX720" s="34"/>
      <c r="CY720" s="34"/>
      <c r="CZ720" s="34"/>
      <c r="DA720" s="34"/>
      <c r="DB720" s="14"/>
      <c r="DC720" s="28"/>
      <c r="DD720" s="28"/>
      <c r="DE720" s="28"/>
      <c r="DF720" s="28"/>
      <c r="DG720" s="28"/>
      <c r="DH720" s="28"/>
      <c r="DI720" s="28"/>
      <c r="DJ720" s="28"/>
      <c r="DK720" s="28"/>
      <c r="DL720" s="28"/>
      <c r="DM720" s="28"/>
      <c r="DN720" s="28"/>
      <c r="DO720" s="28"/>
      <c r="DP720" s="28"/>
      <c r="DQ720" s="28"/>
      <c r="DR720" s="28"/>
      <c r="DS720" s="28"/>
      <c r="DT720" s="28"/>
      <c r="DU720" s="28"/>
      <c r="DV720" s="28"/>
      <c r="DW720" s="28"/>
      <c r="DX720" s="28"/>
      <c r="DY720" s="28"/>
      <c r="DZ720" s="28"/>
      <c r="EA720" s="28"/>
      <c r="EB720" s="28"/>
      <c r="EC720" s="28"/>
      <c r="ED720" s="28"/>
      <c r="EE720" s="28"/>
      <c r="EF720" s="28"/>
      <c r="EG720" s="28"/>
      <c r="EH720" s="28"/>
      <c r="EI720" s="28"/>
      <c r="EJ720" s="28"/>
      <c r="EK720" s="28"/>
      <c r="EL720" s="28"/>
      <c r="EM720" s="28"/>
      <c r="EN720" s="28"/>
      <c r="EO720" s="28"/>
      <c r="EP720" s="28"/>
      <c r="EQ720" s="28"/>
      <c r="ER720" s="28"/>
      <c r="ES720" s="28"/>
      <c r="ET720" s="28"/>
      <c r="EU720" s="28"/>
      <c r="EV720" s="28"/>
      <c r="EW720" s="28"/>
      <c r="EX720" s="28"/>
      <c r="EY720" s="28"/>
      <c r="EZ720" s="28"/>
      <c r="FA720" s="28"/>
      <c r="FB720" s="28"/>
      <c r="FC720" s="28"/>
      <c r="FD720" s="28"/>
      <c r="FE720" s="28"/>
      <c r="FF720" s="28"/>
      <c r="FG720" s="28"/>
      <c r="FH720" s="28"/>
      <c r="FI720" s="28"/>
      <c r="FJ720" s="28"/>
      <c r="FK720" s="28"/>
      <c r="FL720" s="28"/>
      <c r="FM720" s="28"/>
      <c r="FN720" s="28"/>
      <c r="FO720" s="28"/>
      <c r="FP720" s="28"/>
      <c r="FQ720" s="28"/>
      <c r="FR720" s="28"/>
      <c r="FS720" s="28"/>
      <c r="FT720" s="28"/>
      <c r="FU720" s="28"/>
      <c r="FV720" s="28"/>
      <c r="FW720" s="28"/>
      <c r="FX720" s="28"/>
      <c r="FY720" s="28"/>
      <c r="FZ720" s="28"/>
      <c r="GA720" s="28"/>
      <c r="GB720" s="28"/>
      <c r="GC720" s="28"/>
      <c r="GD720" s="28"/>
      <c r="GE720" s="28"/>
      <c r="GF720" s="28"/>
      <c r="GG720" s="28"/>
      <c r="GH720" s="28"/>
      <c r="GI720" s="28"/>
      <c r="GJ720" s="28"/>
      <c r="GK720" s="28"/>
      <c r="GL720" s="28"/>
      <c r="GM720" s="28"/>
      <c r="GN720" s="28"/>
      <c r="GO720" s="28"/>
      <c r="GP720" s="28"/>
      <c r="GQ720" s="28"/>
      <c r="GR720" s="28"/>
      <c r="GS720" s="28"/>
      <c r="GT720" s="28"/>
      <c r="GU720" s="28"/>
      <c r="GV720" s="28"/>
      <c r="GW720" s="28"/>
      <c r="GX720" s="28"/>
      <c r="GY720" s="28"/>
      <c r="GZ720" s="28"/>
      <c r="HA720" s="28"/>
      <c r="HB720" s="28"/>
      <c r="HC720" s="28"/>
      <c r="HD720" s="28"/>
      <c r="HE720" s="28"/>
      <c r="HF720" s="28"/>
      <c r="HG720" s="28"/>
      <c r="HH720" s="28"/>
      <c r="HI720" s="28"/>
      <c r="HJ720" s="28"/>
      <c r="HK720" s="28"/>
      <c r="HL720" s="28"/>
      <c r="HM720" s="28"/>
      <c r="HN720" s="28"/>
      <c r="HO720" s="28"/>
      <c r="HP720" s="28"/>
      <c r="HQ720" s="28"/>
      <c r="HR720" s="28"/>
      <c r="HS720" s="28"/>
      <c r="HT720" s="28"/>
      <c r="HU720" s="28"/>
      <c r="HV720" s="28"/>
      <c r="HW720" s="28"/>
      <c r="HX720" s="28"/>
      <c r="HY720" s="28"/>
      <c r="HZ720" s="28"/>
      <c r="IA720" s="28"/>
      <c r="IB720" s="28"/>
      <c r="IC720" s="28"/>
      <c r="ID720" s="28"/>
      <c r="IE720" s="28"/>
      <c r="IF720" s="28"/>
      <c r="IG720" s="28"/>
      <c r="IH720" s="28"/>
      <c r="II720" s="28"/>
      <c r="IJ720" s="28"/>
      <c r="IK720" s="28"/>
      <c r="IL720" s="28"/>
      <c r="IM720" s="28"/>
      <c r="IN720" s="28"/>
      <c r="IO720" s="28"/>
      <c r="IP720" s="28"/>
      <c r="IQ720" s="28"/>
      <c r="IR720" s="28"/>
      <c r="IS720" s="28"/>
      <c r="IT720" s="28"/>
      <c r="IU720" s="28"/>
      <c r="IV720" s="28"/>
      <c r="IW720" s="28"/>
      <c r="IX720" s="28"/>
      <c r="IY720" s="28"/>
      <c r="IZ720" s="28"/>
      <c r="JA720" s="28"/>
      <c r="JB720" s="28"/>
      <c r="JC720" s="28"/>
      <c r="JD720" s="28"/>
      <c r="JE720" s="28"/>
      <c r="JF720" s="28"/>
      <c r="JG720" s="28"/>
      <c r="JH720" s="28"/>
      <c r="JI720" s="28"/>
      <c r="JJ720" s="28"/>
      <c r="JK720" s="28"/>
      <c r="JL720" s="28"/>
      <c r="JM720" s="28"/>
      <c r="JN720" s="28"/>
      <c r="JO720" s="28"/>
      <c r="JP720" s="28"/>
      <c r="JQ720" s="28"/>
      <c r="JR720" s="28"/>
      <c r="JS720" s="28"/>
    </row>
    <row r="721" spans="1:279" s="27" customFormat="1" ht="12.75" outlineLevel="1" x14ac:dyDescent="0.2">
      <c r="A721" s="33"/>
      <c r="B721" s="58"/>
      <c r="C721" s="54" t="s">
        <v>218</v>
      </c>
      <c r="D721" s="33"/>
      <c r="E721" s="33"/>
      <c r="F721" s="33"/>
      <c r="G721" s="33"/>
      <c r="H721" s="33"/>
      <c r="I721" s="201"/>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c r="CG721" s="34"/>
      <c r="CH721" s="34"/>
      <c r="CI721" s="34"/>
      <c r="CJ721" s="34"/>
      <c r="CK721" s="34"/>
      <c r="CL721" s="34"/>
      <c r="CM721" s="34"/>
      <c r="CN721" s="34"/>
      <c r="CO721" s="34"/>
      <c r="CP721" s="34"/>
      <c r="CQ721" s="34"/>
      <c r="CR721" s="34"/>
      <c r="CS721" s="34"/>
      <c r="CT721" s="34"/>
      <c r="CU721" s="34"/>
      <c r="CV721" s="34"/>
      <c r="CW721" s="34"/>
      <c r="CX721" s="34"/>
      <c r="CY721" s="34"/>
      <c r="CZ721" s="34"/>
      <c r="DA721" s="34"/>
      <c r="DB721" s="14"/>
      <c r="DC721" s="28"/>
      <c r="DD721" s="28"/>
      <c r="DE721" s="28"/>
      <c r="DF721" s="28"/>
      <c r="DG721" s="28"/>
      <c r="DH721" s="28"/>
      <c r="DI721" s="28"/>
      <c r="DJ721" s="28"/>
      <c r="DK721" s="28"/>
      <c r="DL721" s="28"/>
      <c r="DM721" s="28"/>
      <c r="DN721" s="28"/>
      <c r="DO721" s="28"/>
      <c r="DP721" s="28"/>
      <c r="DQ721" s="28"/>
      <c r="DR721" s="28"/>
      <c r="DS721" s="28"/>
      <c r="DT721" s="28"/>
      <c r="DU721" s="28"/>
      <c r="DV721" s="28"/>
      <c r="DW721" s="28"/>
      <c r="DX721" s="28"/>
      <c r="DY721" s="28"/>
      <c r="DZ721" s="28"/>
      <c r="EA721" s="28"/>
      <c r="EB721" s="28"/>
      <c r="EC721" s="28"/>
      <c r="ED721" s="28"/>
      <c r="EE721" s="28"/>
      <c r="EF721" s="28"/>
      <c r="EG721" s="28"/>
      <c r="EH721" s="28"/>
      <c r="EI721" s="28"/>
      <c r="EJ721" s="28"/>
      <c r="EK721" s="28"/>
      <c r="EL721" s="28"/>
      <c r="EM721" s="28"/>
      <c r="EN721" s="28"/>
      <c r="EO721" s="28"/>
      <c r="EP721" s="28"/>
      <c r="EQ721" s="28"/>
      <c r="ER721" s="28"/>
      <c r="ES721" s="28"/>
      <c r="ET721" s="28"/>
      <c r="EU721" s="28"/>
      <c r="EV721" s="28"/>
      <c r="EW721" s="28"/>
      <c r="EX721" s="28"/>
      <c r="EY721" s="28"/>
      <c r="EZ721" s="28"/>
      <c r="FA721" s="28"/>
      <c r="FB721" s="28"/>
      <c r="FC721" s="28"/>
      <c r="FD721" s="28"/>
      <c r="FE721" s="28"/>
      <c r="FF721" s="28"/>
      <c r="FG721" s="28"/>
      <c r="FH721" s="28"/>
      <c r="FI721" s="28"/>
      <c r="FJ721" s="28"/>
      <c r="FK721" s="28"/>
      <c r="FL721" s="28"/>
      <c r="FM721" s="28"/>
      <c r="FN721" s="28"/>
      <c r="FO721" s="28"/>
      <c r="FP721" s="28"/>
      <c r="FQ721" s="28"/>
      <c r="FR721" s="28"/>
      <c r="FS721" s="28"/>
      <c r="FT721" s="28"/>
      <c r="FU721" s="28"/>
      <c r="FV721" s="28"/>
      <c r="FW721" s="28"/>
      <c r="FX721" s="28"/>
      <c r="FY721" s="28"/>
      <c r="FZ721" s="28"/>
      <c r="GA721" s="28"/>
      <c r="GB721" s="28"/>
      <c r="GC721" s="28"/>
      <c r="GD721" s="28"/>
      <c r="GE721" s="28"/>
      <c r="GF721" s="28"/>
      <c r="GG721" s="28"/>
      <c r="GH721" s="28"/>
      <c r="GI721" s="28"/>
      <c r="GJ721" s="28"/>
      <c r="GK721" s="28"/>
      <c r="GL721" s="28"/>
      <c r="GM721" s="28"/>
      <c r="GN721" s="28"/>
      <c r="GO721" s="28"/>
      <c r="GP721" s="28"/>
      <c r="GQ721" s="28"/>
      <c r="GR721" s="28"/>
      <c r="GS721" s="28"/>
      <c r="GT721" s="28"/>
      <c r="GU721" s="28"/>
      <c r="GV721" s="28"/>
      <c r="GW721" s="28"/>
      <c r="GX721" s="28"/>
      <c r="GY721" s="28"/>
      <c r="GZ721" s="28"/>
      <c r="HA721" s="28"/>
      <c r="HB721" s="28"/>
      <c r="HC721" s="28"/>
      <c r="HD721" s="28"/>
      <c r="HE721" s="28"/>
      <c r="HF721" s="28"/>
      <c r="HG721" s="28"/>
      <c r="HH721" s="28"/>
      <c r="HI721" s="28"/>
      <c r="HJ721" s="28"/>
      <c r="HK721" s="28"/>
      <c r="HL721" s="28"/>
      <c r="HM721" s="28"/>
      <c r="HN721" s="28"/>
      <c r="HO721" s="28"/>
      <c r="HP721" s="28"/>
      <c r="HQ721" s="28"/>
      <c r="HR721" s="28"/>
      <c r="HS721" s="28"/>
      <c r="HT721" s="28"/>
      <c r="HU721" s="28"/>
      <c r="HV721" s="28"/>
      <c r="HW721" s="28"/>
      <c r="HX721" s="28"/>
      <c r="HY721" s="28"/>
      <c r="HZ721" s="28"/>
      <c r="IA721" s="28"/>
      <c r="IB721" s="28"/>
      <c r="IC721" s="28"/>
      <c r="ID721" s="28"/>
      <c r="IE721" s="28"/>
      <c r="IF721" s="28"/>
      <c r="IG721" s="28"/>
      <c r="IH721" s="28"/>
      <c r="II721" s="28"/>
      <c r="IJ721" s="28"/>
      <c r="IK721" s="28"/>
      <c r="IL721" s="28"/>
      <c r="IM721" s="28"/>
      <c r="IN721" s="28"/>
      <c r="IO721" s="28"/>
      <c r="IP721" s="28"/>
      <c r="IQ721" s="28"/>
      <c r="IR721" s="28"/>
      <c r="IS721" s="28"/>
      <c r="IT721" s="28"/>
      <c r="IU721" s="28"/>
      <c r="IV721" s="28"/>
      <c r="IW721" s="28"/>
      <c r="IX721" s="28"/>
      <c r="IY721" s="28"/>
      <c r="IZ721" s="28"/>
      <c r="JA721" s="28"/>
      <c r="JB721" s="28"/>
      <c r="JC721" s="28"/>
      <c r="JD721" s="28"/>
      <c r="JE721" s="28"/>
      <c r="JF721" s="28"/>
      <c r="JG721" s="28"/>
      <c r="JH721" s="28"/>
      <c r="JI721" s="28"/>
      <c r="JJ721" s="28"/>
      <c r="JK721" s="28"/>
      <c r="JL721" s="28"/>
      <c r="JM721" s="28"/>
      <c r="JN721" s="28"/>
      <c r="JO721" s="28"/>
      <c r="JP721" s="28"/>
      <c r="JQ721" s="28"/>
      <c r="JR721" s="28"/>
      <c r="JS721" s="28"/>
    </row>
    <row r="722" spans="1:279" s="27" customFormat="1" ht="12.75" outlineLevel="1" x14ac:dyDescent="0.2">
      <c r="A722" s="33"/>
      <c r="B722" s="58"/>
      <c r="C722" s="281" t="str">
        <f>+C664</f>
        <v>TOLWEB SaaS</v>
      </c>
      <c r="D722" s="33"/>
      <c r="E722" s="33"/>
      <c r="F722" s="33"/>
      <c r="G722" s="218">
        <f t="shared" ref="G722:G724" si="1603">SUM(J722:AS722)</f>
        <v>2330387.8977186442</v>
      </c>
      <c r="H722" s="216">
        <f t="shared" ref="H722:H724" si="1604">+G722/$G$725</f>
        <v>0.63962268083971052</v>
      </c>
      <c r="I722" s="201" t="s">
        <v>172</v>
      </c>
      <c r="J722" s="197">
        <f>+J664</f>
        <v>79567.891475488315</v>
      </c>
      <c r="K722" s="197">
        <f t="shared" ref="K722:N722" si="1605">+K664</f>
        <v>51331.919046618772</v>
      </c>
      <c r="L722" s="197">
        <f t="shared" si="1605"/>
        <v>36426.996643242928</v>
      </c>
      <c r="M722" s="197">
        <f t="shared" si="1605"/>
        <v>27254.279565526973</v>
      </c>
      <c r="N722" s="197">
        <f t="shared" si="1605"/>
        <v>23703.69238537729</v>
      </c>
      <c r="O722" s="197">
        <f t="shared" ref="O722:S722" si="1606">+O664</f>
        <v>23153.127660576898</v>
      </c>
      <c r="P722" s="197">
        <f t="shared" si="1606"/>
        <v>32954.003711568228</v>
      </c>
      <c r="Q722" s="197">
        <f t="shared" si="1606"/>
        <v>21090.830170081743</v>
      </c>
      <c r="R722" s="197">
        <f t="shared" si="1606"/>
        <v>26368.107093315863</v>
      </c>
      <c r="S722" s="197">
        <f t="shared" si="1606"/>
        <v>29358.285091279606</v>
      </c>
      <c r="T722" s="197">
        <f t="shared" ref="T722:AS722" si="1607">+T664</f>
        <v>43594.876376165281</v>
      </c>
      <c r="U722" s="197">
        <f t="shared" si="1607"/>
        <v>65380.251265193721</v>
      </c>
      <c r="V722" s="197">
        <f t="shared" si="1607"/>
        <v>45480.738702928866</v>
      </c>
      <c r="W722" s="197">
        <f t="shared" si="1607"/>
        <v>42860.998495145635</v>
      </c>
      <c r="X722" s="197">
        <f t="shared" si="1607"/>
        <v>41226.037811881186</v>
      </c>
      <c r="Y722" s="197">
        <f t="shared" si="1607"/>
        <v>22515.27682692308</v>
      </c>
      <c r="Z722" s="197">
        <f t="shared" si="1607"/>
        <v>21737.858357723577</v>
      </c>
      <c r="AA722" s="197">
        <f t="shared" si="1607"/>
        <v>27777.400432234434</v>
      </c>
      <c r="AB722" s="197">
        <f t="shared" si="1607"/>
        <v>38707.872727941176</v>
      </c>
      <c r="AC722" s="197">
        <f t="shared" si="1607"/>
        <v>27464.011249042145</v>
      </c>
      <c r="AD722" s="197">
        <f t="shared" si="1607"/>
        <v>41080.035619433176</v>
      </c>
      <c r="AE722" s="197">
        <f t="shared" si="1607"/>
        <v>57178.943210084035</v>
      </c>
      <c r="AF722" s="197">
        <f t="shared" si="1607"/>
        <v>101160.40452678571</v>
      </c>
      <c r="AG722" s="197">
        <f t="shared" si="1607"/>
        <v>164607.3815203252</v>
      </c>
      <c r="AH722" s="197">
        <f t="shared" si="1607"/>
        <v>209409.63229508197</v>
      </c>
      <c r="AI722" s="197">
        <f t="shared" si="1607"/>
        <v>148599.63074796749</v>
      </c>
      <c r="AJ722" s="197">
        <f t="shared" si="1607"/>
        <v>88919.637305660377</v>
      </c>
      <c r="AK722" s="197">
        <f t="shared" si="1607"/>
        <v>89712.858818565408</v>
      </c>
      <c r="AL722" s="197">
        <f t="shared" si="1607"/>
        <v>59531.507906779661</v>
      </c>
      <c r="AM722" s="197">
        <f t="shared" si="1607"/>
        <v>85927.570008230439</v>
      </c>
      <c r="AN722" s="197">
        <f t="shared" si="1607"/>
        <v>106987.43188764044</v>
      </c>
      <c r="AO722" s="197">
        <f t="shared" si="1607"/>
        <v>85888.795687732345</v>
      </c>
      <c r="AP722" s="197">
        <f t="shared" si="1607"/>
        <v>68908.447034246579</v>
      </c>
      <c r="AQ722" s="197">
        <f t="shared" si="1607"/>
        <v>67856.46236426117</v>
      </c>
      <c r="AR722" s="197">
        <f t="shared" si="1607"/>
        <v>93444.325092783503</v>
      </c>
      <c r="AS722" s="197">
        <f t="shared" si="1607"/>
        <v>133220.37860481101</v>
      </c>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c r="CG722" s="34"/>
      <c r="CH722" s="34"/>
      <c r="CI722" s="34"/>
      <c r="CJ722" s="34"/>
      <c r="CK722" s="34"/>
      <c r="CL722" s="34"/>
      <c r="CM722" s="34"/>
      <c r="CN722" s="34"/>
      <c r="CO722" s="34"/>
      <c r="CP722" s="34"/>
      <c r="CQ722" s="34"/>
      <c r="CR722" s="34"/>
      <c r="CS722" s="34"/>
      <c r="CT722" s="34"/>
      <c r="CU722" s="34"/>
      <c r="CV722" s="34"/>
      <c r="CW722" s="34"/>
      <c r="CX722" s="34"/>
      <c r="CY722" s="34"/>
      <c r="CZ722" s="34"/>
      <c r="DA722" s="34"/>
      <c r="DB722" s="14"/>
      <c r="DC722" s="28"/>
      <c r="DD722" s="28"/>
      <c r="DE722" s="28"/>
      <c r="DF722" s="28"/>
      <c r="DG722" s="28"/>
      <c r="DH722" s="28"/>
      <c r="DI722" s="28"/>
      <c r="DJ722" s="28"/>
      <c r="DK722" s="28"/>
      <c r="DL722" s="28"/>
      <c r="DM722" s="28"/>
      <c r="DN722" s="28"/>
      <c r="DO722" s="28"/>
      <c r="DP722" s="28"/>
      <c r="DQ722" s="28"/>
      <c r="DR722" s="28"/>
      <c r="DS722" s="28"/>
      <c r="DT722" s="28"/>
      <c r="DU722" s="28"/>
      <c r="DV722" s="28"/>
      <c r="DW722" s="28"/>
      <c r="DX722" s="28"/>
      <c r="DY722" s="28"/>
      <c r="DZ722" s="28"/>
      <c r="EA722" s="28"/>
      <c r="EB722" s="28"/>
      <c r="EC722" s="28"/>
      <c r="ED722" s="28"/>
      <c r="EE722" s="28"/>
      <c r="EF722" s="28"/>
      <c r="EG722" s="28"/>
      <c r="EH722" s="28"/>
      <c r="EI722" s="28"/>
      <c r="EJ722" s="28"/>
      <c r="EK722" s="28"/>
      <c r="EL722" s="28"/>
      <c r="EM722" s="28"/>
      <c r="EN722" s="28"/>
      <c r="EO722" s="28"/>
      <c r="EP722" s="28"/>
      <c r="EQ722" s="28"/>
      <c r="ER722" s="28"/>
      <c r="ES722" s="28"/>
      <c r="ET722" s="28"/>
      <c r="EU722" s="28"/>
      <c r="EV722" s="28"/>
      <c r="EW722" s="28"/>
      <c r="EX722" s="28"/>
      <c r="EY722" s="28"/>
      <c r="EZ722" s="28"/>
      <c r="FA722" s="28"/>
      <c r="FB722" s="28"/>
      <c r="FC722" s="28"/>
      <c r="FD722" s="28"/>
      <c r="FE722" s="28"/>
      <c r="FF722" s="28"/>
      <c r="FG722" s="28"/>
      <c r="FH722" s="28"/>
      <c r="FI722" s="28"/>
      <c r="FJ722" s="28"/>
      <c r="FK722" s="28"/>
      <c r="FL722" s="28"/>
      <c r="FM722" s="28"/>
      <c r="FN722" s="28"/>
      <c r="FO722" s="28"/>
      <c r="FP722" s="28"/>
      <c r="FQ722" s="28"/>
      <c r="FR722" s="28"/>
      <c r="FS722" s="28"/>
      <c r="FT722" s="28"/>
      <c r="FU722" s="28"/>
      <c r="FV722" s="28"/>
      <c r="FW722" s="28"/>
      <c r="FX722" s="28"/>
      <c r="FY722" s="28"/>
      <c r="FZ722" s="28"/>
      <c r="GA722" s="28"/>
      <c r="GB722" s="28"/>
      <c r="GC722" s="28"/>
      <c r="GD722" s="28"/>
      <c r="GE722" s="28"/>
      <c r="GF722" s="28"/>
      <c r="GG722" s="28"/>
      <c r="GH722" s="28"/>
      <c r="GI722" s="28"/>
      <c r="GJ722" s="28"/>
      <c r="GK722" s="28"/>
      <c r="GL722" s="28"/>
      <c r="GM722" s="28"/>
      <c r="GN722" s="28"/>
      <c r="GO722" s="28"/>
      <c r="GP722" s="28"/>
      <c r="GQ722" s="28"/>
      <c r="GR722" s="28"/>
      <c r="GS722" s="28"/>
      <c r="GT722" s="28"/>
      <c r="GU722" s="28"/>
      <c r="GV722" s="28"/>
      <c r="GW722" s="28"/>
      <c r="GX722" s="28"/>
      <c r="GY722" s="28"/>
      <c r="GZ722" s="28"/>
      <c r="HA722" s="28"/>
      <c r="HB722" s="28"/>
      <c r="HC722" s="28"/>
      <c r="HD722" s="28"/>
      <c r="HE722" s="28"/>
      <c r="HF722" s="28"/>
      <c r="HG722" s="28"/>
      <c r="HH722" s="28"/>
      <c r="HI722" s="28"/>
      <c r="HJ722" s="28"/>
      <c r="HK722" s="28"/>
      <c r="HL722" s="28"/>
      <c r="HM722" s="28"/>
      <c r="HN722" s="28"/>
      <c r="HO722" s="28"/>
      <c r="HP722" s="28"/>
      <c r="HQ722" s="28"/>
      <c r="HR722" s="28"/>
      <c r="HS722" s="28"/>
      <c r="HT722" s="28"/>
      <c r="HU722" s="28"/>
      <c r="HV722" s="28"/>
      <c r="HW722" s="28"/>
      <c r="HX722" s="28"/>
      <c r="HY722" s="28"/>
      <c r="HZ722" s="28"/>
      <c r="IA722" s="28"/>
      <c r="IB722" s="28"/>
      <c r="IC722" s="28"/>
      <c r="ID722" s="28"/>
      <c r="IE722" s="28"/>
      <c r="IF722" s="28"/>
      <c r="IG722" s="28"/>
      <c r="IH722" s="28"/>
      <c r="II722" s="28"/>
      <c r="IJ722" s="28"/>
      <c r="IK722" s="28"/>
      <c r="IL722" s="28"/>
      <c r="IM722" s="28"/>
      <c r="IN722" s="28"/>
      <c r="IO722" s="28"/>
      <c r="IP722" s="28"/>
      <c r="IQ722" s="28"/>
      <c r="IR722" s="28"/>
      <c r="IS722" s="28"/>
      <c r="IT722" s="28"/>
      <c r="IU722" s="28"/>
      <c r="IV722" s="28"/>
      <c r="IW722" s="28"/>
      <c r="IX722" s="28"/>
      <c r="IY722" s="28"/>
      <c r="IZ722" s="28"/>
      <c r="JA722" s="28"/>
      <c r="JB722" s="28"/>
      <c r="JC722" s="28"/>
      <c r="JD722" s="28"/>
      <c r="JE722" s="28"/>
      <c r="JF722" s="28"/>
      <c r="JG722" s="28"/>
      <c r="JH722" s="28"/>
      <c r="JI722" s="28"/>
      <c r="JJ722" s="28"/>
      <c r="JK722" s="28"/>
      <c r="JL722" s="28"/>
      <c r="JM722" s="28"/>
      <c r="JN722" s="28"/>
      <c r="JO722" s="28"/>
      <c r="JP722" s="28"/>
      <c r="JQ722" s="28"/>
      <c r="JR722" s="28"/>
      <c r="JS722" s="28"/>
    </row>
    <row r="723" spans="1:279" s="27" customFormat="1" ht="12.75" outlineLevel="1" x14ac:dyDescent="0.2">
      <c r="A723" s="33"/>
      <c r="B723" s="58"/>
      <c r="C723" s="281" t="str">
        <f>+C665</f>
        <v>TOLPOS SaaS</v>
      </c>
      <c r="D723" s="33"/>
      <c r="E723" s="33"/>
      <c r="F723" s="33"/>
      <c r="G723" s="218">
        <f t="shared" si="1603"/>
        <v>178342.00742063473</v>
      </c>
      <c r="H723" s="216">
        <f t="shared" si="1604"/>
        <v>4.894961607223991E-2</v>
      </c>
      <c r="I723" s="201" t="s">
        <v>172</v>
      </c>
      <c r="J723" s="197">
        <f t="shared" ref="J723:N724" si="1608">+J665</f>
        <v>9156.6837035127319</v>
      </c>
      <c r="K723" s="197">
        <f t="shared" si="1608"/>
        <v>5907.2841806924889</v>
      </c>
      <c r="L723" s="197">
        <f t="shared" si="1608"/>
        <v>4192.0236963153548</v>
      </c>
      <c r="M723" s="197">
        <f t="shared" si="1608"/>
        <v>3136.4261754443996</v>
      </c>
      <c r="N723" s="197">
        <f t="shared" si="1608"/>
        <v>2727.8241229394225</v>
      </c>
      <c r="O723" s="197">
        <f t="shared" ref="O723:S723" si="1609">+O665</f>
        <v>2664.4650600080922</v>
      </c>
      <c r="P723" s="197">
        <f t="shared" si="1609"/>
        <v>3792.3512004106806</v>
      </c>
      <c r="Q723" s="197">
        <f t="shared" si="1609"/>
        <v>2427.1355861105776</v>
      </c>
      <c r="R723" s="197">
        <f t="shared" si="1609"/>
        <v>3034.445327588242</v>
      </c>
      <c r="S723" s="197">
        <f t="shared" si="1609"/>
        <v>3378.5554156756166</v>
      </c>
      <c r="T723" s="197">
        <f t="shared" ref="T723:AS723" si="1610">+T665</f>
        <v>5016.9042646210828</v>
      </c>
      <c r="U723" s="197">
        <f t="shared" si="1610"/>
        <v>7523.9681508462763</v>
      </c>
      <c r="V723" s="197">
        <f t="shared" si="1610"/>
        <v>5603.1852635983259</v>
      </c>
      <c r="W723" s="197">
        <f t="shared" si="1610"/>
        <v>5804.0546893203882</v>
      </c>
      <c r="X723" s="197">
        <f t="shared" si="1610"/>
        <v>6118.4740297029703</v>
      </c>
      <c r="Y723" s="197">
        <f t="shared" si="1610"/>
        <v>4900.8194038461534</v>
      </c>
      <c r="Z723" s="197">
        <f t="shared" si="1610"/>
        <v>4735.4315609756104</v>
      </c>
      <c r="AA723" s="197">
        <f t="shared" si="1610"/>
        <v>4716.9106446886453</v>
      </c>
      <c r="AB723" s="197">
        <f t="shared" si="1610"/>
        <v>5971.7730955882353</v>
      </c>
      <c r="AC723" s="197">
        <f t="shared" si="1610"/>
        <v>5151.7366666666667</v>
      </c>
      <c r="AD723" s="197">
        <f t="shared" si="1610"/>
        <v>5592.224008097166</v>
      </c>
      <c r="AE723" s="197">
        <f t="shared" si="1610"/>
        <v>6342.5649159663863</v>
      </c>
      <c r="AF723" s="197">
        <f t="shared" si="1610"/>
        <v>8518.0242232142864</v>
      </c>
      <c r="AG723" s="197">
        <f t="shared" si="1610"/>
        <v>9272.3529186991873</v>
      </c>
      <c r="AH723" s="197">
        <f t="shared" si="1610"/>
        <v>9950.7878114754112</v>
      </c>
      <c r="AI723" s="197">
        <f t="shared" si="1610"/>
        <v>8734.0090325203255</v>
      </c>
      <c r="AJ723" s="197">
        <f t="shared" si="1610"/>
        <v>6906.9116075471693</v>
      </c>
      <c r="AK723" s="197">
        <f t="shared" si="1610"/>
        <v>8002.2685400843884</v>
      </c>
      <c r="AL723" s="197">
        <f t="shared" si="1610"/>
        <v>6854.8773474576265</v>
      </c>
      <c r="AM723" s="197">
        <f t="shared" si="1610"/>
        <v>10073.772131687243</v>
      </c>
      <c r="AN723" s="197">
        <f t="shared" si="1610"/>
        <v>968.46739325842691</v>
      </c>
      <c r="AO723" s="197">
        <f t="shared" si="1610"/>
        <v>642.63389591078067</v>
      </c>
      <c r="AP723" s="197">
        <f t="shared" si="1610"/>
        <v>522.66135616438351</v>
      </c>
      <c r="AQ723" s="197">
        <f t="shared" si="1610"/>
        <v>0</v>
      </c>
      <c r="AR723" s="197">
        <f t="shared" si="1610"/>
        <v>0</v>
      </c>
      <c r="AS723" s="197">
        <f t="shared" si="1610"/>
        <v>0</v>
      </c>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c r="CG723" s="34"/>
      <c r="CH723" s="34"/>
      <c r="CI723" s="34"/>
      <c r="CJ723" s="34"/>
      <c r="CK723" s="34"/>
      <c r="CL723" s="34"/>
      <c r="CM723" s="34"/>
      <c r="CN723" s="34"/>
      <c r="CO723" s="34"/>
      <c r="CP723" s="34"/>
      <c r="CQ723" s="34"/>
      <c r="CR723" s="34"/>
      <c r="CS723" s="34"/>
      <c r="CT723" s="34"/>
      <c r="CU723" s="34"/>
      <c r="CV723" s="34"/>
      <c r="CW723" s="34"/>
      <c r="CX723" s="34"/>
      <c r="CY723" s="34"/>
      <c r="CZ723" s="34"/>
      <c r="DA723" s="34"/>
      <c r="DB723" s="14"/>
      <c r="DC723" s="28"/>
      <c r="DD723" s="28"/>
      <c r="DE723" s="28"/>
      <c r="DF723" s="28"/>
      <c r="DG723" s="28"/>
      <c r="DH723" s="28"/>
      <c r="DI723" s="28"/>
      <c r="DJ723" s="28"/>
      <c r="DK723" s="28"/>
      <c r="DL723" s="28"/>
      <c r="DM723" s="28"/>
      <c r="DN723" s="28"/>
      <c r="DO723" s="28"/>
      <c r="DP723" s="28"/>
      <c r="DQ723" s="28"/>
      <c r="DR723" s="28"/>
      <c r="DS723" s="28"/>
      <c r="DT723" s="28"/>
      <c r="DU723" s="28"/>
      <c r="DV723" s="28"/>
      <c r="DW723" s="28"/>
      <c r="DX723" s="28"/>
      <c r="DY723" s="28"/>
      <c r="DZ723" s="28"/>
      <c r="EA723" s="28"/>
      <c r="EB723" s="28"/>
      <c r="EC723" s="28"/>
      <c r="ED723" s="28"/>
      <c r="EE723" s="28"/>
      <c r="EF723" s="28"/>
      <c r="EG723" s="28"/>
      <c r="EH723" s="28"/>
      <c r="EI723" s="28"/>
      <c r="EJ723" s="28"/>
      <c r="EK723" s="28"/>
      <c r="EL723" s="28"/>
      <c r="EM723" s="28"/>
      <c r="EN723" s="28"/>
      <c r="EO723" s="28"/>
      <c r="EP723" s="28"/>
      <c r="EQ723" s="28"/>
      <c r="ER723" s="28"/>
      <c r="ES723" s="28"/>
      <c r="ET723" s="28"/>
      <c r="EU723" s="28"/>
      <c r="EV723" s="28"/>
      <c r="EW723" s="28"/>
      <c r="EX723" s="28"/>
      <c r="EY723" s="28"/>
      <c r="EZ723" s="28"/>
      <c r="FA723" s="28"/>
      <c r="FB723" s="28"/>
      <c r="FC723" s="28"/>
      <c r="FD723" s="28"/>
      <c r="FE723" s="28"/>
      <c r="FF723" s="28"/>
      <c r="FG723" s="28"/>
      <c r="FH723" s="28"/>
      <c r="FI723" s="28"/>
      <c r="FJ723" s="28"/>
      <c r="FK723" s="28"/>
      <c r="FL723" s="28"/>
      <c r="FM723" s="28"/>
      <c r="FN723" s="28"/>
      <c r="FO723" s="28"/>
      <c r="FP723" s="28"/>
      <c r="FQ723" s="28"/>
      <c r="FR723" s="28"/>
      <c r="FS723" s="28"/>
      <c r="FT723" s="28"/>
      <c r="FU723" s="28"/>
      <c r="FV723" s="28"/>
      <c r="FW723" s="28"/>
      <c r="FX723" s="28"/>
      <c r="FY723" s="28"/>
      <c r="FZ723" s="28"/>
      <c r="GA723" s="28"/>
      <c r="GB723" s="28"/>
      <c r="GC723" s="28"/>
      <c r="GD723" s="28"/>
      <c r="GE723" s="28"/>
      <c r="GF723" s="28"/>
      <c r="GG723" s="28"/>
      <c r="GH723" s="28"/>
      <c r="GI723" s="28"/>
      <c r="GJ723" s="28"/>
      <c r="GK723" s="28"/>
      <c r="GL723" s="28"/>
      <c r="GM723" s="28"/>
      <c r="GN723" s="28"/>
      <c r="GO723" s="28"/>
      <c r="GP723" s="28"/>
      <c r="GQ723" s="28"/>
      <c r="GR723" s="28"/>
      <c r="GS723" s="28"/>
      <c r="GT723" s="28"/>
      <c r="GU723" s="28"/>
      <c r="GV723" s="28"/>
      <c r="GW723" s="28"/>
      <c r="GX723" s="28"/>
      <c r="GY723" s="28"/>
      <c r="GZ723" s="28"/>
      <c r="HA723" s="28"/>
      <c r="HB723" s="28"/>
      <c r="HC723" s="28"/>
      <c r="HD723" s="28"/>
      <c r="HE723" s="28"/>
      <c r="HF723" s="28"/>
      <c r="HG723" s="28"/>
      <c r="HH723" s="28"/>
      <c r="HI723" s="28"/>
      <c r="HJ723" s="28"/>
      <c r="HK723" s="28"/>
      <c r="HL723" s="28"/>
      <c r="HM723" s="28"/>
      <c r="HN723" s="28"/>
      <c r="HO723" s="28"/>
      <c r="HP723" s="28"/>
      <c r="HQ723" s="28"/>
      <c r="HR723" s="28"/>
      <c r="HS723" s="28"/>
      <c r="HT723" s="28"/>
      <c r="HU723" s="28"/>
      <c r="HV723" s="28"/>
      <c r="HW723" s="28"/>
      <c r="HX723" s="28"/>
      <c r="HY723" s="28"/>
      <c r="HZ723" s="28"/>
      <c r="IA723" s="28"/>
      <c r="IB723" s="28"/>
      <c r="IC723" s="28"/>
      <c r="ID723" s="28"/>
      <c r="IE723" s="28"/>
      <c r="IF723" s="28"/>
      <c r="IG723" s="28"/>
      <c r="IH723" s="28"/>
      <c r="II723" s="28"/>
      <c r="IJ723" s="28"/>
      <c r="IK723" s="28"/>
      <c r="IL723" s="28"/>
      <c r="IM723" s="28"/>
      <c r="IN723" s="28"/>
      <c r="IO723" s="28"/>
      <c r="IP723" s="28"/>
      <c r="IQ723" s="28"/>
      <c r="IR723" s="28"/>
      <c r="IS723" s="28"/>
      <c r="IT723" s="28"/>
      <c r="IU723" s="28"/>
      <c r="IV723" s="28"/>
      <c r="IW723" s="28"/>
      <c r="IX723" s="28"/>
      <c r="IY723" s="28"/>
      <c r="IZ723" s="28"/>
      <c r="JA723" s="28"/>
      <c r="JB723" s="28"/>
      <c r="JC723" s="28"/>
      <c r="JD723" s="28"/>
      <c r="JE723" s="28"/>
      <c r="JF723" s="28"/>
      <c r="JG723" s="28"/>
      <c r="JH723" s="28"/>
      <c r="JI723" s="28"/>
      <c r="JJ723" s="28"/>
      <c r="JK723" s="28"/>
      <c r="JL723" s="28"/>
      <c r="JM723" s="28"/>
      <c r="JN723" s="28"/>
      <c r="JO723" s="28"/>
      <c r="JP723" s="28"/>
      <c r="JQ723" s="28"/>
      <c r="JR723" s="28"/>
      <c r="JS723" s="28"/>
    </row>
    <row r="724" spans="1:279" s="27" customFormat="1" ht="12.75" outlineLevel="1" x14ac:dyDescent="0.2">
      <c r="A724" s="33"/>
      <c r="B724" s="58"/>
      <c r="C724" s="281" t="str">
        <f>+C666</f>
        <v>Plataforma UNIBUS</v>
      </c>
      <c r="D724" s="33"/>
      <c r="E724" s="33"/>
      <c r="F724" s="33"/>
      <c r="G724" s="218">
        <f t="shared" si="1603"/>
        <v>1134649.1799476692</v>
      </c>
      <c r="H724" s="216">
        <f t="shared" si="1604"/>
        <v>0.31142770308805012</v>
      </c>
      <c r="I724" s="201" t="s">
        <v>172</v>
      </c>
      <c r="J724" s="197">
        <f t="shared" si="1608"/>
        <v>54103.137601103663</v>
      </c>
      <c r="K724" s="197">
        <f t="shared" si="1608"/>
        <v>34903.751098688837</v>
      </c>
      <c r="L724" s="197">
        <f t="shared" si="1608"/>
        <v>24768.971192248355</v>
      </c>
      <c r="M724" s="197">
        <f t="shared" si="1608"/>
        <v>18531.872721635475</v>
      </c>
      <c r="N724" s="197">
        <f t="shared" si="1608"/>
        <v>16117.608585560807</v>
      </c>
      <c r="O724" s="197">
        <f t="shared" ref="O724:S724" si="1611">+O666</f>
        <v>15743.245528907912</v>
      </c>
      <c r="P724" s="197">
        <f t="shared" si="1611"/>
        <v>22407.468191657455</v>
      </c>
      <c r="Q724" s="197">
        <f t="shared" si="1611"/>
        <v>14340.961732848764</v>
      </c>
      <c r="R724" s="197">
        <f t="shared" si="1611"/>
        <v>17929.30917102137</v>
      </c>
      <c r="S724" s="197">
        <f t="shared" si="1611"/>
        <v>19962.516394131744</v>
      </c>
      <c r="T724" s="197">
        <f t="shared" ref="T724:AS724" si="1612">+T666</f>
        <v>29642.856578766703</v>
      </c>
      <c r="U724" s="197">
        <f t="shared" si="1612"/>
        <v>44456.08228396</v>
      </c>
      <c r="V724" s="197">
        <f t="shared" si="1612"/>
        <v>60655.065175983051</v>
      </c>
      <c r="W724" s="197">
        <f t="shared" si="1612"/>
        <v>45824.974688737777</v>
      </c>
      <c r="X724" s="197">
        <f t="shared" si="1612"/>
        <v>38786.753880891025</v>
      </c>
      <c r="Y724" s="197">
        <f t="shared" si="1612"/>
        <v>26979.554262211499</v>
      </c>
      <c r="Z724" s="197">
        <f t="shared" si="1612"/>
        <v>21088.829185365867</v>
      </c>
      <c r="AA724" s="197">
        <f t="shared" si="1612"/>
        <v>24514.308847838831</v>
      </c>
      <c r="AB724" s="197">
        <f t="shared" si="1612"/>
        <v>25899.673438676473</v>
      </c>
      <c r="AC724" s="197">
        <f t="shared" si="1612"/>
        <v>27607.551630574711</v>
      </c>
      <c r="AD724" s="197">
        <f t="shared" si="1612"/>
        <v>36952.403267530382</v>
      </c>
      <c r="AE724" s="197">
        <f t="shared" si="1612"/>
        <v>42933.524939579867</v>
      </c>
      <c r="AF724" s="197">
        <f t="shared" si="1612"/>
        <v>43799.194079821413</v>
      </c>
      <c r="AG724" s="197">
        <f t="shared" si="1612"/>
        <v>38578.795566504064</v>
      </c>
      <c r="AH724" s="197">
        <f t="shared" si="1612"/>
        <v>43807.248827868854</v>
      </c>
      <c r="AI724" s="197">
        <f t="shared" si="1612"/>
        <v>35453.790764227619</v>
      </c>
      <c r="AJ724" s="197">
        <f t="shared" si="1612"/>
        <v>27834.162000000004</v>
      </c>
      <c r="AK724" s="197">
        <f t="shared" si="1612"/>
        <v>28441.227130801679</v>
      </c>
      <c r="AL724" s="197">
        <f t="shared" si="1612"/>
        <v>36157.168372881359</v>
      </c>
      <c r="AM724" s="197">
        <f t="shared" si="1612"/>
        <v>27455.972931851833</v>
      </c>
      <c r="AN724" s="197">
        <f t="shared" si="1612"/>
        <v>25758.087020149811</v>
      </c>
      <c r="AO724" s="197">
        <f t="shared" si="1612"/>
        <v>25496.408898810412</v>
      </c>
      <c r="AP724" s="197">
        <f t="shared" si="1612"/>
        <v>30501.210162054798</v>
      </c>
      <c r="AQ724" s="197">
        <f t="shared" si="1612"/>
        <v>33579.226948316158</v>
      </c>
      <c r="AR724" s="197">
        <f t="shared" si="1612"/>
        <v>36247.739407697591</v>
      </c>
      <c r="AS724" s="197">
        <f t="shared" si="1612"/>
        <v>37388.527438762889</v>
      </c>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c r="CG724" s="34"/>
      <c r="CH724" s="34"/>
      <c r="CI724" s="34"/>
      <c r="CJ724" s="34"/>
      <c r="CK724" s="34"/>
      <c r="CL724" s="34"/>
      <c r="CM724" s="34"/>
      <c r="CN724" s="34"/>
      <c r="CO724" s="34"/>
      <c r="CP724" s="34"/>
      <c r="CQ724" s="34"/>
      <c r="CR724" s="34"/>
      <c r="CS724" s="34"/>
      <c r="CT724" s="34"/>
      <c r="CU724" s="34"/>
      <c r="CV724" s="34"/>
      <c r="CW724" s="34"/>
      <c r="CX724" s="34"/>
      <c r="CY724" s="34"/>
      <c r="CZ724" s="34"/>
      <c r="DA724" s="34"/>
      <c r="DB724" s="14"/>
      <c r="DC724" s="28"/>
      <c r="DD724" s="28"/>
      <c r="DE724" s="28"/>
      <c r="DF724" s="28"/>
      <c r="DG724" s="28"/>
      <c r="DH724" s="28"/>
      <c r="DI724" s="28"/>
      <c r="DJ724" s="28"/>
      <c r="DK724" s="28"/>
      <c r="DL724" s="28"/>
      <c r="DM724" s="28"/>
      <c r="DN724" s="28"/>
      <c r="DO724" s="28"/>
      <c r="DP724" s="28"/>
      <c r="DQ724" s="28"/>
      <c r="DR724" s="28"/>
      <c r="DS724" s="28"/>
      <c r="DT724" s="28"/>
      <c r="DU724" s="28"/>
      <c r="DV724" s="28"/>
      <c r="DW724" s="28"/>
      <c r="DX724" s="28"/>
      <c r="DY724" s="28"/>
      <c r="DZ724" s="28"/>
      <c r="EA724" s="28"/>
      <c r="EB724" s="28"/>
      <c r="EC724" s="28"/>
      <c r="ED724" s="28"/>
      <c r="EE724" s="28"/>
      <c r="EF724" s="28"/>
      <c r="EG724" s="28"/>
      <c r="EH724" s="28"/>
      <c r="EI724" s="28"/>
      <c r="EJ724" s="28"/>
      <c r="EK724" s="28"/>
      <c r="EL724" s="28"/>
      <c r="EM724" s="28"/>
      <c r="EN724" s="28"/>
      <c r="EO724" s="28"/>
      <c r="EP724" s="28"/>
      <c r="EQ724" s="28"/>
      <c r="ER724" s="28"/>
      <c r="ES724" s="28"/>
      <c r="ET724" s="28"/>
      <c r="EU724" s="28"/>
      <c r="EV724" s="28"/>
      <c r="EW724" s="28"/>
      <c r="EX724" s="28"/>
      <c r="EY724" s="28"/>
      <c r="EZ724" s="28"/>
      <c r="FA724" s="28"/>
      <c r="FB724" s="28"/>
      <c r="FC724" s="28"/>
      <c r="FD724" s="28"/>
      <c r="FE724" s="28"/>
      <c r="FF724" s="28"/>
      <c r="FG724" s="28"/>
      <c r="FH724" s="28"/>
      <c r="FI724" s="28"/>
      <c r="FJ724" s="28"/>
      <c r="FK724" s="28"/>
      <c r="FL724" s="28"/>
      <c r="FM724" s="28"/>
      <c r="FN724" s="28"/>
      <c r="FO724" s="28"/>
      <c r="FP724" s="28"/>
      <c r="FQ724" s="28"/>
      <c r="FR724" s="28"/>
      <c r="FS724" s="28"/>
      <c r="FT724" s="28"/>
      <c r="FU724" s="28"/>
      <c r="FV724" s="28"/>
      <c r="FW724" s="28"/>
      <c r="FX724" s="28"/>
      <c r="FY724" s="28"/>
      <c r="FZ724" s="28"/>
      <c r="GA724" s="28"/>
      <c r="GB724" s="28"/>
      <c r="GC724" s="28"/>
      <c r="GD724" s="28"/>
      <c r="GE724" s="28"/>
      <c r="GF724" s="28"/>
      <c r="GG724" s="28"/>
      <c r="GH724" s="28"/>
      <c r="GI724" s="28"/>
      <c r="GJ724" s="28"/>
      <c r="GK724" s="28"/>
      <c r="GL724" s="28"/>
      <c r="GM724" s="28"/>
      <c r="GN724" s="28"/>
      <c r="GO724" s="28"/>
      <c r="GP724" s="28"/>
      <c r="GQ724" s="28"/>
      <c r="GR724" s="28"/>
      <c r="GS724" s="28"/>
      <c r="GT724" s="28"/>
      <c r="GU724" s="28"/>
      <c r="GV724" s="28"/>
      <c r="GW724" s="28"/>
      <c r="GX724" s="28"/>
      <c r="GY724" s="28"/>
      <c r="GZ724" s="28"/>
      <c r="HA724" s="28"/>
      <c r="HB724" s="28"/>
      <c r="HC724" s="28"/>
      <c r="HD724" s="28"/>
      <c r="HE724" s="28"/>
      <c r="HF724" s="28"/>
      <c r="HG724" s="28"/>
      <c r="HH724" s="28"/>
      <c r="HI724" s="28"/>
      <c r="HJ724" s="28"/>
      <c r="HK724" s="28"/>
      <c r="HL724" s="28"/>
      <c r="HM724" s="28"/>
      <c r="HN724" s="28"/>
      <c r="HO724" s="28"/>
      <c r="HP724" s="28"/>
      <c r="HQ724" s="28"/>
      <c r="HR724" s="28"/>
      <c r="HS724" s="28"/>
      <c r="HT724" s="28"/>
      <c r="HU724" s="28"/>
      <c r="HV724" s="28"/>
      <c r="HW724" s="28"/>
      <c r="HX724" s="28"/>
      <c r="HY724" s="28"/>
      <c r="HZ724" s="28"/>
      <c r="IA724" s="28"/>
      <c r="IB724" s="28"/>
      <c r="IC724" s="28"/>
      <c r="ID724" s="28"/>
      <c r="IE724" s="28"/>
      <c r="IF724" s="28"/>
      <c r="IG724" s="28"/>
      <c r="IH724" s="28"/>
      <c r="II724" s="28"/>
      <c r="IJ724" s="28"/>
      <c r="IK724" s="28"/>
      <c r="IL724" s="28"/>
      <c r="IM724" s="28"/>
      <c r="IN724" s="28"/>
      <c r="IO724" s="28"/>
      <c r="IP724" s="28"/>
      <c r="IQ724" s="28"/>
      <c r="IR724" s="28"/>
      <c r="IS724" s="28"/>
      <c r="IT724" s="28"/>
      <c r="IU724" s="28"/>
      <c r="IV724" s="28"/>
      <c r="IW724" s="28"/>
      <c r="IX724" s="28"/>
      <c r="IY724" s="28"/>
      <c r="IZ724" s="28"/>
      <c r="JA724" s="28"/>
      <c r="JB724" s="28"/>
      <c r="JC724" s="28"/>
      <c r="JD724" s="28"/>
      <c r="JE724" s="28"/>
      <c r="JF724" s="28"/>
      <c r="JG724" s="28"/>
      <c r="JH724" s="28"/>
      <c r="JI724" s="28"/>
      <c r="JJ724" s="28"/>
      <c r="JK724" s="28"/>
      <c r="JL724" s="28"/>
      <c r="JM724" s="28"/>
      <c r="JN724" s="28"/>
      <c r="JO724" s="28"/>
      <c r="JP724" s="28"/>
      <c r="JQ724" s="28"/>
      <c r="JR724" s="28"/>
      <c r="JS724" s="28"/>
    </row>
    <row r="725" spans="1:279" s="27" customFormat="1" ht="13.5" outlineLevel="1" thickBot="1" x14ac:dyDescent="0.25">
      <c r="A725" s="33"/>
      <c r="B725" s="58"/>
      <c r="C725" s="282" t="s">
        <v>209</v>
      </c>
      <c r="D725" s="33"/>
      <c r="E725" s="33"/>
      <c r="F725" s="33"/>
      <c r="G725" s="218">
        <f t="shared" ref="G725" si="1613">SUM(J725:AS725)</f>
        <v>3643379.0850869464</v>
      </c>
      <c r="H725" s="216">
        <f>+G725/$G$725</f>
        <v>1</v>
      </c>
      <c r="I725" s="201" t="s">
        <v>172</v>
      </c>
      <c r="J725" s="238">
        <f>SUM(J722:J724)</f>
        <v>142827.71278010472</v>
      </c>
      <c r="K725" s="238">
        <f t="shared" ref="K725:N725" si="1614">SUM(K722:K724)</f>
        <v>92142.954326000094</v>
      </c>
      <c r="L725" s="238">
        <f t="shared" si="1614"/>
        <v>65387.991531806634</v>
      </c>
      <c r="M725" s="238">
        <f t="shared" si="1614"/>
        <v>48922.578462606849</v>
      </c>
      <c r="N725" s="238">
        <f t="shared" si="1614"/>
        <v>42549.125093877519</v>
      </c>
      <c r="O725" s="238">
        <f t="shared" ref="O725" si="1615">SUM(O722:O724)</f>
        <v>41560.838249492903</v>
      </c>
      <c r="P725" s="238">
        <f t="shared" ref="P725" si="1616">SUM(P722:P724)</f>
        <v>59153.823103636365</v>
      </c>
      <c r="Q725" s="238">
        <f t="shared" ref="Q725" si="1617">SUM(Q722:Q724)</f>
        <v>37858.927489041082</v>
      </c>
      <c r="R725" s="238">
        <f t="shared" ref="R725" si="1618">SUM(R722:R724)</f>
        <v>47331.861591925473</v>
      </c>
      <c r="S725" s="238">
        <f t="shared" ref="S725" si="1619">SUM(S722:S724)</f>
        <v>52699.356901086969</v>
      </c>
      <c r="T725" s="238">
        <f t="shared" ref="T725" si="1620">SUM(T722:T724)</f>
        <v>78254.637219553057</v>
      </c>
      <c r="U725" s="238">
        <f t="shared" ref="U725" si="1621">SUM(U722:U724)</f>
        <v>117360.3017</v>
      </c>
      <c r="V725" s="238">
        <f t="shared" ref="V725" si="1622">SUM(V722:V724)</f>
        <v>111738.98914251024</v>
      </c>
      <c r="W725" s="238">
        <f t="shared" ref="W725" si="1623">SUM(W722:W724)</f>
        <v>94490.027873203799</v>
      </c>
      <c r="X725" s="238">
        <f t="shared" ref="X725" si="1624">SUM(X722:X724)</f>
        <v>86131.265722475189</v>
      </c>
      <c r="Y725" s="238">
        <f t="shared" ref="Y725" si="1625">SUM(Y722:Y724)</f>
        <v>54395.650492980727</v>
      </c>
      <c r="Z725" s="238">
        <f t="shared" ref="Z725" si="1626">SUM(Z722:Z724)</f>
        <v>47562.119104065052</v>
      </c>
      <c r="AA725" s="238">
        <f t="shared" ref="AA725" si="1627">SUM(AA722:AA724)</f>
        <v>57008.619924761908</v>
      </c>
      <c r="AB725" s="238">
        <f t="shared" ref="AB725" si="1628">SUM(AB722:AB724)</f>
        <v>70579.319262205885</v>
      </c>
      <c r="AC725" s="238">
        <f t="shared" ref="AC725" si="1629">SUM(AC722:AC724)</f>
        <v>60223.299546283524</v>
      </c>
      <c r="AD725" s="238">
        <f t="shared" ref="AD725" si="1630">SUM(AD722:AD724)</f>
        <v>83624.662895060726</v>
      </c>
      <c r="AE725" s="238">
        <f t="shared" ref="AE725" si="1631">SUM(AE722:AE724)</f>
        <v>106455.0330656303</v>
      </c>
      <c r="AF725" s="238">
        <f t="shared" ref="AF725" si="1632">SUM(AF722:AF724)</f>
        <v>153477.62282982143</v>
      </c>
      <c r="AG725" s="238">
        <f t="shared" ref="AG725" si="1633">SUM(AG722:AG724)</f>
        <v>212458.53000552845</v>
      </c>
      <c r="AH725" s="238">
        <f t="shared" ref="AH725" si="1634">SUM(AH722:AH724)</f>
        <v>263167.66893442621</v>
      </c>
      <c r="AI725" s="238">
        <f t="shared" ref="AI725" si="1635">SUM(AI722:AI724)</f>
        <v>192787.43054471543</v>
      </c>
      <c r="AJ725" s="238">
        <f t="shared" ref="AJ725" si="1636">SUM(AJ722:AJ724)</f>
        <v>123660.71091320756</v>
      </c>
      <c r="AK725" s="238">
        <f t="shared" ref="AK725" si="1637">SUM(AK722:AK724)</f>
        <v>126156.35448945148</v>
      </c>
      <c r="AL725" s="238">
        <f t="shared" ref="AL725" si="1638">SUM(AL722:AL724)</f>
        <v>102543.55362711864</v>
      </c>
      <c r="AM725" s="238">
        <f t="shared" ref="AM725" si="1639">SUM(AM722:AM724)</f>
        <v>123457.31507176952</v>
      </c>
      <c r="AN725" s="238">
        <f t="shared" ref="AN725" si="1640">SUM(AN722:AN724)</f>
        <v>133713.98630104869</v>
      </c>
      <c r="AO725" s="238">
        <f t="shared" ref="AO725" si="1641">SUM(AO722:AO724)</f>
        <v>112027.83848245355</v>
      </c>
      <c r="AP725" s="238">
        <f t="shared" ref="AP725" si="1642">SUM(AP722:AP724)</f>
        <v>99932.31855246576</v>
      </c>
      <c r="AQ725" s="238">
        <f t="shared" ref="AQ725" si="1643">SUM(AQ722:AQ724)</f>
        <v>101435.68931257733</v>
      </c>
      <c r="AR725" s="238">
        <f t="shared" ref="AR725" si="1644">SUM(AR722:AR724)</f>
        <v>129692.06450048109</v>
      </c>
      <c r="AS725" s="238">
        <f t="shared" ref="AS725" si="1645">SUM(AS722:AS724)</f>
        <v>170608.90604357389</v>
      </c>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c r="CG725" s="34"/>
      <c r="CH725" s="34"/>
      <c r="CI725" s="34"/>
      <c r="CJ725" s="34"/>
      <c r="CK725" s="34"/>
      <c r="CL725" s="34"/>
      <c r="CM725" s="34"/>
      <c r="CN725" s="34"/>
      <c r="CO725" s="34"/>
      <c r="CP725" s="34"/>
      <c r="CQ725" s="34"/>
      <c r="CR725" s="34"/>
      <c r="CS725" s="34"/>
      <c r="CT725" s="34"/>
      <c r="CU725" s="34"/>
      <c r="CV725" s="34"/>
      <c r="CW725" s="34"/>
      <c r="CX725" s="34"/>
      <c r="CY725" s="34"/>
      <c r="CZ725" s="34"/>
      <c r="DA725" s="34"/>
      <c r="DB725" s="14"/>
      <c r="DC725" s="28"/>
      <c r="DD725" s="28"/>
      <c r="DE725" s="28"/>
      <c r="DF725" s="28"/>
      <c r="DG725" s="28"/>
      <c r="DH725" s="28"/>
      <c r="DI725" s="28"/>
      <c r="DJ725" s="28"/>
      <c r="DK725" s="28"/>
      <c r="DL725" s="28"/>
      <c r="DM725" s="28"/>
      <c r="DN725" s="28"/>
      <c r="DO725" s="28"/>
      <c r="DP725" s="28"/>
      <c r="DQ725" s="28"/>
      <c r="DR725" s="28"/>
      <c r="DS725" s="28"/>
      <c r="DT725" s="28"/>
      <c r="DU725" s="28"/>
      <c r="DV725" s="28"/>
      <c r="DW725" s="28"/>
      <c r="DX725" s="28"/>
      <c r="DY725" s="28"/>
      <c r="DZ725" s="28"/>
      <c r="EA725" s="28"/>
      <c r="EB725" s="28"/>
      <c r="EC725" s="28"/>
      <c r="ED725" s="28"/>
      <c r="EE725" s="28"/>
      <c r="EF725" s="28"/>
      <c r="EG725" s="28"/>
      <c r="EH725" s="28"/>
      <c r="EI725" s="28"/>
      <c r="EJ725" s="28"/>
      <c r="EK725" s="28"/>
      <c r="EL725" s="28"/>
      <c r="EM725" s="28"/>
      <c r="EN725" s="28"/>
      <c r="EO725" s="28"/>
      <c r="EP725" s="28"/>
      <c r="EQ725" s="28"/>
      <c r="ER725" s="28"/>
      <c r="ES725" s="28"/>
      <c r="ET725" s="28"/>
      <c r="EU725" s="28"/>
      <c r="EV725" s="28"/>
      <c r="EW725" s="28"/>
      <c r="EX725" s="28"/>
      <c r="EY725" s="28"/>
      <c r="EZ725" s="28"/>
      <c r="FA725" s="28"/>
      <c r="FB725" s="28"/>
      <c r="FC725" s="28"/>
      <c r="FD725" s="28"/>
      <c r="FE725" s="28"/>
      <c r="FF725" s="28"/>
      <c r="FG725" s="28"/>
      <c r="FH725" s="28"/>
      <c r="FI725" s="28"/>
      <c r="FJ725" s="28"/>
      <c r="FK725" s="28"/>
      <c r="FL725" s="28"/>
      <c r="FM725" s="28"/>
      <c r="FN725" s="28"/>
      <c r="FO725" s="28"/>
      <c r="FP725" s="28"/>
      <c r="FQ725" s="28"/>
      <c r="FR725" s="28"/>
      <c r="FS725" s="28"/>
      <c r="FT725" s="28"/>
      <c r="FU725" s="28"/>
      <c r="FV725" s="28"/>
      <c r="FW725" s="28"/>
      <c r="FX725" s="28"/>
      <c r="FY725" s="28"/>
      <c r="FZ725" s="28"/>
      <c r="GA725" s="28"/>
      <c r="GB725" s="28"/>
      <c r="GC725" s="28"/>
      <c r="GD725" s="28"/>
      <c r="GE725" s="28"/>
      <c r="GF725" s="28"/>
      <c r="GG725" s="28"/>
      <c r="GH725" s="28"/>
      <c r="GI725" s="28"/>
      <c r="GJ725" s="28"/>
      <c r="GK725" s="28"/>
      <c r="GL725" s="28"/>
      <c r="GM725" s="28"/>
      <c r="GN725" s="28"/>
      <c r="GO725" s="28"/>
      <c r="GP725" s="28"/>
      <c r="GQ725" s="28"/>
      <c r="GR725" s="28"/>
      <c r="GS725" s="28"/>
      <c r="GT725" s="28"/>
      <c r="GU725" s="28"/>
      <c r="GV725" s="28"/>
      <c r="GW725" s="28"/>
      <c r="GX725" s="28"/>
      <c r="GY725" s="28"/>
      <c r="GZ725" s="28"/>
      <c r="HA725" s="28"/>
      <c r="HB725" s="28"/>
      <c r="HC725" s="28"/>
      <c r="HD725" s="28"/>
      <c r="HE725" s="28"/>
      <c r="HF725" s="28"/>
      <c r="HG725" s="28"/>
      <c r="HH725" s="28"/>
      <c r="HI725" s="28"/>
      <c r="HJ725" s="28"/>
      <c r="HK725" s="28"/>
      <c r="HL725" s="28"/>
      <c r="HM725" s="28"/>
      <c r="HN725" s="28"/>
      <c r="HO725" s="28"/>
      <c r="HP725" s="28"/>
      <c r="HQ725" s="28"/>
      <c r="HR725" s="28"/>
      <c r="HS725" s="28"/>
      <c r="HT725" s="28"/>
      <c r="HU725" s="28"/>
      <c r="HV725" s="28"/>
      <c r="HW725" s="28"/>
      <c r="HX725" s="28"/>
      <c r="HY725" s="28"/>
      <c r="HZ725" s="28"/>
      <c r="IA725" s="28"/>
      <c r="IB725" s="28"/>
      <c r="IC725" s="28"/>
      <c r="ID725" s="28"/>
      <c r="IE725" s="28"/>
      <c r="IF725" s="28"/>
      <c r="IG725" s="28"/>
      <c r="IH725" s="28"/>
      <c r="II725" s="28"/>
      <c r="IJ725" s="28"/>
      <c r="IK725" s="28"/>
      <c r="IL725" s="28"/>
      <c r="IM725" s="28"/>
      <c r="IN725" s="28"/>
      <c r="IO725" s="28"/>
      <c r="IP725" s="28"/>
      <c r="IQ725" s="28"/>
      <c r="IR725" s="28"/>
      <c r="IS725" s="28"/>
      <c r="IT725" s="28"/>
      <c r="IU725" s="28"/>
      <c r="IV725" s="28"/>
      <c r="IW725" s="28"/>
      <c r="IX725" s="28"/>
      <c r="IY725" s="28"/>
      <c r="IZ725" s="28"/>
      <c r="JA725" s="28"/>
      <c r="JB725" s="28"/>
      <c r="JC725" s="28"/>
      <c r="JD725" s="28"/>
      <c r="JE725" s="28"/>
      <c r="JF725" s="28"/>
      <c r="JG725" s="28"/>
      <c r="JH725" s="28"/>
      <c r="JI725" s="28"/>
      <c r="JJ725" s="28"/>
      <c r="JK725" s="28"/>
      <c r="JL725" s="28"/>
      <c r="JM725" s="28"/>
      <c r="JN725" s="28"/>
      <c r="JO725" s="28"/>
      <c r="JP725" s="28"/>
      <c r="JQ725" s="28"/>
      <c r="JR725" s="28"/>
      <c r="JS725" s="28"/>
    </row>
    <row r="726" spans="1:279" s="27" customFormat="1" ht="13.5" outlineLevel="1" thickTop="1" x14ac:dyDescent="0.2">
      <c r="A726" s="33"/>
      <c r="B726" s="58"/>
      <c r="C726" s="33"/>
      <c r="D726" s="33"/>
      <c r="E726" s="33"/>
      <c r="F726" s="33"/>
      <c r="G726" s="33"/>
      <c r="H726" s="33"/>
      <c r="I726" s="12"/>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c r="CG726" s="34"/>
      <c r="CH726" s="34"/>
      <c r="CI726" s="34"/>
      <c r="CJ726" s="34"/>
      <c r="CK726" s="34"/>
      <c r="CL726" s="34"/>
      <c r="CM726" s="34"/>
      <c r="CN726" s="34"/>
      <c r="CO726" s="34"/>
      <c r="CP726" s="34"/>
      <c r="CQ726" s="34"/>
      <c r="CR726" s="34"/>
      <c r="CS726" s="34"/>
      <c r="CT726" s="34"/>
      <c r="CU726" s="34"/>
      <c r="CV726" s="34"/>
      <c r="CW726" s="34"/>
      <c r="CX726" s="34"/>
      <c r="CY726" s="34"/>
      <c r="CZ726" s="34"/>
      <c r="DA726" s="34"/>
      <c r="DB726" s="14"/>
      <c r="DC726" s="28"/>
      <c r="DD726" s="28"/>
      <c r="DE726" s="28"/>
      <c r="DF726" s="28"/>
      <c r="DG726" s="28"/>
      <c r="DH726" s="28"/>
      <c r="DI726" s="28"/>
      <c r="DJ726" s="28"/>
      <c r="DK726" s="28"/>
      <c r="DL726" s="28"/>
      <c r="DM726" s="28"/>
      <c r="DN726" s="28"/>
      <c r="DO726" s="28"/>
      <c r="DP726" s="28"/>
      <c r="DQ726" s="28"/>
      <c r="DR726" s="28"/>
      <c r="DS726" s="28"/>
      <c r="DT726" s="28"/>
      <c r="DU726" s="28"/>
      <c r="DV726" s="28"/>
      <c r="DW726" s="28"/>
      <c r="DX726" s="28"/>
      <c r="DY726" s="28"/>
      <c r="DZ726" s="28"/>
      <c r="EA726" s="28"/>
      <c r="EB726" s="28"/>
      <c r="EC726" s="28"/>
      <c r="ED726" s="28"/>
      <c r="EE726" s="28"/>
      <c r="EF726" s="28"/>
      <c r="EG726" s="28"/>
      <c r="EH726" s="28"/>
      <c r="EI726" s="28"/>
      <c r="EJ726" s="28"/>
      <c r="EK726" s="28"/>
      <c r="EL726" s="28"/>
      <c r="EM726" s="28"/>
      <c r="EN726" s="28"/>
      <c r="EO726" s="28"/>
      <c r="EP726" s="28"/>
      <c r="EQ726" s="28"/>
      <c r="ER726" s="28"/>
      <c r="ES726" s="28"/>
      <c r="ET726" s="28"/>
      <c r="EU726" s="28"/>
      <c r="EV726" s="28"/>
      <c r="EW726" s="28"/>
      <c r="EX726" s="28"/>
      <c r="EY726" s="28"/>
      <c r="EZ726" s="28"/>
      <c r="FA726" s="28"/>
      <c r="FB726" s="28"/>
      <c r="FC726" s="28"/>
      <c r="FD726" s="28"/>
      <c r="FE726" s="28"/>
      <c r="FF726" s="28"/>
      <c r="FG726" s="28"/>
      <c r="FH726" s="28"/>
      <c r="FI726" s="28"/>
      <c r="FJ726" s="28"/>
      <c r="FK726" s="28"/>
      <c r="FL726" s="28"/>
      <c r="FM726" s="28"/>
      <c r="FN726" s="28"/>
      <c r="FO726" s="28"/>
      <c r="FP726" s="28"/>
      <c r="FQ726" s="28"/>
      <c r="FR726" s="28"/>
      <c r="FS726" s="28"/>
      <c r="FT726" s="28"/>
      <c r="FU726" s="28"/>
      <c r="FV726" s="28"/>
      <c r="FW726" s="28"/>
      <c r="FX726" s="28"/>
      <c r="FY726" s="28"/>
      <c r="FZ726" s="28"/>
      <c r="GA726" s="28"/>
      <c r="GB726" s="28"/>
      <c r="GC726" s="28"/>
      <c r="GD726" s="28"/>
      <c r="GE726" s="28"/>
      <c r="GF726" s="28"/>
      <c r="GG726" s="28"/>
      <c r="GH726" s="28"/>
      <c r="GI726" s="28"/>
      <c r="GJ726" s="28"/>
      <c r="GK726" s="28"/>
      <c r="GL726" s="28"/>
      <c r="GM726" s="28"/>
      <c r="GN726" s="28"/>
      <c r="GO726" s="28"/>
      <c r="GP726" s="28"/>
      <c r="GQ726" s="28"/>
      <c r="GR726" s="28"/>
      <c r="GS726" s="28"/>
      <c r="GT726" s="28"/>
      <c r="GU726" s="28"/>
      <c r="GV726" s="28"/>
      <c r="GW726" s="28"/>
      <c r="GX726" s="28"/>
      <c r="GY726" s="28"/>
      <c r="GZ726" s="28"/>
      <c r="HA726" s="28"/>
      <c r="HB726" s="28"/>
      <c r="HC726" s="28"/>
      <c r="HD726" s="28"/>
      <c r="HE726" s="28"/>
      <c r="HF726" s="28"/>
      <c r="HG726" s="28"/>
      <c r="HH726" s="28"/>
      <c r="HI726" s="28"/>
      <c r="HJ726" s="28"/>
      <c r="HK726" s="28"/>
      <c r="HL726" s="28"/>
      <c r="HM726" s="28"/>
      <c r="HN726" s="28"/>
      <c r="HO726" s="28"/>
      <c r="HP726" s="28"/>
      <c r="HQ726" s="28"/>
      <c r="HR726" s="28"/>
      <c r="HS726" s="28"/>
      <c r="HT726" s="28"/>
      <c r="HU726" s="28"/>
      <c r="HV726" s="28"/>
      <c r="HW726" s="28"/>
      <c r="HX726" s="28"/>
      <c r="HY726" s="28"/>
      <c r="HZ726" s="28"/>
      <c r="IA726" s="28"/>
      <c r="IB726" s="28"/>
      <c r="IC726" s="28"/>
      <c r="ID726" s="28"/>
      <c r="IE726" s="28"/>
      <c r="IF726" s="28"/>
      <c r="IG726" s="28"/>
      <c r="IH726" s="28"/>
      <c r="II726" s="28"/>
      <c r="IJ726" s="28"/>
      <c r="IK726" s="28"/>
      <c r="IL726" s="28"/>
      <c r="IM726" s="28"/>
      <c r="IN726" s="28"/>
      <c r="IO726" s="28"/>
      <c r="IP726" s="28"/>
      <c r="IQ726" s="28"/>
      <c r="IR726" s="28"/>
      <c r="IS726" s="28"/>
      <c r="IT726" s="28"/>
      <c r="IU726" s="28"/>
      <c r="IV726" s="28"/>
      <c r="IW726" s="28"/>
      <c r="IX726" s="28"/>
      <c r="IY726" s="28"/>
      <c r="IZ726" s="28"/>
      <c r="JA726" s="28"/>
      <c r="JB726" s="28"/>
      <c r="JC726" s="28"/>
      <c r="JD726" s="28"/>
      <c r="JE726" s="28"/>
      <c r="JF726" s="28"/>
      <c r="JG726" s="28"/>
      <c r="JH726" s="28"/>
      <c r="JI726" s="28"/>
      <c r="JJ726" s="28"/>
      <c r="JK726" s="28"/>
      <c r="JL726" s="28"/>
      <c r="JM726" s="28"/>
      <c r="JN726" s="28"/>
      <c r="JO726" s="28"/>
      <c r="JP726" s="28"/>
      <c r="JQ726" s="28"/>
      <c r="JR726" s="28"/>
      <c r="JS726" s="28"/>
    </row>
    <row r="727" spans="1:279" s="27" customFormat="1" ht="12.75" outlineLevel="1" x14ac:dyDescent="0.2">
      <c r="A727" s="33"/>
      <c r="B727" s="58"/>
      <c r="C727" s="54" t="s">
        <v>219</v>
      </c>
      <c r="D727" s="33"/>
      <c r="E727" s="33"/>
      <c r="F727" s="33"/>
      <c r="G727" s="33"/>
      <c r="H727" s="33"/>
      <c r="I727" s="201"/>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c r="CG727" s="34"/>
      <c r="CH727" s="34"/>
      <c r="CI727" s="34"/>
      <c r="CJ727" s="34"/>
      <c r="CK727" s="34"/>
      <c r="CL727" s="34"/>
      <c r="CM727" s="34"/>
      <c r="CN727" s="34"/>
      <c r="CO727" s="34"/>
      <c r="CP727" s="34"/>
      <c r="CQ727" s="34"/>
      <c r="CR727" s="34"/>
      <c r="CS727" s="34"/>
      <c r="CT727" s="34"/>
      <c r="CU727" s="34"/>
      <c r="CV727" s="34"/>
      <c r="CW727" s="34"/>
      <c r="CX727" s="34"/>
      <c r="CY727" s="34"/>
      <c r="CZ727" s="34"/>
      <c r="DA727" s="34"/>
      <c r="DB727" s="14"/>
      <c r="DC727" s="28"/>
      <c r="DD727" s="28"/>
      <c r="DE727" s="28"/>
      <c r="DF727" s="28"/>
      <c r="DG727" s="28"/>
      <c r="DH727" s="28"/>
      <c r="DI727" s="28"/>
      <c r="DJ727" s="28"/>
      <c r="DK727" s="28"/>
      <c r="DL727" s="28"/>
      <c r="DM727" s="28"/>
      <c r="DN727" s="28"/>
      <c r="DO727" s="28"/>
      <c r="DP727" s="28"/>
      <c r="DQ727" s="28"/>
      <c r="DR727" s="28"/>
      <c r="DS727" s="28"/>
      <c r="DT727" s="28"/>
      <c r="DU727" s="28"/>
      <c r="DV727" s="28"/>
      <c r="DW727" s="28"/>
      <c r="DX727" s="28"/>
      <c r="DY727" s="28"/>
      <c r="DZ727" s="28"/>
      <c r="EA727" s="28"/>
      <c r="EB727" s="28"/>
      <c r="EC727" s="28"/>
      <c r="ED727" s="28"/>
      <c r="EE727" s="28"/>
      <c r="EF727" s="28"/>
      <c r="EG727" s="28"/>
      <c r="EH727" s="28"/>
      <c r="EI727" s="28"/>
      <c r="EJ727" s="28"/>
      <c r="EK727" s="28"/>
      <c r="EL727" s="28"/>
      <c r="EM727" s="28"/>
      <c r="EN727" s="28"/>
      <c r="EO727" s="28"/>
      <c r="EP727" s="28"/>
      <c r="EQ727" s="28"/>
      <c r="ER727" s="28"/>
      <c r="ES727" s="28"/>
      <c r="ET727" s="28"/>
      <c r="EU727" s="28"/>
      <c r="EV727" s="28"/>
      <c r="EW727" s="28"/>
      <c r="EX727" s="28"/>
      <c r="EY727" s="28"/>
      <c r="EZ727" s="28"/>
      <c r="FA727" s="28"/>
      <c r="FB727" s="28"/>
      <c r="FC727" s="28"/>
      <c r="FD727" s="28"/>
      <c r="FE727" s="28"/>
      <c r="FF727" s="28"/>
      <c r="FG727" s="28"/>
      <c r="FH727" s="28"/>
      <c r="FI727" s="28"/>
      <c r="FJ727" s="28"/>
      <c r="FK727" s="28"/>
      <c r="FL727" s="28"/>
      <c r="FM727" s="28"/>
      <c r="FN727" s="28"/>
      <c r="FO727" s="28"/>
      <c r="FP727" s="28"/>
      <c r="FQ727" s="28"/>
      <c r="FR727" s="28"/>
      <c r="FS727" s="28"/>
      <c r="FT727" s="28"/>
      <c r="FU727" s="28"/>
      <c r="FV727" s="28"/>
      <c r="FW727" s="28"/>
      <c r="FX727" s="28"/>
      <c r="FY727" s="28"/>
      <c r="FZ727" s="28"/>
      <c r="GA727" s="28"/>
      <c r="GB727" s="28"/>
      <c r="GC727" s="28"/>
      <c r="GD727" s="28"/>
      <c r="GE727" s="28"/>
      <c r="GF727" s="28"/>
      <c r="GG727" s="28"/>
      <c r="GH727" s="28"/>
      <c r="GI727" s="28"/>
      <c r="GJ727" s="28"/>
      <c r="GK727" s="28"/>
      <c r="GL727" s="28"/>
      <c r="GM727" s="28"/>
      <c r="GN727" s="28"/>
      <c r="GO727" s="28"/>
      <c r="GP727" s="28"/>
      <c r="GQ727" s="28"/>
      <c r="GR727" s="28"/>
      <c r="GS727" s="28"/>
      <c r="GT727" s="28"/>
      <c r="GU727" s="28"/>
      <c r="GV727" s="28"/>
      <c r="GW727" s="28"/>
      <c r="GX727" s="28"/>
      <c r="GY727" s="28"/>
      <c r="GZ727" s="28"/>
      <c r="HA727" s="28"/>
      <c r="HB727" s="28"/>
      <c r="HC727" s="28"/>
      <c r="HD727" s="28"/>
      <c r="HE727" s="28"/>
      <c r="HF727" s="28"/>
      <c r="HG727" s="28"/>
      <c r="HH727" s="28"/>
      <c r="HI727" s="28"/>
      <c r="HJ727" s="28"/>
      <c r="HK727" s="28"/>
      <c r="HL727" s="28"/>
      <c r="HM727" s="28"/>
      <c r="HN727" s="28"/>
      <c r="HO727" s="28"/>
      <c r="HP727" s="28"/>
      <c r="HQ727" s="28"/>
      <c r="HR727" s="28"/>
      <c r="HS727" s="28"/>
      <c r="HT727" s="28"/>
      <c r="HU727" s="28"/>
      <c r="HV727" s="28"/>
      <c r="HW727" s="28"/>
      <c r="HX727" s="28"/>
      <c r="HY727" s="28"/>
      <c r="HZ727" s="28"/>
      <c r="IA727" s="28"/>
      <c r="IB727" s="28"/>
      <c r="IC727" s="28"/>
      <c r="ID727" s="28"/>
      <c r="IE727" s="28"/>
      <c r="IF727" s="28"/>
      <c r="IG727" s="28"/>
      <c r="IH727" s="28"/>
      <c r="II727" s="28"/>
      <c r="IJ727" s="28"/>
      <c r="IK727" s="28"/>
      <c r="IL727" s="28"/>
      <c r="IM727" s="28"/>
      <c r="IN727" s="28"/>
      <c r="IO727" s="28"/>
      <c r="IP727" s="28"/>
      <c r="IQ727" s="28"/>
      <c r="IR727" s="28"/>
      <c r="IS727" s="28"/>
      <c r="IT727" s="28"/>
      <c r="IU727" s="28"/>
      <c r="IV727" s="28"/>
      <c r="IW727" s="28"/>
      <c r="IX727" s="28"/>
      <c r="IY727" s="28"/>
      <c r="IZ727" s="28"/>
      <c r="JA727" s="28"/>
      <c r="JB727" s="28"/>
      <c r="JC727" s="28"/>
      <c r="JD727" s="28"/>
      <c r="JE727" s="28"/>
      <c r="JF727" s="28"/>
      <c r="JG727" s="28"/>
      <c r="JH727" s="28"/>
      <c r="JI727" s="28"/>
      <c r="JJ727" s="28"/>
      <c r="JK727" s="28"/>
      <c r="JL727" s="28"/>
      <c r="JM727" s="28"/>
      <c r="JN727" s="28"/>
      <c r="JO727" s="28"/>
      <c r="JP727" s="28"/>
      <c r="JQ727" s="28"/>
      <c r="JR727" s="28"/>
      <c r="JS727" s="28"/>
    </row>
    <row r="728" spans="1:279" s="27" customFormat="1" ht="12.75" outlineLevel="1" x14ac:dyDescent="0.2">
      <c r="A728" s="33"/>
      <c r="B728" s="58"/>
      <c r="C728" s="281" t="str">
        <f>+C560</f>
        <v>OPERACIONES</v>
      </c>
      <c r="D728" s="33"/>
      <c r="E728" s="33"/>
      <c r="F728" s="33"/>
      <c r="G728" s="218">
        <f t="shared" ref="G728:G731" si="1646">SUM(J728:AS728)</f>
        <v>361581.40276865213</v>
      </c>
      <c r="H728" s="216">
        <f>+G728/$G$725</f>
        <v>9.9243420551178602E-2</v>
      </c>
      <c r="I728" s="201" t="s">
        <v>172</v>
      </c>
      <c r="J728" s="197">
        <f>-J564</f>
        <v>10726.506492146598</v>
      </c>
      <c r="K728" s="197">
        <f t="shared" ref="K728:N728" si="1647">-K564</f>
        <v>10796.691093333333</v>
      </c>
      <c r="L728" s="197">
        <f t="shared" si="1647"/>
        <v>7484.8012977099243</v>
      </c>
      <c r="M728" s="197">
        <f t="shared" si="1647"/>
        <v>4067.0818162393161</v>
      </c>
      <c r="N728" s="197">
        <f t="shared" si="1647"/>
        <v>4285.2824285714287</v>
      </c>
      <c r="O728" s="197">
        <f t="shared" ref="O728:AJ728" si="1648">-O564</f>
        <v>4227.6050304259634</v>
      </c>
      <c r="P728" s="197">
        <f t="shared" si="1648"/>
        <v>7458.8845818181817</v>
      </c>
      <c r="Q728" s="197">
        <f t="shared" si="1648"/>
        <v>3811.900821917809</v>
      </c>
      <c r="R728" s="197">
        <f t="shared" si="1648"/>
        <v>3290.9329316770181</v>
      </c>
      <c r="S728" s="197">
        <f t="shared" si="1648"/>
        <v>3928.200956521739</v>
      </c>
      <c r="T728" s="197">
        <f t="shared" si="1648"/>
        <v>5334.9927039106142</v>
      </c>
      <c r="U728" s="197">
        <f t="shared" si="1648"/>
        <v>8003.0704236453194</v>
      </c>
      <c r="V728" s="197">
        <f t="shared" si="1648"/>
        <v>9657.4146945606681</v>
      </c>
      <c r="W728" s="197">
        <f t="shared" si="1648"/>
        <v>13197.467631067961</v>
      </c>
      <c r="X728" s="197">
        <f t="shared" si="1648"/>
        <v>8334.9114851485137</v>
      </c>
      <c r="Y728" s="197">
        <f t="shared" si="1648"/>
        <v>7196.5197500000004</v>
      </c>
      <c r="Z728" s="197">
        <f t="shared" si="1648"/>
        <v>5662.7764959349597</v>
      </c>
      <c r="AA728" s="197">
        <f t="shared" si="1648"/>
        <v>4563.2766153846151</v>
      </c>
      <c r="AB728" s="197">
        <f t="shared" si="1648"/>
        <v>7753.1519632352929</v>
      </c>
      <c r="AC728" s="197">
        <f t="shared" si="1648"/>
        <v>6349.561118773946</v>
      </c>
      <c r="AD728" s="197">
        <f t="shared" si="1648"/>
        <v>7945.6204296761134</v>
      </c>
      <c r="AE728" s="197">
        <f t="shared" si="1648"/>
        <v>11201.687806890755</v>
      </c>
      <c r="AF728" s="197">
        <f t="shared" si="1648"/>
        <v>13662.730760401786</v>
      </c>
      <c r="AG728" s="197">
        <f t="shared" si="1648"/>
        <v>17370.785334756096</v>
      </c>
      <c r="AH728" s="197">
        <f t="shared" si="1648"/>
        <v>33864.463213114759</v>
      </c>
      <c r="AI728" s="197">
        <f t="shared" si="1648"/>
        <v>29171.830317073178</v>
      </c>
      <c r="AJ728" s="197">
        <f t="shared" si="1648"/>
        <v>26195.818437735848</v>
      </c>
      <c r="AK728" s="197">
        <f>+Engine!AP82</f>
        <v>12779.630410801688</v>
      </c>
      <c r="AL728" s="197">
        <f>+Engine!AQ82</f>
        <v>10386.256824406781</v>
      </c>
      <c r="AM728" s="197">
        <f>+Engine!AR82</f>
        <v>6842.6381371999969</v>
      </c>
      <c r="AN728" s="197">
        <f>+Engine!AS82</f>
        <v>7836.717991139325</v>
      </c>
      <c r="AO728" s="197">
        <f>+Engine!AT82</f>
        <v>6855.9420572498157</v>
      </c>
      <c r="AP728" s="197">
        <f>+Engine!AU82</f>
        <v>5930.8652924164389</v>
      </c>
      <c r="AQ728" s="197">
        <f>+Engine!AV82</f>
        <v>7969.1296593704474</v>
      </c>
      <c r="AR728" s="197">
        <f>+Engine!AW82</f>
        <v>10375.365160038487</v>
      </c>
      <c r="AS728" s="197">
        <f>+Engine!AX82</f>
        <v>17060.890604357392</v>
      </c>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c r="CG728" s="34"/>
      <c r="CH728" s="34"/>
      <c r="CI728" s="34"/>
      <c r="CJ728" s="34"/>
      <c r="CK728" s="34"/>
      <c r="CL728" s="34"/>
      <c r="CM728" s="34"/>
      <c r="CN728" s="34"/>
      <c r="CO728" s="34"/>
      <c r="CP728" s="34"/>
      <c r="CQ728" s="34"/>
      <c r="CR728" s="34"/>
      <c r="CS728" s="34"/>
      <c r="CT728" s="34"/>
      <c r="CU728" s="34"/>
      <c r="CV728" s="34"/>
      <c r="CW728" s="34"/>
      <c r="CX728" s="34"/>
      <c r="CY728" s="34"/>
      <c r="CZ728" s="34"/>
      <c r="DA728" s="34"/>
      <c r="DB728" s="14"/>
      <c r="DC728" s="28"/>
      <c r="DD728" s="28"/>
      <c r="DE728" s="28"/>
      <c r="DF728" s="28"/>
      <c r="DG728" s="28"/>
      <c r="DH728" s="28"/>
      <c r="DI728" s="28"/>
      <c r="DJ728" s="28"/>
      <c r="DK728" s="28"/>
      <c r="DL728" s="28"/>
      <c r="DM728" s="28"/>
      <c r="DN728" s="28"/>
      <c r="DO728" s="28"/>
      <c r="DP728" s="28"/>
      <c r="DQ728" s="28"/>
      <c r="DR728" s="28"/>
      <c r="DS728" s="28"/>
      <c r="DT728" s="28"/>
      <c r="DU728" s="28"/>
      <c r="DV728" s="28"/>
      <c r="DW728" s="28"/>
      <c r="DX728" s="28"/>
      <c r="DY728" s="28"/>
      <c r="DZ728" s="28"/>
      <c r="EA728" s="28"/>
      <c r="EB728" s="28"/>
      <c r="EC728" s="28"/>
      <c r="ED728" s="28"/>
      <c r="EE728" s="28"/>
      <c r="EF728" s="28"/>
      <c r="EG728" s="28"/>
      <c r="EH728" s="28"/>
      <c r="EI728" s="28"/>
      <c r="EJ728" s="28"/>
      <c r="EK728" s="28"/>
      <c r="EL728" s="28"/>
      <c r="EM728" s="28"/>
      <c r="EN728" s="28"/>
      <c r="EO728" s="28"/>
      <c r="EP728" s="28"/>
      <c r="EQ728" s="28"/>
      <c r="ER728" s="28"/>
      <c r="ES728" s="28"/>
      <c r="ET728" s="28"/>
      <c r="EU728" s="28"/>
      <c r="EV728" s="28"/>
      <c r="EW728" s="28"/>
      <c r="EX728" s="28"/>
      <c r="EY728" s="28"/>
      <c r="EZ728" s="28"/>
      <c r="FA728" s="28"/>
      <c r="FB728" s="28"/>
      <c r="FC728" s="28"/>
      <c r="FD728" s="28"/>
      <c r="FE728" s="28"/>
      <c r="FF728" s="28"/>
      <c r="FG728" s="28"/>
      <c r="FH728" s="28"/>
      <c r="FI728" s="28"/>
      <c r="FJ728" s="28"/>
      <c r="FK728" s="28"/>
      <c r="FL728" s="28"/>
      <c r="FM728" s="28"/>
      <c r="FN728" s="28"/>
      <c r="FO728" s="28"/>
      <c r="FP728" s="28"/>
      <c r="FQ728" s="28"/>
      <c r="FR728" s="28"/>
      <c r="FS728" s="28"/>
      <c r="FT728" s="28"/>
      <c r="FU728" s="28"/>
      <c r="FV728" s="28"/>
      <c r="FW728" s="28"/>
      <c r="FX728" s="28"/>
      <c r="FY728" s="28"/>
      <c r="FZ728" s="28"/>
      <c r="GA728" s="28"/>
      <c r="GB728" s="28"/>
      <c r="GC728" s="28"/>
      <c r="GD728" s="28"/>
      <c r="GE728" s="28"/>
      <c r="GF728" s="28"/>
      <c r="GG728" s="28"/>
      <c r="GH728" s="28"/>
      <c r="GI728" s="28"/>
      <c r="GJ728" s="28"/>
      <c r="GK728" s="28"/>
      <c r="GL728" s="28"/>
      <c r="GM728" s="28"/>
      <c r="GN728" s="28"/>
      <c r="GO728" s="28"/>
      <c r="GP728" s="28"/>
      <c r="GQ728" s="28"/>
      <c r="GR728" s="28"/>
      <c r="GS728" s="28"/>
      <c r="GT728" s="28"/>
      <c r="GU728" s="28"/>
      <c r="GV728" s="28"/>
      <c r="GW728" s="28"/>
      <c r="GX728" s="28"/>
      <c r="GY728" s="28"/>
      <c r="GZ728" s="28"/>
      <c r="HA728" s="28"/>
      <c r="HB728" s="28"/>
      <c r="HC728" s="28"/>
      <c r="HD728" s="28"/>
      <c r="HE728" s="28"/>
      <c r="HF728" s="28"/>
      <c r="HG728" s="28"/>
      <c r="HH728" s="28"/>
      <c r="HI728" s="28"/>
      <c r="HJ728" s="28"/>
      <c r="HK728" s="28"/>
      <c r="HL728" s="28"/>
      <c r="HM728" s="28"/>
      <c r="HN728" s="28"/>
      <c r="HO728" s="28"/>
      <c r="HP728" s="28"/>
      <c r="HQ728" s="28"/>
      <c r="HR728" s="28"/>
      <c r="HS728" s="28"/>
      <c r="HT728" s="28"/>
      <c r="HU728" s="28"/>
      <c r="HV728" s="28"/>
      <c r="HW728" s="28"/>
      <c r="HX728" s="28"/>
      <c r="HY728" s="28"/>
      <c r="HZ728" s="28"/>
      <c r="IA728" s="28"/>
      <c r="IB728" s="28"/>
      <c r="IC728" s="28"/>
      <c r="ID728" s="28"/>
      <c r="IE728" s="28"/>
      <c r="IF728" s="28"/>
      <c r="IG728" s="28"/>
      <c r="IH728" s="28"/>
      <c r="II728" s="28"/>
      <c r="IJ728" s="28"/>
      <c r="IK728" s="28"/>
      <c r="IL728" s="28"/>
      <c r="IM728" s="28"/>
      <c r="IN728" s="28"/>
      <c r="IO728" s="28"/>
      <c r="IP728" s="28"/>
      <c r="IQ728" s="28"/>
      <c r="IR728" s="28"/>
      <c r="IS728" s="28"/>
      <c r="IT728" s="28"/>
      <c r="IU728" s="28"/>
      <c r="IV728" s="28"/>
      <c r="IW728" s="28"/>
      <c r="IX728" s="28"/>
      <c r="IY728" s="28"/>
      <c r="IZ728" s="28"/>
      <c r="JA728" s="28"/>
      <c r="JB728" s="28"/>
      <c r="JC728" s="28"/>
      <c r="JD728" s="28"/>
      <c r="JE728" s="28"/>
      <c r="JF728" s="28"/>
      <c r="JG728" s="28"/>
      <c r="JH728" s="28"/>
      <c r="JI728" s="28"/>
      <c r="JJ728" s="28"/>
      <c r="JK728" s="28"/>
      <c r="JL728" s="28"/>
      <c r="JM728" s="28"/>
      <c r="JN728" s="28"/>
      <c r="JO728" s="28"/>
      <c r="JP728" s="28"/>
      <c r="JQ728" s="28"/>
      <c r="JR728" s="28"/>
      <c r="JS728" s="28"/>
    </row>
    <row r="729" spans="1:279" s="27" customFormat="1" ht="12.75" outlineLevel="1" x14ac:dyDescent="0.2">
      <c r="A729" s="33"/>
      <c r="B729" s="58"/>
      <c r="C729" s="281" t="str">
        <f>+C567</f>
        <v>INFRAESTRUCTURA</v>
      </c>
      <c r="D729" s="33"/>
      <c r="E729" s="33"/>
      <c r="F729" s="33"/>
      <c r="G729" s="218">
        <f t="shared" si="1646"/>
        <v>599335.73101060546</v>
      </c>
      <c r="H729" s="216">
        <f t="shared" ref="H729:H730" si="1649">+G729/$G$725</f>
        <v>0.16449996473433201</v>
      </c>
      <c r="I729" s="201" t="s">
        <v>172</v>
      </c>
      <c r="J729" s="197">
        <f>-J588</f>
        <v>8358.7903894226583</v>
      </c>
      <c r="K729" s="197">
        <f t="shared" ref="K729:N729" si="1650">-K588</f>
        <v>12127.594567043558</v>
      </c>
      <c r="L729" s="197">
        <f t="shared" si="1650"/>
        <v>11985.992565329581</v>
      </c>
      <c r="M729" s="197">
        <f t="shared" si="1650"/>
        <v>8991.755535089389</v>
      </c>
      <c r="N729" s="197">
        <f t="shared" si="1650"/>
        <v>9722.0847939258965</v>
      </c>
      <c r="O729" s="197">
        <f t="shared" ref="O729:AJ729" si="1651">-O588</f>
        <v>10416.857305786376</v>
      </c>
      <c r="P729" s="197">
        <f t="shared" si="1651"/>
        <v>11539.677860686013</v>
      </c>
      <c r="Q729" s="197">
        <f t="shared" si="1651"/>
        <v>8880.8728273461693</v>
      </c>
      <c r="R729" s="197">
        <f t="shared" si="1651"/>
        <v>9146.4636642273254</v>
      </c>
      <c r="S729" s="197">
        <f t="shared" si="1651"/>
        <v>7894.2714593063602</v>
      </c>
      <c r="T729" s="197">
        <f t="shared" si="1651"/>
        <v>9570.5384626245814</v>
      </c>
      <c r="U729" s="197">
        <f t="shared" si="1651"/>
        <v>10560.69580540091</v>
      </c>
      <c r="V729" s="197">
        <f t="shared" si="1651"/>
        <v>10793.452912133891</v>
      </c>
      <c r="W729" s="197">
        <f t="shared" si="1651"/>
        <v>13719.582126213592</v>
      </c>
      <c r="X729" s="197">
        <f t="shared" si="1651"/>
        <v>15424.089544554456</v>
      </c>
      <c r="Y729" s="197">
        <f t="shared" si="1651"/>
        <v>17165.771740384615</v>
      </c>
      <c r="Z729" s="197">
        <f t="shared" si="1651"/>
        <v>11819.023349593492</v>
      </c>
      <c r="AA729" s="197">
        <f t="shared" si="1651"/>
        <v>12830.485714285714</v>
      </c>
      <c r="AB729" s="197">
        <f t="shared" si="1651"/>
        <v>17097.739691176466</v>
      </c>
      <c r="AC729" s="197">
        <f t="shared" si="1651"/>
        <v>21359.195839080465</v>
      </c>
      <c r="AD729" s="197">
        <f t="shared" si="1651"/>
        <v>17147.880663967611</v>
      </c>
      <c r="AE729" s="197">
        <f t="shared" si="1651"/>
        <v>18874.217815126045</v>
      </c>
      <c r="AF729" s="197">
        <f t="shared" si="1651"/>
        <v>22149.350464285719</v>
      </c>
      <c r="AG729" s="197">
        <f t="shared" si="1651"/>
        <v>20049.395796747969</v>
      </c>
      <c r="AH729" s="197">
        <f t="shared" si="1651"/>
        <v>31407.683106557372</v>
      </c>
      <c r="AI729" s="197">
        <f t="shared" si="1651"/>
        <v>38274.551699187003</v>
      </c>
      <c r="AJ729" s="197">
        <f t="shared" si="1651"/>
        <v>24402.984860377353</v>
      </c>
      <c r="AK729" s="197">
        <f>+Engine!AP83</f>
        <v>25559.260821603377</v>
      </c>
      <c r="AL729" s="197">
        <f>+Engine!AQ83</f>
        <v>20772.513648813561</v>
      </c>
      <c r="AM729" s="197">
        <f>+Engine!AR83</f>
        <v>13685.276274399994</v>
      </c>
      <c r="AN729" s="197">
        <f>+Engine!AS83</f>
        <v>15673.43598227865</v>
      </c>
      <c r="AO729" s="197">
        <f>+Engine!AT83</f>
        <v>13711.884114499631</v>
      </c>
      <c r="AP729" s="197">
        <f>+Engine!AU83</f>
        <v>14827.163231041097</v>
      </c>
      <c r="AQ729" s="197">
        <f>+Engine!AV83</f>
        <v>19922.82414842612</v>
      </c>
      <c r="AR729" s="197">
        <f>+Engine!AW83</f>
        <v>25938.41290009622</v>
      </c>
      <c r="AS729" s="197">
        <f>+Engine!AX83</f>
        <v>37533.959329586258</v>
      </c>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c r="CG729" s="34"/>
      <c r="CH729" s="34"/>
      <c r="CI729" s="34"/>
      <c r="CJ729" s="34"/>
      <c r="CK729" s="34"/>
      <c r="CL729" s="34"/>
      <c r="CM729" s="34"/>
      <c r="CN729" s="34"/>
      <c r="CO729" s="34"/>
      <c r="CP729" s="34"/>
      <c r="CQ729" s="34"/>
      <c r="CR729" s="34"/>
      <c r="CS729" s="34"/>
      <c r="CT729" s="34"/>
      <c r="CU729" s="34"/>
      <c r="CV729" s="34"/>
      <c r="CW729" s="34"/>
      <c r="CX729" s="34"/>
      <c r="CY729" s="34"/>
      <c r="CZ729" s="34"/>
      <c r="DA729" s="34"/>
      <c r="DB729" s="14"/>
      <c r="DC729" s="28"/>
      <c r="DD729" s="28"/>
      <c r="DE729" s="28"/>
      <c r="DF729" s="28"/>
      <c r="DG729" s="28"/>
      <c r="DH729" s="28"/>
      <c r="DI729" s="28"/>
      <c r="DJ729" s="28"/>
      <c r="DK729" s="28"/>
      <c r="DL729" s="28"/>
      <c r="DM729" s="28"/>
      <c r="DN729" s="28"/>
      <c r="DO729" s="28"/>
      <c r="DP729" s="28"/>
      <c r="DQ729" s="28"/>
      <c r="DR729" s="28"/>
      <c r="DS729" s="28"/>
      <c r="DT729" s="28"/>
      <c r="DU729" s="28"/>
      <c r="DV729" s="28"/>
      <c r="DW729" s="28"/>
      <c r="DX729" s="28"/>
      <c r="DY729" s="28"/>
      <c r="DZ729" s="28"/>
      <c r="EA729" s="28"/>
      <c r="EB729" s="28"/>
      <c r="EC729" s="28"/>
      <c r="ED729" s="28"/>
      <c r="EE729" s="28"/>
      <c r="EF729" s="28"/>
      <c r="EG729" s="28"/>
      <c r="EH729" s="28"/>
      <c r="EI729" s="28"/>
      <c r="EJ729" s="28"/>
      <c r="EK729" s="28"/>
      <c r="EL729" s="28"/>
      <c r="EM729" s="28"/>
      <c r="EN729" s="28"/>
      <c r="EO729" s="28"/>
      <c r="EP729" s="28"/>
      <c r="EQ729" s="28"/>
      <c r="ER729" s="28"/>
      <c r="ES729" s="28"/>
      <c r="ET729" s="28"/>
      <c r="EU729" s="28"/>
      <c r="EV729" s="28"/>
      <c r="EW729" s="28"/>
      <c r="EX729" s="28"/>
      <c r="EY729" s="28"/>
      <c r="EZ729" s="28"/>
      <c r="FA729" s="28"/>
      <c r="FB729" s="28"/>
      <c r="FC729" s="28"/>
      <c r="FD729" s="28"/>
      <c r="FE729" s="28"/>
      <c r="FF729" s="28"/>
      <c r="FG729" s="28"/>
      <c r="FH729" s="28"/>
      <c r="FI729" s="28"/>
      <c r="FJ729" s="28"/>
      <c r="FK729" s="28"/>
      <c r="FL729" s="28"/>
      <c r="FM729" s="28"/>
      <c r="FN729" s="28"/>
      <c r="FO729" s="28"/>
      <c r="FP729" s="28"/>
      <c r="FQ729" s="28"/>
      <c r="FR729" s="28"/>
      <c r="FS729" s="28"/>
      <c r="FT729" s="28"/>
      <c r="FU729" s="28"/>
      <c r="FV729" s="28"/>
      <c r="FW729" s="28"/>
      <c r="FX729" s="28"/>
      <c r="FY729" s="28"/>
      <c r="FZ729" s="28"/>
      <c r="GA729" s="28"/>
      <c r="GB729" s="28"/>
      <c r="GC729" s="28"/>
      <c r="GD729" s="28"/>
      <c r="GE729" s="28"/>
      <c r="GF729" s="28"/>
      <c r="GG729" s="28"/>
      <c r="GH729" s="28"/>
      <c r="GI729" s="28"/>
      <c r="GJ729" s="28"/>
      <c r="GK729" s="28"/>
      <c r="GL729" s="28"/>
      <c r="GM729" s="28"/>
      <c r="GN729" s="28"/>
      <c r="GO729" s="28"/>
      <c r="GP729" s="28"/>
      <c r="GQ729" s="28"/>
      <c r="GR729" s="28"/>
      <c r="GS729" s="28"/>
      <c r="GT729" s="28"/>
      <c r="GU729" s="28"/>
      <c r="GV729" s="28"/>
      <c r="GW729" s="28"/>
      <c r="GX729" s="28"/>
      <c r="GY729" s="28"/>
      <c r="GZ729" s="28"/>
      <c r="HA729" s="28"/>
      <c r="HB729" s="28"/>
      <c r="HC729" s="28"/>
      <c r="HD729" s="28"/>
      <c r="HE729" s="28"/>
      <c r="HF729" s="28"/>
      <c r="HG729" s="28"/>
      <c r="HH729" s="28"/>
      <c r="HI729" s="28"/>
      <c r="HJ729" s="28"/>
      <c r="HK729" s="28"/>
      <c r="HL729" s="28"/>
      <c r="HM729" s="28"/>
      <c r="HN729" s="28"/>
      <c r="HO729" s="28"/>
      <c r="HP729" s="28"/>
      <c r="HQ729" s="28"/>
      <c r="HR729" s="28"/>
      <c r="HS729" s="28"/>
      <c r="HT729" s="28"/>
      <c r="HU729" s="28"/>
      <c r="HV729" s="28"/>
      <c r="HW729" s="28"/>
      <c r="HX729" s="28"/>
      <c r="HY729" s="28"/>
      <c r="HZ729" s="28"/>
      <c r="IA729" s="28"/>
      <c r="IB729" s="28"/>
      <c r="IC729" s="28"/>
      <c r="ID729" s="28"/>
      <c r="IE729" s="28"/>
      <c r="IF729" s="28"/>
      <c r="IG729" s="28"/>
      <c r="IH729" s="28"/>
      <c r="II729" s="28"/>
      <c r="IJ729" s="28"/>
      <c r="IK729" s="28"/>
      <c r="IL729" s="28"/>
      <c r="IM729" s="28"/>
      <c r="IN729" s="28"/>
      <c r="IO729" s="28"/>
      <c r="IP729" s="28"/>
      <c r="IQ729" s="28"/>
      <c r="IR729" s="28"/>
      <c r="IS729" s="28"/>
      <c r="IT729" s="28"/>
      <c r="IU729" s="28"/>
      <c r="IV729" s="28"/>
      <c r="IW729" s="28"/>
      <c r="IX729" s="28"/>
      <c r="IY729" s="28"/>
      <c r="IZ729" s="28"/>
      <c r="JA729" s="28"/>
      <c r="JB729" s="28"/>
      <c r="JC729" s="28"/>
      <c r="JD729" s="28"/>
      <c r="JE729" s="28"/>
      <c r="JF729" s="28"/>
      <c r="JG729" s="28"/>
      <c r="JH729" s="28"/>
      <c r="JI729" s="28"/>
      <c r="JJ729" s="28"/>
      <c r="JK729" s="28"/>
      <c r="JL729" s="28"/>
      <c r="JM729" s="28"/>
      <c r="JN729" s="28"/>
      <c r="JO729" s="28"/>
      <c r="JP729" s="28"/>
      <c r="JQ729" s="28"/>
      <c r="JR729" s="28"/>
      <c r="JS729" s="28"/>
    </row>
    <row r="730" spans="1:279" s="27" customFormat="1" ht="12.75" outlineLevel="1" x14ac:dyDescent="0.2">
      <c r="A730" s="33"/>
      <c r="B730" s="58"/>
      <c r="C730" s="281" t="str">
        <f>+C590</f>
        <v>PERSONAL</v>
      </c>
      <c r="D730" s="33"/>
      <c r="E730" s="33"/>
      <c r="F730" s="33"/>
      <c r="G730" s="218">
        <f t="shared" si="1646"/>
        <v>1226484.2202717697</v>
      </c>
      <c r="H730" s="216">
        <f t="shared" si="1649"/>
        <v>0.33663371052768193</v>
      </c>
      <c r="I730" s="201" t="s">
        <v>172</v>
      </c>
      <c r="J730" s="197">
        <f>-J596</f>
        <v>21013.290261780105</v>
      </c>
      <c r="K730" s="197">
        <f t="shared" ref="K730:N730" si="1652">-K596</f>
        <v>20576.894559999997</v>
      </c>
      <c r="L730" s="197">
        <f t="shared" si="1652"/>
        <v>22967.195954198476</v>
      </c>
      <c r="M730" s="197">
        <f t="shared" si="1652"/>
        <v>20899.391239316243</v>
      </c>
      <c r="N730" s="197">
        <f t="shared" si="1652"/>
        <v>22159.869918367342</v>
      </c>
      <c r="O730" s="197">
        <f t="shared" ref="O730:AJ730" si="1653">-O596</f>
        <v>32252.156531440163</v>
      </c>
      <c r="P730" s="197">
        <f t="shared" si="1653"/>
        <v>21350.810381818181</v>
      </c>
      <c r="Q730" s="197">
        <f t="shared" si="1653"/>
        <v>17715.111534246582</v>
      </c>
      <c r="R730" s="197">
        <f t="shared" si="1653"/>
        <v>17481.510509316769</v>
      </c>
      <c r="S730" s="197">
        <f t="shared" si="1653"/>
        <v>18731.544630434786</v>
      </c>
      <c r="T730" s="197">
        <f t="shared" si="1653"/>
        <v>22713.969418994417</v>
      </c>
      <c r="U730" s="197">
        <f t="shared" si="1653"/>
        <v>29593.129901477827</v>
      </c>
      <c r="V730" s="197">
        <f t="shared" si="1653"/>
        <v>20327.608158995823</v>
      </c>
      <c r="W730" s="197">
        <f t="shared" si="1653"/>
        <v>29337.420466019415</v>
      </c>
      <c r="X730" s="197">
        <f t="shared" si="1653"/>
        <v>30862.548079207922</v>
      </c>
      <c r="Y730" s="197">
        <f t="shared" si="1653"/>
        <v>29888.208480769226</v>
      </c>
      <c r="Z730" s="197">
        <f t="shared" si="1653"/>
        <v>26575.248252032514</v>
      </c>
      <c r="AA730" s="197">
        <f t="shared" si="1653"/>
        <v>37646.938805860809</v>
      </c>
      <c r="AB730" s="197">
        <f t="shared" si="1653"/>
        <v>28338.206124999997</v>
      </c>
      <c r="AC730" s="197">
        <f t="shared" si="1653"/>
        <v>30205.502980842914</v>
      </c>
      <c r="AD730" s="197">
        <f t="shared" si="1653"/>
        <v>32543.128923076911</v>
      </c>
      <c r="AE730" s="197">
        <f t="shared" si="1653"/>
        <v>36225.954731092432</v>
      </c>
      <c r="AF730" s="197">
        <f t="shared" si="1653"/>
        <v>42604.519973214286</v>
      </c>
      <c r="AG730" s="197">
        <f t="shared" si="1653"/>
        <v>60467.937845528468</v>
      </c>
      <c r="AH730" s="197">
        <f t="shared" si="1653"/>
        <v>44494.311729508197</v>
      </c>
      <c r="AI730" s="197">
        <f t="shared" si="1653"/>
        <v>51000.642626016263</v>
      </c>
      <c r="AJ730" s="197">
        <f t="shared" si="1653"/>
        <v>45866.188528301886</v>
      </c>
      <c r="AK730" s="197">
        <f>+Engine!AP84</f>
        <v>47467.198668691984</v>
      </c>
      <c r="AL730" s="197">
        <f>+Engine!AQ84</f>
        <v>38577.525347796611</v>
      </c>
      <c r="AM730" s="197">
        <f>+Engine!AR84</f>
        <v>31172.018180577765</v>
      </c>
      <c r="AN730" s="197">
        <f>+Engine!AS84</f>
        <v>35700.604181856928</v>
      </c>
      <c r="AO730" s="197">
        <f>+Engine!AT84</f>
        <v>31232.624927471381</v>
      </c>
      <c r="AP730" s="197">
        <f>+Engine!AU84</f>
        <v>37067.90807760274</v>
      </c>
      <c r="AQ730" s="197">
        <f>+Engine!AV84</f>
        <v>49807.060371065294</v>
      </c>
      <c r="AR730" s="197">
        <f>+Engine!AW84</f>
        <v>64846.032250240547</v>
      </c>
      <c r="AS730" s="197">
        <f>+Engine!AX84</f>
        <v>76774.007719608257</v>
      </c>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c r="CG730" s="34"/>
      <c r="CH730" s="34"/>
      <c r="CI730" s="34"/>
      <c r="CJ730" s="34"/>
      <c r="CK730" s="34"/>
      <c r="CL730" s="34"/>
      <c r="CM730" s="34"/>
      <c r="CN730" s="34"/>
      <c r="CO730" s="34"/>
      <c r="CP730" s="34"/>
      <c r="CQ730" s="34"/>
      <c r="CR730" s="34"/>
      <c r="CS730" s="34"/>
      <c r="CT730" s="34"/>
      <c r="CU730" s="34"/>
      <c r="CV730" s="34"/>
      <c r="CW730" s="34"/>
      <c r="CX730" s="34"/>
      <c r="CY730" s="34"/>
      <c r="CZ730" s="34"/>
      <c r="DA730" s="34"/>
      <c r="DB730" s="14"/>
      <c r="DC730" s="28"/>
      <c r="DD730" s="28"/>
      <c r="DE730" s="28"/>
      <c r="DF730" s="28"/>
      <c r="DG730" s="28"/>
      <c r="DH730" s="28"/>
      <c r="DI730" s="28"/>
      <c r="DJ730" s="28"/>
      <c r="DK730" s="28"/>
      <c r="DL730" s="28"/>
      <c r="DM730" s="28"/>
      <c r="DN730" s="28"/>
      <c r="DO730" s="28"/>
      <c r="DP730" s="28"/>
      <c r="DQ730" s="28"/>
      <c r="DR730" s="28"/>
      <c r="DS730" s="28"/>
      <c r="DT730" s="28"/>
      <c r="DU730" s="28"/>
      <c r="DV730" s="28"/>
      <c r="DW730" s="28"/>
      <c r="DX730" s="28"/>
      <c r="DY730" s="28"/>
      <c r="DZ730" s="28"/>
      <c r="EA730" s="28"/>
      <c r="EB730" s="28"/>
      <c r="EC730" s="28"/>
      <c r="ED730" s="28"/>
      <c r="EE730" s="28"/>
      <c r="EF730" s="28"/>
      <c r="EG730" s="28"/>
      <c r="EH730" s="28"/>
      <c r="EI730" s="28"/>
      <c r="EJ730" s="28"/>
      <c r="EK730" s="28"/>
      <c r="EL730" s="28"/>
      <c r="EM730" s="28"/>
      <c r="EN730" s="28"/>
      <c r="EO730" s="28"/>
      <c r="EP730" s="28"/>
      <c r="EQ730" s="28"/>
      <c r="ER730" s="28"/>
      <c r="ES730" s="28"/>
      <c r="ET730" s="28"/>
      <c r="EU730" s="28"/>
      <c r="EV730" s="28"/>
      <c r="EW730" s="28"/>
      <c r="EX730" s="28"/>
      <c r="EY730" s="28"/>
      <c r="EZ730" s="28"/>
      <c r="FA730" s="28"/>
      <c r="FB730" s="28"/>
      <c r="FC730" s="28"/>
      <c r="FD730" s="28"/>
      <c r="FE730" s="28"/>
      <c r="FF730" s="28"/>
      <c r="FG730" s="28"/>
      <c r="FH730" s="28"/>
      <c r="FI730" s="28"/>
      <c r="FJ730" s="28"/>
      <c r="FK730" s="28"/>
      <c r="FL730" s="28"/>
      <c r="FM730" s="28"/>
      <c r="FN730" s="28"/>
      <c r="FO730" s="28"/>
      <c r="FP730" s="28"/>
      <c r="FQ730" s="28"/>
      <c r="FR730" s="28"/>
      <c r="FS730" s="28"/>
      <c r="FT730" s="28"/>
      <c r="FU730" s="28"/>
      <c r="FV730" s="28"/>
      <c r="FW730" s="28"/>
      <c r="FX730" s="28"/>
      <c r="FY730" s="28"/>
      <c r="FZ730" s="28"/>
      <c r="GA730" s="28"/>
      <c r="GB730" s="28"/>
      <c r="GC730" s="28"/>
      <c r="GD730" s="28"/>
      <c r="GE730" s="28"/>
      <c r="GF730" s="28"/>
      <c r="GG730" s="28"/>
      <c r="GH730" s="28"/>
      <c r="GI730" s="28"/>
      <c r="GJ730" s="28"/>
      <c r="GK730" s="28"/>
      <c r="GL730" s="28"/>
      <c r="GM730" s="28"/>
      <c r="GN730" s="28"/>
      <c r="GO730" s="28"/>
      <c r="GP730" s="28"/>
      <c r="GQ730" s="28"/>
      <c r="GR730" s="28"/>
      <c r="GS730" s="28"/>
      <c r="GT730" s="28"/>
      <c r="GU730" s="28"/>
      <c r="GV730" s="28"/>
      <c r="GW730" s="28"/>
      <c r="GX730" s="28"/>
      <c r="GY730" s="28"/>
      <c r="GZ730" s="28"/>
      <c r="HA730" s="28"/>
      <c r="HB730" s="28"/>
      <c r="HC730" s="28"/>
      <c r="HD730" s="28"/>
      <c r="HE730" s="28"/>
      <c r="HF730" s="28"/>
      <c r="HG730" s="28"/>
      <c r="HH730" s="28"/>
      <c r="HI730" s="28"/>
      <c r="HJ730" s="28"/>
      <c r="HK730" s="28"/>
      <c r="HL730" s="28"/>
      <c r="HM730" s="28"/>
      <c r="HN730" s="28"/>
      <c r="HO730" s="28"/>
      <c r="HP730" s="28"/>
      <c r="HQ730" s="28"/>
      <c r="HR730" s="28"/>
      <c r="HS730" s="28"/>
      <c r="HT730" s="28"/>
      <c r="HU730" s="28"/>
      <c r="HV730" s="28"/>
      <c r="HW730" s="28"/>
      <c r="HX730" s="28"/>
      <c r="HY730" s="28"/>
      <c r="HZ730" s="28"/>
      <c r="IA730" s="28"/>
      <c r="IB730" s="28"/>
      <c r="IC730" s="28"/>
      <c r="ID730" s="28"/>
      <c r="IE730" s="28"/>
      <c r="IF730" s="28"/>
      <c r="IG730" s="28"/>
      <c r="IH730" s="28"/>
      <c r="II730" s="28"/>
      <c r="IJ730" s="28"/>
      <c r="IK730" s="28"/>
      <c r="IL730" s="28"/>
      <c r="IM730" s="28"/>
      <c r="IN730" s="28"/>
      <c r="IO730" s="28"/>
      <c r="IP730" s="28"/>
      <c r="IQ730" s="28"/>
      <c r="IR730" s="28"/>
      <c r="IS730" s="28"/>
      <c r="IT730" s="28"/>
      <c r="IU730" s="28"/>
      <c r="IV730" s="28"/>
      <c r="IW730" s="28"/>
      <c r="IX730" s="28"/>
      <c r="IY730" s="28"/>
      <c r="IZ730" s="28"/>
      <c r="JA730" s="28"/>
      <c r="JB730" s="28"/>
      <c r="JC730" s="28"/>
      <c r="JD730" s="28"/>
      <c r="JE730" s="28"/>
      <c r="JF730" s="28"/>
      <c r="JG730" s="28"/>
      <c r="JH730" s="28"/>
      <c r="JI730" s="28"/>
      <c r="JJ730" s="28"/>
      <c r="JK730" s="28"/>
      <c r="JL730" s="28"/>
      <c r="JM730" s="28"/>
      <c r="JN730" s="28"/>
      <c r="JO730" s="28"/>
      <c r="JP730" s="28"/>
      <c r="JQ730" s="28"/>
      <c r="JR730" s="28"/>
      <c r="JS730" s="28"/>
    </row>
    <row r="731" spans="1:279" s="27" customFormat="1" ht="13.5" outlineLevel="1" thickBot="1" x14ac:dyDescent="0.25">
      <c r="A731" s="33"/>
      <c r="B731" s="58"/>
      <c r="C731" s="282" t="s">
        <v>209</v>
      </c>
      <c r="D731" s="33"/>
      <c r="E731" s="33"/>
      <c r="F731" s="33"/>
      <c r="G731" s="218">
        <f t="shared" si="1646"/>
        <v>2187401.3540510265</v>
      </c>
      <c r="H731" s="216">
        <f>+G731/$G$725</f>
        <v>0.60037709581319232</v>
      </c>
      <c r="I731" s="201" t="s">
        <v>172</v>
      </c>
      <c r="J731" s="238">
        <f>SUM(J728:J730)</f>
        <v>40098.587143349359</v>
      </c>
      <c r="K731" s="238">
        <f t="shared" ref="K731:N731" si="1654">SUM(K728:K730)</f>
        <v>43501.180220376889</v>
      </c>
      <c r="L731" s="238">
        <f t="shared" si="1654"/>
        <v>42437.989817237984</v>
      </c>
      <c r="M731" s="238">
        <f t="shared" si="1654"/>
        <v>33958.228590644947</v>
      </c>
      <c r="N731" s="238">
        <f t="shared" si="1654"/>
        <v>36167.237140864665</v>
      </c>
      <c r="O731" s="238">
        <f t="shared" ref="O731" si="1655">SUM(O728:O730)</f>
        <v>46896.618867652505</v>
      </c>
      <c r="P731" s="238">
        <f t="shared" ref="P731" si="1656">SUM(P728:P730)</f>
        <v>40349.372824322374</v>
      </c>
      <c r="Q731" s="238">
        <f t="shared" ref="Q731:R731" si="1657">SUM(Q728:Q730)</f>
        <v>30407.88518351056</v>
      </c>
      <c r="R731" s="238">
        <f t="shared" si="1657"/>
        <v>29918.907105221115</v>
      </c>
      <c r="S731" s="238">
        <f t="shared" ref="S731" si="1658">SUM(S728:S730)</f>
        <v>30554.017046262885</v>
      </c>
      <c r="T731" s="238">
        <f t="shared" ref="T731" si="1659">SUM(T728:T730)</f>
        <v>37619.500585529611</v>
      </c>
      <c r="U731" s="238">
        <f t="shared" ref="U731:V731" si="1660">SUM(U728:U730)</f>
        <v>48156.896130524052</v>
      </c>
      <c r="V731" s="238">
        <f t="shared" si="1660"/>
        <v>40778.475765690382</v>
      </c>
      <c r="W731" s="238">
        <f t="shared" ref="W731" si="1661">SUM(W728:W730)</f>
        <v>56254.470223300967</v>
      </c>
      <c r="X731" s="238">
        <f t="shared" ref="X731" si="1662">SUM(X728:X730)</f>
        <v>54621.549108910891</v>
      </c>
      <c r="Y731" s="238">
        <f t="shared" ref="Y731:Z731" si="1663">SUM(Y728:Y730)</f>
        <v>54250.49997115384</v>
      </c>
      <c r="Z731" s="238">
        <f t="shared" si="1663"/>
        <v>44057.048097560968</v>
      </c>
      <c r="AA731" s="238">
        <f t="shared" ref="AA731" si="1664">SUM(AA728:AA730)</f>
        <v>55040.701135531141</v>
      </c>
      <c r="AB731" s="238">
        <f t="shared" ref="AB731" si="1665">SUM(AB728:AB730)</f>
        <v>53189.097779411757</v>
      </c>
      <c r="AC731" s="238">
        <f t="shared" ref="AC731:AD731" si="1666">SUM(AC728:AC730)</f>
        <v>57914.259938697323</v>
      </c>
      <c r="AD731" s="238">
        <f t="shared" si="1666"/>
        <v>57636.630016720635</v>
      </c>
      <c r="AE731" s="238">
        <f t="shared" ref="AE731" si="1667">SUM(AE728:AE730)</f>
        <v>66301.860353109223</v>
      </c>
      <c r="AF731" s="238">
        <f t="shared" ref="AF731" si="1668">SUM(AF728:AF730)</f>
        <v>78416.601197901793</v>
      </c>
      <c r="AG731" s="238">
        <f t="shared" ref="AG731:AH731" si="1669">SUM(AG728:AG730)</f>
        <v>97888.118977032544</v>
      </c>
      <c r="AH731" s="238">
        <f t="shared" si="1669"/>
        <v>109766.45804918034</v>
      </c>
      <c r="AI731" s="238">
        <f t="shared" ref="AI731" si="1670">SUM(AI728:AI730)</f>
        <v>118447.02464227643</v>
      </c>
      <c r="AJ731" s="238">
        <f t="shared" ref="AJ731" si="1671">SUM(AJ728:AJ730)</f>
        <v>96464.991826415091</v>
      </c>
      <c r="AK731" s="238">
        <f t="shared" ref="AK731:AL731" si="1672">SUM(AK728:AK730)</f>
        <v>85806.089901097046</v>
      </c>
      <c r="AL731" s="238">
        <f t="shared" si="1672"/>
        <v>69736.295821016945</v>
      </c>
      <c r="AM731" s="238">
        <f t="shared" ref="AM731" si="1673">SUM(AM728:AM730)</f>
        <v>51699.932592177756</v>
      </c>
      <c r="AN731" s="238">
        <f t="shared" ref="AN731" si="1674">SUM(AN728:AN730)</f>
        <v>59210.758155274903</v>
      </c>
      <c r="AO731" s="238">
        <f t="shared" ref="AO731:AP731" si="1675">SUM(AO728:AO730)</f>
        <v>51800.451099220823</v>
      </c>
      <c r="AP731" s="238">
        <f t="shared" si="1675"/>
        <v>57825.936601060275</v>
      </c>
      <c r="AQ731" s="238">
        <f t="shared" ref="AQ731" si="1676">SUM(AQ728:AQ730)</f>
        <v>77699.014178861864</v>
      </c>
      <c r="AR731" s="238">
        <f t="shared" ref="AR731" si="1677">SUM(AR728:AR730)</f>
        <v>101159.81031037525</v>
      </c>
      <c r="AS731" s="238">
        <f t="shared" ref="AS731" si="1678">SUM(AS728:AS730)</f>
        <v>131368.85765355191</v>
      </c>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c r="CG731" s="34"/>
      <c r="CH731" s="34"/>
      <c r="CI731" s="34"/>
      <c r="CJ731" s="34"/>
      <c r="CK731" s="34"/>
      <c r="CL731" s="34"/>
      <c r="CM731" s="34"/>
      <c r="CN731" s="34"/>
      <c r="CO731" s="34"/>
      <c r="CP731" s="34"/>
      <c r="CQ731" s="34"/>
      <c r="CR731" s="34"/>
      <c r="CS731" s="34"/>
      <c r="CT731" s="34"/>
      <c r="CU731" s="34"/>
      <c r="CV731" s="34"/>
      <c r="CW731" s="34"/>
      <c r="CX731" s="34"/>
      <c r="CY731" s="34"/>
      <c r="CZ731" s="34"/>
      <c r="DA731" s="34"/>
      <c r="DB731" s="14"/>
      <c r="DC731" s="28"/>
      <c r="DD731" s="28"/>
      <c r="DE731" s="28"/>
      <c r="DF731" s="28"/>
      <c r="DG731" s="28"/>
      <c r="DH731" s="28"/>
      <c r="DI731" s="28"/>
      <c r="DJ731" s="28"/>
      <c r="DK731" s="28"/>
      <c r="DL731" s="28"/>
      <c r="DM731" s="28"/>
      <c r="DN731" s="28"/>
      <c r="DO731" s="28"/>
      <c r="DP731" s="28"/>
      <c r="DQ731" s="28"/>
      <c r="DR731" s="28"/>
      <c r="DS731" s="28"/>
      <c r="DT731" s="28"/>
      <c r="DU731" s="28"/>
      <c r="DV731" s="28"/>
      <c r="DW731" s="28"/>
      <c r="DX731" s="28"/>
      <c r="DY731" s="28"/>
      <c r="DZ731" s="28"/>
      <c r="EA731" s="28"/>
      <c r="EB731" s="28"/>
      <c r="EC731" s="28"/>
      <c r="ED731" s="28"/>
      <c r="EE731" s="28"/>
      <c r="EF731" s="28"/>
      <c r="EG731" s="28"/>
      <c r="EH731" s="28"/>
      <c r="EI731" s="28"/>
      <c r="EJ731" s="28"/>
      <c r="EK731" s="28"/>
      <c r="EL731" s="28"/>
      <c r="EM731" s="28"/>
      <c r="EN731" s="28"/>
      <c r="EO731" s="28"/>
      <c r="EP731" s="28"/>
      <c r="EQ731" s="28"/>
      <c r="ER731" s="28"/>
      <c r="ES731" s="28"/>
      <c r="ET731" s="28"/>
      <c r="EU731" s="28"/>
      <c r="EV731" s="28"/>
      <c r="EW731" s="28"/>
      <c r="EX731" s="28"/>
      <c r="EY731" s="28"/>
      <c r="EZ731" s="28"/>
      <c r="FA731" s="28"/>
      <c r="FB731" s="28"/>
      <c r="FC731" s="28"/>
      <c r="FD731" s="28"/>
      <c r="FE731" s="28"/>
      <c r="FF731" s="28"/>
      <c r="FG731" s="28"/>
      <c r="FH731" s="28"/>
      <c r="FI731" s="28"/>
      <c r="FJ731" s="28"/>
      <c r="FK731" s="28"/>
      <c r="FL731" s="28"/>
      <c r="FM731" s="28"/>
      <c r="FN731" s="28"/>
      <c r="FO731" s="28"/>
      <c r="FP731" s="28"/>
      <c r="FQ731" s="28"/>
      <c r="FR731" s="28"/>
      <c r="FS731" s="28"/>
      <c r="FT731" s="28"/>
      <c r="FU731" s="28"/>
      <c r="FV731" s="28"/>
      <c r="FW731" s="28"/>
      <c r="FX731" s="28"/>
      <c r="FY731" s="28"/>
      <c r="FZ731" s="28"/>
      <c r="GA731" s="28"/>
      <c r="GB731" s="28"/>
      <c r="GC731" s="28"/>
      <c r="GD731" s="28"/>
      <c r="GE731" s="28"/>
      <c r="GF731" s="28"/>
      <c r="GG731" s="28"/>
      <c r="GH731" s="28"/>
      <c r="GI731" s="28"/>
      <c r="GJ731" s="28"/>
      <c r="GK731" s="28"/>
      <c r="GL731" s="28"/>
      <c r="GM731" s="28"/>
      <c r="GN731" s="28"/>
      <c r="GO731" s="28"/>
      <c r="GP731" s="28"/>
      <c r="GQ731" s="28"/>
      <c r="GR731" s="28"/>
      <c r="GS731" s="28"/>
      <c r="GT731" s="28"/>
      <c r="GU731" s="28"/>
      <c r="GV731" s="28"/>
      <c r="GW731" s="28"/>
      <c r="GX731" s="28"/>
      <c r="GY731" s="28"/>
      <c r="GZ731" s="28"/>
      <c r="HA731" s="28"/>
      <c r="HB731" s="28"/>
      <c r="HC731" s="28"/>
      <c r="HD731" s="28"/>
      <c r="HE731" s="28"/>
      <c r="HF731" s="28"/>
      <c r="HG731" s="28"/>
      <c r="HH731" s="28"/>
      <c r="HI731" s="28"/>
      <c r="HJ731" s="28"/>
      <c r="HK731" s="28"/>
      <c r="HL731" s="28"/>
      <c r="HM731" s="28"/>
      <c r="HN731" s="28"/>
      <c r="HO731" s="28"/>
      <c r="HP731" s="28"/>
      <c r="HQ731" s="28"/>
      <c r="HR731" s="28"/>
      <c r="HS731" s="28"/>
      <c r="HT731" s="28"/>
      <c r="HU731" s="28"/>
      <c r="HV731" s="28"/>
      <c r="HW731" s="28"/>
      <c r="HX731" s="28"/>
      <c r="HY731" s="28"/>
      <c r="HZ731" s="28"/>
      <c r="IA731" s="28"/>
      <c r="IB731" s="28"/>
      <c r="IC731" s="28"/>
      <c r="ID731" s="28"/>
      <c r="IE731" s="28"/>
      <c r="IF731" s="28"/>
      <c r="IG731" s="28"/>
      <c r="IH731" s="28"/>
      <c r="II731" s="28"/>
      <c r="IJ731" s="28"/>
      <c r="IK731" s="28"/>
      <c r="IL731" s="28"/>
      <c r="IM731" s="28"/>
      <c r="IN731" s="28"/>
      <c r="IO731" s="28"/>
      <c r="IP731" s="28"/>
      <c r="IQ731" s="28"/>
      <c r="IR731" s="28"/>
      <c r="IS731" s="28"/>
      <c r="IT731" s="28"/>
      <c r="IU731" s="28"/>
      <c r="IV731" s="28"/>
      <c r="IW731" s="28"/>
      <c r="IX731" s="28"/>
      <c r="IY731" s="28"/>
      <c r="IZ731" s="28"/>
      <c r="JA731" s="28"/>
      <c r="JB731" s="28"/>
      <c r="JC731" s="28"/>
      <c r="JD731" s="28"/>
      <c r="JE731" s="28"/>
      <c r="JF731" s="28"/>
      <c r="JG731" s="28"/>
      <c r="JH731" s="28"/>
      <c r="JI731" s="28"/>
      <c r="JJ731" s="28"/>
      <c r="JK731" s="28"/>
      <c r="JL731" s="28"/>
      <c r="JM731" s="28"/>
      <c r="JN731" s="28"/>
      <c r="JO731" s="28"/>
      <c r="JP731" s="28"/>
      <c r="JQ731" s="28"/>
      <c r="JR731" s="28"/>
      <c r="JS731" s="28"/>
    </row>
    <row r="732" spans="1:279" s="27" customFormat="1" ht="13.5" outlineLevel="1" thickTop="1" x14ac:dyDescent="0.2">
      <c r="A732" s="33"/>
      <c r="B732" s="58"/>
      <c r="C732" s="33"/>
      <c r="D732" s="33"/>
      <c r="E732" s="33"/>
      <c r="F732" s="33"/>
      <c r="G732" s="33"/>
      <c r="H732" s="33"/>
      <c r="I732" s="12"/>
      <c r="J732" s="283">
        <f>+J731/J725</f>
        <v>0.28074794703941319</v>
      </c>
      <c r="K732" s="283">
        <f t="shared" ref="K732:P732" si="1679">+K731/K725</f>
        <v>0.47210533391918935</v>
      </c>
      <c r="L732" s="283">
        <f t="shared" si="1679"/>
        <v>0.64901809679526401</v>
      </c>
      <c r="M732" s="283">
        <f t="shared" si="1679"/>
        <v>0.69412180751266717</v>
      </c>
      <c r="N732" s="283">
        <f t="shared" si="1679"/>
        <v>0.85001130013996085</v>
      </c>
      <c r="O732" s="283">
        <f t="shared" si="1679"/>
        <v>1.1283848171234783</v>
      </c>
      <c r="P732" s="283">
        <f t="shared" si="1679"/>
        <v>0.68210929923550412</v>
      </c>
      <c r="Q732" s="283">
        <f t="shared" ref="Q732" si="1680">+Q731/Q725</f>
        <v>0.80318929246774473</v>
      </c>
      <c r="R732" s="283">
        <f t="shared" ref="R732" si="1681">+R731/R725</f>
        <v>0.63210924098377519</v>
      </c>
      <c r="S732" s="283">
        <f t="shared" ref="S732" si="1682">+S731/S725</f>
        <v>0.57977969453423606</v>
      </c>
      <c r="T732" s="283">
        <f t="shared" ref="T732" si="1683">+T731/T725</f>
        <v>0.48073190193168303</v>
      </c>
      <c r="U732" s="283">
        <f t="shared" ref="U732:V732" si="1684">+U731/U725</f>
        <v>0.41033377925036513</v>
      </c>
      <c r="V732" s="283">
        <f t="shared" si="1684"/>
        <v>0.36494401890178302</v>
      </c>
      <c r="W732" s="283">
        <f t="shared" ref="W732" si="1685">+W731/W725</f>
        <v>0.59534822339971005</v>
      </c>
      <c r="X732" s="283">
        <f t="shared" ref="X732" si="1686">+X731/X725</f>
        <v>0.63416633496258823</v>
      </c>
      <c r="Y732" s="283">
        <f t="shared" ref="Y732" si="1687">+Y731/Y725</f>
        <v>0.9973315785267497</v>
      </c>
      <c r="Z732" s="283">
        <f t="shared" ref="Z732" si="1688">+Z731/Z725</f>
        <v>0.92630540706491538</v>
      </c>
      <c r="AA732" s="283">
        <f t="shared" ref="AA732:AB732" si="1689">+AA731/AA725</f>
        <v>0.96548032925848826</v>
      </c>
      <c r="AB732" s="283">
        <f t="shared" si="1689"/>
        <v>0.75360740703394236</v>
      </c>
      <c r="AC732" s="283">
        <f t="shared" ref="AC732" si="1690">+AC731/AC725</f>
        <v>0.96165869978924634</v>
      </c>
      <c r="AD732" s="283">
        <f t="shared" ref="AD732" si="1691">+AD731/AD725</f>
        <v>0.68923004316379655</v>
      </c>
      <c r="AE732" s="283">
        <f t="shared" ref="AE732" si="1692">+AE731/AE725</f>
        <v>0.62281564754419494</v>
      </c>
      <c r="AF732" s="283">
        <f t="shared" ref="AF732" si="1693">+AF731/AF725</f>
        <v>0.5109318202357841</v>
      </c>
      <c r="AG732" s="283">
        <f t="shared" ref="AG732:AH732" si="1694">+AG731/AG725</f>
        <v>0.4607398863885831</v>
      </c>
      <c r="AH732" s="283">
        <f t="shared" si="1694"/>
        <v>0.41709704878881215</v>
      </c>
      <c r="AI732" s="283">
        <f t="shared" ref="AI732" si="1695">+AI731/AI725</f>
        <v>0.61439184239142419</v>
      </c>
      <c r="AJ732" s="283">
        <f t="shared" ref="AJ732" si="1696">+AJ731/AJ725</f>
        <v>0.78007793351697585</v>
      </c>
      <c r="AK732" s="283">
        <f t="shared" ref="AK732" si="1697">+AK731/AK725</f>
        <v>0.68015670116935489</v>
      </c>
      <c r="AL732" s="283">
        <f t="shared" ref="AL732" si="1698">+AL731/AL725</f>
        <v>0.6800651367574071</v>
      </c>
      <c r="AM732" s="283">
        <f t="shared" ref="AM732:AN732" si="1699">+AM731/AM725</f>
        <v>0.41876767336243298</v>
      </c>
      <c r="AN732" s="283">
        <f t="shared" si="1699"/>
        <v>0.44281649057986783</v>
      </c>
      <c r="AO732" s="283">
        <f t="shared" ref="AO732" si="1700">+AO731/AO725</f>
        <v>0.46238909721831428</v>
      </c>
      <c r="AP732" s="283">
        <f t="shared" ref="AP732" si="1701">+AP731/AP725</f>
        <v>0.57865100538722025</v>
      </c>
      <c r="AQ732" s="283">
        <f t="shared" ref="AQ732" si="1702">+AQ731/AQ725</f>
        <v>0.76599286410357859</v>
      </c>
      <c r="AR732" s="283">
        <f t="shared" ref="AR732" si="1703">+AR731/AR725</f>
        <v>0.78</v>
      </c>
      <c r="AS732" s="283">
        <f t="shared" ref="AS732" si="1704">+AS731/AS725</f>
        <v>0.77</v>
      </c>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c r="CG732" s="34"/>
      <c r="CH732" s="34"/>
      <c r="CI732" s="34"/>
      <c r="CJ732" s="34"/>
      <c r="CK732" s="34"/>
      <c r="CL732" s="34"/>
      <c r="CM732" s="34"/>
      <c r="CN732" s="34"/>
      <c r="CO732" s="34"/>
      <c r="CP732" s="34"/>
      <c r="CQ732" s="34"/>
      <c r="CR732" s="34"/>
      <c r="CS732" s="34"/>
      <c r="CT732" s="34"/>
      <c r="CU732" s="34"/>
      <c r="CV732" s="34"/>
      <c r="CW732" s="34"/>
      <c r="CX732" s="34"/>
      <c r="CY732" s="34"/>
      <c r="CZ732" s="34"/>
      <c r="DA732" s="34"/>
      <c r="DB732" s="14"/>
      <c r="DC732" s="28"/>
      <c r="DD732" s="28"/>
      <c r="DE732" s="28"/>
      <c r="DF732" s="28"/>
      <c r="DG732" s="28"/>
      <c r="DH732" s="28"/>
      <c r="DI732" s="28"/>
      <c r="DJ732" s="28"/>
      <c r="DK732" s="28"/>
      <c r="DL732" s="28"/>
      <c r="DM732" s="28"/>
      <c r="DN732" s="28"/>
      <c r="DO732" s="28"/>
      <c r="DP732" s="28"/>
      <c r="DQ732" s="28"/>
      <c r="DR732" s="28"/>
      <c r="DS732" s="28"/>
      <c r="DT732" s="28"/>
      <c r="DU732" s="28"/>
      <c r="DV732" s="28"/>
      <c r="DW732" s="28"/>
      <c r="DX732" s="28"/>
      <c r="DY732" s="28"/>
      <c r="DZ732" s="28"/>
      <c r="EA732" s="28"/>
      <c r="EB732" s="28"/>
      <c r="EC732" s="28"/>
      <c r="ED732" s="28"/>
      <c r="EE732" s="28"/>
      <c r="EF732" s="28"/>
      <c r="EG732" s="28"/>
      <c r="EH732" s="28"/>
      <c r="EI732" s="28"/>
      <c r="EJ732" s="28"/>
      <c r="EK732" s="28"/>
      <c r="EL732" s="28"/>
      <c r="EM732" s="28"/>
      <c r="EN732" s="28"/>
      <c r="EO732" s="28"/>
      <c r="EP732" s="28"/>
      <c r="EQ732" s="28"/>
      <c r="ER732" s="28"/>
      <c r="ES732" s="28"/>
      <c r="ET732" s="28"/>
      <c r="EU732" s="28"/>
      <c r="EV732" s="28"/>
      <c r="EW732" s="28"/>
      <c r="EX732" s="28"/>
      <c r="EY732" s="28"/>
      <c r="EZ732" s="28"/>
      <c r="FA732" s="28"/>
      <c r="FB732" s="28"/>
      <c r="FC732" s="28"/>
      <c r="FD732" s="28"/>
      <c r="FE732" s="28"/>
      <c r="FF732" s="28"/>
      <c r="FG732" s="28"/>
      <c r="FH732" s="28"/>
      <c r="FI732" s="28"/>
      <c r="FJ732" s="28"/>
      <c r="FK732" s="28"/>
      <c r="FL732" s="28"/>
      <c r="FM732" s="28"/>
      <c r="FN732" s="28"/>
      <c r="FO732" s="28"/>
      <c r="FP732" s="28"/>
      <c r="FQ732" s="28"/>
      <c r="FR732" s="28"/>
      <c r="FS732" s="28"/>
      <c r="FT732" s="28"/>
      <c r="FU732" s="28"/>
      <c r="FV732" s="28"/>
      <c r="FW732" s="28"/>
      <c r="FX732" s="28"/>
      <c r="FY732" s="28"/>
      <c r="FZ732" s="28"/>
      <c r="GA732" s="28"/>
      <c r="GB732" s="28"/>
      <c r="GC732" s="28"/>
      <c r="GD732" s="28"/>
      <c r="GE732" s="28"/>
      <c r="GF732" s="28"/>
      <c r="GG732" s="28"/>
      <c r="GH732" s="28"/>
      <c r="GI732" s="28"/>
      <c r="GJ732" s="28"/>
      <c r="GK732" s="28"/>
      <c r="GL732" s="28"/>
      <c r="GM732" s="28"/>
      <c r="GN732" s="28"/>
      <c r="GO732" s="28"/>
      <c r="GP732" s="28"/>
      <c r="GQ732" s="28"/>
      <c r="GR732" s="28"/>
      <c r="GS732" s="28"/>
      <c r="GT732" s="28"/>
      <c r="GU732" s="28"/>
      <c r="GV732" s="28"/>
      <c r="GW732" s="28"/>
      <c r="GX732" s="28"/>
      <c r="GY732" s="28"/>
      <c r="GZ732" s="28"/>
      <c r="HA732" s="28"/>
      <c r="HB732" s="28"/>
      <c r="HC732" s="28"/>
      <c r="HD732" s="28"/>
      <c r="HE732" s="28"/>
      <c r="HF732" s="28"/>
      <c r="HG732" s="28"/>
      <c r="HH732" s="28"/>
      <c r="HI732" s="28"/>
      <c r="HJ732" s="28"/>
      <c r="HK732" s="28"/>
      <c r="HL732" s="28"/>
      <c r="HM732" s="28"/>
      <c r="HN732" s="28"/>
      <c r="HO732" s="28"/>
      <c r="HP732" s="28"/>
      <c r="HQ732" s="28"/>
      <c r="HR732" s="28"/>
      <c r="HS732" s="28"/>
      <c r="HT732" s="28"/>
      <c r="HU732" s="28"/>
      <c r="HV732" s="28"/>
      <c r="HW732" s="28"/>
      <c r="HX732" s="28"/>
      <c r="HY732" s="28"/>
      <c r="HZ732" s="28"/>
      <c r="IA732" s="28"/>
      <c r="IB732" s="28"/>
      <c r="IC732" s="28"/>
      <c r="ID732" s="28"/>
      <c r="IE732" s="28"/>
      <c r="IF732" s="28"/>
      <c r="IG732" s="28"/>
      <c r="IH732" s="28"/>
      <c r="II732" s="28"/>
      <c r="IJ732" s="28"/>
      <c r="IK732" s="28"/>
      <c r="IL732" s="28"/>
      <c r="IM732" s="28"/>
      <c r="IN732" s="28"/>
      <c r="IO732" s="28"/>
      <c r="IP732" s="28"/>
      <c r="IQ732" s="28"/>
      <c r="IR732" s="28"/>
      <c r="IS732" s="28"/>
      <c r="IT732" s="28"/>
      <c r="IU732" s="28"/>
      <c r="IV732" s="28"/>
      <c r="IW732" s="28"/>
      <c r="IX732" s="28"/>
      <c r="IY732" s="28"/>
      <c r="IZ732" s="28"/>
      <c r="JA732" s="28"/>
      <c r="JB732" s="28"/>
      <c r="JC732" s="28"/>
      <c r="JD732" s="28"/>
      <c r="JE732" s="28"/>
      <c r="JF732" s="28"/>
      <c r="JG732" s="28"/>
      <c r="JH732" s="28"/>
      <c r="JI732" s="28"/>
      <c r="JJ732" s="28"/>
      <c r="JK732" s="28"/>
      <c r="JL732" s="28"/>
      <c r="JM732" s="28"/>
      <c r="JN732" s="28"/>
      <c r="JO732" s="28"/>
      <c r="JP732" s="28"/>
      <c r="JQ732" s="28"/>
      <c r="JR732" s="28"/>
      <c r="JS732" s="28"/>
    </row>
    <row r="733" spans="1:279" s="27" customFormat="1" ht="12.75" outlineLevel="1" x14ac:dyDescent="0.2">
      <c r="A733" s="33"/>
      <c r="B733" s="58"/>
      <c r="C733" s="54" t="s">
        <v>220</v>
      </c>
      <c r="D733" s="33"/>
      <c r="E733" s="33"/>
      <c r="F733" s="33"/>
      <c r="G733" s="33"/>
      <c r="H733" s="33"/>
      <c r="I733" s="12"/>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c r="CG733" s="34"/>
      <c r="CH733" s="34"/>
      <c r="CI733" s="34"/>
      <c r="CJ733" s="34"/>
      <c r="CK733" s="34"/>
      <c r="CL733" s="34"/>
      <c r="CM733" s="34"/>
      <c r="CN733" s="34"/>
      <c r="CO733" s="34"/>
      <c r="CP733" s="34"/>
      <c r="CQ733" s="34"/>
      <c r="CR733" s="34"/>
      <c r="CS733" s="34"/>
      <c r="CT733" s="34"/>
      <c r="CU733" s="34"/>
      <c r="CV733" s="34"/>
      <c r="CW733" s="34"/>
      <c r="CX733" s="34"/>
      <c r="CY733" s="34"/>
      <c r="CZ733" s="34"/>
      <c r="DA733" s="34"/>
      <c r="DB733" s="14"/>
      <c r="DC733" s="28"/>
      <c r="DD733" s="28"/>
      <c r="DE733" s="28"/>
      <c r="DF733" s="28"/>
      <c r="DG733" s="28"/>
      <c r="DH733" s="28"/>
      <c r="DI733" s="28"/>
      <c r="DJ733" s="28"/>
      <c r="DK733" s="28"/>
      <c r="DL733" s="28"/>
      <c r="DM733" s="28"/>
      <c r="DN733" s="28"/>
      <c r="DO733" s="28"/>
      <c r="DP733" s="28"/>
      <c r="DQ733" s="28"/>
      <c r="DR733" s="28"/>
      <c r="DS733" s="28"/>
      <c r="DT733" s="28"/>
      <c r="DU733" s="28"/>
      <c r="DV733" s="28"/>
      <c r="DW733" s="28"/>
      <c r="DX733" s="28"/>
      <c r="DY733" s="28"/>
      <c r="DZ733" s="28"/>
      <c r="EA733" s="28"/>
      <c r="EB733" s="28"/>
      <c r="EC733" s="28"/>
      <c r="ED733" s="28"/>
      <c r="EE733" s="28"/>
      <c r="EF733" s="28"/>
      <c r="EG733" s="28"/>
      <c r="EH733" s="28"/>
      <c r="EI733" s="28"/>
      <c r="EJ733" s="28"/>
      <c r="EK733" s="28"/>
      <c r="EL733" s="28"/>
      <c r="EM733" s="28"/>
      <c r="EN733" s="28"/>
      <c r="EO733" s="28"/>
      <c r="EP733" s="28"/>
      <c r="EQ733" s="28"/>
      <c r="ER733" s="28"/>
      <c r="ES733" s="28"/>
      <c r="ET733" s="28"/>
      <c r="EU733" s="28"/>
      <c r="EV733" s="28"/>
      <c r="EW733" s="28"/>
      <c r="EX733" s="28"/>
      <c r="EY733" s="28"/>
      <c r="EZ733" s="28"/>
      <c r="FA733" s="28"/>
      <c r="FB733" s="28"/>
      <c r="FC733" s="28"/>
      <c r="FD733" s="28"/>
      <c r="FE733" s="28"/>
      <c r="FF733" s="28"/>
      <c r="FG733" s="28"/>
      <c r="FH733" s="28"/>
      <c r="FI733" s="28"/>
      <c r="FJ733" s="28"/>
      <c r="FK733" s="28"/>
      <c r="FL733" s="28"/>
      <c r="FM733" s="28"/>
      <c r="FN733" s="28"/>
      <c r="FO733" s="28"/>
      <c r="FP733" s="28"/>
      <c r="FQ733" s="28"/>
      <c r="FR733" s="28"/>
      <c r="FS733" s="28"/>
      <c r="FT733" s="28"/>
      <c r="FU733" s="28"/>
      <c r="FV733" s="28"/>
      <c r="FW733" s="28"/>
      <c r="FX733" s="28"/>
      <c r="FY733" s="28"/>
      <c r="FZ733" s="28"/>
      <c r="GA733" s="28"/>
      <c r="GB733" s="28"/>
      <c r="GC733" s="28"/>
      <c r="GD733" s="28"/>
      <c r="GE733" s="28"/>
      <c r="GF733" s="28"/>
      <c r="GG733" s="28"/>
      <c r="GH733" s="28"/>
      <c r="GI733" s="28"/>
      <c r="GJ733" s="28"/>
      <c r="GK733" s="28"/>
      <c r="GL733" s="28"/>
      <c r="GM733" s="28"/>
      <c r="GN733" s="28"/>
      <c r="GO733" s="28"/>
      <c r="GP733" s="28"/>
      <c r="GQ733" s="28"/>
      <c r="GR733" s="28"/>
      <c r="GS733" s="28"/>
      <c r="GT733" s="28"/>
      <c r="GU733" s="28"/>
      <c r="GV733" s="28"/>
      <c r="GW733" s="28"/>
      <c r="GX733" s="28"/>
      <c r="GY733" s="28"/>
      <c r="GZ733" s="28"/>
      <c r="HA733" s="28"/>
      <c r="HB733" s="28"/>
      <c r="HC733" s="28"/>
      <c r="HD733" s="28"/>
      <c r="HE733" s="28"/>
      <c r="HF733" s="28"/>
      <c r="HG733" s="28"/>
      <c r="HH733" s="28"/>
      <c r="HI733" s="28"/>
      <c r="HJ733" s="28"/>
      <c r="HK733" s="28"/>
      <c r="HL733" s="28"/>
      <c r="HM733" s="28"/>
      <c r="HN733" s="28"/>
      <c r="HO733" s="28"/>
      <c r="HP733" s="28"/>
      <c r="HQ733" s="28"/>
      <c r="HR733" s="28"/>
      <c r="HS733" s="28"/>
      <c r="HT733" s="28"/>
      <c r="HU733" s="28"/>
      <c r="HV733" s="28"/>
      <c r="HW733" s="28"/>
      <c r="HX733" s="28"/>
      <c r="HY733" s="28"/>
      <c r="HZ733" s="28"/>
      <c r="IA733" s="28"/>
      <c r="IB733" s="28"/>
      <c r="IC733" s="28"/>
      <c r="ID733" s="28"/>
      <c r="IE733" s="28"/>
      <c r="IF733" s="28"/>
      <c r="IG733" s="28"/>
      <c r="IH733" s="28"/>
      <c r="II733" s="28"/>
      <c r="IJ733" s="28"/>
      <c r="IK733" s="28"/>
      <c r="IL733" s="28"/>
      <c r="IM733" s="28"/>
      <c r="IN733" s="28"/>
      <c r="IO733" s="28"/>
      <c r="IP733" s="28"/>
      <c r="IQ733" s="28"/>
      <c r="IR733" s="28"/>
      <c r="IS733" s="28"/>
      <c r="IT733" s="28"/>
      <c r="IU733" s="28"/>
      <c r="IV733" s="28"/>
      <c r="IW733" s="28"/>
      <c r="IX733" s="28"/>
      <c r="IY733" s="28"/>
      <c r="IZ733" s="28"/>
      <c r="JA733" s="28"/>
      <c r="JB733" s="28"/>
      <c r="JC733" s="28"/>
      <c r="JD733" s="28"/>
      <c r="JE733" s="28"/>
      <c r="JF733" s="28"/>
      <c r="JG733" s="28"/>
      <c r="JH733" s="28"/>
      <c r="JI733" s="28"/>
      <c r="JJ733" s="28"/>
      <c r="JK733" s="28"/>
      <c r="JL733" s="28"/>
      <c r="JM733" s="28"/>
      <c r="JN733" s="28"/>
      <c r="JO733" s="28"/>
      <c r="JP733" s="28"/>
      <c r="JQ733" s="28"/>
      <c r="JR733" s="28"/>
      <c r="JS733" s="28"/>
    </row>
    <row r="734" spans="1:279" s="27" customFormat="1" ht="12.75" outlineLevel="1" x14ac:dyDescent="0.2">
      <c r="A734" s="33"/>
      <c r="B734" s="58"/>
      <c r="C734" s="33"/>
      <c r="D734" s="33"/>
      <c r="E734" s="33"/>
      <c r="F734" s="33"/>
      <c r="G734" s="33"/>
      <c r="H734" s="33"/>
      <c r="I734" s="12"/>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c r="CG734" s="34"/>
      <c r="CH734" s="34"/>
      <c r="CI734" s="34"/>
      <c r="CJ734" s="34"/>
      <c r="CK734" s="34"/>
      <c r="CL734" s="34"/>
      <c r="CM734" s="34"/>
      <c r="CN734" s="34"/>
      <c r="CO734" s="34"/>
      <c r="CP734" s="34"/>
      <c r="CQ734" s="34"/>
      <c r="CR734" s="34"/>
      <c r="CS734" s="34"/>
      <c r="CT734" s="34"/>
      <c r="CU734" s="34"/>
      <c r="CV734" s="34"/>
      <c r="CW734" s="34"/>
      <c r="CX734" s="34"/>
      <c r="CY734" s="34"/>
      <c r="CZ734" s="34"/>
      <c r="DA734" s="34"/>
      <c r="DB734" s="14"/>
      <c r="DC734" s="28"/>
      <c r="DD734" s="28"/>
      <c r="DE734" s="28"/>
      <c r="DF734" s="28"/>
      <c r="DG734" s="28"/>
      <c r="DH734" s="28"/>
      <c r="DI734" s="28"/>
      <c r="DJ734" s="28"/>
      <c r="DK734" s="28"/>
      <c r="DL734" s="28"/>
      <c r="DM734" s="28"/>
      <c r="DN734" s="28"/>
      <c r="DO734" s="28"/>
      <c r="DP734" s="28"/>
      <c r="DQ734" s="28"/>
      <c r="DR734" s="28"/>
      <c r="DS734" s="28"/>
      <c r="DT734" s="28"/>
      <c r="DU734" s="28"/>
      <c r="DV734" s="28"/>
      <c r="DW734" s="28"/>
      <c r="DX734" s="28"/>
      <c r="DY734" s="28"/>
      <c r="DZ734" s="28"/>
      <c r="EA734" s="28"/>
      <c r="EB734" s="28"/>
      <c r="EC734" s="28"/>
      <c r="ED734" s="28"/>
      <c r="EE734" s="28"/>
      <c r="EF734" s="28"/>
      <c r="EG734" s="28"/>
      <c r="EH734" s="28"/>
      <c r="EI734" s="28"/>
      <c r="EJ734" s="28"/>
      <c r="EK734" s="28"/>
      <c r="EL734" s="28"/>
      <c r="EM734" s="28"/>
      <c r="EN734" s="28"/>
      <c r="EO734" s="28"/>
      <c r="EP734" s="28"/>
      <c r="EQ734" s="28"/>
      <c r="ER734" s="28"/>
      <c r="ES734" s="28"/>
      <c r="ET734" s="28"/>
      <c r="EU734" s="28"/>
      <c r="EV734" s="28"/>
      <c r="EW734" s="28"/>
      <c r="EX734" s="28"/>
      <c r="EY734" s="28"/>
      <c r="EZ734" s="28"/>
      <c r="FA734" s="28"/>
      <c r="FB734" s="28"/>
      <c r="FC734" s="28"/>
      <c r="FD734" s="28"/>
      <c r="FE734" s="28"/>
      <c r="FF734" s="28"/>
      <c r="FG734" s="28"/>
      <c r="FH734" s="28"/>
      <c r="FI734" s="28"/>
      <c r="FJ734" s="28"/>
      <c r="FK734" s="28"/>
      <c r="FL734" s="28"/>
      <c r="FM734" s="28"/>
      <c r="FN734" s="28"/>
      <c r="FO734" s="28"/>
      <c r="FP734" s="28"/>
      <c r="FQ734" s="28"/>
      <c r="FR734" s="28"/>
      <c r="FS734" s="28"/>
      <c r="FT734" s="28"/>
      <c r="FU734" s="28"/>
      <c r="FV734" s="28"/>
      <c r="FW734" s="28"/>
      <c r="FX734" s="28"/>
      <c r="FY734" s="28"/>
      <c r="FZ734" s="28"/>
      <c r="GA734" s="28"/>
      <c r="GB734" s="28"/>
      <c r="GC734" s="28"/>
      <c r="GD734" s="28"/>
      <c r="GE734" s="28"/>
      <c r="GF734" s="28"/>
      <c r="GG734" s="28"/>
      <c r="GH734" s="28"/>
      <c r="GI734" s="28"/>
      <c r="GJ734" s="28"/>
      <c r="GK734" s="28"/>
      <c r="GL734" s="28"/>
      <c r="GM734" s="28"/>
      <c r="GN734" s="28"/>
      <c r="GO734" s="28"/>
      <c r="GP734" s="28"/>
      <c r="GQ734" s="28"/>
      <c r="GR734" s="28"/>
      <c r="GS734" s="28"/>
      <c r="GT734" s="28"/>
      <c r="GU734" s="28"/>
      <c r="GV734" s="28"/>
      <c r="GW734" s="28"/>
      <c r="GX734" s="28"/>
      <c r="GY734" s="28"/>
      <c r="GZ734" s="28"/>
      <c r="HA734" s="28"/>
      <c r="HB734" s="28"/>
      <c r="HC734" s="28"/>
      <c r="HD734" s="28"/>
      <c r="HE734" s="28"/>
      <c r="HF734" s="28"/>
      <c r="HG734" s="28"/>
      <c r="HH734" s="28"/>
      <c r="HI734" s="28"/>
      <c r="HJ734" s="28"/>
      <c r="HK734" s="28"/>
      <c r="HL734" s="28"/>
      <c r="HM734" s="28"/>
      <c r="HN734" s="28"/>
      <c r="HO734" s="28"/>
      <c r="HP734" s="28"/>
      <c r="HQ734" s="28"/>
      <c r="HR734" s="28"/>
      <c r="HS734" s="28"/>
      <c r="HT734" s="28"/>
      <c r="HU734" s="28"/>
      <c r="HV734" s="28"/>
      <c r="HW734" s="28"/>
      <c r="HX734" s="28"/>
      <c r="HY734" s="28"/>
      <c r="HZ734" s="28"/>
      <c r="IA734" s="28"/>
      <c r="IB734" s="28"/>
      <c r="IC734" s="28"/>
      <c r="ID734" s="28"/>
      <c r="IE734" s="28"/>
      <c r="IF734" s="28"/>
      <c r="IG734" s="28"/>
      <c r="IH734" s="28"/>
      <c r="II734" s="28"/>
      <c r="IJ734" s="28"/>
      <c r="IK734" s="28"/>
      <c r="IL734" s="28"/>
      <c r="IM734" s="28"/>
      <c r="IN734" s="28"/>
      <c r="IO734" s="28"/>
      <c r="IP734" s="28"/>
      <c r="IQ734" s="28"/>
      <c r="IR734" s="28"/>
      <c r="IS734" s="28"/>
      <c r="IT734" s="28"/>
      <c r="IU734" s="28"/>
      <c r="IV734" s="28"/>
      <c r="IW734" s="28"/>
      <c r="IX734" s="28"/>
      <c r="IY734" s="28"/>
      <c r="IZ734" s="28"/>
      <c r="JA734" s="28"/>
      <c r="JB734" s="28"/>
      <c r="JC734" s="28"/>
      <c r="JD734" s="28"/>
      <c r="JE734" s="28"/>
      <c r="JF734" s="28"/>
      <c r="JG734" s="28"/>
      <c r="JH734" s="28"/>
      <c r="JI734" s="28"/>
      <c r="JJ734" s="28"/>
      <c r="JK734" s="28"/>
      <c r="JL734" s="28"/>
      <c r="JM734" s="28"/>
      <c r="JN734" s="28"/>
      <c r="JO734" s="28"/>
      <c r="JP734" s="28"/>
      <c r="JQ734" s="28"/>
      <c r="JR734" s="28"/>
      <c r="JS734" s="28"/>
    </row>
    <row r="735" spans="1:279" s="27" customFormat="1" ht="12.75" outlineLevel="1" x14ac:dyDescent="0.2">
      <c r="A735" s="33"/>
      <c r="B735" s="58"/>
      <c r="C735" s="285" t="str">
        <f>+C728</f>
        <v>OPERACIONES</v>
      </c>
      <c r="D735" s="33"/>
      <c r="E735" s="33"/>
      <c r="F735" s="33"/>
      <c r="G735" s="33"/>
      <c r="H735" s="33"/>
      <c r="I735" s="12"/>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c r="CG735" s="34"/>
      <c r="CH735" s="34"/>
      <c r="CI735" s="34"/>
      <c r="CJ735" s="34"/>
      <c r="CK735" s="34"/>
      <c r="CL735" s="34"/>
      <c r="CM735" s="34"/>
      <c r="CN735" s="34"/>
      <c r="CO735" s="34"/>
      <c r="CP735" s="34"/>
      <c r="CQ735" s="34"/>
      <c r="CR735" s="34"/>
      <c r="CS735" s="34"/>
      <c r="CT735" s="34"/>
      <c r="CU735" s="34"/>
      <c r="CV735" s="34"/>
      <c r="CW735" s="34"/>
      <c r="CX735" s="34"/>
      <c r="CY735" s="34"/>
      <c r="CZ735" s="34"/>
      <c r="DA735" s="34"/>
      <c r="DB735" s="14"/>
      <c r="DC735" s="28"/>
      <c r="DD735" s="28"/>
      <c r="DE735" s="28"/>
      <c r="DF735" s="28"/>
      <c r="DG735" s="28"/>
      <c r="DH735" s="28"/>
      <c r="DI735" s="28"/>
      <c r="DJ735" s="28"/>
      <c r="DK735" s="28"/>
      <c r="DL735" s="28"/>
      <c r="DM735" s="28"/>
      <c r="DN735" s="28"/>
      <c r="DO735" s="28"/>
      <c r="DP735" s="28"/>
      <c r="DQ735" s="28"/>
      <c r="DR735" s="28"/>
      <c r="DS735" s="28"/>
      <c r="DT735" s="28"/>
      <c r="DU735" s="28"/>
      <c r="DV735" s="28"/>
      <c r="DW735" s="28"/>
      <c r="DX735" s="28"/>
      <c r="DY735" s="28"/>
      <c r="DZ735" s="28"/>
      <c r="EA735" s="28"/>
      <c r="EB735" s="28"/>
      <c r="EC735" s="28"/>
      <c r="ED735" s="28"/>
      <c r="EE735" s="28"/>
      <c r="EF735" s="28"/>
      <c r="EG735" s="28"/>
      <c r="EH735" s="28"/>
      <c r="EI735" s="28"/>
      <c r="EJ735" s="28"/>
      <c r="EK735" s="28"/>
      <c r="EL735" s="28"/>
      <c r="EM735" s="28"/>
      <c r="EN735" s="28"/>
      <c r="EO735" s="28"/>
      <c r="EP735" s="28"/>
      <c r="EQ735" s="28"/>
      <c r="ER735" s="28"/>
      <c r="ES735" s="28"/>
      <c r="ET735" s="28"/>
      <c r="EU735" s="28"/>
      <c r="EV735" s="28"/>
      <c r="EW735" s="28"/>
      <c r="EX735" s="28"/>
      <c r="EY735" s="28"/>
      <c r="EZ735" s="28"/>
      <c r="FA735" s="28"/>
      <c r="FB735" s="28"/>
      <c r="FC735" s="28"/>
      <c r="FD735" s="28"/>
      <c r="FE735" s="28"/>
      <c r="FF735" s="28"/>
      <c r="FG735" s="28"/>
      <c r="FH735" s="28"/>
      <c r="FI735" s="28"/>
      <c r="FJ735" s="28"/>
      <c r="FK735" s="28"/>
      <c r="FL735" s="28"/>
      <c r="FM735" s="28"/>
      <c r="FN735" s="28"/>
      <c r="FO735" s="28"/>
      <c r="FP735" s="28"/>
      <c r="FQ735" s="28"/>
      <c r="FR735" s="28"/>
      <c r="FS735" s="28"/>
      <c r="FT735" s="28"/>
      <c r="FU735" s="28"/>
      <c r="FV735" s="28"/>
      <c r="FW735" s="28"/>
      <c r="FX735" s="28"/>
      <c r="FY735" s="28"/>
      <c r="FZ735" s="28"/>
      <c r="GA735" s="28"/>
      <c r="GB735" s="28"/>
      <c r="GC735" s="28"/>
      <c r="GD735" s="28"/>
      <c r="GE735" s="28"/>
      <c r="GF735" s="28"/>
      <c r="GG735" s="28"/>
      <c r="GH735" s="28"/>
      <c r="GI735" s="28"/>
      <c r="GJ735" s="28"/>
      <c r="GK735" s="28"/>
      <c r="GL735" s="28"/>
      <c r="GM735" s="28"/>
      <c r="GN735" s="28"/>
      <c r="GO735" s="28"/>
      <c r="GP735" s="28"/>
      <c r="GQ735" s="28"/>
      <c r="GR735" s="28"/>
      <c r="GS735" s="28"/>
      <c r="GT735" s="28"/>
      <c r="GU735" s="28"/>
      <c r="GV735" s="28"/>
      <c r="GW735" s="28"/>
      <c r="GX735" s="28"/>
      <c r="GY735" s="28"/>
      <c r="GZ735" s="28"/>
      <c r="HA735" s="28"/>
      <c r="HB735" s="28"/>
      <c r="HC735" s="28"/>
      <c r="HD735" s="28"/>
      <c r="HE735" s="28"/>
      <c r="HF735" s="28"/>
      <c r="HG735" s="28"/>
      <c r="HH735" s="28"/>
      <c r="HI735" s="28"/>
      <c r="HJ735" s="28"/>
      <c r="HK735" s="28"/>
      <c r="HL735" s="28"/>
      <c r="HM735" s="28"/>
      <c r="HN735" s="28"/>
      <c r="HO735" s="28"/>
      <c r="HP735" s="28"/>
      <c r="HQ735" s="28"/>
      <c r="HR735" s="28"/>
      <c r="HS735" s="28"/>
      <c r="HT735" s="28"/>
      <c r="HU735" s="28"/>
      <c r="HV735" s="28"/>
      <c r="HW735" s="28"/>
      <c r="HX735" s="28"/>
      <c r="HY735" s="28"/>
      <c r="HZ735" s="28"/>
      <c r="IA735" s="28"/>
      <c r="IB735" s="28"/>
      <c r="IC735" s="28"/>
      <c r="ID735" s="28"/>
      <c r="IE735" s="28"/>
      <c r="IF735" s="28"/>
      <c r="IG735" s="28"/>
      <c r="IH735" s="28"/>
      <c r="II735" s="28"/>
      <c r="IJ735" s="28"/>
      <c r="IK735" s="28"/>
      <c r="IL735" s="28"/>
      <c r="IM735" s="28"/>
      <c r="IN735" s="28"/>
      <c r="IO735" s="28"/>
      <c r="IP735" s="28"/>
      <c r="IQ735" s="28"/>
      <c r="IR735" s="28"/>
      <c r="IS735" s="28"/>
      <c r="IT735" s="28"/>
      <c r="IU735" s="28"/>
      <c r="IV735" s="28"/>
      <c r="IW735" s="28"/>
      <c r="IX735" s="28"/>
      <c r="IY735" s="28"/>
      <c r="IZ735" s="28"/>
      <c r="JA735" s="28"/>
      <c r="JB735" s="28"/>
      <c r="JC735" s="28"/>
      <c r="JD735" s="28"/>
      <c r="JE735" s="28"/>
      <c r="JF735" s="28"/>
      <c r="JG735" s="28"/>
      <c r="JH735" s="28"/>
      <c r="JI735" s="28"/>
      <c r="JJ735" s="28"/>
      <c r="JK735" s="28"/>
      <c r="JL735" s="28"/>
      <c r="JM735" s="28"/>
      <c r="JN735" s="28"/>
      <c r="JO735" s="28"/>
      <c r="JP735" s="28"/>
      <c r="JQ735" s="28"/>
      <c r="JR735" s="28"/>
      <c r="JS735" s="28"/>
    </row>
    <row r="736" spans="1:279" s="27" customFormat="1" ht="12.75" outlineLevel="1" x14ac:dyDescent="0.2">
      <c r="A736" s="33"/>
      <c r="B736" s="58"/>
      <c r="C736" s="284" t="str">
        <f>+C722</f>
        <v>TOLWEB SaaS</v>
      </c>
      <c r="D736" s="33"/>
      <c r="E736" s="33"/>
      <c r="F736" s="33"/>
      <c r="G736" s="33"/>
      <c r="H736" s="33"/>
      <c r="I736" s="12"/>
      <c r="J736" s="286">
        <f>+J$728/J722</f>
        <v>0.1348094852488457</v>
      </c>
      <c r="K736" s="286">
        <f t="shared" ref="K736:N736" si="1705">+K$728/K722</f>
        <v>0.21033094600511551</v>
      </c>
      <c r="L736" s="286">
        <f t="shared" si="1705"/>
        <v>0.20547401618130182</v>
      </c>
      <c r="M736" s="286">
        <f t="shared" si="1705"/>
        <v>0.14922727296683461</v>
      </c>
      <c r="N736" s="286">
        <f t="shared" si="1705"/>
        <v>0.18078543877893902</v>
      </c>
      <c r="O736" s="286">
        <f t="shared" ref="O736:AJ736" si="1706">+O$728/O722</f>
        <v>0.1825932587770574</v>
      </c>
      <c r="P736" s="286">
        <f t="shared" si="1706"/>
        <v>0.22634228748356311</v>
      </c>
      <c r="Q736" s="286">
        <f t="shared" si="1706"/>
        <v>0.18073735320884407</v>
      </c>
      <c r="R736" s="286">
        <f t="shared" si="1706"/>
        <v>0.12480732576026465</v>
      </c>
      <c r="S736" s="286">
        <f t="shared" si="1706"/>
        <v>0.13380212584993756</v>
      </c>
      <c r="T736" s="286">
        <f t="shared" si="1706"/>
        <v>0.12237659898096249</v>
      </c>
      <c r="U736" s="286">
        <f t="shared" si="1706"/>
        <v>0.122408070767172</v>
      </c>
      <c r="V736" s="286">
        <f t="shared" si="1706"/>
        <v>0.21234076160550028</v>
      </c>
      <c r="W736" s="286">
        <f t="shared" si="1706"/>
        <v>0.30791321001452365</v>
      </c>
      <c r="X736" s="286">
        <f t="shared" si="1706"/>
        <v>0.20217590453833098</v>
      </c>
      <c r="Y736" s="286">
        <f t="shared" si="1706"/>
        <v>0.31962830416522447</v>
      </c>
      <c r="Z736" s="286">
        <f t="shared" si="1706"/>
        <v>0.26050296228574626</v>
      </c>
      <c r="AA736" s="286">
        <f t="shared" si="1706"/>
        <v>0.16428018980815556</v>
      </c>
      <c r="AB736" s="286">
        <f t="shared" si="1706"/>
        <v>0.20029909723348607</v>
      </c>
      <c r="AC736" s="286">
        <f t="shared" si="1706"/>
        <v>0.23119569319996539</v>
      </c>
      <c r="AD736" s="286">
        <f t="shared" si="1706"/>
        <v>0.19341805112548116</v>
      </c>
      <c r="AE736" s="286">
        <f t="shared" si="1706"/>
        <v>0.19590582088469299</v>
      </c>
      <c r="AF736" s="286">
        <f t="shared" si="1706"/>
        <v>0.13506006450166089</v>
      </c>
      <c r="AG736" s="286">
        <f t="shared" si="1706"/>
        <v>0.10552859279042238</v>
      </c>
      <c r="AH736" s="286">
        <f t="shared" si="1706"/>
        <v>0.16171397104310789</v>
      </c>
      <c r="AI736" s="286">
        <f t="shared" si="1706"/>
        <v>0.1963115935769052</v>
      </c>
      <c r="AJ736" s="286">
        <f t="shared" si="1706"/>
        <v>0.29460104912133167</v>
      </c>
      <c r="AK736" s="286">
        <f t="shared" ref="AK736:AO736" si="1707">+AK$728/AK722</f>
        <v>0.14245037533189209</v>
      </c>
      <c r="AL736" s="286">
        <f t="shared" si="1707"/>
        <v>0.17446655039665065</v>
      </c>
      <c r="AM736" s="286">
        <f t="shared" si="1707"/>
        <v>7.9632627066546696E-2</v>
      </c>
      <c r="AN736" s="286">
        <f t="shared" si="1707"/>
        <v>7.3248958806390888E-2</v>
      </c>
      <c r="AO736" s="286">
        <f t="shared" si="1707"/>
        <v>7.982347409056828E-2</v>
      </c>
      <c r="AP736" s="286">
        <f t="shared" ref="AP736:AS736" si="1708">+AP$728/AP722</f>
        <v>8.6068770196908922E-2</v>
      </c>
      <c r="AQ736" s="286">
        <f t="shared" si="1708"/>
        <v>0.11744098324182091</v>
      </c>
      <c r="AR736" s="286">
        <f t="shared" si="1708"/>
        <v>0.11103258704834665</v>
      </c>
      <c r="AS736" s="286">
        <f t="shared" si="1708"/>
        <v>0.12806517128259587</v>
      </c>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c r="CG736" s="34"/>
      <c r="CH736" s="34"/>
      <c r="CI736" s="34"/>
      <c r="CJ736" s="34"/>
      <c r="CK736" s="34"/>
      <c r="CL736" s="34"/>
      <c r="CM736" s="34"/>
      <c r="CN736" s="34"/>
      <c r="CO736" s="34"/>
      <c r="CP736" s="34"/>
      <c r="CQ736" s="34"/>
      <c r="CR736" s="34"/>
      <c r="CS736" s="34"/>
      <c r="CT736" s="34"/>
      <c r="CU736" s="34"/>
      <c r="CV736" s="34"/>
      <c r="CW736" s="34"/>
      <c r="CX736" s="34"/>
      <c r="CY736" s="34"/>
      <c r="CZ736" s="34"/>
      <c r="DA736" s="34"/>
      <c r="DB736" s="14"/>
      <c r="DC736" s="28"/>
      <c r="DD736" s="28"/>
      <c r="DE736" s="28"/>
      <c r="DF736" s="28"/>
      <c r="DG736" s="28"/>
      <c r="DH736" s="28"/>
      <c r="DI736" s="28"/>
      <c r="DJ736" s="28"/>
      <c r="DK736" s="28"/>
      <c r="DL736" s="28"/>
      <c r="DM736" s="28"/>
      <c r="DN736" s="28"/>
      <c r="DO736" s="28"/>
      <c r="DP736" s="28"/>
      <c r="DQ736" s="28"/>
      <c r="DR736" s="28"/>
      <c r="DS736" s="28"/>
      <c r="DT736" s="28"/>
      <c r="DU736" s="28"/>
      <c r="DV736" s="28"/>
      <c r="DW736" s="28"/>
      <c r="DX736" s="28"/>
      <c r="DY736" s="28"/>
      <c r="DZ736" s="28"/>
      <c r="EA736" s="28"/>
      <c r="EB736" s="28"/>
      <c r="EC736" s="28"/>
      <c r="ED736" s="28"/>
      <c r="EE736" s="28"/>
      <c r="EF736" s="28"/>
      <c r="EG736" s="28"/>
      <c r="EH736" s="28"/>
      <c r="EI736" s="28"/>
      <c r="EJ736" s="28"/>
      <c r="EK736" s="28"/>
      <c r="EL736" s="28"/>
      <c r="EM736" s="28"/>
      <c r="EN736" s="28"/>
      <c r="EO736" s="28"/>
      <c r="EP736" s="28"/>
      <c r="EQ736" s="28"/>
      <c r="ER736" s="28"/>
      <c r="ES736" s="28"/>
      <c r="ET736" s="28"/>
      <c r="EU736" s="28"/>
      <c r="EV736" s="28"/>
      <c r="EW736" s="28"/>
      <c r="EX736" s="28"/>
      <c r="EY736" s="28"/>
      <c r="EZ736" s="28"/>
      <c r="FA736" s="28"/>
      <c r="FB736" s="28"/>
      <c r="FC736" s="28"/>
      <c r="FD736" s="28"/>
      <c r="FE736" s="28"/>
      <c r="FF736" s="28"/>
      <c r="FG736" s="28"/>
      <c r="FH736" s="28"/>
      <c r="FI736" s="28"/>
      <c r="FJ736" s="28"/>
      <c r="FK736" s="28"/>
      <c r="FL736" s="28"/>
      <c r="FM736" s="28"/>
      <c r="FN736" s="28"/>
      <c r="FO736" s="28"/>
      <c r="FP736" s="28"/>
      <c r="FQ736" s="28"/>
      <c r="FR736" s="28"/>
      <c r="FS736" s="28"/>
      <c r="FT736" s="28"/>
      <c r="FU736" s="28"/>
      <c r="FV736" s="28"/>
      <c r="FW736" s="28"/>
      <c r="FX736" s="28"/>
      <c r="FY736" s="28"/>
      <c r="FZ736" s="28"/>
      <c r="GA736" s="28"/>
      <c r="GB736" s="28"/>
      <c r="GC736" s="28"/>
      <c r="GD736" s="28"/>
      <c r="GE736" s="28"/>
      <c r="GF736" s="28"/>
      <c r="GG736" s="28"/>
      <c r="GH736" s="28"/>
      <c r="GI736" s="28"/>
      <c r="GJ736" s="28"/>
      <c r="GK736" s="28"/>
      <c r="GL736" s="28"/>
      <c r="GM736" s="28"/>
      <c r="GN736" s="28"/>
      <c r="GO736" s="28"/>
      <c r="GP736" s="28"/>
      <c r="GQ736" s="28"/>
      <c r="GR736" s="28"/>
      <c r="GS736" s="28"/>
      <c r="GT736" s="28"/>
      <c r="GU736" s="28"/>
      <c r="GV736" s="28"/>
      <c r="GW736" s="28"/>
      <c r="GX736" s="28"/>
      <c r="GY736" s="28"/>
      <c r="GZ736" s="28"/>
      <c r="HA736" s="28"/>
      <c r="HB736" s="28"/>
      <c r="HC736" s="28"/>
      <c r="HD736" s="28"/>
      <c r="HE736" s="28"/>
      <c r="HF736" s="28"/>
      <c r="HG736" s="28"/>
      <c r="HH736" s="28"/>
      <c r="HI736" s="28"/>
      <c r="HJ736" s="28"/>
      <c r="HK736" s="28"/>
      <c r="HL736" s="28"/>
      <c r="HM736" s="28"/>
      <c r="HN736" s="28"/>
      <c r="HO736" s="28"/>
      <c r="HP736" s="28"/>
      <c r="HQ736" s="28"/>
      <c r="HR736" s="28"/>
      <c r="HS736" s="28"/>
      <c r="HT736" s="28"/>
      <c r="HU736" s="28"/>
      <c r="HV736" s="28"/>
      <c r="HW736" s="28"/>
      <c r="HX736" s="28"/>
      <c r="HY736" s="28"/>
      <c r="HZ736" s="28"/>
      <c r="IA736" s="28"/>
      <c r="IB736" s="28"/>
      <c r="IC736" s="28"/>
      <c r="ID736" s="28"/>
      <c r="IE736" s="28"/>
      <c r="IF736" s="28"/>
      <c r="IG736" s="28"/>
      <c r="IH736" s="28"/>
      <c r="II736" s="28"/>
      <c r="IJ736" s="28"/>
      <c r="IK736" s="28"/>
      <c r="IL736" s="28"/>
      <c r="IM736" s="28"/>
      <c r="IN736" s="28"/>
      <c r="IO736" s="28"/>
      <c r="IP736" s="28"/>
      <c r="IQ736" s="28"/>
      <c r="IR736" s="28"/>
      <c r="IS736" s="28"/>
      <c r="IT736" s="28"/>
      <c r="IU736" s="28"/>
      <c r="IV736" s="28"/>
      <c r="IW736" s="28"/>
      <c r="IX736" s="28"/>
      <c r="IY736" s="28"/>
      <c r="IZ736" s="28"/>
      <c r="JA736" s="28"/>
      <c r="JB736" s="28"/>
      <c r="JC736" s="28"/>
      <c r="JD736" s="28"/>
      <c r="JE736" s="28"/>
      <c r="JF736" s="28"/>
      <c r="JG736" s="28"/>
      <c r="JH736" s="28"/>
      <c r="JI736" s="28"/>
      <c r="JJ736" s="28"/>
      <c r="JK736" s="28"/>
      <c r="JL736" s="28"/>
      <c r="JM736" s="28"/>
      <c r="JN736" s="28"/>
      <c r="JO736" s="28"/>
      <c r="JP736" s="28"/>
      <c r="JQ736" s="28"/>
      <c r="JR736" s="28"/>
      <c r="JS736" s="28"/>
    </row>
    <row r="737" spans="1:279" s="27" customFormat="1" ht="12.75" outlineLevel="1" x14ac:dyDescent="0.2">
      <c r="A737" s="33"/>
      <c r="B737" s="58"/>
      <c r="C737" s="284" t="str">
        <f t="shared" ref="C737:C738" si="1709">+C723</f>
        <v>TOLPOS SaaS</v>
      </c>
      <c r="D737" s="33"/>
      <c r="E737" s="33"/>
      <c r="F737" s="33"/>
      <c r="G737" s="33"/>
      <c r="H737" s="33"/>
      <c r="I737" s="12"/>
      <c r="J737" s="286">
        <f t="shared" ref="J737:M739" si="1710">+J$728/J723</f>
        <v>1.1714401020569973</v>
      </c>
      <c r="K737" s="286">
        <f t="shared" si="1710"/>
        <v>1.8276911628225878</v>
      </c>
      <c r="L737" s="286">
        <f t="shared" si="1710"/>
        <v>1.785486399871453</v>
      </c>
      <c r="M737" s="286">
        <f t="shared" si="1710"/>
        <v>1.2967248673286729</v>
      </c>
      <c r="N737" s="286">
        <f t="shared" ref="N737:AJ737" si="1711">+N$728/N723</f>
        <v>1.570952611106663</v>
      </c>
      <c r="O737" s="286">
        <f t="shared" si="1711"/>
        <v>1.586661838385347</v>
      </c>
      <c r="P737" s="286">
        <f t="shared" si="1711"/>
        <v>1.9668232681114675</v>
      </c>
      <c r="Q737" s="286">
        <f t="shared" si="1711"/>
        <v>1.5705347668797862</v>
      </c>
      <c r="R737" s="286">
        <f t="shared" si="1711"/>
        <v>1.0845253667142625</v>
      </c>
      <c r="S737" s="286">
        <f t="shared" si="1711"/>
        <v>1.1626865548204153</v>
      </c>
      <c r="T737" s="286">
        <f t="shared" si="1711"/>
        <v>1.0634033305225041</v>
      </c>
      <c r="U737" s="286">
        <f t="shared" si="1711"/>
        <v>1.0636768076623444</v>
      </c>
      <c r="V737" s="286">
        <f t="shared" si="1711"/>
        <v>1.7235579835814219</v>
      </c>
      <c r="W737" s="286">
        <f t="shared" si="1711"/>
        <v>2.2738358505393901</v>
      </c>
      <c r="X737" s="286">
        <f t="shared" si="1711"/>
        <v>1.3622533077178303</v>
      </c>
      <c r="Y737" s="286">
        <f t="shared" si="1711"/>
        <v>1.4684319410652402</v>
      </c>
      <c r="Z737" s="286">
        <f t="shared" si="1711"/>
        <v>1.1958311345055728</v>
      </c>
      <c r="AA737" s="286">
        <f t="shared" si="1711"/>
        <v>0.96742909906995467</v>
      </c>
      <c r="AB737" s="286">
        <f t="shared" si="1711"/>
        <v>1.2982998247142188</v>
      </c>
      <c r="AC737" s="286">
        <f t="shared" si="1711"/>
        <v>1.2325088663513364</v>
      </c>
      <c r="AD737" s="286">
        <f t="shared" si="1711"/>
        <v>1.4208337180648321</v>
      </c>
      <c r="AE737" s="286">
        <f t="shared" si="1711"/>
        <v>1.7661132294747681</v>
      </c>
      <c r="AF737" s="286">
        <f t="shared" si="1711"/>
        <v>1.6039788573465854</v>
      </c>
      <c r="AG737" s="286">
        <f t="shared" si="1711"/>
        <v>1.8733956188968088</v>
      </c>
      <c r="AH737" s="286">
        <f t="shared" si="1711"/>
        <v>3.4031941846917593</v>
      </c>
      <c r="AI737" s="286">
        <f t="shared" si="1711"/>
        <v>3.3400274957873752</v>
      </c>
      <c r="AJ737" s="286">
        <f t="shared" si="1711"/>
        <v>3.7926963491340655</v>
      </c>
      <c r="AK737" s="286">
        <f t="shared" ref="AK737:AO737" si="1712">+AK$728/AK723</f>
        <v>1.5970009437682431</v>
      </c>
      <c r="AL737" s="286">
        <f t="shared" si="1712"/>
        <v>1.5151630434728187</v>
      </c>
      <c r="AM737" s="286">
        <f t="shared" si="1712"/>
        <v>0.67925282086502115</v>
      </c>
      <c r="AN737" s="286">
        <f t="shared" si="1712"/>
        <v>8.0918759327276248</v>
      </c>
      <c r="AO737" s="286">
        <f t="shared" si="1712"/>
        <v>10.668503639281505</v>
      </c>
      <c r="AP737" s="286">
        <f t="shared" ref="AP737:AS737" si="1713">+AP$728/AP723</f>
        <v>11.347434093732975</v>
      </c>
      <c r="AQ737" s="286" t="e">
        <f t="shared" si="1713"/>
        <v>#DIV/0!</v>
      </c>
      <c r="AR737" s="286" t="e">
        <f t="shared" si="1713"/>
        <v>#DIV/0!</v>
      </c>
      <c r="AS737" s="286" t="e">
        <f t="shared" si="1713"/>
        <v>#DIV/0!</v>
      </c>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c r="CG737" s="34"/>
      <c r="CH737" s="34"/>
      <c r="CI737" s="34"/>
      <c r="CJ737" s="34"/>
      <c r="CK737" s="34"/>
      <c r="CL737" s="34"/>
      <c r="CM737" s="34"/>
      <c r="CN737" s="34"/>
      <c r="CO737" s="34"/>
      <c r="CP737" s="34"/>
      <c r="CQ737" s="34"/>
      <c r="CR737" s="34"/>
      <c r="CS737" s="34"/>
      <c r="CT737" s="34"/>
      <c r="CU737" s="34"/>
      <c r="CV737" s="34"/>
      <c r="CW737" s="34"/>
      <c r="CX737" s="34"/>
      <c r="CY737" s="34"/>
      <c r="CZ737" s="34"/>
      <c r="DA737" s="34"/>
      <c r="DB737" s="14"/>
      <c r="DC737" s="28"/>
      <c r="DD737" s="28"/>
      <c r="DE737" s="28"/>
      <c r="DF737" s="28"/>
      <c r="DG737" s="28"/>
      <c r="DH737" s="28"/>
      <c r="DI737" s="28"/>
      <c r="DJ737" s="28"/>
      <c r="DK737" s="28"/>
      <c r="DL737" s="28"/>
      <c r="DM737" s="28"/>
      <c r="DN737" s="28"/>
      <c r="DO737" s="28"/>
      <c r="DP737" s="28"/>
      <c r="DQ737" s="28"/>
      <c r="DR737" s="28"/>
      <c r="DS737" s="28"/>
      <c r="DT737" s="28"/>
      <c r="DU737" s="28"/>
      <c r="DV737" s="28"/>
      <c r="DW737" s="28"/>
      <c r="DX737" s="28"/>
      <c r="DY737" s="28"/>
      <c r="DZ737" s="28"/>
      <c r="EA737" s="28"/>
      <c r="EB737" s="28"/>
      <c r="EC737" s="28"/>
      <c r="ED737" s="28"/>
      <c r="EE737" s="28"/>
      <c r="EF737" s="28"/>
      <c r="EG737" s="28"/>
      <c r="EH737" s="28"/>
      <c r="EI737" s="28"/>
      <c r="EJ737" s="28"/>
      <c r="EK737" s="28"/>
      <c r="EL737" s="28"/>
      <c r="EM737" s="28"/>
      <c r="EN737" s="28"/>
      <c r="EO737" s="28"/>
      <c r="EP737" s="28"/>
      <c r="EQ737" s="28"/>
      <c r="ER737" s="28"/>
      <c r="ES737" s="28"/>
      <c r="ET737" s="28"/>
      <c r="EU737" s="28"/>
      <c r="EV737" s="28"/>
      <c r="EW737" s="28"/>
      <c r="EX737" s="28"/>
      <c r="EY737" s="28"/>
      <c r="EZ737" s="28"/>
      <c r="FA737" s="28"/>
      <c r="FB737" s="28"/>
      <c r="FC737" s="28"/>
      <c r="FD737" s="28"/>
      <c r="FE737" s="28"/>
      <c r="FF737" s="28"/>
      <c r="FG737" s="28"/>
      <c r="FH737" s="28"/>
      <c r="FI737" s="28"/>
      <c r="FJ737" s="28"/>
      <c r="FK737" s="28"/>
      <c r="FL737" s="28"/>
      <c r="FM737" s="28"/>
      <c r="FN737" s="28"/>
      <c r="FO737" s="28"/>
      <c r="FP737" s="28"/>
      <c r="FQ737" s="28"/>
      <c r="FR737" s="28"/>
      <c r="FS737" s="28"/>
      <c r="FT737" s="28"/>
      <c r="FU737" s="28"/>
      <c r="FV737" s="28"/>
      <c r="FW737" s="28"/>
      <c r="FX737" s="28"/>
      <c r="FY737" s="28"/>
      <c r="FZ737" s="28"/>
      <c r="GA737" s="28"/>
      <c r="GB737" s="28"/>
      <c r="GC737" s="28"/>
      <c r="GD737" s="28"/>
      <c r="GE737" s="28"/>
      <c r="GF737" s="28"/>
      <c r="GG737" s="28"/>
      <c r="GH737" s="28"/>
      <c r="GI737" s="28"/>
      <c r="GJ737" s="28"/>
      <c r="GK737" s="28"/>
      <c r="GL737" s="28"/>
      <c r="GM737" s="28"/>
      <c r="GN737" s="28"/>
      <c r="GO737" s="28"/>
      <c r="GP737" s="28"/>
      <c r="GQ737" s="28"/>
      <c r="GR737" s="28"/>
      <c r="GS737" s="28"/>
      <c r="GT737" s="28"/>
      <c r="GU737" s="28"/>
      <c r="GV737" s="28"/>
      <c r="GW737" s="28"/>
      <c r="GX737" s="28"/>
      <c r="GY737" s="28"/>
      <c r="GZ737" s="28"/>
      <c r="HA737" s="28"/>
      <c r="HB737" s="28"/>
      <c r="HC737" s="28"/>
      <c r="HD737" s="28"/>
      <c r="HE737" s="28"/>
      <c r="HF737" s="28"/>
      <c r="HG737" s="28"/>
      <c r="HH737" s="28"/>
      <c r="HI737" s="28"/>
      <c r="HJ737" s="28"/>
      <c r="HK737" s="28"/>
      <c r="HL737" s="28"/>
      <c r="HM737" s="28"/>
      <c r="HN737" s="28"/>
      <c r="HO737" s="28"/>
      <c r="HP737" s="28"/>
      <c r="HQ737" s="28"/>
      <c r="HR737" s="28"/>
      <c r="HS737" s="28"/>
      <c r="HT737" s="28"/>
      <c r="HU737" s="28"/>
      <c r="HV737" s="28"/>
      <c r="HW737" s="28"/>
      <c r="HX737" s="28"/>
      <c r="HY737" s="28"/>
      <c r="HZ737" s="28"/>
      <c r="IA737" s="28"/>
      <c r="IB737" s="28"/>
      <c r="IC737" s="28"/>
      <c r="ID737" s="28"/>
      <c r="IE737" s="28"/>
      <c r="IF737" s="28"/>
      <c r="IG737" s="28"/>
      <c r="IH737" s="28"/>
      <c r="II737" s="28"/>
      <c r="IJ737" s="28"/>
      <c r="IK737" s="28"/>
      <c r="IL737" s="28"/>
      <c r="IM737" s="28"/>
      <c r="IN737" s="28"/>
      <c r="IO737" s="28"/>
      <c r="IP737" s="28"/>
      <c r="IQ737" s="28"/>
      <c r="IR737" s="28"/>
      <c r="IS737" s="28"/>
      <c r="IT737" s="28"/>
      <c r="IU737" s="28"/>
      <c r="IV737" s="28"/>
      <c r="IW737" s="28"/>
      <c r="IX737" s="28"/>
      <c r="IY737" s="28"/>
      <c r="IZ737" s="28"/>
      <c r="JA737" s="28"/>
      <c r="JB737" s="28"/>
      <c r="JC737" s="28"/>
      <c r="JD737" s="28"/>
      <c r="JE737" s="28"/>
      <c r="JF737" s="28"/>
      <c r="JG737" s="28"/>
      <c r="JH737" s="28"/>
      <c r="JI737" s="28"/>
      <c r="JJ737" s="28"/>
      <c r="JK737" s="28"/>
      <c r="JL737" s="28"/>
      <c r="JM737" s="28"/>
      <c r="JN737" s="28"/>
      <c r="JO737" s="28"/>
      <c r="JP737" s="28"/>
      <c r="JQ737" s="28"/>
      <c r="JR737" s="28"/>
      <c r="JS737" s="28"/>
    </row>
    <row r="738" spans="1:279" s="27" customFormat="1" ht="12.75" outlineLevel="1" x14ac:dyDescent="0.2">
      <c r="A738" s="33"/>
      <c r="B738" s="58"/>
      <c r="C738" s="284" t="str">
        <f t="shared" si="1709"/>
        <v>Plataforma UNIBUS</v>
      </c>
      <c r="D738" s="33"/>
      <c r="E738" s="33"/>
      <c r="F738" s="33"/>
      <c r="G738" s="33"/>
      <c r="H738" s="33"/>
      <c r="I738" s="12"/>
      <c r="J738" s="286">
        <f t="shared" si="1710"/>
        <v>0.19826034067066353</v>
      </c>
      <c r="K738" s="286">
        <f t="shared" si="1710"/>
        <v>0.30932752937660363</v>
      </c>
      <c r="L738" s="286">
        <f t="shared" si="1710"/>
        <v>0.30218458569051715</v>
      </c>
      <c r="M738" s="286">
        <f t="shared" si="1710"/>
        <v>0.21946415655505258</v>
      </c>
      <c r="N738" s="286">
        <f t="shared" ref="N738:AJ738" si="1714">+N$728/N724</f>
        <v>0.26587582182697134</v>
      </c>
      <c r="O738" s="286">
        <f t="shared" si="1714"/>
        <v>0.26853452946936457</v>
      </c>
      <c r="P738" s="286">
        <f t="shared" si="1714"/>
        <v>0.33287493785644223</v>
      </c>
      <c r="Q738" s="286">
        <f t="shared" si="1714"/>
        <v>0.26580510379484801</v>
      </c>
      <c r="R738" s="286">
        <f t="shared" si="1714"/>
        <v>0.18355045921100288</v>
      </c>
      <c r="S738" s="286">
        <f t="shared" si="1714"/>
        <v>0.19677884686303815</v>
      </c>
      <c r="T738" s="286">
        <f t="shared" si="1714"/>
        <v>0.17997566090617903</v>
      </c>
      <c r="U738" s="286">
        <f t="shared" si="1714"/>
        <v>0.18002194553551273</v>
      </c>
      <c r="V738" s="286">
        <f t="shared" si="1714"/>
        <v>0.15921860221468551</v>
      </c>
      <c r="W738" s="286">
        <f t="shared" si="1714"/>
        <v>0.28799727049956125</v>
      </c>
      <c r="X738" s="286">
        <f t="shared" si="1714"/>
        <v>0.21489066887999755</v>
      </c>
      <c r="Y738" s="286">
        <f t="shared" si="1714"/>
        <v>0.26673975707892611</v>
      </c>
      <c r="Z738" s="286">
        <f t="shared" si="1714"/>
        <v>0.26852019361342827</v>
      </c>
      <c r="AA738" s="286">
        <f t="shared" si="1714"/>
        <v>0.1861474718177466</v>
      </c>
      <c r="AB738" s="286">
        <f t="shared" si="1714"/>
        <v>0.29935327105929316</v>
      </c>
      <c r="AC738" s="286">
        <f t="shared" si="1714"/>
        <v>0.22999363376149434</v>
      </c>
      <c r="AD738" s="286">
        <f t="shared" si="1714"/>
        <v>0.21502310342715467</v>
      </c>
      <c r="AE738" s="286">
        <f t="shared" si="1714"/>
        <v>0.26090771309029098</v>
      </c>
      <c r="AF738" s="286">
        <f t="shared" si="1714"/>
        <v>0.31194023194815584</v>
      </c>
      <c r="AG738" s="286">
        <f t="shared" si="1714"/>
        <v>0.45026769445955006</v>
      </c>
      <c r="AH738" s="286">
        <f t="shared" si="1714"/>
        <v>0.77303332483119114</v>
      </c>
      <c r="AI738" s="286">
        <f t="shared" si="1714"/>
        <v>0.82281272857590027</v>
      </c>
      <c r="AJ738" s="286">
        <f t="shared" si="1714"/>
        <v>0.94113910947762125</v>
      </c>
      <c r="AK738" s="286">
        <f t="shared" ref="AK738:AO738" si="1715">+AK$728/AK724</f>
        <v>0.4493347052863772</v>
      </c>
      <c r="AL738" s="286">
        <f t="shared" si="1715"/>
        <v>0.28725304806215668</v>
      </c>
      <c r="AM738" s="286">
        <f t="shared" si="1715"/>
        <v>0.24922220582690818</v>
      </c>
      <c r="AN738" s="286">
        <f t="shared" si="1715"/>
        <v>0.30424301249579933</v>
      </c>
      <c r="AO738" s="286">
        <f t="shared" si="1715"/>
        <v>0.26889834111382227</v>
      </c>
      <c r="AP738" s="286">
        <f t="shared" ref="AP738:AS738" si="1716">+AP$728/AP724</f>
        <v>0.19444688459590254</v>
      </c>
      <c r="AQ738" s="286">
        <f t="shared" si="1716"/>
        <v>0.23732320197949233</v>
      </c>
      <c r="AR738" s="286">
        <f t="shared" si="1716"/>
        <v>0.28623481986948873</v>
      </c>
      <c r="AS738" s="286">
        <f t="shared" si="1716"/>
        <v>0.45631352110084339</v>
      </c>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c r="CG738" s="34"/>
      <c r="CH738" s="34"/>
      <c r="CI738" s="34"/>
      <c r="CJ738" s="34"/>
      <c r="CK738" s="34"/>
      <c r="CL738" s="34"/>
      <c r="CM738" s="34"/>
      <c r="CN738" s="34"/>
      <c r="CO738" s="34"/>
      <c r="CP738" s="34"/>
      <c r="CQ738" s="34"/>
      <c r="CR738" s="34"/>
      <c r="CS738" s="34"/>
      <c r="CT738" s="34"/>
      <c r="CU738" s="34"/>
      <c r="CV738" s="34"/>
      <c r="CW738" s="34"/>
      <c r="CX738" s="34"/>
      <c r="CY738" s="34"/>
      <c r="CZ738" s="34"/>
      <c r="DA738" s="34"/>
      <c r="DB738" s="14"/>
      <c r="DC738" s="28"/>
      <c r="DD738" s="28"/>
      <c r="DE738" s="28"/>
      <c r="DF738" s="28"/>
      <c r="DG738" s="28"/>
      <c r="DH738" s="28"/>
      <c r="DI738" s="28"/>
      <c r="DJ738" s="28"/>
      <c r="DK738" s="28"/>
      <c r="DL738" s="28"/>
      <c r="DM738" s="28"/>
      <c r="DN738" s="28"/>
      <c r="DO738" s="28"/>
      <c r="DP738" s="28"/>
      <c r="DQ738" s="28"/>
      <c r="DR738" s="28"/>
      <c r="DS738" s="28"/>
      <c r="DT738" s="28"/>
      <c r="DU738" s="28"/>
      <c r="DV738" s="28"/>
      <c r="DW738" s="28"/>
      <c r="DX738" s="28"/>
      <c r="DY738" s="28"/>
      <c r="DZ738" s="28"/>
      <c r="EA738" s="28"/>
      <c r="EB738" s="28"/>
      <c r="EC738" s="28"/>
      <c r="ED738" s="28"/>
      <c r="EE738" s="28"/>
      <c r="EF738" s="28"/>
      <c r="EG738" s="28"/>
      <c r="EH738" s="28"/>
      <c r="EI738" s="28"/>
      <c r="EJ738" s="28"/>
      <c r="EK738" s="28"/>
      <c r="EL738" s="28"/>
      <c r="EM738" s="28"/>
      <c r="EN738" s="28"/>
      <c r="EO738" s="28"/>
      <c r="EP738" s="28"/>
      <c r="EQ738" s="28"/>
      <c r="ER738" s="28"/>
      <c r="ES738" s="28"/>
      <c r="ET738" s="28"/>
      <c r="EU738" s="28"/>
      <c r="EV738" s="28"/>
      <c r="EW738" s="28"/>
      <c r="EX738" s="28"/>
      <c r="EY738" s="28"/>
      <c r="EZ738" s="28"/>
      <c r="FA738" s="28"/>
      <c r="FB738" s="28"/>
      <c r="FC738" s="28"/>
      <c r="FD738" s="28"/>
      <c r="FE738" s="28"/>
      <c r="FF738" s="28"/>
      <c r="FG738" s="28"/>
      <c r="FH738" s="28"/>
      <c r="FI738" s="28"/>
      <c r="FJ738" s="28"/>
      <c r="FK738" s="28"/>
      <c r="FL738" s="28"/>
      <c r="FM738" s="28"/>
      <c r="FN738" s="28"/>
      <c r="FO738" s="28"/>
      <c r="FP738" s="28"/>
      <c r="FQ738" s="28"/>
      <c r="FR738" s="28"/>
      <c r="FS738" s="28"/>
      <c r="FT738" s="28"/>
      <c r="FU738" s="28"/>
      <c r="FV738" s="28"/>
      <c r="FW738" s="28"/>
      <c r="FX738" s="28"/>
      <c r="FY738" s="28"/>
      <c r="FZ738" s="28"/>
      <c r="GA738" s="28"/>
      <c r="GB738" s="28"/>
      <c r="GC738" s="28"/>
      <c r="GD738" s="28"/>
      <c r="GE738" s="28"/>
      <c r="GF738" s="28"/>
      <c r="GG738" s="28"/>
      <c r="GH738" s="28"/>
      <c r="GI738" s="28"/>
      <c r="GJ738" s="28"/>
      <c r="GK738" s="28"/>
      <c r="GL738" s="28"/>
      <c r="GM738" s="28"/>
      <c r="GN738" s="28"/>
      <c r="GO738" s="28"/>
      <c r="GP738" s="28"/>
      <c r="GQ738" s="28"/>
      <c r="GR738" s="28"/>
      <c r="GS738" s="28"/>
      <c r="GT738" s="28"/>
      <c r="GU738" s="28"/>
      <c r="GV738" s="28"/>
      <c r="GW738" s="28"/>
      <c r="GX738" s="28"/>
      <c r="GY738" s="28"/>
      <c r="GZ738" s="28"/>
      <c r="HA738" s="28"/>
      <c r="HB738" s="28"/>
      <c r="HC738" s="28"/>
      <c r="HD738" s="28"/>
      <c r="HE738" s="28"/>
      <c r="HF738" s="28"/>
      <c r="HG738" s="28"/>
      <c r="HH738" s="28"/>
      <c r="HI738" s="28"/>
      <c r="HJ738" s="28"/>
      <c r="HK738" s="28"/>
      <c r="HL738" s="28"/>
      <c r="HM738" s="28"/>
      <c r="HN738" s="28"/>
      <c r="HO738" s="28"/>
      <c r="HP738" s="28"/>
      <c r="HQ738" s="28"/>
      <c r="HR738" s="28"/>
      <c r="HS738" s="28"/>
      <c r="HT738" s="28"/>
      <c r="HU738" s="28"/>
      <c r="HV738" s="28"/>
      <c r="HW738" s="28"/>
      <c r="HX738" s="28"/>
      <c r="HY738" s="28"/>
      <c r="HZ738" s="28"/>
      <c r="IA738" s="28"/>
      <c r="IB738" s="28"/>
      <c r="IC738" s="28"/>
      <c r="ID738" s="28"/>
      <c r="IE738" s="28"/>
      <c r="IF738" s="28"/>
      <c r="IG738" s="28"/>
      <c r="IH738" s="28"/>
      <c r="II738" s="28"/>
      <c r="IJ738" s="28"/>
      <c r="IK738" s="28"/>
      <c r="IL738" s="28"/>
      <c r="IM738" s="28"/>
      <c r="IN738" s="28"/>
      <c r="IO738" s="28"/>
      <c r="IP738" s="28"/>
      <c r="IQ738" s="28"/>
      <c r="IR738" s="28"/>
      <c r="IS738" s="28"/>
      <c r="IT738" s="28"/>
      <c r="IU738" s="28"/>
      <c r="IV738" s="28"/>
      <c r="IW738" s="28"/>
      <c r="IX738" s="28"/>
      <c r="IY738" s="28"/>
      <c r="IZ738" s="28"/>
      <c r="JA738" s="28"/>
      <c r="JB738" s="28"/>
      <c r="JC738" s="28"/>
      <c r="JD738" s="28"/>
      <c r="JE738" s="28"/>
      <c r="JF738" s="28"/>
      <c r="JG738" s="28"/>
      <c r="JH738" s="28"/>
      <c r="JI738" s="28"/>
      <c r="JJ738" s="28"/>
      <c r="JK738" s="28"/>
      <c r="JL738" s="28"/>
      <c r="JM738" s="28"/>
      <c r="JN738" s="28"/>
      <c r="JO738" s="28"/>
      <c r="JP738" s="28"/>
      <c r="JQ738" s="28"/>
      <c r="JR738" s="28"/>
      <c r="JS738" s="28"/>
    </row>
    <row r="739" spans="1:279" s="27" customFormat="1" ht="12.75" outlineLevel="1" x14ac:dyDescent="0.2">
      <c r="A739" s="33"/>
      <c r="B739" s="58"/>
      <c r="C739" s="284" t="s">
        <v>221</v>
      </c>
      <c r="D739" s="33"/>
      <c r="E739" s="33"/>
      <c r="F739" s="33"/>
      <c r="G739" s="33"/>
      <c r="H739" s="33"/>
      <c r="I739" s="12"/>
      <c r="J739" s="286">
        <f>+J$728/J725</f>
        <v>7.5101017046047339E-2</v>
      </c>
      <c r="K739" s="286">
        <f t="shared" si="1710"/>
        <v>0.11717326812785747</v>
      </c>
      <c r="L739" s="286">
        <f t="shared" si="1710"/>
        <v>0.11446752105956791</v>
      </c>
      <c r="M739" s="286">
        <f t="shared" si="1710"/>
        <v>8.3133022503053919E-2</v>
      </c>
      <c r="N739" s="286">
        <f t="shared" ref="N739:AJ739" si="1717">+N$728/N725</f>
        <v>0.10071376130805676</v>
      </c>
      <c r="O739" s="286">
        <f t="shared" si="1717"/>
        <v>0.10172087976299529</v>
      </c>
      <c r="P739" s="286">
        <f t="shared" si="1717"/>
        <v>0.12609302646002032</v>
      </c>
      <c r="Q739" s="286">
        <f t="shared" si="1717"/>
        <v>0.10068697331748844</v>
      </c>
      <c r="R739" s="286">
        <f t="shared" si="1717"/>
        <v>6.9528913949127899E-2</v>
      </c>
      <c r="S739" s="286">
        <f t="shared" si="1717"/>
        <v>7.4539827191718852E-2</v>
      </c>
      <c r="T739" s="286">
        <f t="shared" si="1717"/>
        <v>6.8174780351260622E-2</v>
      </c>
      <c r="U739" s="286">
        <f t="shared" si="1717"/>
        <v>6.8192312968852226E-2</v>
      </c>
      <c r="V739" s="286">
        <f t="shared" si="1717"/>
        <v>8.6428334180146782E-2</v>
      </c>
      <c r="W739" s="286">
        <f t="shared" si="1717"/>
        <v>0.13967048087632747</v>
      </c>
      <c r="X739" s="286">
        <f t="shared" si="1717"/>
        <v>9.6769871140690703E-2</v>
      </c>
      <c r="Y739" s="286">
        <f t="shared" si="1717"/>
        <v>0.13229954389328696</v>
      </c>
      <c r="Z739" s="286">
        <f t="shared" si="1717"/>
        <v>0.11906064327253602</v>
      </c>
      <c r="AA739" s="286">
        <f t="shared" si="1717"/>
        <v>8.0045379477824169E-2</v>
      </c>
      <c r="AB739" s="286">
        <f t="shared" si="1717"/>
        <v>0.10985019470692152</v>
      </c>
      <c r="AC739" s="286">
        <f t="shared" si="1717"/>
        <v>0.10543363061491019</v>
      </c>
      <c r="AD739" s="286">
        <f t="shared" si="1717"/>
        <v>9.5015276051359968E-2</v>
      </c>
      <c r="AE739" s="286">
        <f t="shared" si="1717"/>
        <v>0.10522459562794775</v>
      </c>
      <c r="AF739" s="286">
        <f t="shared" si="1717"/>
        <v>8.9020995429094266E-2</v>
      </c>
      <c r="AG739" s="286">
        <f t="shared" si="1717"/>
        <v>8.1760828027493584E-2</v>
      </c>
      <c r="AH739" s="286">
        <f t="shared" si="1717"/>
        <v>0.12868018077689022</v>
      </c>
      <c r="AI739" s="286">
        <f t="shared" si="1717"/>
        <v>0.15131603878245067</v>
      </c>
      <c r="AJ739" s="286">
        <f t="shared" si="1717"/>
        <v>0.21183622707879815</v>
      </c>
      <c r="AK739" s="286">
        <f t="shared" ref="AK739:AO739" si="1718">+AK$728/AK725</f>
        <v>0.10129993421671243</v>
      </c>
      <c r="AL739" s="286">
        <f t="shared" si="1718"/>
        <v>0.10128629696386915</v>
      </c>
      <c r="AM739" s="286">
        <f t="shared" si="1718"/>
        <v>5.5425133239145538E-2</v>
      </c>
      <c r="AN739" s="286">
        <f t="shared" si="1718"/>
        <v>5.860806492968839E-2</v>
      </c>
      <c r="AO739" s="286">
        <f t="shared" si="1718"/>
        <v>6.11985569847769E-2</v>
      </c>
      <c r="AP739" s="286">
        <f t="shared" ref="AP739:AS739" si="1719">+AP$728/AP725</f>
        <v>5.9348821065355925E-2</v>
      </c>
      <c r="AQ739" s="286">
        <f t="shared" si="1719"/>
        <v>7.8563370677290106E-2</v>
      </c>
      <c r="AR739" s="286">
        <f t="shared" si="1719"/>
        <v>0.08</v>
      </c>
      <c r="AS739" s="286">
        <f t="shared" si="1719"/>
        <v>0.10000000000000002</v>
      </c>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c r="CG739" s="34"/>
      <c r="CH739" s="34"/>
      <c r="CI739" s="34"/>
      <c r="CJ739" s="34"/>
      <c r="CK739" s="34"/>
      <c r="CL739" s="34"/>
      <c r="CM739" s="34"/>
      <c r="CN739" s="34"/>
      <c r="CO739" s="34"/>
      <c r="CP739" s="34"/>
      <c r="CQ739" s="34"/>
      <c r="CR739" s="34"/>
      <c r="CS739" s="34"/>
      <c r="CT739" s="34"/>
      <c r="CU739" s="34"/>
      <c r="CV739" s="34"/>
      <c r="CW739" s="34"/>
      <c r="CX739" s="34"/>
      <c r="CY739" s="34"/>
      <c r="CZ739" s="34"/>
      <c r="DA739" s="34"/>
      <c r="DB739" s="14"/>
      <c r="DC739" s="28"/>
      <c r="DD739" s="28"/>
      <c r="DE739" s="28"/>
      <c r="DF739" s="28"/>
      <c r="DG739" s="28"/>
      <c r="DH739" s="28"/>
      <c r="DI739" s="28"/>
      <c r="DJ739" s="28"/>
      <c r="DK739" s="28"/>
      <c r="DL739" s="28"/>
      <c r="DM739" s="28"/>
      <c r="DN739" s="28"/>
      <c r="DO739" s="28"/>
      <c r="DP739" s="28"/>
      <c r="DQ739" s="28"/>
      <c r="DR739" s="28"/>
      <c r="DS739" s="28"/>
      <c r="DT739" s="28"/>
      <c r="DU739" s="28"/>
      <c r="DV739" s="28"/>
      <c r="DW739" s="28"/>
      <c r="DX739" s="28"/>
      <c r="DY739" s="28"/>
      <c r="DZ739" s="28"/>
      <c r="EA739" s="28"/>
      <c r="EB739" s="28"/>
      <c r="EC739" s="28"/>
      <c r="ED739" s="28"/>
      <c r="EE739" s="28"/>
      <c r="EF739" s="28"/>
      <c r="EG739" s="28"/>
      <c r="EH739" s="28"/>
      <c r="EI739" s="28"/>
      <c r="EJ739" s="28"/>
      <c r="EK739" s="28"/>
      <c r="EL739" s="28"/>
      <c r="EM739" s="28"/>
      <c r="EN739" s="28"/>
      <c r="EO739" s="28"/>
      <c r="EP739" s="28"/>
      <c r="EQ739" s="28"/>
      <c r="ER739" s="28"/>
      <c r="ES739" s="28"/>
      <c r="ET739" s="28"/>
      <c r="EU739" s="28"/>
      <c r="EV739" s="28"/>
      <c r="EW739" s="28"/>
      <c r="EX739" s="28"/>
      <c r="EY739" s="28"/>
      <c r="EZ739" s="28"/>
      <c r="FA739" s="28"/>
      <c r="FB739" s="28"/>
      <c r="FC739" s="28"/>
      <c r="FD739" s="28"/>
      <c r="FE739" s="28"/>
      <c r="FF739" s="28"/>
      <c r="FG739" s="28"/>
      <c r="FH739" s="28"/>
      <c r="FI739" s="28"/>
      <c r="FJ739" s="28"/>
      <c r="FK739" s="28"/>
      <c r="FL739" s="28"/>
      <c r="FM739" s="28"/>
      <c r="FN739" s="28"/>
      <c r="FO739" s="28"/>
      <c r="FP739" s="28"/>
      <c r="FQ739" s="28"/>
      <c r="FR739" s="28"/>
      <c r="FS739" s="28"/>
      <c r="FT739" s="28"/>
      <c r="FU739" s="28"/>
      <c r="FV739" s="28"/>
      <c r="FW739" s="28"/>
      <c r="FX739" s="28"/>
      <c r="FY739" s="28"/>
      <c r="FZ739" s="28"/>
      <c r="GA739" s="28"/>
      <c r="GB739" s="28"/>
      <c r="GC739" s="28"/>
      <c r="GD739" s="28"/>
      <c r="GE739" s="28"/>
      <c r="GF739" s="28"/>
      <c r="GG739" s="28"/>
      <c r="GH739" s="28"/>
      <c r="GI739" s="28"/>
      <c r="GJ739" s="28"/>
      <c r="GK739" s="28"/>
      <c r="GL739" s="28"/>
      <c r="GM739" s="28"/>
      <c r="GN739" s="28"/>
      <c r="GO739" s="28"/>
      <c r="GP739" s="28"/>
      <c r="GQ739" s="28"/>
      <c r="GR739" s="28"/>
      <c r="GS739" s="28"/>
      <c r="GT739" s="28"/>
      <c r="GU739" s="28"/>
      <c r="GV739" s="28"/>
      <c r="GW739" s="28"/>
      <c r="GX739" s="28"/>
      <c r="GY739" s="28"/>
      <c r="GZ739" s="28"/>
      <c r="HA739" s="28"/>
      <c r="HB739" s="28"/>
      <c r="HC739" s="28"/>
      <c r="HD739" s="28"/>
      <c r="HE739" s="28"/>
      <c r="HF739" s="28"/>
      <c r="HG739" s="28"/>
      <c r="HH739" s="28"/>
      <c r="HI739" s="28"/>
      <c r="HJ739" s="28"/>
      <c r="HK739" s="28"/>
      <c r="HL739" s="28"/>
      <c r="HM739" s="28"/>
      <c r="HN739" s="28"/>
      <c r="HO739" s="28"/>
      <c r="HP739" s="28"/>
      <c r="HQ739" s="28"/>
      <c r="HR739" s="28"/>
      <c r="HS739" s="28"/>
      <c r="HT739" s="28"/>
      <c r="HU739" s="28"/>
      <c r="HV739" s="28"/>
      <c r="HW739" s="28"/>
      <c r="HX739" s="28"/>
      <c r="HY739" s="28"/>
      <c r="HZ739" s="28"/>
      <c r="IA739" s="28"/>
      <c r="IB739" s="28"/>
      <c r="IC739" s="28"/>
      <c r="ID739" s="28"/>
      <c r="IE739" s="28"/>
      <c r="IF739" s="28"/>
      <c r="IG739" s="28"/>
      <c r="IH739" s="28"/>
      <c r="II739" s="28"/>
      <c r="IJ739" s="28"/>
      <c r="IK739" s="28"/>
      <c r="IL739" s="28"/>
      <c r="IM739" s="28"/>
      <c r="IN739" s="28"/>
      <c r="IO739" s="28"/>
      <c r="IP739" s="28"/>
      <c r="IQ739" s="28"/>
      <c r="IR739" s="28"/>
      <c r="IS739" s="28"/>
      <c r="IT739" s="28"/>
      <c r="IU739" s="28"/>
      <c r="IV739" s="28"/>
      <c r="IW739" s="28"/>
      <c r="IX739" s="28"/>
      <c r="IY739" s="28"/>
      <c r="IZ739" s="28"/>
      <c r="JA739" s="28"/>
      <c r="JB739" s="28"/>
      <c r="JC739" s="28"/>
      <c r="JD739" s="28"/>
      <c r="JE739" s="28"/>
      <c r="JF739" s="28"/>
      <c r="JG739" s="28"/>
      <c r="JH739" s="28"/>
      <c r="JI739" s="28"/>
      <c r="JJ739" s="28"/>
      <c r="JK739" s="28"/>
      <c r="JL739" s="28"/>
      <c r="JM739" s="28"/>
      <c r="JN739" s="28"/>
      <c r="JO739" s="28"/>
      <c r="JP739" s="28"/>
      <c r="JQ739" s="28"/>
      <c r="JR739" s="28"/>
      <c r="JS739" s="28"/>
    </row>
    <row r="740" spans="1:279" s="27" customFormat="1" ht="12.75" outlineLevel="1" x14ac:dyDescent="0.2">
      <c r="A740" s="33"/>
      <c r="B740" s="58"/>
      <c r="C740" s="33"/>
      <c r="D740" s="33"/>
      <c r="E740" s="33"/>
      <c r="F740" s="33"/>
      <c r="G740" s="33"/>
      <c r="H740" s="33"/>
      <c r="I740" s="12"/>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c r="CG740" s="34"/>
      <c r="CH740" s="34"/>
      <c r="CI740" s="34"/>
      <c r="CJ740" s="34"/>
      <c r="CK740" s="34"/>
      <c r="CL740" s="34"/>
      <c r="CM740" s="34"/>
      <c r="CN740" s="34"/>
      <c r="CO740" s="34"/>
      <c r="CP740" s="34"/>
      <c r="CQ740" s="34"/>
      <c r="CR740" s="34"/>
      <c r="CS740" s="34"/>
      <c r="CT740" s="34"/>
      <c r="CU740" s="34"/>
      <c r="CV740" s="34"/>
      <c r="CW740" s="34"/>
      <c r="CX740" s="34"/>
      <c r="CY740" s="34"/>
      <c r="CZ740" s="34"/>
      <c r="DA740" s="34"/>
      <c r="DB740" s="14"/>
      <c r="DC740" s="28"/>
      <c r="DD740" s="28"/>
      <c r="DE740" s="28"/>
      <c r="DF740" s="28"/>
      <c r="DG740" s="28"/>
      <c r="DH740" s="28"/>
      <c r="DI740" s="28"/>
      <c r="DJ740" s="28"/>
      <c r="DK740" s="28"/>
      <c r="DL740" s="28"/>
      <c r="DM740" s="28"/>
      <c r="DN740" s="28"/>
      <c r="DO740" s="28"/>
      <c r="DP740" s="28"/>
      <c r="DQ740" s="28"/>
      <c r="DR740" s="28"/>
      <c r="DS740" s="28"/>
      <c r="DT740" s="28"/>
      <c r="DU740" s="28"/>
      <c r="DV740" s="28"/>
      <c r="DW740" s="28"/>
      <c r="DX740" s="28"/>
      <c r="DY740" s="28"/>
      <c r="DZ740" s="28"/>
      <c r="EA740" s="28"/>
      <c r="EB740" s="28"/>
      <c r="EC740" s="28"/>
      <c r="ED740" s="28"/>
      <c r="EE740" s="28"/>
      <c r="EF740" s="28"/>
      <c r="EG740" s="28"/>
      <c r="EH740" s="28"/>
      <c r="EI740" s="28"/>
      <c r="EJ740" s="28"/>
      <c r="EK740" s="28"/>
      <c r="EL740" s="28"/>
      <c r="EM740" s="28"/>
      <c r="EN740" s="28"/>
      <c r="EO740" s="28"/>
      <c r="EP740" s="28"/>
      <c r="EQ740" s="28"/>
      <c r="ER740" s="28"/>
      <c r="ES740" s="28"/>
      <c r="ET740" s="28"/>
      <c r="EU740" s="28"/>
      <c r="EV740" s="28"/>
      <c r="EW740" s="28"/>
      <c r="EX740" s="28"/>
      <c r="EY740" s="28"/>
      <c r="EZ740" s="28"/>
      <c r="FA740" s="28"/>
      <c r="FB740" s="28"/>
      <c r="FC740" s="28"/>
      <c r="FD740" s="28"/>
      <c r="FE740" s="28"/>
      <c r="FF740" s="28"/>
      <c r="FG740" s="28"/>
      <c r="FH740" s="28"/>
      <c r="FI740" s="28"/>
      <c r="FJ740" s="28"/>
      <c r="FK740" s="28"/>
      <c r="FL740" s="28"/>
      <c r="FM740" s="28"/>
      <c r="FN740" s="28"/>
      <c r="FO740" s="28"/>
      <c r="FP740" s="28"/>
      <c r="FQ740" s="28"/>
      <c r="FR740" s="28"/>
      <c r="FS740" s="28"/>
      <c r="FT740" s="28"/>
      <c r="FU740" s="28"/>
      <c r="FV740" s="28"/>
      <c r="FW740" s="28"/>
      <c r="FX740" s="28"/>
      <c r="FY740" s="28"/>
      <c r="FZ740" s="28"/>
      <c r="GA740" s="28"/>
      <c r="GB740" s="28"/>
      <c r="GC740" s="28"/>
      <c r="GD740" s="28"/>
      <c r="GE740" s="28"/>
      <c r="GF740" s="28"/>
      <c r="GG740" s="28"/>
      <c r="GH740" s="28"/>
      <c r="GI740" s="28"/>
      <c r="GJ740" s="28"/>
      <c r="GK740" s="28"/>
      <c r="GL740" s="28"/>
      <c r="GM740" s="28"/>
      <c r="GN740" s="28"/>
      <c r="GO740" s="28"/>
      <c r="GP740" s="28"/>
      <c r="GQ740" s="28"/>
      <c r="GR740" s="28"/>
      <c r="GS740" s="28"/>
      <c r="GT740" s="28"/>
      <c r="GU740" s="28"/>
      <c r="GV740" s="28"/>
      <c r="GW740" s="28"/>
      <c r="GX740" s="28"/>
      <c r="GY740" s="28"/>
      <c r="GZ740" s="28"/>
      <c r="HA740" s="28"/>
      <c r="HB740" s="28"/>
      <c r="HC740" s="28"/>
      <c r="HD740" s="28"/>
      <c r="HE740" s="28"/>
      <c r="HF740" s="28"/>
      <c r="HG740" s="28"/>
      <c r="HH740" s="28"/>
      <c r="HI740" s="28"/>
      <c r="HJ740" s="28"/>
      <c r="HK740" s="28"/>
      <c r="HL740" s="28"/>
      <c r="HM740" s="28"/>
      <c r="HN740" s="28"/>
      <c r="HO740" s="28"/>
      <c r="HP740" s="28"/>
      <c r="HQ740" s="28"/>
      <c r="HR740" s="28"/>
      <c r="HS740" s="28"/>
      <c r="HT740" s="28"/>
      <c r="HU740" s="28"/>
      <c r="HV740" s="28"/>
      <c r="HW740" s="28"/>
      <c r="HX740" s="28"/>
      <c r="HY740" s="28"/>
      <c r="HZ740" s="28"/>
      <c r="IA740" s="28"/>
      <c r="IB740" s="28"/>
      <c r="IC740" s="28"/>
      <c r="ID740" s="28"/>
      <c r="IE740" s="28"/>
      <c r="IF740" s="28"/>
      <c r="IG740" s="28"/>
      <c r="IH740" s="28"/>
      <c r="II740" s="28"/>
      <c r="IJ740" s="28"/>
      <c r="IK740" s="28"/>
      <c r="IL740" s="28"/>
      <c r="IM740" s="28"/>
      <c r="IN740" s="28"/>
      <c r="IO740" s="28"/>
      <c r="IP740" s="28"/>
      <c r="IQ740" s="28"/>
      <c r="IR740" s="28"/>
      <c r="IS740" s="28"/>
      <c r="IT740" s="28"/>
      <c r="IU740" s="28"/>
      <c r="IV740" s="28"/>
      <c r="IW740" s="28"/>
      <c r="IX740" s="28"/>
      <c r="IY740" s="28"/>
      <c r="IZ740" s="28"/>
      <c r="JA740" s="28"/>
      <c r="JB740" s="28"/>
      <c r="JC740" s="28"/>
      <c r="JD740" s="28"/>
      <c r="JE740" s="28"/>
      <c r="JF740" s="28"/>
      <c r="JG740" s="28"/>
      <c r="JH740" s="28"/>
      <c r="JI740" s="28"/>
      <c r="JJ740" s="28"/>
      <c r="JK740" s="28"/>
      <c r="JL740" s="28"/>
      <c r="JM740" s="28"/>
      <c r="JN740" s="28"/>
      <c r="JO740" s="28"/>
      <c r="JP740" s="28"/>
      <c r="JQ740" s="28"/>
      <c r="JR740" s="28"/>
      <c r="JS740" s="28"/>
    </row>
    <row r="741" spans="1:279" s="27" customFormat="1" ht="12.75" outlineLevel="1" x14ac:dyDescent="0.2">
      <c r="A741" s="33"/>
      <c r="B741" s="58"/>
      <c r="C741" s="285" t="str">
        <f>+C729</f>
        <v>INFRAESTRUCTURA</v>
      </c>
      <c r="D741" s="33"/>
      <c r="E741" s="33"/>
      <c r="F741" s="33"/>
      <c r="G741" s="33"/>
      <c r="H741" s="33"/>
      <c r="I741" s="12"/>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c r="CG741" s="34"/>
      <c r="CH741" s="34"/>
      <c r="CI741" s="34"/>
      <c r="CJ741" s="34"/>
      <c r="CK741" s="34"/>
      <c r="CL741" s="34"/>
      <c r="CM741" s="34"/>
      <c r="CN741" s="34"/>
      <c r="CO741" s="34"/>
      <c r="CP741" s="34"/>
      <c r="CQ741" s="34"/>
      <c r="CR741" s="34"/>
      <c r="CS741" s="34"/>
      <c r="CT741" s="34"/>
      <c r="CU741" s="34"/>
      <c r="CV741" s="34"/>
      <c r="CW741" s="34"/>
      <c r="CX741" s="34"/>
      <c r="CY741" s="34"/>
      <c r="CZ741" s="34"/>
      <c r="DA741" s="34"/>
      <c r="DB741" s="14"/>
      <c r="DC741" s="28"/>
      <c r="DD741" s="28"/>
      <c r="DE741" s="28"/>
      <c r="DF741" s="28"/>
      <c r="DG741" s="28"/>
      <c r="DH741" s="28"/>
      <c r="DI741" s="28"/>
      <c r="DJ741" s="28"/>
      <c r="DK741" s="28"/>
      <c r="DL741" s="28"/>
      <c r="DM741" s="28"/>
      <c r="DN741" s="28"/>
      <c r="DO741" s="28"/>
      <c r="DP741" s="28"/>
      <c r="DQ741" s="28"/>
      <c r="DR741" s="28"/>
      <c r="DS741" s="28"/>
      <c r="DT741" s="28"/>
      <c r="DU741" s="28"/>
      <c r="DV741" s="28"/>
      <c r="DW741" s="28"/>
      <c r="DX741" s="28"/>
      <c r="DY741" s="28"/>
      <c r="DZ741" s="28"/>
      <c r="EA741" s="28"/>
      <c r="EB741" s="28"/>
      <c r="EC741" s="28"/>
      <c r="ED741" s="28"/>
      <c r="EE741" s="28"/>
      <c r="EF741" s="28"/>
      <c r="EG741" s="28"/>
      <c r="EH741" s="28"/>
      <c r="EI741" s="28"/>
      <c r="EJ741" s="28"/>
      <c r="EK741" s="28"/>
      <c r="EL741" s="28"/>
      <c r="EM741" s="28"/>
      <c r="EN741" s="28"/>
      <c r="EO741" s="28"/>
      <c r="EP741" s="28"/>
      <c r="EQ741" s="28"/>
      <c r="ER741" s="28"/>
      <c r="ES741" s="28"/>
      <c r="ET741" s="28"/>
      <c r="EU741" s="28"/>
      <c r="EV741" s="28"/>
      <c r="EW741" s="28"/>
      <c r="EX741" s="28"/>
      <c r="EY741" s="28"/>
      <c r="EZ741" s="28"/>
      <c r="FA741" s="28"/>
      <c r="FB741" s="28"/>
      <c r="FC741" s="28"/>
      <c r="FD741" s="28"/>
      <c r="FE741" s="28"/>
      <c r="FF741" s="28"/>
      <c r="FG741" s="28"/>
      <c r="FH741" s="28"/>
      <c r="FI741" s="28"/>
      <c r="FJ741" s="28"/>
      <c r="FK741" s="28"/>
      <c r="FL741" s="28"/>
      <c r="FM741" s="28"/>
      <c r="FN741" s="28"/>
      <c r="FO741" s="28"/>
      <c r="FP741" s="28"/>
      <c r="FQ741" s="28"/>
      <c r="FR741" s="28"/>
      <c r="FS741" s="28"/>
      <c r="FT741" s="28"/>
      <c r="FU741" s="28"/>
      <c r="FV741" s="28"/>
      <c r="FW741" s="28"/>
      <c r="FX741" s="28"/>
      <c r="FY741" s="28"/>
      <c r="FZ741" s="28"/>
      <c r="GA741" s="28"/>
      <c r="GB741" s="28"/>
      <c r="GC741" s="28"/>
      <c r="GD741" s="28"/>
      <c r="GE741" s="28"/>
      <c r="GF741" s="28"/>
      <c r="GG741" s="28"/>
      <c r="GH741" s="28"/>
      <c r="GI741" s="28"/>
      <c r="GJ741" s="28"/>
      <c r="GK741" s="28"/>
      <c r="GL741" s="28"/>
      <c r="GM741" s="28"/>
      <c r="GN741" s="28"/>
      <c r="GO741" s="28"/>
      <c r="GP741" s="28"/>
      <c r="GQ741" s="28"/>
      <c r="GR741" s="28"/>
      <c r="GS741" s="28"/>
      <c r="GT741" s="28"/>
      <c r="GU741" s="28"/>
      <c r="GV741" s="28"/>
      <c r="GW741" s="28"/>
      <c r="GX741" s="28"/>
      <c r="GY741" s="28"/>
      <c r="GZ741" s="28"/>
      <c r="HA741" s="28"/>
      <c r="HB741" s="28"/>
      <c r="HC741" s="28"/>
      <c r="HD741" s="28"/>
      <c r="HE741" s="28"/>
      <c r="HF741" s="28"/>
      <c r="HG741" s="28"/>
      <c r="HH741" s="28"/>
      <c r="HI741" s="28"/>
      <c r="HJ741" s="28"/>
      <c r="HK741" s="28"/>
      <c r="HL741" s="28"/>
      <c r="HM741" s="28"/>
      <c r="HN741" s="28"/>
      <c r="HO741" s="28"/>
      <c r="HP741" s="28"/>
      <c r="HQ741" s="28"/>
      <c r="HR741" s="28"/>
      <c r="HS741" s="28"/>
      <c r="HT741" s="28"/>
      <c r="HU741" s="28"/>
      <c r="HV741" s="28"/>
      <c r="HW741" s="28"/>
      <c r="HX741" s="28"/>
      <c r="HY741" s="28"/>
      <c r="HZ741" s="28"/>
      <c r="IA741" s="28"/>
      <c r="IB741" s="28"/>
      <c r="IC741" s="28"/>
      <c r="ID741" s="28"/>
      <c r="IE741" s="28"/>
      <c r="IF741" s="28"/>
      <c r="IG741" s="28"/>
      <c r="IH741" s="28"/>
      <c r="II741" s="28"/>
      <c r="IJ741" s="28"/>
      <c r="IK741" s="28"/>
      <c r="IL741" s="28"/>
      <c r="IM741" s="28"/>
      <c r="IN741" s="28"/>
      <c r="IO741" s="28"/>
      <c r="IP741" s="28"/>
      <c r="IQ741" s="28"/>
      <c r="IR741" s="28"/>
      <c r="IS741" s="28"/>
      <c r="IT741" s="28"/>
      <c r="IU741" s="28"/>
      <c r="IV741" s="28"/>
      <c r="IW741" s="28"/>
      <c r="IX741" s="28"/>
      <c r="IY741" s="28"/>
      <c r="IZ741" s="28"/>
      <c r="JA741" s="28"/>
      <c r="JB741" s="28"/>
      <c r="JC741" s="28"/>
      <c r="JD741" s="28"/>
      <c r="JE741" s="28"/>
      <c r="JF741" s="28"/>
      <c r="JG741" s="28"/>
      <c r="JH741" s="28"/>
      <c r="JI741" s="28"/>
      <c r="JJ741" s="28"/>
      <c r="JK741" s="28"/>
      <c r="JL741" s="28"/>
      <c r="JM741" s="28"/>
      <c r="JN741" s="28"/>
      <c r="JO741" s="28"/>
      <c r="JP741" s="28"/>
      <c r="JQ741" s="28"/>
      <c r="JR741" s="28"/>
      <c r="JS741" s="28"/>
    </row>
    <row r="742" spans="1:279" s="27" customFormat="1" ht="12.75" outlineLevel="1" x14ac:dyDescent="0.2">
      <c r="A742" s="33"/>
      <c r="B742" s="58"/>
      <c r="C742" s="284" t="str">
        <f>+C736</f>
        <v>TOLWEB SaaS</v>
      </c>
      <c r="D742" s="33"/>
      <c r="E742" s="33"/>
      <c r="F742" s="33"/>
      <c r="G742" s="33"/>
      <c r="H742" s="33"/>
      <c r="I742" s="12"/>
      <c r="J742" s="286">
        <f>+J$729/J722</f>
        <v>0.10505230482320456</v>
      </c>
      <c r="K742" s="286">
        <f t="shared" ref="K742:AJ745" si="1720">+K$729/K722</f>
        <v>0.23625835137839837</v>
      </c>
      <c r="L742" s="286">
        <f t="shared" si="1720"/>
        <v>0.32904147115715998</v>
      </c>
      <c r="M742" s="286">
        <f t="shared" si="1720"/>
        <v>0.32992086668336523</v>
      </c>
      <c r="N742" s="286">
        <f t="shared" si="1720"/>
        <v>0.41015064808735918</v>
      </c>
      <c r="O742" s="286">
        <f t="shared" si="1720"/>
        <v>0.44991145293615259</v>
      </c>
      <c r="P742" s="286">
        <f t="shared" si="1720"/>
        <v>0.35017529164855637</v>
      </c>
      <c r="Q742" s="286">
        <f t="shared" si="1720"/>
        <v>0.42107744245857481</v>
      </c>
      <c r="R742" s="286">
        <f t="shared" si="1720"/>
        <v>0.34687600561763088</v>
      </c>
      <c r="S742" s="286">
        <f t="shared" si="1720"/>
        <v>0.26889416172510783</v>
      </c>
      <c r="T742" s="286">
        <f t="shared" si="1720"/>
        <v>0.21953356123879508</v>
      </c>
      <c r="U742" s="286">
        <f t="shared" si="1720"/>
        <v>0.16152730528007431</v>
      </c>
      <c r="V742" s="286">
        <f t="shared" si="1720"/>
        <v>0.23731920852549421</v>
      </c>
      <c r="W742" s="286">
        <f t="shared" si="1720"/>
        <v>0.32009478565384913</v>
      </c>
      <c r="X742" s="286">
        <f t="shared" si="1720"/>
        <v>0.37413465768736309</v>
      </c>
      <c r="Y742" s="286">
        <f t="shared" si="1720"/>
        <v>0.7624055379083019</v>
      </c>
      <c r="Z742" s="286">
        <f t="shared" si="1720"/>
        <v>0.54370688938609857</v>
      </c>
      <c r="AA742" s="286">
        <f t="shared" si="1720"/>
        <v>0.46190376041800185</v>
      </c>
      <c r="AB742" s="286">
        <f t="shared" si="1720"/>
        <v>0.44171220183935628</v>
      </c>
      <c r="AC742" s="286">
        <f t="shared" si="1720"/>
        <v>0.77771581308340032</v>
      </c>
      <c r="AD742" s="286">
        <f t="shared" si="1720"/>
        <v>0.41742613913060228</v>
      </c>
      <c r="AE742" s="286">
        <f t="shared" si="1720"/>
        <v>0.33009035766504691</v>
      </c>
      <c r="AF742" s="286">
        <f t="shared" si="1720"/>
        <v>0.21895276682509621</v>
      </c>
      <c r="AG742" s="286">
        <f t="shared" si="1720"/>
        <v>0.12180131663337548</v>
      </c>
      <c r="AH742" s="286">
        <f t="shared" si="1720"/>
        <v>0.14998203646287089</v>
      </c>
      <c r="AI742" s="286">
        <f t="shared" si="1720"/>
        <v>0.25756828268370724</v>
      </c>
      <c r="AJ742" s="286">
        <f t="shared" si="1720"/>
        <v>0.27443864594827727</v>
      </c>
      <c r="AK742" s="286">
        <f t="shared" ref="AK742:AO742" si="1721">+AK$729/AK722</f>
        <v>0.28490075066378417</v>
      </c>
      <c r="AL742" s="286">
        <f t="shared" si="1721"/>
        <v>0.34893310079330131</v>
      </c>
      <c r="AM742" s="286">
        <f t="shared" si="1721"/>
        <v>0.15926525413309339</v>
      </c>
      <c r="AN742" s="286">
        <f t="shared" si="1721"/>
        <v>0.14649791761278178</v>
      </c>
      <c r="AO742" s="286">
        <f t="shared" si="1721"/>
        <v>0.15964694818113656</v>
      </c>
      <c r="AP742" s="286">
        <f t="shared" ref="AP742:AS742" si="1722">+AP$729/AP722</f>
        <v>0.21517192549227229</v>
      </c>
      <c r="AQ742" s="286">
        <f t="shared" si="1722"/>
        <v>0.29360245810455232</v>
      </c>
      <c r="AR742" s="286">
        <f t="shared" si="1722"/>
        <v>0.27758146762086666</v>
      </c>
      <c r="AS742" s="286">
        <f t="shared" si="1722"/>
        <v>0.28174337682171091</v>
      </c>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c r="CG742" s="34"/>
      <c r="CH742" s="34"/>
      <c r="CI742" s="34"/>
      <c r="CJ742" s="34"/>
      <c r="CK742" s="34"/>
      <c r="CL742" s="34"/>
      <c r="CM742" s="34"/>
      <c r="CN742" s="34"/>
      <c r="CO742" s="34"/>
      <c r="CP742" s="34"/>
      <c r="CQ742" s="34"/>
      <c r="CR742" s="34"/>
      <c r="CS742" s="34"/>
      <c r="CT742" s="34"/>
      <c r="CU742" s="34"/>
      <c r="CV742" s="34"/>
      <c r="CW742" s="34"/>
      <c r="CX742" s="34"/>
      <c r="CY742" s="34"/>
      <c r="CZ742" s="34"/>
      <c r="DA742" s="34"/>
      <c r="DB742" s="14"/>
      <c r="DC742" s="28"/>
      <c r="DD742" s="28"/>
      <c r="DE742" s="28"/>
      <c r="DF742" s="28"/>
      <c r="DG742" s="28"/>
      <c r="DH742" s="28"/>
      <c r="DI742" s="28"/>
      <c r="DJ742" s="28"/>
      <c r="DK742" s="28"/>
      <c r="DL742" s="28"/>
      <c r="DM742" s="28"/>
      <c r="DN742" s="28"/>
      <c r="DO742" s="28"/>
      <c r="DP742" s="28"/>
      <c r="DQ742" s="28"/>
      <c r="DR742" s="28"/>
      <c r="DS742" s="28"/>
      <c r="DT742" s="28"/>
      <c r="DU742" s="28"/>
      <c r="DV742" s="28"/>
      <c r="DW742" s="28"/>
      <c r="DX742" s="28"/>
      <c r="DY742" s="28"/>
      <c r="DZ742" s="28"/>
      <c r="EA742" s="28"/>
      <c r="EB742" s="28"/>
      <c r="EC742" s="28"/>
      <c r="ED742" s="28"/>
      <c r="EE742" s="28"/>
      <c r="EF742" s="28"/>
      <c r="EG742" s="28"/>
      <c r="EH742" s="28"/>
      <c r="EI742" s="28"/>
      <c r="EJ742" s="28"/>
      <c r="EK742" s="28"/>
      <c r="EL742" s="28"/>
      <c r="EM742" s="28"/>
      <c r="EN742" s="28"/>
      <c r="EO742" s="28"/>
      <c r="EP742" s="28"/>
      <c r="EQ742" s="28"/>
      <c r="ER742" s="28"/>
      <c r="ES742" s="28"/>
      <c r="ET742" s="28"/>
      <c r="EU742" s="28"/>
      <c r="EV742" s="28"/>
      <c r="EW742" s="28"/>
      <c r="EX742" s="28"/>
      <c r="EY742" s="28"/>
      <c r="EZ742" s="28"/>
      <c r="FA742" s="28"/>
      <c r="FB742" s="28"/>
      <c r="FC742" s="28"/>
      <c r="FD742" s="28"/>
      <c r="FE742" s="28"/>
      <c r="FF742" s="28"/>
      <c r="FG742" s="28"/>
      <c r="FH742" s="28"/>
      <c r="FI742" s="28"/>
      <c r="FJ742" s="28"/>
      <c r="FK742" s="28"/>
      <c r="FL742" s="28"/>
      <c r="FM742" s="28"/>
      <c r="FN742" s="28"/>
      <c r="FO742" s="28"/>
      <c r="FP742" s="28"/>
      <c r="FQ742" s="28"/>
      <c r="FR742" s="28"/>
      <c r="FS742" s="28"/>
      <c r="FT742" s="28"/>
      <c r="FU742" s="28"/>
      <c r="FV742" s="28"/>
      <c r="FW742" s="28"/>
      <c r="FX742" s="28"/>
      <c r="FY742" s="28"/>
      <c r="FZ742" s="28"/>
      <c r="GA742" s="28"/>
      <c r="GB742" s="28"/>
      <c r="GC742" s="28"/>
      <c r="GD742" s="28"/>
      <c r="GE742" s="28"/>
      <c r="GF742" s="28"/>
      <c r="GG742" s="28"/>
      <c r="GH742" s="28"/>
      <c r="GI742" s="28"/>
      <c r="GJ742" s="28"/>
      <c r="GK742" s="28"/>
      <c r="GL742" s="28"/>
      <c r="GM742" s="28"/>
      <c r="GN742" s="28"/>
      <c r="GO742" s="28"/>
      <c r="GP742" s="28"/>
      <c r="GQ742" s="28"/>
      <c r="GR742" s="28"/>
      <c r="GS742" s="28"/>
      <c r="GT742" s="28"/>
      <c r="GU742" s="28"/>
      <c r="GV742" s="28"/>
      <c r="GW742" s="28"/>
      <c r="GX742" s="28"/>
      <c r="GY742" s="28"/>
      <c r="GZ742" s="28"/>
      <c r="HA742" s="28"/>
      <c r="HB742" s="28"/>
      <c r="HC742" s="28"/>
      <c r="HD742" s="28"/>
      <c r="HE742" s="28"/>
      <c r="HF742" s="28"/>
      <c r="HG742" s="28"/>
      <c r="HH742" s="28"/>
      <c r="HI742" s="28"/>
      <c r="HJ742" s="28"/>
      <c r="HK742" s="28"/>
      <c r="HL742" s="28"/>
      <c r="HM742" s="28"/>
      <c r="HN742" s="28"/>
      <c r="HO742" s="28"/>
      <c r="HP742" s="28"/>
      <c r="HQ742" s="28"/>
      <c r="HR742" s="28"/>
      <c r="HS742" s="28"/>
      <c r="HT742" s="28"/>
      <c r="HU742" s="28"/>
      <c r="HV742" s="28"/>
      <c r="HW742" s="28"/>
      <c r="HX742" s="28"/>
      <c r="HY742" s="28"/>
      <c r="HZ742" s="28"/>
      <c r="IA742" s="28"/>
      <c r="IB742" s="28"/>
      <c r="IC742" s="28"/>
      <c r="ID742" s="28"/>
      <c r="IE742" s="28"/>
      <c r="IF742" s="28"/>
      <c r="IG742" s="28"/>
      <c r="IH742" s="28"/>
      <c r="II742" s="28"/>
      <c r="IJ742" s="28"/>
      <c r="IK742" s="28"/>
      <c r="IL742" s="28"/>
      <c r="IM742" s="28"/>
      <c r="IN742" s="28"/>
      <c r="IO742" s="28"/>
      <c r="IP742" s="28"/>
      <c r="IQ742" s="28"/>
      <c r="IR742" s="28"/>
      <c r="IS742" s="28"/>
      <c r="IT742" s="28"/>
      <c r="IU742" s="28"/>
      <c r="IV742" s="28"/>
      <c r="IW742" s="28"/>
      <c r="IX742" s="28"/>
      <c r="IY742" s="28"/>
      <c r="IZ742" s="28"/>
      <c r="JA742" s="28"/>
      <c r="JB742" s="28"/>
      <c r="JC742" s="28"/>
      <c r="JD742" s="28"/>
      <c r="JE742" s="28"/>
      <c r="JF742" s="28"/>
      <c r="JG742" s="28"/>
      <c r="JH742" s="28"/>
      <c r="JI742" s="28"/>
      <c r="JJ742" s="28"/>
      <c r="JK742" s="28"/>
      <c r="JL742" s="28"/>
      <c r="JM742" s="28"/>
      <c r="JN742" s="28"/>
      <c r="JO742" s="28"/>
      <c r="JP742" s="28"/>
      <c r="JQ742" s="28"/>
      <c r="JR742" s="28"/>
      <c r="JS742" s="28"/>
    </row>
    <row r="743" spans="1:279" s="27" customFormat="1" ht="12.75" outlineLevel="1" x14ac:dyDescent="0.2">
      <c r="A743" s="33"/>
      <c r="B743" s="58"/>
      <c r="C743" s="284" t="str">
        <f t="shared" ref="C743:C745" si="1723">+C737</f>
        <v>TOLPOS SaaS</v>
      </c>
      <c r="D743" s="33"/>
      <c r="E743" s="33"/>
      <c r="F743" s="33"/>
      <c r="G743" s="33"/>
      <c r="H743" s="33"/>
      <c r="I743" s="12"/>
      <c r="J743" s="286">
        <f t="shared" ref="J743:Y745" si="1724">+J$729/J723</f>
        <v>0.91286219553658032</v>
      </c>
      <c r="K743" s="286">
        <f t="shared" si="1724"/>
        <v>2.0529898674388618</v>
      </c>
      <c r="L743" s="286">
        <f t="shared" si="1724"/>
        <v>2.8592377891052614</v>
      </c>
      <c r="M743" s="286">
        <f t="shared" si="1724"/>
        <v>2.8668793818542051</v>
      </c>
      <c r="N743" s="286">
        <f t="shared" si="1724"/>
        <v>3.5640438517163875</v>
      </c>
      <c r="O743" s="286">
        <f t="shared" si="1724"/>
        <v>3.9095492232706324</v>
      </c>
      <c r="P743" s="286">
        <f t="shared" si="1724"/>
        <v>3.0428821727893665</v>
      </c>
      <c r="Q743" s="286">
        <f t="shared" si="1724"/>
        <v>3.6589932915851398</v>
      </c>
      <c r="R743" s="286">
        <f t="shared" si="1724"/>
        <v>3.014212706708042</v>
      </c>
      <c r="S743" s="286">
        <f t="shared" si="1724"/>
        <v>2.3365819079595376</v>
      </c>
      <c r="T743" s="286">
        <f t="shared" si="1724"/>
        <v>1.9076581807860002</v>
      </c>
      <c r="U743" s="286">
        <f t="shared" si="1724"/>
        <v>1.4036071915340405</v>
      </c>
      <c r="V743" s="286">
        <f t="shared" si="1724"/>
        <v>1.9263066281699941</v>
      </c>
      <c r="W743" s="286">
        <f t="shared" si="1724"/>
        <v>2.3637927036521522</v>
      </c>
      <c r="X743" s="286">
        <f t="shared" si="1724"/>
        <v>2.5209046356454405</v>
      </c>
      <c r="Y743" s="286">
        <f t="shared" si="1724"/>
        <v>3.5026329937628291</v>
      </c>
      <c r="Z743" s="286">
        <f t="shared" si="1720"/>
        <v>2.4958703757843974</v>
      </c>
      <c r="AA743" s="286">
        <f t="shared" si="1720"/>
        <v>2.7201036188237211</v>
      </c>
      <c r="AB743" s="286">
        <f t="shared" si="1720"/>
        <v>2.8630926556482459</v>
      </c>
      <c r="AC743" s="286">
        <f t="shared" si="1720"/>
        <v>4.1460185605528102</v>
      </c>
      <c r="AD743" s="286">
        <f t="shared" si="1720"/>
        <v>3.0663794295683844</v>
      </c>
      <c r="AE743" s="286">
        <f t="shared" si="1720"/>
        <v>2.975802071432212</v>
      </c>
      <c r="AF743" s="286">
        <f t="shared" si="1720"/>
        <v>2.6002920259280073</v>
      </c>
      <c r="AG743" s="286">
        <f t="shared" si="1720"/>
        <v>2.1622770371817004</v>
      </c>
      <c r="AH743" s="286">
        <f t="shared" si="1720"/>
        <v>3.1563011594255399</v>
      </c>
      <c r="AI743" s="286">
        <f t="shared" si="1720"/>
        <v>4.3822432008800343</v>
      </c>
      <c r="AJ743" s="286">
        <f t="shared" si="1720"/>
        <v>3.5331254035033917</v>
      </c>
      <c r="AK743" s="286">
        <f t="shared" ref="AK743:AO743" si="1725">+AK$729/AK723</f>
        <v>3.1940018875364862</v>
      </c>
      <c r="AL743" s="286">
        <f t="shared" si="1725"/>
        <v>3.0303260869456374</v>
      </c>
      <c r="AM743" s="286">
        <f t="shared" si="1725"/>
        <v>1.3585056417300423</v>
      </c>
      <c r="AN743" s="286">
        <f t="shared" si="1725"/>
        <v>16.18375186545525</v>
      </c>
      <c r="AO743" s="286">
        <f t="shared" si="1725"/>
        <v>21.337007278563011</v>
      </c>
      <c r="AP743" s="286">
        <f t="shared" ref="AP743" si="1726">+AP$729/AP723</f>
        <v>28.368585234332436</v>
      </c>
      <c r="AQ743" s="286">
        <v>0</v>
      </c>
      <c r="AR743" s="286">
        <v>0</v>
      </c>
      <c r="AS743" s="286">
        <v>0</v>
      </c>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c r="CG743" s="34"/>
      <c r="CH743" s="34"/>
      <c r="CI743" s="34"/>
      <c r="CJ743" s="34"/>
      <c r="CK743" s="34"/>
      <c r="CL743" s="34"/>
      <c r="CM743" s="34"/>
      <c r="CN743" s="34"/>
      <c r="CO743" s="34"/>
      <c r="CP743" s="34"/>
      <c r="CQ743" s="34"/>
      <c r="CR743" s="34"/>
      <c r="CS743" s="34"/>
      <c r="CT743" s="34"/>
      <c r="CU743" s="34"/>
      <c r="CV743" s="34"/>
      <c r="CW743" s="34"/>
      <c r="CX743" s="34"/>
      <c r="CY743" s="34"/>
      <c r="CZ743" s="34"/>
      <c r="DA743" s="34"/>
      <c r="DB743" s="14"/>
      <c r="DC743" s="28"/>
      <c r="DD743" s="28"/>
      <c r="DE743" s="28"/>
      <c r="DF743" s="28"/>
      <c r="DG743" s="28"/>
      <c r="DH743" s="28"/>
      <c r="DI743" s="28"/>
      <c r="DJ743" s="28"/>
      <c r="DK743" s="28"/>
      <c r="DL743" s="28"/>
      <c r="DM743" s="28"/>
      <c r="DN743" s="28"/>
      <c r="DO743" s="28"/>
      <c r="DP743" s="28"/>
      <c r="DQ743" s="28"/>
      <c r="DR743" s="28"/>
      <c r="DS743" s="28"/>
      <c r="DT743" s="28"/>
      <c r="DU743" s="28"/>
      <c r="DV743" s="28"/>
      <c r="DW743" s="28"/>
      <c r="DX743" s="28"/>
      <c r="DY743" s="28"/>
      <c r="DZ743" s="28"/>
      <c r="EA743" s="28"/>
      <c r="EB743" s="28"/>
      <c r="EC743" s="28"/>
      <c r="ED743" s="28"/>
      <c r="EE743" s="28"/>
      <c r="EF743" s="28"/>
      <c r="EG743" s="28"/>
      <c r="EH743" s="28"/>
      <c r="EI743" s="28"/>
      <c r="EJ743" s="28"/>
      <c r="EK743" s="28"/>
      <c r="EL743" s="28"/>
      <c r="EM743" s="28"/>
      <c r="EN743" s="28"/>
      <c r="EO743" s="28"/>
      <c r="EP743" s="28"/>
      <c r="EQ743" s="28"/>
      <c r="ER743" s="28"/>
      <c r="ES743" s="28"/>
      <c r="ET743" s="28"/>
      <c r="EU743" s="28"/>
      <c r="EV743" s="28"/>
      <c r="EW743" s="28"/>
      <c r="EX743" s="28"/>
      <c r="EY743" s="28"/>
      <c r="EZ743" s="28"/>
      <c r="FA743" s="28"/>
      <c r="FB743" s="28"/>
      <c r="FC743" s="28"/>
      <c r="FD743" s="28"/>
      <c r="FE743" s="28"/>
      <c r="FF743" s="28"/>
      <c r="FG743" s="28"/>
      <c r="FH743" s="28"/>
      <c r="FI743" s="28"/>
      <c r="FJ743" s="28"/>
      <c r="FK743" s="28"/>
      <c r="FL743" s="28"/>
      <c r="FM743" s="28"/>
      <c r="FN743" s="28"/>
      <c r="FO743" s="28"/>
      <c r="FP743" s="28"/>
      <c r="FQ743" s="28"/>
      <c r="FR743" s="28"/>
      <c r="FS743" s="28"/>
      <c r="FT743" s="28"/>
      <c r="FU743" s="28"/>
      <c r="FV743" s="28"/>
      <c r="FW743" s="28"/>
      <c r="FX743" s="28"/>
      <c r="FY743" s="28"/>
      <c r="FZ743" s="28"/>
      <c r="GA743" s="28"/>
      <c r="GB743" s="28"/>
      <c r="GC743" s="28"/>
      <c r="GD743" s="28"/>
      <c r="GE743" s="28"/>
      <c r="GF743" s="28"/>
      <c r="GG743" s="28"/>
      <c r="GH743" s="28"/>
      <c r="GI743" s="28"/>
      <c r="GJ743" s="28"/>
      <c r="GK743" s="28"/>
      <c r="GL743" s="28"/>
      <c r="GM743" s="28"/>
      <c r="GN743" s="28"/>
      <c r="GO743" s="28"/>
      <c r="GP743" s="28"/>
      <c r="GQ743" s="28"/>
      <c r="GR743" s="28"/>
      <c r="GS743" s="28"/>
      <c r="GT743" s="28"/>
      <c r="GU743" s="28"/>
      <c r="GV743" s="28"/>
      <c r="GW743" s="28"/>
      <c r="GX743" s="28"/>
      <c r="GY743" s="28"/>
      <c r="GZ743" s="28"/>
      <c r="HA743" s="28"/>
      <c r="HB743" s="28"/>
      <c r="HC743" s="28"/>
      <c r="HD743" s="28"/>
      <c r="HE743" s="28"/>
      <c r="HF743" s="28"/>
      <c r="HG743" s="28"/>
      <c r="HH743" s="28"/>
      <c r="HI743" s="28"/>
      <c r="HJ743" s="28"/>
      <c r="HK743" s="28"/>
      <c r="HL743" s="28"/>
      <c r="HM743" s="28"/>
      <c r="HN743" s="28"/>
      <c r="HO743" s="28"/>
      <c r="HP743" s="28"/>
      <c r="HQ743" s="28"/>
      <c r="HR743" s="28"/>
      <c r="HS743" s="28"/>
      <c r="HT743" s="28"/>
      <c r="HU743" s="28"/>
      <c r="HV743" s="28"/>
      <c r="HW743" s="28"/>
      <c r="HX743" s="28"/>
      <c r="HY743" s="28"/>
      <c r="HZ743" s="28"/>
      <c r="IA743" s="28"/>
      <c r="IB743" s="28"/>
      <c r="IC743" s="28"/>
      <c r="ID743" s="28"/>
      <c r="IE743" s="28"/>
      <c r="IF743" s="28"/>
      <c r="IG743" s="28"/>
      <c r="IH743" s="28"/>
      <c r="II743" s="28"/>
      <c r="IJ743" s="28"/>
      <c r="IK743" s="28"/>
      <c r="IL743" s="28"/>
      <c r="IM743" s="28"/>
      <c r="IN743" s="28"/>
      <c r="IO743" s="28"/>
      <c r="IP743" s="28"/>
      <c r="IQ743" s="28"/>
      <c r="IR743" s="28"/>
      <c r="IS743" s="28"/>
      <c r="IT743" s="28"/>
      <c r="IU743" s="28"/>
      <c r="IV743" s="28"/>
      <c r="IW743" s="28"/>
      <c r="IX743" s="28"/>
      <c r="IY743" s="28"/>
      <c r="IZ743" s="28"/>
      <c r="JA743" s="28"/>
      <c r="JB743" s="28"/>
      <c r="JC743" s="28"/>
      <c r="JD743" s="28"/>
      <c r="JE743" s="28"/>
      <c r="JF743" s="28"/>
      <c r="JG743" s="28"/>
      <c r="JH743" s="28"/>
      <c r="JI743" s="28"/>
      <c r="JJ743" s="28"/>
      <c r="JK743" s="28"/>
      <c r="JL743" s="28"/>
      <c r="JM743" s="28"/>
      <c r="JN743" s="28"/>
      <c r="JO743" s="28"/>
      <c r="JP743" s="28"/>
      <c r="JQ743" s="28"/>
      <c r="JR743" s="28"/>
      <c r="JS743" s="28"/>
    </row>
    <row r="744" spans="1:279" s="27" customFormat="1" ht="12.75" outlineLevel="1" x14ac:dyDescent="0.2">
      <c r="A744" s="33"/>
      <c r="B744" s="58"/>
      <c r="C744" s="284" t="str">
        <f t="shared" si="1723"/>
        <v>Plataforma UNIBUS</v>
      </c>
      <c r="D744" s="33"/>
      <c r="E744" s="33"/>
      <c r="F744" s="33"/>
      <c r="G744" s="33"/>
      <c r="H744" s="33"/>
      <c r="I744" s="12"/>
      <c r="J744" s="286">
        <f t="shared" si="1724"/>
        <v>0.15449733157901263</v>
      </c>
      <c r="K744" s="286">
        <f t="shared" si="1720"/>
        <v>0.34745820106135045</v>
      </c>
      <c r="L744" s="286">
        <f t="shared" si="1720"/>
        <v>0.48391160344522877</v>
      </c>
      <c r="M744" s="286">
        <f t="shared" si="1720"/>
        <v>0.48520490455299481</v>
      </c>
      <c r="N744" s="286">
        <f t="shared" si="1720"/>
        <v>0.60319648180534469</v>
      </c>
      <c r="O744" s="286">
        <f t="shared" si="1720"/>
        <v>0.66167152679279717</v>
      </c>
      <c r="P744" s="286">
        <f t="shared" si="1720"/>
        <v>0.51499249098487443</v>
      </c>
      <c r="Q744" s="286">
        <f t="shared" si="1720"/>
        <v>0.6192661965622599</v>
      </c>
      <c r="R744" s="286">
        <f t="shared" si="1720"/>
        <v>0.51014032816225252</v>
      </c>
      <c r="S744" s="286">
        <f t="shared" si="1720"/>
        <v>0.39545472642051227</v>
      </c>
      <c r="T744" s="286">
        <f t="shared" si="1720"/>
        <v>0.32286154464209083</v>
      </c>
      <c r="U744" s="286">
        <f t="shared" si="1720"/>
        <v>0.23755345192014968</v>
      </c>
      <c r="V744" s="286">
        <f t="shared" si="1720"/>
        <v>0.17794808860262606</v>
      </c>
      <c r="W744" s="286">
        <f t="shared" si="1720"/>
        <v>0.29939093735245204</v>
      </c>
      <c r="X744" s="286">
        <f t="shared" si="1720"/>
        <v>0.3976638414217335</v>
      </c>
      <c r="Y744" s="286">
        <f t="shared" si="1720"/>
        <v>0.63625112459428546</v>
      </c>
      <c r="Z744" s="286">
        <f t="shared" si="1720"/>
        <v>0.56043999625142993</v>
      </c>
      <c r="AA744" s="286">
        <f t="shared" si="1720"/>
        <v>0.5233876179795639</v>
      </c>
      <c r="AB744" s="286">
        <f t="shared" si="1720"/>
        <v>0.66015271318610869</v>
      </c>
      <c r="AC744" s="286">
        <f t="shared" si="1720"/>
        <v>0.7736722229082299</v>
      </c>
      <c r="AD744" s="286">
        <f t="shared" si="1720"/>
        <v>0.46405319133966155</v>
      </c>
      <c r="AE744" s="286">
        <f t="shared" si="1720"/>
        <v>0.43961491262801355</v>
      </c>
      <c r="AF744" s="286">
        <f t="shared" si="1720"/>
        <v>0.505702237897799</v>
      </c>
      <c r="AG744" s="286">
        <f t="shared" si="1720"/>
        <v>0.51969988959831093</v>
      </c>
      <c r="AH744" s="286">
        <f t="shared" si="1720"/>
        <v>0.7169517362290222</v>
      </c>
      <c r="AI744" s="286">
        <f t="shared" si="1720"/>
        <v>1.0795616173660474</v>
      </c>
      <c r="AJ744" s="286">
        <f t="shared" si="1720"/>
        <v>0.87672784473904231</v>
      </c>
      <c r="AK744" s="286">
        <f t="shared" ref="AK744:AO744" si="1727">+AK$729/AK724</f>
        <v>0.8986694105727544</v>
      </c>
      <c r="AL744" s="286">
        <f t="shared" si="1727"/>
        <v>0.57450609612431336</v>
      </c>
      <c r="AM744" s="286">
        <f t="shared" si="1727"/>
        <v>0.49844441165381637</v>
      </c>
      <c r="AN744" s="286">
        <f t="shared" si="1727"/>
        <v>0.60848602499159865</v>
      </c>
      <c r="AO744" s="286">
        <f t="shared" si="1727"/>
        <v>0.53779668222764454</v>
      </c>
      <c r="AP744" s="286">
        <f t="shared" ref="AP744:AS744" si="1728">+AP$729/AP724</f>
        <v>0.48611721148975634</v>
      </c>
      <c r="AQ744" s="286">
        <f t="shared" si="1728"/>
        <v>0.59330800494873082</v>
      </c>
      <c r="AR744" s="286">
        <f t="shared" si="1728"/>
        <v>0.71558704967372189</v>
      </c>
      <c r="AS744" s="286">
        <f t="shared" si="1728"/>
        <v>1.0038897464218555</v>
      </c>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c r="CG744" s="34"/>
      <c r="CH744" s="34"/>
      <c r="CI744" s="34"/>
      <c r="CJ744" s="34"/>
      <c r="CK744" s="34"/>
      <c r="CL744" s="34"/>
      <c r="CM744" s="34"/>
      <c r="CN744" s="34"/>
      <c r="CO744" s="34"/>
      <c r="CP744" s="34"/>
      <c r="CQ744" s="34"/>
      <c r="CR744" s="34"/>
      <c r="CS744" s="34"/>
      <c r="CT744" s="34"/>
      <c r="CU744" s="34"/>
      <c r="CV744" s="34"/>
      <c r="CW744" s="34"/>
      <c r="CX744" s="34"/>
      <c r="CY744" s="34"/>
      <c r="CZ744" s="34"/>
      <c r="DA744" s="34"/>
      <c r="DB744" s="14"/>
      <c r="DC744" s="28"/>
      <c r="DD744" s="28"/>
      <c r="DE744" s="28"/>
      <c r="DF744" s="28"/>
      <c r="DG744" s="28"/>
      <c r="DH744" s="28"/>
      <c r="DI744" s="28"/>
      <c r="DJ744" s="28"/>
      <c r="DK744" s="28"/>
      <c r="DL744" s="28"/>
      <c r="DM744" s="28"/>
      <c r="DN744" s="28"/>
      <c r="DO744" s="28"/>
      <c r="DP744" s="28"/>
      <c r="DQ744" s="28"/>
      <c r="DR744" s="28"/>
      <c r="DS744" s="28"/>
      <c r="DT744" s="28"/>
      <c r="DU744" s="28"/>
      <c r="DV744" s="28"/>
      <c r="DW744" s="28"/>
      <c r="DX744" s="28"/>
      <c r="DY744" s="28"/>
      <c r="DZ744" s="28"/>
      <c r="EA744" s="28"/>
      <c r="EB744" s="28"/>
      <c r="EC744" s="28"/>
      <c r="ED744" s="28"/>
      <c r="EE744" s="28"/>
      <c r="EF744" s="28"/>
      <c r="EG744" s="28"/>
      <c r="EH744" s="28"/>
      <c r="EI744" s="28"/>
      <c r="EJ744" s="28"/>
      <c r="EK744" s="28"/>
      <c r="EL744" s="28"/>
      <c r="EM744" s="28"/>
      <c r="EN744" s="28"/>
      <c r="EO744" s="28"/>
      <c r="EP744" s="28"/>
      <c r="EQ744" s="28"/>
      <c r="ER744" s="28"/>
      <c r="ES744" s="28"/>
      <c r="ET744" s="28"/>
      <c r="EU744" s="28"/>
      <c r="EV744" s="28"/>
      <c r="EW744" s="28"/>
      <c r="EX744" s="28"/>
      <c r="EY744" s="28"/>
      <c r="EZ744" s="28"/>
      <c r="FA744" s="28"/>
      <c r="FB744" s="28"/>
      <c r="FC744" s="28"/>
      <c r="FD744" s="28"/>
      <c r="FE744" s="28"/>
      <c r="FF744" s="28"/>
      <c r="FG744" s="28"/>
      <c r="FH744" s="28"/>
      <c r="FI744" s="28"/>
      <c r="FJ744" s="28"/>
      <c r="FK744" s="28"/>
      <c r="FL744" s="28"/>
      <c r="FM744" s="28"/>
      <c r="FN744" s="28"/>
      <c r="FO744" s="28"/>
      <c r="FP744" s="28"/>
      <c r="FQ744" s="28"/>
      <c r="FR744" s="28"/>
      <c r="FS744" s="28"/>
      <c r="FT744" s="28"/>
      <c r="FU744" s="28"/>
      <c r="FV744" s="28"/>
      <c r="FW744" s="28"/>
      <c r="FX744" s="28"/>
      <c r="FY744" s="28"/>
      <c r="FZ744" s="28"/>
      <c r="GA744" s="28"/>
      <c r="GB744" s="28"/>
      <c r="GC744" s="28"/>
      <c r="GD744" s="28"/>
      <c r="GE744" s="28"/>
      <c r="GF744" s="28"/>
      <c r="GG744" s="28"/>
      <c r="GH744" s="28"/>
      <c r="GI744" s="28"/>
      <c r="GJ744" s="28"/>
      <c r="GK744" s="28"/>
      <c r="GL744" s="28"/>
      <c r="GM744" s="28"/>
      <c r="GN744" s="28"/>
      <c r="GO744" s="28"/>
      <c r="GP744" s="28"/>
      <c r="GQ744" s="28"/>
      <c r="GR744" s="28"/>
      <c r="GS744" s="28"/>
      <c r="GT744" s="28"/>
      <c r="GU744" s="28"/>
      <c r="GV744" s="28"/>
      <c r="GW744" s="28"/>
      <c r="GX744" s="28"/>
      <c r="GY744" s="28"/>
      <c r="GZ744" s="28"/>
      <c r="HA744" s="28"/>
      <c r="HB744" s="28"/>
      <c r="HC744" s="28"/>
      <c r="HD744" s="28"/>
      <c r="HE744" s="28"/>
      <c r="HF744" s="28"/>
      <c r="HG744" s="28"/>
      <c r="HH744" s="28"/>
      <c r="HI744" s="28"/>
      <c r="HJ744" s="28"/>
      <c r="HK744" s="28"/>
      <c r="HL744" s="28"/>
      <c r="HM744" s="28"/>
      <c r="HN744" s="28"/>
      <c r="HO744" s="28"/>
      <c r="HP744" s="28"/>
      <c r="HQ744" s="28"/>
      <c r="HR744" s="28"/>
      <c r="HS744" s="28"/>
      <c r="HT744" s="28"/>
      <c r="HU744" s="28"/>
      <c r="HV744" s="28"/>
      <c r="HW744" s="28"/>
      <c r="HX744" s="28"/>
      <c r="HY744" s="28"/>
      <c r="HZ744" s="28"/>
      <c r="IA744" s="28"/>
      <c r="IB744" s="28"/>
      <c r="IC744" s="28"/>
      <c r="ID744" s="28"/>
      <c r="IE744" s="28"/>
      <c r="IF744" s="28"/>
      <c r="IG744" s="28"/>
      <c r="IH744" s="28"/>
      <c r="II744" s="28"/>
      <c r="IJ744" s="28"/>
      <c r="IK744" s="28"/>
      <c r="IL744" s="28"/>
      <c r="IM744" s="28"/>
      <c r="IN744" s="28"/>
      <c r="IO744" s="28"/>
      <c r="IP744" s="28"/>
      <c r="IQ744" s="28"/>
      <c r="IR744" s="28"/>
      <c r="IS744" s="28"/>
      <c r="IT744" s="28"/>
      <c r="IU744" s="28"/>
      <c r="IV744" s="28"/>
      <c r="IW744" s="28"/>
      <c r="IX744" s="28"/>
      <c r="IY744" s="28"/>
      <c r="IZ744" s="28"/>
      <c r="JA744" s="28"/>
      <c r="JB744" s="28"/>
      <c r="JC744" s="28"/>
      <c r="JD744" s="28"/>
      <c r="JE744" s="28"/>
      <c r="JF744" s="28"/>
      <c r="JG744" s="28"/>
      <c r="JH744" s="28"/>
      <c r="JI744" s="28"/>
      <c r="JJ744" s="28"/>
      <c r="JK744" s="28"/>
      <c r="JL744" s="28"/>
      <c r="JM744" s="28"/>
      <c r="JN744" s="28"/>
      <c r="JO744" s="28"/>
      <c r="JP744" s="28"/>
      <c r="JQ744" s="28"/>
      <c r="JR744" s="28"/>
      <c r="JS744" s="28"/>
    </row>
    <row r="745" spans="1:279" s="27" customFormat="1" ht="12.75" outlineLevel="1" x14ac:dyDescent="0.2">
      <c r="A745" s="33"/>
      <c r="B745" s="58"/>
      <c r="C745" s="284" t="str">
        <f t="shared" si="1723"/>
        <v>Ventas TOTALES</v>
      </c>
      <c r="D745" s="33"/>
      <c r="E745" s="33"/>
      <c r="F745" s="33"/>
      <c r="G745" s="33"/>
      <c r="H745" s="33"/>
      <c r="I745" s="12"/>
      <c r="J745" s="286">
        <f t="shared" si="1724"/>
        <v>5.852358920212998E-2</v>
      </c>
      <c r="K745" s="286">
        <f t="shared" si="1720"/>
        <v>0.13161716656203956</v>
      </c>
      <c r="L745" s="286">
        <f t="shared" si="1720"/>
        <v>0.18330571538505266</v>
      </c>
      <c r="M745" s="286">
        <f t="shared" si="1720"/>
        <v>0.18379561784467444</v>
      </c>
      <c r="N745" s="286">
        <f t="shared" si="1720"/>
        <v>0.2284908273078646</v>
      </c>
      <c r="O745" s="286">
        <f t="shared" si="1720"/>
        <v>0.2506411743491116</v>
      </c>
      <c r="P745" s="286">
        <f t="shared" si="1720"/>
        <v>0.19507915558507044</v>
      </c>
      <c r="Q745" s="286">
        <f t="shared" si="1720"/>
        <v>0.23457803525778406</v>
      </c>
      <c r="R745" s="286">
        <f t="shared" si="1720"/>
        <v>0.19324115630786126</v>
      </c>
      <c r="S745" s="286">
        <f t="shared" si="1720"/>
        <v>0.14979825036809005</v>
      </c>
      <c r="T745" s="286">
        <f t="shared" si="1720"/>
        <v>0.12229995311042402</v>
      </c>
      <c r="U745" s="286">
        <f t="shared" si="1720"/>
        <v>8.9985247587352699E-2</v>
      </c>
      <c r="V745" s="286">
        <f t="shared" si="1720"/>
        <v>9.6595226025967373E-2</v>
      </c>
      <c r="W745" s="286">
        <f t="shared" si="1720"/>
        <v>0.14519608507919909</v>
      </c>
      <c r="X745" s="286">
        <f t="shared" si="1720"/>
        <v>0.17907654572559795</v>
      </c>
      <c r="Y745" s="286">
        <f t="shared" si="1720"/>
        <v>0.31557250597820691</v>
      </c>
      <c r="Z745" s="286">
        <f t="shared" si="1720"/>
        <v>0.24849656769358161</v>
      </c>
      <c r="AA745" s="286">
        <f t="shared" si="1720"/>
        <v>0.2250622051756202</v>
      </c>
      <c r="AB745" s="286">
        <f t="shared" si="1720"/>
        <v>0.24224857748567202</v>
      </c>
      <c r="AC745" s="286">
        <f t="shared" si="1720"/>
        <v>0.35466664895478273</v>
      </c>
      <c r="AD745" s="286">
        <f t="shared" si="1720"/>
        <v>0.20505769554474876</v>
      </c>
      <c r="AE745" s="286">
        <f t="shared" si="1720"/>
        <v>0.17729756190569171</v>
      </c>
      <c r="AF745" s="286">
        <f t="shared" si="1720"/>
        <v>0.14431648116445803</v>
      </c>
      <c r="AG745" s="286">
        <f t="shared" si="1720"/>
        <v>9.4368514157686476E-2</v>
      </c>
      <c r="AH745" s="286">
        <f t="shared" si="1720"/>
        <v>0.11934476310759609</v>
      </c>
      <c r="AI745" s="286">
        <f t="shared" si="1720"/>
        <v>0.19853240219574139</v>
      </c>
      <c r="AJ745" s="286">
        <f t="shared" si="1720"/>
        <v>0.19733822230332171</v>
      </c>
      <c r="AK745" s="286">
        <f t="shared" ref="AK745:AO745" si="1729">+AK$729/AK725</f>
        <v>0.20259986843342487</v>
      </c>
      <c r="AL745" s="286">
        <f t="shared" si="1729"/>
        <v>0.2025725939277383</v>
      </c>
      <c r="AM745" s="286">
        <f t="shared" si="1729"/>
        <v>0.11085026647829108</v>
      </c>
      <c r="AN745" s="286">
        <f t="shared" si="1729"/>
        <v>0.11721612985937678</v>
      </c>
      <c r="AO745" s="286">
        <f t="shared" si="1729"/>
        <v>0.1223971139695538</v>
      </c>
      <c r="AP745" s="286">
        <f t="shared" ref="AP745:AS745" si="1730">+AP$729/AP725</f>
        <v>0.14837205266338982</v>
      </c>
      <c r="AQ745" s="286">
        <f t="shared" si="1730"/>
        <v>0.19640842669322528</v>
      </c>
      <c r="AR745" s="286">
        <f t="shared" si="1730"/>
        <v>0.2</v>
      </c>
      <c r="AS745" s="286">
        <f t="shared" si="1730"/>
        <v>0.22</v>
      </c>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c r="CG745" s="34"/>
      <c r="CH745" s="34"/>
      <c r="CI745" s="34"/>
      <c r="CJ745" s="34"/>
      <c r="CK745" s="34"/>
      <c r="CL745" s="34"/>
      <c r="CM745" s="34"/>
      <c r="CN745" s="34"/>
      <c r="CO745" s="34"/>
      <c r="CP745" s="34"/>
      <c r="CQ745" s="34"/>
      <c r="CR745" s="34"/>
      <c r="CS745" s="34"/>
      <c r="CT745" s="34"/>
      <c r="CU745" s="34"/>
      <c r="CV745" s="34"/>
      <c r="CW745" s="34"/>
      <c r="CX745" s="34"/>
      <c r="CY745" s="34"/>
      <c r="CZ745" s="34"/>
      <c r="DA745" s="34"/>
      <c r="DB745" s="14"/>
      <c r="DC745" s="28"/>
      <c r="DD745" s="28"/>
      <c r="DE745" s="28"/>
      <c r="DF745" s="28"/>
      <c r="DG745" s="28"/>
      <c r="DH745" s="28"/>
      <c r="DI745" s="28"/>
      <c r="DJ745" s="28"/>
      <c r="DK745" s="28"/>
      <c r="DL745" s="28"/>
      <c r="DM745" s="28"/>
      <c r="DN745" s="28"/>
      <c r="DO745" s="28"/>
      <c r="DP745" s="28"/>
      <c r="DQ745" s="28"/>
      <c r="DR745" s="28"/>
      <c r="DS745" s="28"/>
      <c r="DT745" s="28"/>
      <c r="DU745" s="28"/>
      <c r="DV745" s="28"/>
      <c r="DW745" s="28"/>
      <c r="DX745" s="28"/>
      <c r="DY745" s="28"/>
      <c r="DZ745" s="28"/>
      <c r="EA745" s="28"/>
      <c r="EB745" s="28"/>
      <c r="EC745" s="28"/>
      <c r="ED745" s="28"/>
      <c r="EE745" s="28"/>
      <c r="EF745" s="28"/>
      <c r="EG745" s="28"/>
      <c r="EH745" s="28"/>
      <c r="EI745" s="28"/>
      <c r="EJ745" s="28"/>
      <c r="EK745" s="28"/>
      <c r="EL745" s="28"/>
      <c r="EM745" s="28"/>
      <c r="EN745" s="28"/>
      <c r="EO745" s="28"/>
      <c r="EP745" s="28"/>
      <c r="EQ745" s="28"/>
      <c r="ER745" s="28"/>
      <c r="ES745" s="28"/>
      <c r="ET745" s="28"/>
      <c r="EU745" s="28"/>
      <c r="EV745" s="28"/>
      <c r="EW745" s="28"/>
      <c r="EX745" s="28"/>
      <c r="EY745" s="28"/>
      <c r="EZ745" s="28"/>
      <c r="FA745" s="28"/>
      <c r="FB745" s="28"/>
      <c r="FC745" s="28"/>
      <c r="FD745" s="28"/>
      <c r="FE745" s="28"/>
      <c r="FF745" s="28"/>
      <c r="FG745" s="28"/>
      <c r="FH745" s="28"/>
      <c r="FI745" s="28"/>
      <c r="FJ745" s="28"/>
      <c r="FK745" s="28"/>
      <c r="FL745" s="28"/>
      <c r="FM745" s="28"/>
      <c r="FN745" s="28"/>
      <c r="FO745" s="28"/>
      <c r="FP745" s="28"/>
      <c r="FQ745" s="28"/>
      <c r="FR745" s="28"/>
      <c r="FS745" s="28"/>
      <c r="FT745" s="28"/>
      <c r="FU745" s="28"/>
      <c r="FV745" s="28"/>
      <c r="FW745" s="28"/>
      <c r="FX745" s="28"/>
      <c r="FY745" s="28"/>
      <c r="FZ745" s="28"/>
      <c r="GA745" s="28"/>
      <c r="GB745" s="28"/>
      <c r="GC745" s="28"/>
      <c r="GD745" s="28"/>
      <c r="GE745" s="28"/>
      <c r="GF745" s="28"/>
      <c r="GG745" s="28"/>
      <c r="GH745" s="28"/>
      <c r="GI745" s="28"/>
      <c r="GJ745" s="28"/>
      <c r="GK745" s="28"/>
      <c r="GL745" s="28"/>
      <c r="GM745" s="28"/>
      <c r="GN745" s="28"/>
      <c r="GO745" s="28"/>
      <c r="GP745" s="28"/>
      <c r="GQ745" s="28"/>
      <c r="GR745" s="28"/>
      <c r="GS745" s="28"/>
      <c r="GT745" s="28"/>
      <c r="GU745" s="28"/>
      <c r="GV745" s="28"/>
      <c r="GW745" s="28"/>
      <c r="GX745" s="28"/>
      <c r="GY745" s="28"/>
      <c r="GZ745" s="28"/>
      <c r="HA745" s="28"/>
      <c r="HB745" s="28"/>
      <c r="HC745" s="28"/>
      <c r="HD745" s="28"/>
      <c r="HE745" s="28"/>
      <c r="HF745" s="28"/>
      <c r="HG745" s="28"/>
      <c r="HH745" s="28"/>
      <c r="HI745" s="28"/>
      <c r="HJ745" s="28"/>
      <c r="HK745" s="28"/>
      <c r="HL745" s="28"/>
      <c r="HM745" s="28"/>
      <c r="HN745" s="28"/>
      <c r="HO745" s="28"/>
      <c r="HP745" s="28"/>
      <c r="HQ745" s="28"/>
      <c r="HR745" s="28"/>
      <c r="HS745" s="28"/>
      <c r="HT745" s="28"/>
      <c r="HU745" s="28"/>
      <c r="HV745" s="28"/>
      <c r="HW745" s="28"/>
      <c r="HX745" s="28"/>
      <c r="HY745" s="28"/>
      <c r="HZ745" s="28"/>
      <c r="IA745" s="28"/>
      <c r="IB745" s="28"/>
      <c r="IC745" s="28"/>
      <c r="ID745" s="28"/>
      <c r="IE745" s="28"/>
      <c r="IF745" s="28"/>
      <c r="IG745" s="28"/>
      <c r="IH745" s="28"/>
      <c r="II745" s="28"/>
      <c r="IJ745" s="28"/>
      <c r="IK745" s="28"/>
      <c r="IL745" s="28"/>
      <c r="IM745" s="28"/>
      <c r="IN745" s="28"/>
      <c r="IO745" s="28"/>
      <c r="IP745" s="28"/>
      <c r="IQ745" s="28"/>
      <c r="IR745" s="28"/>
      <c r="IS745" s="28"/>
      <c r="IT745" s="28"/>
      <c r="IU745" s="28"/>
      <c r="IV745" s="28"/>
      <c r="IW745" s="28"/>
      <c r="IX745" s="28"/>
      <c r="IY745" s="28"/>
      <c r="IZ745" s="28"/>
      <c r="JA745" s="28"/>
      <c r="JB745" s="28"/>
      <c r="JC745" s="28"/>
      <c r="JD745" s="28"/>
      <c r="JE745" s="28"/>
      <c r="JF745" s="28"/>
      <c r="JG745" s="28"/>
      <c r="JH745" s="28"/>
      <c r="JI745" s="28"/>
      <c r="JJ745" s="28"/>
      <c r="JK745" s="28"/>
      <c r="JL745" s="28"/>
      <c r="JM745" s="28"/>
      <c r="JN745" s="28"/>
      <c r="JO745" s="28"/>
      <c r="JP745" s="28"/>
      <c r="JQ745" s="28"/>
      <c r="JR745" s="28"/>
      <c r="JS745" s="28"/>
    </row>
    <row r="746" spans="1:279" s="27" customFormat="1" ht="12.75" outlineLevel="1" x14ac:dyDescent="0.2">
      <c r="A746" s="33"/>
      <c r="B746" s="58"/>
      <c r="C746" s="33"/>
      <c r="D746" s="33"/>
      <c r="E746" s="33"/>
      <c r="F746" s="33"/>
      <c r="G746" s="33"/>
      <c r="H746" s="33"/>
      <c r="I746" s="12"/>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c r="CG746" s="34"/>
      <c r="CH746" s="34"/>
      <c r="CI746" s="34"/>
      <c r="CJ746" s="34"/>
      <c r="CK746" s="34"/>
      <c r="CL746" s="34"/>
      <c r="CM746" s="34"/>
      <c r="CN746" s="34"/>
      <c r="CO746" s="34"/>
      <c r="CP746" s="34"/>
      <c r="CQ746" s="34"/>
      <c r="CR746" s="34"/>
      <c r="CS746" s="34"/>
      <c r="CT746" s="34"/>
      <c r="CU746" s="34"/>
      <c r="CV746" s="34"/>
      <c r="CW746" s="34"/>
      <c r="CX746" s="34"/>
      <c r="CY746" s="34"/>
      <c r="CZ746" s="34"/>
      <c r="DA746" s="34"/>
      <c r="DB746" s="14"/>
      <c r="DC746" s="28"/>
      <c r="DD746" s="28"/>
      <c r="DE746" s="28"/>
      <c r="DF746" s="28"/>
      <c r="DG746" s="28"/>
      <c r="DH746" s="28"/>
      <c r="DI746" s="28"/>
      <c r="DJ746" s="28"/>
      <c r="DK746" s="28"/>
      <c r="DL746" s="28"/>
      <c r="DM746" s="28"/>
      <c r="DN746" s="28"/>
      <c r="DO746" s="28"/>
      <c r="DP746" s="28"/>
      <c r="DQ746" s="28"/>
      <c r="DR746" s="28"/>
      <c r="DS746" s="28"/>
      <c r="DT746" s="28"/>
      <c r="DU746" s="28"/>
      <c r="DV746" s="28"/>
      <c r="DW746" s="28"/>
      <c r="DX746" s="28"/>
      <c r="DY746" s="28"/>
      <c r="DZ746" s="28"/>
      <c r="EA746" s="28"/>
      <c r="EB746" s="28"/>
      <c r="EC746" s="28"/>
      <c r="ED746" s="28"/>
      <c r="EE746" s="28"/>
      <c r="EF746" s="28"/>
      <c r="EG746" s="28"/>
      <c r="EH746" s="28"/>
      <c r="EI746" s="28"/>
      <c r="EJ746" s="28"/>
      <c r="EK746" s="28"/>
      <c r="EL746" s="28"/>
      <c r="EM746" s="28"/>
      <c r="EN746" s="28"/>
      <c r="EO746" s="28"/>
      <c r="EP746" s="28"/>
      <c r="EQ746" s="28"/>
      <c r="ER746" s="28"/>
      <c r="ES746" s="28"/>
      <c r="ET746" s="28"/>
      <c r="EU746" s="28"/>
      <c r="EV746" s="28"/>
      <c r="EW746" s="28"/>
      <c r="EX746" s="28"/>
      <c r="EY746" s="28"/>
      <c r="EZ746" s="28"/>
      <c r="FA746" s="28"/>
      <c r="FB746" s="28"/>
      <c r="FC746" s="28"/>
      <c r="FD746" s="28"/>
      <c r="FE746" s="28"/>
      <c r="FF746" s="28"/>
      <c r="FG746" s="28"/>
      <c r="FH746" s="28"/>
      <c r="FI746" s="28"/>
      <c r="FJ746" s="28"/>
      <c r="FK746" s="28"/>
      <c r="FL746" s="28"/>
      <c r="FM746" s="28"/>
      <c r="FN746" s="28"/>
      <c r="FO746" s="28"/>
      <c r="FP746" s="28"/>
      <c r="FQ746" s="28"/>
      <c r="FR746" s="28"/>
      <c r="FS746" s="28"/>
      <c r="FT746" s="28"/>
      <c r="FU746" s="28"/>
      <c r="FV746" s="28"/>
      <c r="FW746" s="28"/>
      <c r="FX746" s="28"/>
      <c r="FY746" s="28"/>
      <c r="FZ746" s="28"/>
      <c r="GA746" s="28"/>
      <c r="GB746" s="28"/>
      <c r="GC746" s="28"/>
      <c r="GD746" s="28"/>
      <c r="GE746" s="28"/>
      <c r="GF746" s="28"/>
      <c r="GG746" s="28"/>
      <c r="GH746" s="28"/>
      <c r="GI746" s="28"/>
      <c r="GJ746" s="28"/>
      <c r="GK746" s="28"/>
      <c r="GL746" s="28"/>
      <c r="GM746" s="28"/>
      <c r="GN746" s="28"/>
      <c r="GO746" s="28"/>
      <c r="GP746" s="28"/>
      <c r="GQ746" s="28"/>
      <c r="GR746" s="28"/>
      <c r="GS746" s="28"/>
      <c r="GT746" s="28"/>
      <c r="GU746" s="28"/>
      <c r="GV746" s="28"/>
      <c r="GW746" s="28"/>
      <c r="GX746" s="28"/>
      <c r="GY746" s="28"/>
      <c r="GZ746" s="28"/>
      <c r="HA746" s="28"/>
      <c r="HB746" s="28"/>
      <c r="HC746" s="28"/>
      <c r="HD746" s="28"/>
      <c r="HE746" s="28"/>
      <c r="HF746" s="28"/>
      <c r="HG746" s="28"/>
      <c r="HH746" s="28"/>
      <c r="HI746" s="28"/>
      <c r="HJ746" s="28"/>
      <c r="HK746" s="28"/>
      <c r="HL746" s="28"/>
      <c r="HM746" s="28"/>
      <c r="HN746" s="28"/>
      <c r="HO746" s="28"/>
      <c r="HP746" s="28"/>
      <c r="HQ746" s="28"/>
      <c r="HR746" s="28"/>
      <c r="HS746" s="28"/>
      <c r="HT746" s="28"/>
      <c r="HU746" s="28"/>
      <c r="HV746" s="28"/>
      <c r="HW746" s="28"/>
      <c r="HX746" s="28"/>
      <c r="HY746" s="28"/>
      <c r="HZ746" s="28"/>
      <c r="IA746" s="28"/>
      <c r="IB746" s="28"/>
      <c r="IC746" s="28"/>
      <c r="ID746" s="28"/>
      <c r="IE746" s="28"/>
      <c r="IF746" s="28"/>
      <c r="IG746" s="28"/>
      <c r="IH746" s="28"/>
      <c r="II746" s="28"/>
      <c r="IJ746" s="28"/>
      <c r="IK746" s="28"/>
      <c r="IL746" s="28"/>
      <c r="IM746" s="28"/>
      <c r="IN746" s="28"/>
      <c r="IO746" s="28"/>
      <c r="IP746" s="28"/>
      <c r="IQ746" s="28"/>
      <c r="IR746" s="28"/>
      <c r="IS746" s="28"/>
      <c r="IT746" s="28"/>
      <c r="IU746" s="28"/>
      <c r="IV746" s="28"/>
      <c r="IW746" s="28"/>
      <c r="IX746" s="28"/>
      <c r="IY746" s="28"/>
      <c r="IZ746" s="28"/>
      <c r="JA746" s="28"/>
      <c r="JB746" s="28"/>
      <c r="JC746" s="28"/>
      <c r="JD746" s="28"/>
      <c r="JE746" s="28"/>
      <c r="JF746" s="28"/>
      <c r="JG746" s="28"/>
      <c r="JH746" s="28"/>
      <c r="JI746" s="28"/>
      <c r="JJ746" s="28"/>
      <c r="JK746" s="28"/>
      <c r="JL746" s="28"/>
      <c r="JM746" s="28"/>
      <c r="JN746" s="28"/>
      <c r="JO746" s="28"/>
      <c r="JP746" s="28"/>
      <c r="JQ746" s="28"/>
      <c r="JR746" s="28"/>
      <c r="JS746" s="28"/>
    </row>
    <row r="747" spans="1:279" s="27" customFormat="1" ht="12.75" outlineLevel="1" x14ac:dyDescent="0.2">
      <c r="A747" s="33"/>
      <c r="B747" s="58"/>
      <c r="C747" s="285" t="str">
        <f>+C730</f>
        <v>PERSONAL</v>
      </c>
      <c r="D747" s="33"/>
      <c r="E747" s="33"/>
      <c r="F747" s="33"/>
      <c r="G747" s="33"/>
      <c r="H747" s="33"/>
      <c r="I747" s="12"/>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c r="CG747" s="34"/>
      <c r="CH747" s="34"/>
      <c r="CI747" s="34"/>
      <c r="CJ747" s="34"/>
      <c r="CK747" s="34"/>
      <c r="CL747" s="34"/>
      <c r="CM747" s="34"/>
      <c r="CN747" s="34"/>
      <c r="CO747" s="34"/>
      <c r="CP747" s="34"/>
      <c r="CQ747" s="34"/>
      <c r="CR747" s="34"/>
      <c r="CS747" s="34"/>
      <c r="CT747" s="34"/>
      <c r="CU747" s="34"/>
      <c r="CV747" s="34"/>
      <c r="CW747" s="34"/>
      <c r="CX747" s="34"/>
      <c r="CY747" s="34"/>
      <c r="CZ747" s="34"/>
      <c r="DA747" s="34"/>
      <c r="DB747" s="14"/>
      <c r="DC747" s="28"/>
      <c r="DD747" s="28"/>
      <c r="DE747" s="28"/>
      <c r="DF747" s="28"/>
      <c r="DG747" s="28"/>
      <c r="DH747" s="28"/>
      <c r="DI747" s="28"/>
      <c r="DJ747" s="28"/>
      <c r="DK747" s="28"/>
      <c r="DL747" s="28"/>
      <c r="DM747" s="28"/>
      <c r="DN747" s="28"/>
      <c r="DO747" s="28"/>
      <c r="DP747" s="28"/>
      <c r="DQ747" s="28"/>
      <c r="DR747" s="28"/>
      <c r="DS747" s="28"/>
      <c r="DT747" s="28"/>
      <c r="DU747" s="28"/>
      <c r="DV747" s="28"/>
      <c r="DW747" s="28"/>
      <c r="DX747" s="28"/>
      <c r="DY747" s="28"/>
      <c r="DZ747" s="28"/>
      <c r="EA747" s="28"/>
      <c r="EB747" s="28"/>
      <c r="EC747" s="28"/>
      <c r="ED747" s="28"/>
      <c r="EE747" s="28"/>
      <c r="EF747" s="28"/>
      <c r="EG747" s="28"/>
      <c r="EH747" s="28"/>
      <c r="EI747" s="28"/>
      <c r="EJ747" s="28"/>
      <c r="EK747" s="28"/>
      <c r="EL747" s="28"/>
      <c r="EM747" s="28"/>
      <c r="EN747" s="28"/>
      <c r="EO747" s="28"/>
      <c r="EP747" s="28"/>
      <c r="EQ747" s="28"/>
      <c r="ER747" s="28"/>
      <c r="ES747" s="28"/>
      <c r="ET747" s="28"/>
      <c r="EU747" s="28"/>
      <c r="EV747" s="28"/>
      <c r="EW747" s="28"/>
      <c r="EX747" s="28"/>
      <c r="EY747" s="28"/>
      <c r="EZ747" s="28"/>
      <c r="FA747" s="28"/>
      <c r="FB747" s="28"/>
      <c r="FC747" s="28"/>
      <c r="FD747" s="28"/>
      <c r="FE747" s="28"/>
      <c r="FF747" s="28"/>
      <c r="FG747" s="28"/>
      <c r="FH747" s="28"/>
      <c r="FI747" s="28"/>
      <c r="FJ747" s="28"/>
      <c r="FK747" s="28"/>
      <c r="FL747" s="28"/>
      <c r="FM747" s="28"/>
      <c r="FN747" s="28"/>
      <c r="FO747" s="28"/>
      <c r="FP747" s="28"/>
      <c r="FQ747" s="28"/>
      <c r="FR747" s="28"/>
      <c r="FS747" s="28"/>
      <c r="FT747" s="28"/>
      <c r="FU747" s="28"/>
      <c r="FV747" s="28"/>
      <c r="FW747" s="28"/>
      <c r="FX747" s="28"/>
      <c r="FY747" s="28"/>
      <c r="FZ747" s="28"/>
      <c r="GA747" s="28"/>
      <c r="GB747" s="28"/>
      <c r="GC747" s="28"/>
      <c r="GD747" s="28"/>
      <c r="GE747" s="28"/>
      <c r="GF747" s="28"/>
      <c r="GG747" s="28"/>
      <c r="GH747" s="28"/>
      <c r="GI747" s="28"/>
      <c r="GJ747" s="28"/>
      <c r="GK747" s="28"/>
      <c r="GL747" s="28"/>
      <c r="GM747" s="28"/>
      <c r="GN747" s="28"/>
      <c r="GO747" s="28"/>
      <c r="GP747" s="28"/>
      <c r="GQ747" s="28"/>
      <c r="GR747" s="28"/>
      <c r="GS747" s="28"/>
      <c r="GT747" s="28"/>
      <c r="GU747" s="28"/>
      <c r="GV747" s="28"/>
      <c r="GW747" s="28"/>
      <c r="GX747" s="28"/>
      <c r="GY747" s="28"/>
      <c r="GZ747" s="28"/>
      <c r="HA747" s="28"/>
      <c r="HB747" s="28"/>
      <c r="HC747" s="28"/>
      <c r="HD747" s="28"/>
      <c r="HE747" s="28"/>
      <c r="HF747" s="28"/>
      <c r="HG747" s="28"/>
      <c r="HH747" s="28"/>
      <c r="HI747" s="28"/>
      <c r="HJ747" s="28"/>
      <c r="HK747" s="28"/>
      <c r="HL747" s="28"/>
      <c r="HM747" s="28"/>
      <c r="HN747" s="28"/>
      <c r="HO747" s="28"/>
      <c r="HP747" s="28"/>
      <c r="HQ747" s="28"/>
      <c r="HR747" s="28"/>
      <c r="HS747" s="28"/>
      <c r="HT747" s="28"/>
      <c r="HU747" s="28"/>
      <c r="HV747" s="28"/>
      <c r="HW747" s="28"/>
      <c r="HX747" s="28"/>
      <c r="HY747" s="28"/>
      <c r="HZ747" s="28"/>
      <c r="IA747" s="28"/>
      <c r="IB747" s="28"/>
      <c r="IC747" s="28"/>
      <c r="ID747" s="28"/>
      <c r="IE747" s="28"/>
      <c r="IF747" s="28"/>
      <c r="IG747" s="28"/>
      <c r="IH747" s="28"/>
      <c r="II747" s="28"/>
      <c r="IJ747" s="28"/>
      <c r="IK747" s="28"/>
      <c r="IL747" s="28"/>
      <c r="IM747" s="28"/>
      <c r="IN747" s="28"/>
      <c r="IO747" s="28"/>
      <c r="IP747" s="28"/>
      <c r="IQ747" s="28"/>
      <c r="IR747" s="28"/>
      <c r="IS747" s="28"/>
      <c r="IT747" s="28"/>
      <c r="IU747" s="28"/>
      <c r="IV747" s="28"/>
      <c r="IW747" s="28"/>
      <c r="IX747" s="28"/>
      <c r="IY747" s="28"/>
      <c r="IZ747" s="28"/>
      <c r="JA747" s="28"/>
      <c r="JB747" s="28"/>
      <c r="JC747" s="28"/>
      <c r="JD747" s="28"/>
      <c r="JE747" s="28"/>
      <c r="JF747" s="28"/>
      <c r="JG747" s="28"/>
      <c r="JH747" s="28"/>
      <c r="JI747" s="28"/>
      <c r="JJ747" s="28"/>
      <c r="JK747" s="28"/>
      <c r="JL747" s="28"/>
      <c r="JM747" s="28"/>
      <c r="JN747" s="28"/>
      <c r="JO747" s="28"/>
      <c r="JP747" s="28"/>
      <c r="JQ747" s="28"/>
      <c r="JR747" s="28"/>
      <c r="JS747" s="28"/>
    </row>
    <row r="748" spans="1:279" s="27" customFormat="1" ht="12.75" outlineLevel="1" x14ac:dyDescent="0.2">
      <c r="A748" s="33"/>
      <c r="B748" s="58"/>
      <c r="C748" s="284" t="str">
        <f>+C722</f>
        <v>TOLWEB SaaS</v>
      </c>
      <c r="D748" s="33"/>
      <c r="E748" s="33"/>
      <c r="F748" s="33"/>
      <c r="G748" s="33"/>
      <c r="H748" s="33"/>
      <c r="I748" s="12"/>
      <c r="J748" s="286">
        <f>+J$730/J722</f>
        <v>0.26409258649581607</v>
      </c>
      <c r="K748" s="286">
        <f t="shared" ref="K748:AJ751" si="1731">+K$730/K722</f>
        <v>0.40085963942459296</v>
      </c>
      <c r="L748" s="286">
        <f t="shared" si="1731"/>
        <v>0.63049930190878922</v>
      </c>
      <c r="M748" s="286">
        <f t="shared" si="1731"/>
        <v>0.76682970793882899</v>
      </c>
      <c r="N748" s="286">
        <f t="shared" si="1731"/>
        <v>0.93486995857395083</v>
      </c>
      <c r="O748" s="286">
        <f t="shared" si="1731"/>
        <v>1.3929935084475127</v>
      </c>
      <c r="P748" s="286">
        <f t="shared" si="1731"/>
        <v>0.64789731070896117</v>
      </c>
      <c r="Q748" s="286">
        <f t="shared" si="1731"/>
        <v>0.83994377610494608</v>
      </c>
      <c r="R748" s="286">
        <f t="shared" si="1731"/>
        <v>0.66297935029808097</v>
      </c>
      <c r="S748" s="286">
        <f t="shared" si="1731"/>
        <v>0.63803265661449282</v>
      </c>
      <c r="T748" s="286">
        <f t="shared" si="1731"/>
        <v>0.52102382910788281</v>
      </c>
      <c r="U748" s="286">
        <f t="shared" si="1731"/>
        <v>0.45263102127648486</v>
      </c>
      <c r="V748" s="286">
        <f t="shared" si="1731"/>
        <v>0.44694982400729494</v>
      </c>
      <c r="W748" s="286">
        <f t="shared" si="1731"/>
        <v>0.68447823186718626</v>
      </c>
      <c r="X748" s="286">
        <f t="shared" si="1731"/>
        <v>0.74861785699700334</v>
      </c>
      <c r="Y748" s="286">
        <f t="shared" si="1731"/>
        <v>1.3274635133524018</v>
      </c>
      <c r="Z748" s="286">
        <f t="shared" si="1731"/>
        <v>1.222532956775394</v>
      </c>
      <c r="AA748" s="286">
        <f t="shared" si="1731"/>
        <v>1.355308208113428</v>
      </c>
      <c r="AB748" s="286">
        <f t="shared" si="1731"/>
        <v>0.7321044564803515</v>
      </c>
      <c r="AC748" s="286">
        <f t="shared" si="1731"/>
        <v>1.0998212426779568</v>
      </c>
      <c r="AD748" s="286">
        <f t="shared" si="1731"/>
        <v>0.79218843003344852</v>
      </c>
      <c r="AE748" s="286">
        <f t="shared" si="1731"/>
        <v>0.63355411445770915</v>
      </c>
      <c r="AF748" s="286">
        <f t="shared" si="1731"/>
        <v>0.42115806250985549</v>
      </c>
      <c r="AG748" s="286">
        <f t="shared" si="1731"/>
        <v>0.36734645364650353</v>
      </c>
      <c r="AH748" s="286">
        <f t="shared" si="1731"/>
        <v>0.21247500051387633</v>
      </c>
      <c r="AI748" s="286">
        <f t="shared" si="1731"/>
        <v>0.34320840751290921</v>
      </c>
      <c r="AJ748" s="286">
        <f t="shared" si="1731"/>
        <v>0.51581618996754697</v>
      </c>
      <c r="AK748" s="286">
        <f t="shared" ref="AK748:AO748" si="1732">+AK$730/AK722</f>
        <v>0.52910139408988488</v>
      </c>
      <c r="AL748" s="286">
        <f t="shared" si="1732"/>
        <v>0.64801861575898811</v>
      </c>
      <c r="AM748" s="286">
        <f t="shared" si="1732"/>
        <v>0.3627708566364905</v>
      </c>
      <c r="AN748" s="286">
        <f t="shared" si="1732"/>
        <v>0.33368970122911407</v>
      </c>
      <c r="AO748" s="286">
        <f t="shared" si="1732"/>
        <v>0.36364027085703327</v>
      </c>
      <c r="AP748" s="286">
        <f t="shared" ref="AP748:AS748" si="1733">+AP$730/AP722</f>
        <v>0.53792981373068072</v>
      </c>
      <c r="AQ748" s="286">
        <f t="shared" si="1733"/>
        <v>0.73400614526138064</v>
      </c>
      <c r="AR748" s="286">
        <f t="shared" si="1733"/>
        <v>0.6939536690521666</v>
      </c>
      <c r="AS748" s="286">
        <f t="shared" si="1733"/>
        <v>0.57629327077168135</v>
      </c>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c r="CG748" s="34"/>
      <c r="CH748" s="34"/>
      <c r="CI748" s="34"/>
      <c r="CJ748" s="34"/>
      <c r="CK748" s="34"/>
      <c r="CL748" s="34"/>
      <c r="CM748" s="34"/>
      <c r="CN748" s="34"/>
      <c r="CO748" s="34"/>
      <c r="CP748" s="34"/>
      <c r="CQ748" s="34"/>
      <c r="CR748" s="34"/>
      <c r="CS748" s="34"/>
      <c r="CT748" s="34"/>
      <c r="CU748" s="34"/>
      <c r="CV748" s="34"/>
      <c r="CW748" s="34"/>
      <c r="CX748" s="34"/>
      <c r="CY748" s="34"/>
      <c r="CZ748" s="34"/>
      <c r="DA748" s="34"/>
      <c r="DB748" s="14"/>
      <c r="DC748" s="28"/>
      <c r="DD748" s="28"/>
      <c r="DE748" s="28"/>
      <c r="DF748" s="28"/>
      <c r="DG748" s="28"/>
      <c r="DH748" s="28"/>
      <c r="DI748" s="28"/>
      <c r="DJ748" s="28"/>
      <c r="DK748" s="28"/>
      <c r="DL748" s="28"/>
      <c r="DM748" s="28"/>
      <c r="DN748" s="28"/>
      <c r="DO748" s="28"/>
      <c r="DP748" s="28"/>
      <c r="DQ748" s="28"/>
      <c r="DR748" s="28"/>
      <c r="DS748" s="28"/>
      <c r="DT748" s="28"/>
      <c r="DU748" s="28"/>
      <c r="DV748" s="28"/>
      <c r="DW748" s="28"/>
      <c r="DX748" s="28"/>
      <c r="DY748" s="28"/>
      <c r="DZ748" s="28"/>
      <c r="EA748" s="28"/>
      <c r="EB748" s="28"/>
      <c r="EC748" s="28"/>
      <c r="ED748" s="28"/>
      <c r="EE748" s="28"/>
      <c r="EF748" s="28"/>
      <c r="EG748" s="28"/>
      <c r="EH748" s="28"/>
      <c r="EI748" s="28"/>
      <c r="EJ748" s="28"/>
      <c r="EK748" s="28"/>
      <c r="EL748" s="28"/>
      <c r="EM748" s="28"/>
      <c r="EN748" s="28"/>
      <c r="EO748" s="28"/>
      <c r="EP748" s="28"/>
      <c r="EQ748" s="28"/>
      <c r="ER748" s="28"/>
      <c r="ES748" s="28"/>
      <c r="ET748" s="28"/>
      <c r="EU748" s="28"/>
      <c r="EV748" s="28"/>
      <c r="EW748" s="28"/>
      <c r="EX748" s="28"/>
      <c r="EY748" s="28"/>
      <c r="EZ748" s="28"/>
      <c r="FA748" s="28"/>
      <c r="FB748" s="28"/>
      <c r="FC748" s="28"/>
      <c r="FD748" s="28"/>
      <c r="FE748" s="28"/>
      <c r="FF748" s="28"/>
      <c r="FG748" s="28"/>
      <c r="FH748" s="28"/>
      <c r="FI748" s="28"/>
      <c r="FJ748" s="28"/>
      <c r="FK748" s="28"/>
      <c r="FL748" s="28"/>
      <c r="FM748" s="28"/>
      <c r="FN748" s="28"/>
      <c r="FO748" s="28"/>
      <c r="FP748" s="28"/>
      <c r="FQ748" s="28"/>
      <c r="FR748" s="28"/>
      <c r="FS748" s="28"/>
      <c r="FT748" s="28"/>
      <c r="FU748" s="28"/>
      <c r="FV748" s="28"/>
      <c r="FW748" s="28"/>
      <c r="FX748" s="28"/>
      <c r="FY748" s="28"/>
      <c r="FZ748" s="28"/>
      <c r="GA748" s="28"/>
      <c r="GB748" s="28"/>
      <c r="GC748" s="28"/>
      <c r="GD748" s="28"/>
      <c r="GE748" s="28"/>
      <c r="GF748" s="28"/>
      <c r="GG748" s="28"/>
      <c r="GH748" s="28"/>
      <c r="GI748" s="28"/>
      <c r="GJ748" s="28"/>
      <c r="GK748" s="28"/>
      <c r="GL748" s="28"/>
      <c r="GM748" s="28"/>
      <c r="GN748" s="28"/>
      <c r="GO748" s="28"/>
      <c r="GP748" s="28"/>
      <c r="GQ748" s="28"/>
      <c r="GR748" s="28"/>
      <c r="GS748" s="28"/>
      <c r="GT748" s="28"/>
      <c r="GU748" s="28"/>
      <c r="GV748" s="28"/>
      <c r="GW748" s="28"/>
      <c r="GX748" s="28"/>
      <c r="GY748" s="28"/>
      <c r="GZ748" s="28"/>
      <c r="HA748" s="28"/>
      <c r="HB748" s="28"/>
      <c r="HC748" s="28"/>
      <c r="HD748" s="28"/>
      <c r="HE748" s="28"/>
      <c r="HF748" s="28"/>
      <c r="HG748" s="28"/>
      <c r="HH748" s="28"/>
      <c r="HI748" s="28"/>
      <c r="HJ748" s="28"/>
      <c r="HK748" s="28"/>
      <c r="HL748" s="28"/>
      <c r="HM748" s="28"/>
      <c r="HN748" s="28"/>
      <c r="HO748" s="28"/>
      <c r="HP748" s="28"/>
      <c r="HQ748" s="28"/>
      <c r="HR748" s="28"/>
      <c r="HS748" s="28"/>
      <c r="HT748" s="28"/>
      <c r="HU748" s="28"/>
      <c r="HV748" s="28"/>
      <c r="HW748" s="28"/>
      <c r="HX748" s="28"/>
      <c r="HY748" s="28"/>
      <c r="HZ748" s="28"/>
      <c r="IA748" s="28"/>
      <c r="IB748" s="28"/>
      <c r="IC748" s="28"/>
      <c r="ID748" s="28"/>
      <c r="IE748" s="28"/>
      <c r="IF748" s="28"/>
      <c r="IG748" s="28"/>
      <c r="IH748" s="28"/>
      <c r="II748" s="28"/>
      <c r="IJ748" s="28"/>
      <c r="IK748" s="28"/>
      <c r="IL748" s="28"/>
      <c r="IM748" s="28"/>
      <c r="IN748" s="28"/>
      <c r="IO748" s="28"/>
      <c r="IP748" s="28"/>
      <c r="IQ748" s="28"/>
      <c r="IR748" s="28"/>
      <c r="IS748" s="28"/>
      <c r="IT748" s="28"/>
      <c r="IU748" s="28"/>
      <c r="IV748" s="28"/>
      <c r="IW748" s="28"/>
      <c r="IX748" s="28"/>
      <c r="IY748" s="28"/>
      <c r="IZ748" s="28"/>
      <c r="JA748" s="28"/>
      <c r="JB748" s="28"/>
      <c r="JC748" s="28"/>
      <c r="JD748" s="28"/>
      <c r="JE748" s="28"/>
      <c r="JF748" s="28"/>
      <c r="JG748" s="28"/>
      <c r="JH748" s="28"/>
      <c r="JI748" s="28"/>
      <c r="JJ748" s="28"/>
      <c r="JK748" s="28"/>
      <c r="JL748" s="28"/>
      <c r="JM748" s="28"/>
      <c r="JN748" s="28"/>
      <c r="JO748" s="28"/>
      <c r="JP748" s="28"/>
      <c r="JQ748" s="28"/>
      <c r="JR748" s="28"/>
      <c r="JS748" s="28"/>
    </row>
    <row r="749" spans="1:279" s="27" customFormat="1" ht="12.75" outlineLevel="1" x14ac:dyDescent="0.2">
      <c r="A749" s="33"/>
      <c r="B749" s="58"/>
      <c r="C749" s="284" t="str">
        <f t="shared" ref="C749:C751" si="1734">+C723</f>
        <v>TOLPOS SaaS</v>
      </c>
      <c r="D749" s="33"/>
      <c r="E749" s="33"/>
      <c r="F749" s="33"/>
      <c r="G749" s="33"/>
      <c r="H749" s="33"/>
      <c r="I749" s="12"/>
      <c r="J749" s="286">
        <f t="shared" ref="J749:Y751" si="1735">+J$730/J723</f>
        <v>2.2948581541283208</v>
      </c>
      <c r="K749" s="286">
        <f t="shared" si="1735"/>
        <v>3.4833087304744907</v>
      </c>
      <c r="L749" s="286">
        <f t="shared" si="1735"/>
        <v>5.4787848585841381</v>
      </c>
      <c r="M749" s="286">
        <f t="shared" si="1735"/>
        <v>6.6634411493377526</v>
      </c>
      <c r="N749" s="286">
        <f t="shared" si="1735"/>
        <v>8.1236432114576811</v>
      </c>
      <c r="O749" s="286">
        <f t="shared" si="1735"/>
        <v>12.104552247850535</v>
      </c>
      <c r="P749" s="286">
        <f t="shared" si="1735"/>
        <v>5.6299665441075346</v>
      </c>
      <c r="Q749" s="286">
        <f t="shared" si="1735"/>
        <v>7.2987729386122151</v>
      </c>
      <c r="R749" s="286">
        <f t="shared" si="1735"/>
        <v>5.7610233904629169</v>
      </c>
      <c r="S749" s="286">
        <f t="shared" si="1735"/>
        <v>5.5442466752285018</v>
      </c>
      <c r="T749" s="286">
        <f t="shared" si="1735"/>
        <v>4.5274871157442664</v>
      </c>
      <c r="U749" s="286">
        <f t="shared" si="1735"/>
        <v>3.9331811762320217</v>
      </c>
      <c r="V749" s="286">
        <f t="shared" si="1735"/>
        <v>3.6278665085476001</v>
      </c>
      <c r="W749" s="286">
        <f t="shared" si="1735"/>
        <v>5.0546423209969111</v>
      </c>
      <c r="X749" s="286">
        <f t="shared" si="1735"/>
        <v>5.044157731058668</v>
      </c>
      <c r="Y749" s="286">
        <f t="shared" si="1735"/>
        <v>6.0986145413383364</v>
      </c>
      <c r="Z749" s="286">
        <f t="shared" si="1731"/>
        <v>5.6120013371193957</v>
      </c>
      <c r="AA749" s="286">
        <f t="shared" si="1731"/>
        <v>7.9812702935664399</v>
      </c>
      <c r="AB749" s="286">
        <f t="shared" si="1731"/>
        <v>4.74535881913119</v>
      </c>
      <c r="AC749" s="286">
        <f t="shared" si="1731"/>
        <v>5.8631690506003311</v>
      </c>
      <c r="AD749" s="286">
        <f t="shared" si="1731"/>
        <v>5.8193536017077712</v>
      </c>
      <c r="AE749" s="286">
        <f t="shared" si="1731"/>
        <v>5.7115623113134282</v>
      </c>
      <c r="AF749" s="286">
        <f t="shared" si="1731"/>
        <v>5.0016903987081429</v>
      </c>
      <c r="AG749" s="286">
        <f t="shared" si="1731"/>
        <v>6.5213153959644021</v>
      </c>
      <c r="AH749" s="286">
        <f t="shared" si="1731"/>
        <v>4.4714360885272448</v>
      </c>
      <c r="AI749" s="286">
        <f t="shared" si="1731"/>
        <v>5.8393164509127242</v>
      </c>
      <c r="AJ749" s="286">
        <f t="shared" si="1731"/>
        <v>6.6406219066397183</v>
      </c>
      <c r="AK749" s="286">
        <f t="shared" ref="AK749:AO749" si="1736">+AK$730/AK723</f>
        <v>5.9317177911391878</v>
      </c>
      <c r="AL749" s="286">
        <f t="shared" si="1736"/>
        <v>5.6277484471847554</v>
      </c>
      <c r="AM749" s="286">
        <f t="shared" si="1736"/>
        <v>3.0943739617184298</v>
      </c>
      <c r="AN749" s="286">
        <f t="shared" si="1736"/>
        <v>36.862990360203632</v>
      </c>
      <c r="AO749" s="286">
        <f t="shared" si="1736"/>
        <v>48.600961023393523</v>
      </c>
      <c r="AP749" s="286">
        <f t="shared" ref="AP749" si="1737">+AP$730/AP723</f>
        <v>70.921463085831093</v>
      </c>
      <c r="AQ749" s="286">
        <v>0</v>
      </c>
      <c r="AR749" s="286">
        <v>0</v>
      </c>
      <c r="AS749" s="286">
        <v>0</v>
      </c>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c r="CG749" s="34"/>
      <c r="CH749" s="34"/>
      <c r="CI749" s="34"/>
      <c r="CJ749" s="34"/>
      <c r="CK749" s="34"/>
      <c r="CL749" s="34"/>
      <c r="CM749" s="34"/>
      <c r="CN749" s="34"/>
      <c r="CO749" s="34"/>
      <c r="CP749" s="34"/>
      <c r="CQ749" s="34"/>
      <c r="CR749" s="34"/>
      <c r="CS749" s="34"/>
      <c r="CT749" s="34"/>
      <c r="CU749" s="34"/>
      <c r="CV749" s="34"/>
      <c r="CW749" s="34"/>
      <c r="CX749" s="34"/>
      <c r="CY749" s="34"/>
      <c r="CZ749" s="34"/>
      <c r="DA749" s="34"/>
      <c r="DB749" s="14"/>
      <c r="DC749" s="28"/>
      <c r="DD749" s="28"/>
      <c r="DE749" s="28"/>
      <c r="DF749" s="28"/>
      <c r="DG749" s="28"/>
      <c r="DH749" s="28"/>
      <c r="DI749" s="28"/>
      <c r="DJ749" s="28"/>
      <c r="DK749" s="28"/>
      <c r="DL749" s="28"/>
      <c r="DM749" s="28"/>
      <c r="DN749" s="28"/>
      <c r="DO749" s="28"/>
      <c r="DP749" s="28"/>
      <c r="DQ749" s="28"/>
      <c r="DR749" s="28"/>
      <c r="DS749" s="28"/>
      <c r="DT749" s="28"/>
      <c r="DU749" s="28"/>
      <c r="DV749" s="28"/>
      <c r="DW749" s="28"/>
      <c r="DX749" s="28"/>
      <c r="DY749" s="28"/>
      <c r="DZ749" s="28"/>
      <c r="EA749" s="28"/>
      <c r="EB749" s="28"/>
      <c r="EC749" s="28"/>
      <c r="ED749" s="28"/>
      <c r="EE749" s="28"/>
      <c r="EF749" s="28"/>
      <c r="EG749" s="28"/>
      <c r="EH749" s="28"/>
      <c r="EI749" s="28"/>
      <c r="EJ749" s="28"/>
      <c r="EK749" s="28"/>
      <c r="EL749" s="28"/>
      <c r="EM749" s="28"/>
      <c r="EN749" s="28"/>
      <c r="EO749" s="28"/>
      <c r="EP749" s="28"/>
      <c r="EQ749" s="28"/>
      <c r="ER749" s="28"/>
      <c r="ES749" s="28"/>
      <c r="ET749" s="28"/>
      <c r="EU749" s="28"/>
      <c r="EV749" s="28"/>
      <c r="EW749" s="28"/>
      <c r="EX749" s="28"/>
      <c r="EY749" s="28"/>
      <c r="EZ749" s="28"/>
      <c r="FA749" s="28"/>
      <c r="FB749" s="28"/>
      <c r="FC749" s="28"/>
      <c r="FD749" s="28"/>
      <c r="FE749" s="28"/>
      <c r="FF749" s="28"/>
      <c r="FG749" s="28"/>
      <c r="FH749" s="28"/>
      <c r="FI749" s="28"/>
      <c r="FJ749" s="28"/>
      <c r="FK749" s="28"/>
      <c r="FL749" s="28"/>
      <c r="FM749" s="28"/>
      <c r="FN749" s="28"/>
      <c r="FO749" s="28"/>
      <c r="FP749" s="28"/>
      <c r="FQ749" s="28"/>
      <c r="FR749" s="28"/>
      <c r="FS749" s="28"/>
      <c r="FT749" s="28"/>
      <c r="FU749" s="28"/>
      <c r="FV749" s="28"/>
      <c r="FW749" s="28"/>
      <c r="FX749" s="28"/>
      <c r="FY749" s="28"/>
      <c r="FZ749" s="28"/>
      <c r="GA749" s="28"/>
      <c r="GB749" s="28"/>
      <c r="GC749" s="28"/>
      <c r="GD749" s="28"/>
      <c r="GE749" s="28"/>
      <c r="GF749" s="28"/>
      <c r="GG749" s="28"/>
      <c r="GH749" s="28"/>
      <c r="GI749" s="28"/>
      <c r="GJ749" s="28"/>
      <c r="GK749" s="28"/>
      <c r="GL749" s="28"/>
      <c r="GM749" s="28"/>
      <c r="GN749" s="28"/>
      <c r="GO749" s="28"/>
      <c r="GP749" s="28"/>
      <c r="GQ749" s="28"/>
      <c r="GR749" s="28"/>
      <c r="GS749" s="28"/>
      <c r="GT749" s="28"/>
      <c r="GU749" s="28"/>
      <c r="GV749" s="28"/>
      <c r="GW749" s="28"/>
      <c r="GX749" s="28"/>
      <c r="GY749" s="28"/>
      <c r="GZ749" s="28"/>
      <c r="HA749" s="28"/>
      <c r="HB749" s="28"/>
      <c r="HC749" s="28"/>
      <c r="HD749" s="28"/>
      <c r="HE749" s="28"/>
      <c r="HF749" s="28"/>
      <c r="HG749" s="28"/>
      <c r="HH749" s="28"/>
      <c r="HI749" s="28"/>
      <c r="HJ749" s="28"/>
      <c r="HK749" s="28"/>
      <c r="HL749" s="28"/>
      <c r="HM749" s="28"/>
      <c r="HN749" s="28"/>
      <c r="HO749" s="28"/>
      <c r="HP749" s="28"/>
      <c r="HQ749" s="28"/>
      <c r="HR749" s="28"/>
      <c r="HS749" s="28"/>
      <c r="HT749" s="28"/>
      <c r="HU749" s="28"/>
      <c r="HV749" s="28"/>
      <c r="HW749" s="28"/>
      <c r="HX749" s="28"/>
      <c r="HY749" s="28"/>
      <c r="HZ749" s="28"/>
      <c r="IA749" s="28"/>
      <c r="IB749" s="28"/>
      <c r="IC749" s="28"/>
      <c r="ID749" s="28"/>
      <c r="IE749" s="28"/>
      <c r="IF749" s="28"/>
      <c r="IG749" s="28"/>
      <c r="IH749" s="28"/>
      <c r="II749" s="28"/>
      <c r="IJ749" s="28"/>
      <c r="IK749" s="28"/>
      <c r="IL749" s="28"/>
      <c r="IM749" s="28"/>
      <c r="IN749" s="28"/>
      <c r="IO749" s="28"/>
      <c r="IP749" s="28"/>
      <c r="IQ749" s="28"/>
      <c r="IR749" s="28"/>
      <c r="IS749" s="28"/>
      <c r="IT749" s="28"/>
      <c r="IU749" s="28"/>
      <c r="IV749" s="28"/>
      <c r="IW749" s="28"/>
      <c r="IX749" s="28"/>
      <c r="IY749" s="28"/>
      <c r="IZ749" s="28"/>
      <c r="JA749" s="28"/>
      <c r="JB749" s="28"/>
      <c r="JC749" s="28"/>
      <c r="JD749" s="28"/>
      <c r="JE749" s="28"/>
      <c r="JF749" s="28"/>
      <c r="JG749" s="28"/>
      <c r="JH749" s="28"/>
      <c r="JI749" s="28"/>
      <c r="JJ749" s="28"/>
      <c r="JK749" s="28"/>
      <c r="JL749" s="28"/>
      <c r="JM749" s="28"/>
      <c r="JN749" s="28"/>
      <c r="JO749" s="28"/>
      <c r="JP749" s="28"/>
      <c r="JQ749" s="28"/>
      <c r="JR749" s="28"/>
      <c r="JS749" s="28"/>
    </row>
    <row r="750" spans="1:279" s="27" customFormat="1" ht="12.75" outlineLevel="1" x14ac:dyDescent="0.2">
      <c r="A750" s="33"/>
      <c r="B750" s="58"/>
      <c r="C750" s="284" t="str">
        <f t="shared" si="1734"/>
        <v>Plataforma UNIBUS</v>
      </c>
      <c r="D750" s="33"/>
      <c r="E750" s="33"/>
      <c r="F750" s="33"/>
      <c r="G750" s="33"/>
      <c r="H750" s="33"/>
      <c r="I750" s="12"/>
      <c r="J750" s="286">
        <f t="shared" si="1735"/>
        <v>0.38839319110674736</v>
      </c>
      <c r="K750" s="286">
        <f t="shared" si="1731"/>
        <v>0.58953246892632605</v>
      </c>
      <c r="L750" s="286">
        <f t="shared" si="1731"/>
        <v>0.92725675910940708</v>
      </c>
      <c r="M750" s="286">
        <f t="shared" si="1731"/>
        <v>1.1277538731914962</v>
      </c>
      <c r="N750" s="286">
        <f t="shared" si="1731"/>
        <v>1.3748857220803576</v>
      </c>
      <c r="O750" s="286">
        <f t="shared" si="1731"/>
        <v>2.0486345380448028</v>
      </c>
      <c r="P750" s="286">
        <f t="shared" si="1731"/>
        <v>0.95284349839074278</v>
      </c>
      <c r="Q750" s="286">
        <f t="shared" si="1731"/>
        <v>1.2352805804975506</v>
      </c>
      <c r="R750" s="286">
        <f t="shared" si="1731"/>
        <v>0.97502420994399686</v>
      </c>
      <c r="S750" s="286">
        <f t="shared" si="1731"/>
        <v>0.93833584206554144</v>
      </c>
      <c r="T750" s="286">
        <f t="shared" si="1731"/>
        <v>0.76625440461984773</v>
      </c>
      <c r="U750" s="286">
        <f t="shared" si="1731"/>
        <v>0.665671115876875</v>
      </c>
      <c r="V750" s="286">
        <f t="shared" si="1731"/>
        <v>0.33513455306688439</v>
      </c>
      <c r="W750" s="286">
        <f t="shared" si="1731"/>
        <v>0.64020592843294155</v>
      </c>
      <c r="X750" s="286">
        <f t="shared" si="1731"/>
        <v>0.79569814411339268</v>
      </c>
      <c r="Y750" s="286">
        <f t="shared" si="1731"/>
        <v>1.1078095727708774</v>
      </c>
      <c r="Z750" s="286">
        <f t="shared" si="1731"/>
        <v>1.2601575942619816</v>
      </c>
      <c r="AA750" s="286">
        <f t="shared" si="1731"/>
        <v>1.5357128377363878</v>
      </c>
      <c r="AB750" s="286">
        <f t="shared" si="1731"/>
        <v>1.0941530283035159</v>
      </c>
      <c r="AC750" s="286">
        <f t="shared" si="1731"/>
        <v>1.0941029246284568</v>
      </c>
      <c r="AD750" s="286">
        <f t="shared" si="1731"/>
        <v>0.88067692613844561</v>
      </c>
      <c r="AE750" s="286">
        <f t="shared" si="1731"/>
        <v>0.84376847188934601</v>
      </c>
      <c r="AF750" s="286">
        <f t="shared" si="1731"/>
        <v>0.97272383358401748</v>
      </c>
      <c r="AG750" s="286">
        <f t="shared" si="1731"/>
        <v>1.56738791239065</v>
      </c>
      <c r="AH750" s="286">
        <f t="shared" si="1731"/>
        <v>1.0156837719789027</v>
      </c>
      <c r="AI750" s="286">
        <f t="shared" si="1731"/>
        <v>1.4385102841379434</v>
      </c>
      <c r="AJ750" s="286">
        <f t="shared" si="1731"/>
        <v>1.6478379528114364</v>
      </c>
      <c r="AK750" s="286">
        <f t="shared" ref="AK750:AO750" si="1738">+AK$730/AK724</f>
        <v>1.6689574767779725</v>
      </c>
      <c r="AL750" s="286">
        <f t="shared" si="1738"/>
        <v>1.0669398928022962</v>
      </c>
      <c r="AM750" s="286">
        <f t="shared" si="1738"/>
        <v>1.1353456043225818</v>
      </c>
      <c r="AN750" s="286">
        <f t="shared" si="1738"/>
        <v>1.3859959458141971</v>
      </c>
      <c r="AO750" s="286">
        <f t="shared" si="1738"/>
        <v>1.2249813317407459</v>
      </c>
      <c r="AP750" s="286">
        <f t="shared" ref="AP750:AS750" si="1739">+AP$730/AP724</f>
        <v>1.2152930287243908</v>
      </c>
      <c r="AQ750" s="286">
        <f t="shared" si="1739"/>
        <v>1.483270012371827</v>
      </c>
      <c r="AR750" s="286">
        <f t="shared" si="1739"/>
        <v>1.7889676241843044</v>
      </c>
      <c r="AS750" s="286">
        <f t="shared" si="1739"/>
        <v>2.0534108449537953</v>
      </c>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c r="CG750" s="34"/>
      <c r="CH750" s="34"/>
      <c r="CI750" s="34"/>
      <c r="CJ750" s="34"/>
      <c r="CK750" s="34"/>
      <c r="CL750" s="34"/>
      <c r="CM750" s="34"/>
      <c r="CN750" s="34"/>
      <c r="CO750" s="34"/>
      <c r="CP750" s="34"/>
      <c r="CQ750" s="34"/>
      <c r="CR750" s="34"/>
      <c r="CS750" s="34"/>
      <c r="CT750" s="34"/>
      <c r="CU750" s="34"/>
      <c r="CV750" s="34"/>
      <c r="CW750" s="34"/>
      <c r="CX750" s="34"/>
      <c r="CY750" s="34"/>
      <c r="CZ750" s="34"/>
      <c r="DA750" s="34"/>
      <c r="DB750" s="14"/>
      <c r="DC750" s="28"/>
      <c r="DD750" s="28"/>
      <c r="DE750" s="28"/>
      <c r="DF750" s="28"/>
      <c r="DG750" s="28"/>
      <c r="DH750" s="28"/>
      <c r="DI750" s="28"/>
      <c r="DJ750" s="28"/>
      <c r="DK750" s="28"/>
      <c r="DL750" s="28"/>
      <c r="DM750" s="28"/>
      <c r="DN750" s="28"/>
      <c r="DO750" s="28"/>
      <c r="DP750" s="28"/>
      <c r="DQ750" s="28"/>
      <c r="DR750" s="28"/>
      <c r="DS750" s="28"/>
      <c r="DT750" s="28"/>
      <c r="DU750" s="28"/>
      <c r="DV750" s="28"/>
      <c r="DW750" s="28"/>
      <c r="DX750" s="28"/>
      <c r="DY750" s="28"/>
      <c r="DZ750" s="28"/>
      <c r="EA750" s="28"/>
      <c r="EB750" s="28"/>
      <c r="EC750" s="28"/>
      <c r="ED750" s="28"/>
      <c r="EE750" s="28"/>
      <c r="EF750" s="28"/>
      <c r="EG750" s="28"/>
      <c r="EH750" s="28"/>
      <c r="EI750" s="28"/>
      <c r="EJ750" s="28"/>
      <c r="EK750" s="28"/>
      <c r="EL750" s="28"/>
      <c r="EM750" s="28"/>
      <c r="EN750" s="28"/>
      <c r="EO750" s="28"/>
      <c r="EP750" s="28"/>
      <c r="EQ750" s="28"/>
      <c r="ER750" s="28"/>
      <c r="ES750" s="28"/>
      <c r="ET750" s="28"/>
      <c r="EU750" s="28"/>
      <c r="EV750" s="28"/>
      <c r="EW750" s="28"/>
      <c r="EX750" s="28"/>
      <c r="EY750" s="28"/>
      <c r="EZ750" s="28"/>
      <c r="FA750" s="28"/>
      <c r="FB750" s="28"/>
      <c r="FC750" s="28"/>
      <c r="FD750" s="28"/>
      <c r="FE750" s="28"/>
      <c r="FF750" s="28"/>
      <c r="FG750" s="28"/>
      <c r="FH750" s="28"/>
      <c r="FI750" s="28"/>
      <c r="FJ750" s="28"/>
      <c r="FK750" s="28"/>
      <c r="FL750" s="28"/>
      <c r="FM750" s="28"/>
      <c r="FN750" s="28"/>
      <c r="FO750" s="28"/>
      <c r="FP750" s="28"/>
      <c r="FQ750" s="28"/>
      <c r="FR750" s="28"/>
      <c r="FS750" s="28"/>
      <c r="FT750" s="28"/>
      <c r="FU750" s="28"/>
      <c r="FV750" s="28"/>
      <c r="FW750" s="28"/>
      <c r="FX750" s="28"/>
      <c r="FY750" s="28"/>
      <c r="FZ750" s="28"/>
      <c r="GA750" s="28"/>
      <c r="GB750" s="28"/>
      <c r="GC750" s="28"/>
      <c r="GD750" s="28"/>
      <c r="GE750" s="28"/>
      <c r="GF750" s="28"/>
      <c r="GG750" s="28"/>
      <c r="GH750" s="28"/>
      <c r="GI750" s="28"/>
      <c r="GJ750" s="28"/>
      <c r="GK750" s="28"/>
      <c r="GL750" s="28"/>
      <c r="GM750" s="28"/>
      <c r="GN750" s="28"/>
      <c r="GO750" s="28"/>
      <c r="GP750" s="28"/>
      <c r="GQ750" s="28"/>
      <c r="GR750" s="28"/>
      <c r="GS750" s="28"/>
      <c r="GT750" s="28"/>
      <c r="GU750" s="28"/>
      <c r="GV750" s="28"/>
      <c r="GW750" s="28"/>
      <c r="GX750" s="28"/>
      <c r="GY750" s="28"/>
      <c r="GZ750" s="28"/>
      <c r="HA750" s="28"/>
      <c r="HB750" s="28"/>
      <c r="HC750" s="28"/>
      <c r="HD750" s="28"/>
      <c r="HE750" s="28"/>
      <c r="HF750" s="28"/>
      <c r="HG750" s="28"/>
      <c r="HH750" s="28"/>
      <c r="HI750" s="28"/>
      <c r="HJ750" s="28"/>
      <c r="HK750" s="28"/>
      <c r="HL750" s="28"/>
      <c r="HM750" s="28"/>
      <c r="HN750" s="28"/>
      <c r="HO750" s="28"/>
      <c r="HP750" s="28"/>
      <c r="HQ750" s="28"/>
      <c r="HR750" s="28"/>
      <c r="HS750" s="28"/>
      <c r="HT750" s="28"/>
      <c r="HU750" s="28"/>
      <c r="HV750" s="28"/>
      <c r="HW750" s="28"/>
      <c r="HX750" s="28"/>
      <c r="HY750" s="28"/>
      <c r="HZ750" s="28"/>
      <c r="IA750" s="28"/>
      <c r="IB750" s="28"/>
      <c r="IC750" s="28"/>
      <c r="ID750" s="28"/>
      <c r="IE750" s="28"/>
      <c r="IF750" s="28"/>
      <c r="IG750" s="28"/>
      <c r="IH750" s="28"/>
      <c r="II750" s="28"/>
      <c r="IJ750" s="28"/>
      <c r="IK750" s="28"/>
      <c r="IL750" s="28"/>
      <c r="IM750" s="28"/>
      <c r="IN750" s="28"/>
      <c r="IO750" s="28"/>
      <c r="IP750" s="28"/>
      <c r="IQ750" s="28"/>
      <c r="IR750" s="28"/>
      <c r="IS750" s="28"/>
      <c r="IT750" s="28"/>
      <c r="IU750" s="28"/>
      <c r="IV750" s="28"/>
      <c r="IW750" s="28"/>
      <c r="IX750" s="28"/>
      <c r="IY750" s="28"/>
      <c r="IZ750" s="28"/>
      <c r="JA750" s="28"/>
      <c r="JB750" s="28"/>
      <c r="JC750" s="28"/>
      <c r="JD750" s="28"/>
      <c r="JE750" s="28"/>
      <c r="JF750" s="28"/>
      <c r="JG750" s="28"/>
      <c r="JH750" s="28"/>
      <c r="JI750" s="28"/>
      <c r="JJ750" s="28"/>
      <c r="JK750" s="28"/>
      <c r="JL750" s="28"/>
      <c r="JM750" s="28"/>
      <c r="JN750" s="28"/>
      <c r="JO750" s="28"/>
      <c r="JP750" s="28"/>
      <c r="JQ750" s="28"/>
      <c r="JR750" s="28"/>
      <c r="JS750" s="28"/>
    </row>
    <row r="751" spans="1:279" s="27" customFormat="1" ht="12.75" outlineLevel="1" x14ac:dyDescent="0.2">
      <c r="A751" s="33"/>
      <c r="B751" s="58"/>
      <c r="C751" s="284" t="str">
        <f t="shared" si="1734"/>
        <v>Ventas Totales</v>
      </c>
      <c r="D751" s="33"/>
      <c r="E751" s="33"/>
      <c r="F751" s="33"/>
      <c r="G751" s="33"/>
      <c r="H751" s="33"/>
      <c r="I751" s="12"/>
      <c r="J751" s="286">
        <f t="shared" si="1735"/>
        <v>0.1471233407912359</v>
      </c>
      <c r="K751" s="286">
        <f t="shared" si="1731"/>
        <v>0.22331489922929235</v>
      </c>
      <c r="L751" s="286">
        <f t="shared" si="1731"/>
        <v>0.35124486035064345</v>
      </c>
      <c r="M751" s="286">
        <f t="shared" si="1731"/>
        <v>0.42719316716493883</v>
      </c>
      <c r="N751" s="286">
        <f t="shared" si="1731"/>
        <v>0.52080671152403957</v>
      </c>
      <c r="O751" s="286">
        <f t="shared" si="1731"/>
        <v>0.77602276301137119</v>
      </c>
      <c r="P751" s="286">
        <f t="shared" si="1731"/>
        <v>0.36093711719041338</v>
      </c>
      <c r="Q751" s="286">
        <f t="shared" si="1731"/>
        <v>0.46792428389247226</v>
      </c>
      <c r="R751" s="286">
        <f t="shared" si="1731"/>
        <v>0.36933917072678607</v>
      </c>
      <c r="S751" s="286">
        <f t="shared" si="1731"/>
        <v>0.35544161697442711</v>
      </c>
      <c r="T751" s="286">
        <f t="shared" si="1731"/>
        <v>0.29025716846999838</v>
      </c>
      <c r="U751" s="286">
        <f t="shared" si="1731"/>
        <v>0.25215621869416027</v>
      </c>
      <c r="V751" s="286">
        <f t="shared" si="1731"/>
        <v>0.18192045869566884</v>
      </c>
      <c r="W751" s="286">
        <f t="shared" si="1731"/>
        <v>0.31048165744418355</v>
      </c>
      <c r="X751" s="286">
        <f t="shared" si="1731"/>
        <v>0.35831991809629954</v>
      </c>
      <c r="Y751" s="286">
        <f t="shared" si="1731"/>
        <v>0.54945952865525582</v>
      </c>
      <c r="Z751" s="286">
        <f t="shared" si="1731"/>
        <v>0.55874819609879778</v>
      </c>
      <c r="AA751" s="286">
        <f t="shared" si="1731"/>
        <v>0.6603727446050438</v>
      </c>
      <c r="AB751" s="286">
        <f t="shared" si="1731"/>
        <v>0.4015086348413488</v>
      </c>
      <c r="AC751" s="286">
        <f t="shared" si="1731"/>
        <v>0.50155842021955344</v>
      </c>
      <c r="AD751" s="286">
        <f t="shared" si="1731"/>
        <v>0.38915707156768775</v>
      </c>
      <c r="AE751" s="286">
        <f t="shared" si="1731"/>
        <v>0.34029349001055564</v>
      </c>
      <c r="AF751" s="286">
        <f t="shared" si="1731"/>
        <v>0.27759434364223179</v>
      </c>
      <c r="AG751" s="286">
        <f t="shared" si="1731"/>
        <v>0.28461054420340298</v>
      </c>
      <c r="AH751" s="286">
        <f t="shared" si="1731"/>
        <v>0.16907210490432584</v>
      </c>
      <c r="AI751" s="286">
        <f t="shared" si="1731"/>
        <v>0.26454340141323213</v>
      </c>
      <c r="AJ751" s="286">
        <f t="shared" si="1731"/>
        <v>0.37090348413485597</v>
      </c>
      <c r="AK751" s="286">
        <f t="shared" ref="AK751:AO751" si="1740">+AK$730/AK725</f>
        <v>0.37625689851921756</v>
      </c>
      <c r="AL751" s="286">
        <f t="shared" si="1740"/>
        <v>0.3762062458657997</v>
      </c>
      <c r="AM751" s="286">
        <f t="shared" si="1740"/>
        <v>0.25249227364499638</v>
      </c>
      <c r="AN751" s="286">
        <f t="shared" si="1740"/>
        <v>0.26699229579080269</v>
      </c>
      <c r="AO751" s="286">
        <f t="shared" si="1740"/>
        <v>0.27879342626398362</v>
      </c>
      <c r="AP751" s="286">
        <f t="shared" ref="AP751:AS751" si="1741">+AP$730/AP725</f>
        <v>0.37093013165847449</v>
      </c>
      <c r="AQ751" s="286">
        <f t="shared" si="1741"/>
        <v>0.49102106673306312</v>
      </c>
      <c r="AR751" s="286">
        <f t="shared" si="1741"/>
        <v>0.5</v>
      </c>
      <c r="AS751" s="286">
        <f t="shared" si="1741"/>
        <v>0.45</v>
      </c>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c r="CG751" s="34"/>
      <c r="CH751" s="34"/>
      <c r="CI751" s="34"/>
      <c r="CJ751" s="34"/>
      <c r="CK751" s="34"/>
      <c r="CL751" s="34"/>
      <c r="CM751" s="34"/>
      <c r="CN751" s="34"/>
      <c r="CO751" s="34"/>
      <c r="CP751" s="34"/>
      <c r="CQ751" s="34"/>
      <c r="CR751" s="34"/>
      <c r="CS751" s="34"/>
      <c r="CT751" s="34"/>
      <c r="CU751" s="34"/>
      <c r="CV751" s="34"/>
      <c r="CW751" s="34"/>
      <c r="CX751" s="34"/>
      <c r="CY751" s="34"/>
      <c r="CZ751" s="34"/>
      <c r="DA751" s="34"/>
      <c r="DB751" s="14"/>
      <c r="DC751" s="28"/>
      <c r="DD751" s="28"/>
      <c r="DE751" s="28"/>
      <c r="DF751" s="28"/>
      <c r="DG751" s="28"/>
      <c r="DH751" s="28"/>
      <c r="DI751" s="28"/>
      <c r="DJ751" s="28"/>
      <c r="DK751" s="28"/>
      <c r="DL751" s="28"/>
      <c r="DM751" s="28"/>
      <c r="DN751" s="28"/>
      <c r="DO751" s="28"/>
      <c r="DP751" s="28"/>
      <c r="DQ751" s="28"/>
      <c r="DR751" s="28"/>
      <c r="DS751" s="28"/>
      <c r="DT751" s="28"/>
      <c r="DU751" s="28"/>
      <c r="DV751" s="28"/>
      <c r="DW751" s="28"/>
      <c r="DX751" s="28"/>
      <c r="DY751" s="28"/>
      <c r="DZ751" s="28"/>
      <c r="EA751" s="28"/>
      <c r="EB751" s="28"/>
      <c r="EC751" s="28"/>
      <c r="ED751" s="28"/>
      <c r="EE751" s="28"/>
      <c r="EF751" s="28"/>
      <c r="EG751" s="28"/>
      <c r="EH751" s="28"/>
      <c r="EI751" s="28"/>
      <c r="EJ751" s="28"/>
      <c r="EK751" s="28"/>
      <c r="EL751" s="28"/>
      <c r="EM751" s="28"/>
      <c r="EN751" s="28"/>
      <c r="EO751" s="28"/>
      <c r="EP751" s="28"/>
      <c r="EQ751" s="28"/>
      <c r="ER751" s="28"/>
      <c r="ES751" s="28"/>
      <c r="ET751" s="28"/>
      <c r="EU751" s="28"/>
      <c r="EV751" s="28"/>
      <c r="EW751" s="28"/>
      <c r="EX751" s="28"/>
      <c r="EY751" s="28"/>
      <c r="EZ751" s="28"/>
      <c r="FA751" s="28"/>
      <c r="FB751" s="28"/>
      <c r="FC751" s="28"/>
      <c r="FD751" s="28"/>
      <c r="FE751" s="28"/>
      <c r="FF751" s="28"/>
      <c r="FG751" s="28"/>
      <c r="FH751" s="28"/>
      <c r="FI751" s="28"/>
      <c r="FJ751" s="28"/>
      <c r="FK751" s="28"/>
      <c r="FL751" s="28"/>
      <c r="FM751" s="28"/>
      <c r="FN751" s="28"/>
      <c r="FO751" s="28"/>
      <c r="FP751" s="28"/>
      <c r="FQ751" s="28"/>
      <c r="FR751" s="28"/>
      <c r="FS751" s="28"/>
      <c r="FT751" s="28"/>
      <c r="FU751" s="28"/>
      <c r="FV751" s="28"/>
      <c r="FW751" s="28"/>
      <c r="FX751" s="28"/>
      <c r="FY751" s="28"/>
      <c r="FZ751" s="28"/>
      <c r="GA751" s="28"/>
      <c r="GB751" s="28"/>
      <c r="GC751" s="28"/>
      <c r="GD751" s="28"/>
      <c r="GE751" s="28"/>
      <c r="GF751" s="28"/>
      <c r="GG751" s="28"/>
      <c r="GH751" s="28"/>
      <c r="GI751" s="28"/>
      <c r="GJ751" s="28"/>
      <c r="GK751" s="28"/>
      <c r="GL751" s="28"/>
      <c r="GM751" s="28"/>
      <c r="GN751" s="28"/>
      <c r="GO751" s="28"/>
      <c r="GP751" s="28"/>
      <c r="GQ751" s="28"/>
      <c r="GR751" s="28"/>
      <c r="GS751" s="28"/>
      <c r="GT751" s="28"/>
      <c r="GU751" s="28"/>
      <c r="GV751" s="28"/>
      <c r="GW751" s="28"/>
      <c r="GX751" s="28"/>
      <c r="GY751" s="28"/>
      <c r="GZ751" s="28"/>
      <c r="HA751" s="28"/>
      <c r="HB751" s="28"/>
      <c r="HC751" s="28"/>
      <c r="HD751" s="28"/>
      <c r="HE751" s="28"/>
      <c r="HF751" s="28"/>
      <c r="HG751" s="28"/>
      <c r="HH751" s="28"/>
      <c r="HI751" s="28"/>
      <c r="HJ751" s="28"/>
      <c r="HK751" s="28"/>
      <c r="HL751" s="28"/>
      <c r="HM751" s="28"/>
      <c r="HN751" s="28"/>
      <c r="HO751" s="28"/>
      <c r="HP751" s="28"/>
      <c r="HQ751" s="28"/>
      <c r="HR751" s="28"/>
      <c r="HS751" s="28"/>
      <c r="HT751" s="28"/>
      <c r="HU751" s="28"/>
      <c r="HV751" s="28"/>
      <c r="HW751" s="28"/>
      <c r="HX751" s="28"/>
      <c r="HY751" s="28"/>
      <c r="HZ751" s="28"/>
      <c r="IA751" s="28"/>
      <c r="IB751" s="28"/>
      <c r="IC751" s="28"/>
      <c r="ID751" s="28"/>
      <c r="IE751" s="28"/>
      <c r="IF751" s="28"/>
      <c r="IG751" s="28"/>
      <c r="IH751" s="28"/>
      <c r="II751" s="28"/>
      <c r="IJ751" s="28"/>
      <c r="IK751" s="28"/>
      <c r="IL751" s="28"/>
      <c r="IM751" s="28"/>
      <c r="IN751" s="28"/>
      <c r="IO751" s="28"/>
      <c r="IP751" s="28"/>
      <c r="IQ751" s="28"/>
      <c r="IR751" s="28"/>
      <c r="IS751" s="28"/>
      <c r="IT751" s="28"/>
      <c r="IU751" s="28"/>
      <c r="IV751" s="28"/>
      <c r="IW751" s="28"/>
      <c r="IX751" s="28"/>
      <c r="IY751" s="28"/>
      <c r="IZ751" s="28"/>
      <c r="JA751" s="28"/>
      <c r="JB751" s="28"/>
      <c r="JC751" s="28"/>
      <c r="JD751" s="28"/>
      <c r="JE751" s="28"/>
      <c r="JF751" s="28"/>
      <c r="JG751" s="28"/>
      <c r="JH751" s="28"/>
      <c r="JI751" s="28"/>
      <c r="JJ751" s="28"/>
      <c r="JK751" s="28"/>
      <c r="JL751" s="28"/>
      <c r="JM751" s="28"/>
      <c r="JN751" s="28"/>
      <c r="JO751" s="28"/>
      <c r="JP751" s="28"/>
      <c r="JQ751" s="28"/>
      <c r="JR751" s="28"/>
      <c r="JS751" s="28"/>
    </row>
    <row r="752" spans="1:279" s="27" customFormat="1" ht="12.75" outlineLevel="1" x14ac:dyDescent="0.2">
      <c r="A752" s="33"/>
      <c r="B752" s="58"/>
      <c r="C752" s="33"/>
      <c r="D752" s="33"/>
      <c r="E752" s="33"/>
      <c r="F752" s="33"/>
      <c r="G752" s="33"/>
      <c r="H752" s="33"/>
      <c r="I752" s="12"/>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c r="CG752" s="34"/>
      <c r="CH752" s="34"/>
      <c r="CI752" s="34"/>
      <c r="CJ752" s="34"/>
      <c r="CK752" s="34"/>
      <c r="CL752" s="34"/>
      <c r="CM752" s="34"/>
      <c r="CN752" s="34"/>
      <c r="CO752" s="34"/>
      <c r="CP752" s="34"/>
      <c r="CQ752" s="34"/>
      <c r="CR752" s="34"/>
      <c r="CS752" s="34"/>
      <c r="CT752" s="34"/>
      <c r="CU752" s="34"/>
      <c r="CV752" s="34"/>
      <c r="CW752" s="34"/>
      <c r="CX752" s="34"/>
      <c r="CY752" s="34"/>
      <c r="CZ752" s="34"/>
      <c r="DA752" s="34"/>
      <c r="DB752" s="14"/>
      <c r="DC752" s="28"/>
      <c r="DD752" s="28"/>
      <c r="DE752" s="28"/>
      <c r="DF752" s="28"/>
      <c r="DG752" s="28"/>
      <c r="DH752" s="28"/>
      <c r="DI752" s="28"/>
      <c r="DJ752" s="28"/>
      <c r="DK752" s="28"/>
      <c r="DL752" s="28"/>
      <c r="DM752" s="28"/>
      <c r="DN752" s="28"/>
      <c r="DO752" s="28"/>
      <c r="DP752" s="28"/>
      <c r="DQ752" s="28"/>
      <c r="DR752" s="28"/>
      <c r="DS752" s="28"/>
      <c r="DT752" s="28"/>
      <c r="DU752" s="28"/>
      <c r="DV752" s="28"/>
      <c r="DW752" s="28"/>
      <c r="DX752" s="28"/>
      <c r="DY752" s="28"/>
      <c r="DZ752" s="28"/>
      <c r="EA752" s="28"/>
      <c r="EB752" s="28"/>
      <c r="EC752" s="28"/>
      <c r="ED752" s="28"/>
      <c r="EE752" s="28"/>
      <c r="EF752" s="28"/>
      <c r="EG752" s="28"/>
      <c r="EH752" s="28"/>
      <c r="EI752" s="28"/>
      <c r="EJ752" s="28"/>
      <c r="EK752" s="28"/>
      <c r="EL752" s="28"/>
      <c r="EM752" s="28"/>
      <c r="EN752" s="28"/>
      <c r="EO752" s="28"/>
      <c r="EP752" s="28"/>
      <c r="EQ752" s="28"/>
      <c r="ER752" s="28"/>
      <c r="ES752" s="28"/>
      <c r="ET752" s="28"/>
      <c r="EU752" s="28"/>
      <c r="EV752" s="28"/>
      <c r="EW752" s="28"/>
      <c r="EX752" s="28"/>
      <c r="EY752" s="28"/>
      <c r="EZ752" s="28"/>
      <c r="FA752" s="28"/>
      <c r="FB752" s="28"/>
      <c r="FC752" s="28"/>
      <c r="FD752" s="28"/>
      <c r="FE752" s="28"/>
      <c r="FF752" s="28"/>
      <c r="FG752" s="28"/>
      <c r="FH752" s="28"/>
      <c r="FI752" s="28"/>
      <c r="FJ752" s="28"/>
      <c r="FK752" s="28"/>
      <c r="FL752" s="28"/>
      <c r="FM752" s="28"/>
      <c r="FN752" s="28"/>
      <c r="FO752" s="28"/>
      <c r="FP752" s="28"/>
      <c r="FQ752" s="28"/>
      <c r="FR752" s="28"/>
      <c r="FS752" s="28"/>
      <c r="FT752" s="28"/>
      <c r="FU752" s="28"/>
      <c r="FV752" s="28"/>
      <c r="FW752" s="28"/>
      <c r="FX752" s="28"/>
      <c r="FY752" s="28"/>
      <c r="FZ752" s="28"/>
      <c r="GA752" s="28"/>
      <c r="GB752" s="28"/>
      <c r="GC752" s="28"/>
      <c r="GD752" s="28"/>
      <c r="GE752" s="28"/>
      <c r="GF752" s="28"/>
      <c r="GG752" s="28"/>
      <c r="GH752" s="28"/>
      <c r="GI752" s="28"/>
      <c r="GJ752" s="28"/>
      <c r="GK752" s="28"/>
      <c r="GL752" s="28"/>
      <c r="GM752" s="28"/>
      <c r="GN752" s="28"/>
      <c r="GO752" s="28"/>
      <c r="GP752" s="28"/>
      <c r="GQ752" s="28"/>
      <c r="GR752" s="28"/>
      <c r="GS752" s="28"/>
      <c r="GT752" s="28"/>
      <c r="GU752" s="28"/>
      <c r="GV752" s="28"/>
      <c r="GW752" s="28"/>
      <c r="GX752" s="28"/>
      <c r="GY752" s="28"/>
      <c r="GZ752" s="28"/>
      <c r="HA752" s="28"/>
      <c r="HB752" s="28"/>
      <c r="HC752" s="28"/>
      <c r="HD752" s="28"/>
      <c r="HE752" s="28"/>
      <c r="HF752" s="28"/>
      <c r="HG752" s="28"/>
      <c r="HH752" s="28"/>
      <c r="HI752" s="28"/>
      <c r="HJ752" s="28"/>
      <c r="HK752" s="28"/>
      <c r="HL752" s="28"/>
      <c r="HM752" s="28"/>
      <c r="HN752" s="28"/>
      <c r="HO752" s="28"/>
      <c r="HP752" s="28"/>
      <c r="HQ752" s="28"/>
      <c r="HR752" s="28"/>
      <c r="HS752" s="28"/>
      <c r="HT752" s="28"/>
      <c r="HU752" s="28"/>
      <c r="HV752" s="28"/>
      <c r="HW752" s="28"/>
      <c r="HX752" s="28"/>
      <c r="HY752" s="28"/>
      <c r="HZ752" s="28"/>
      <c r="IA752" s="28"/>
      <c r="IB752" s="28"/>
      <c r="IC752" s="28"/>
      <c r="ID752" s="28"/>
      <c r="IE752" s="28"/>
      <c r="IF752" s="28"/>
      <c r="IG752" s="28"/>
      <c r="IH752" s="28"/>
      <c r="II752" s="28"/>
      <c r="IJ752" s="28"/>
      <c r="IK752" s="28"/>
      <c r="IL752" s="28"/>
      <c r="IM752" s="28"/>
      <c r="IN752" s="28"/>
      <c r="IO752" s="28"/>
      <c r="IP752" s="28"/>
      <c r="IQ752" s="28"/>
      <c r="IR752" s="28"/>
      <c r="IS752" s="28"/>
      <c r="IT752" s="28"/>
      <c r="IU752" s="28"/>
      <c r="IV752" s="28"/>
      <c r="IW752" s="28"/>
      <c r="IX752" s="28"/>
      <c r="IY752" s="28"/>
      <c r="IZ752" s="28"/>
      <c r="JA752" s="28"/>
      <c r="JB752" s="28"/>
      <c r="JC752" s="28"/>
      <c r="JD752" s="28"/>
      <c r="JE752" s="28"/>
      <c r="JF752" s="28"/>
      <c r="JG752" s="28"/>
      <c r="JH752" s="28"/>
      <c r="JI752" s="28"/>
      <c r="JJ752" s="28"/>
      <c r="JK752" s="28"/>
      <c r="JL752" s="28"/>
      <c r="JM752" s="28"/>
      <c r="JN752" s="28"/>
      <c r="JO752" s="28"/>
      <c r="JP752" s="28"/>
      <c r="JQ752" s="28"/>
      <c r="JR752" s="28"/>
      <c r="JS752" s="28"/>
    </row>
    <row r="753" spans="1:279" s="27" customFormat="1" ht="12.75" outlineLevel="1" x14ac:dyDescent="0.2">
      <c r="A753" s="33"/>
      <c r="B753" s="58"/>
      <c r="C753" s="285" t="s">
        <v>10</v>
      </c>
      <c r="D753" s="33"/>
      <c r="E753" s="33"/>
      <c r="F753" s="33"/>
      <c r="G753" s="33"/>
      <c r="H753" s="33"/>
      <c r="I753" s="12"/>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c r="CG753" s="34"/>
      <c r="CH753" s="34"/>
      <c r="CI753" s="34"/>
      <c r="CJ753" s="34"/>
      <c r="CK753" s="34"/>
      <c r="CL753" s="34"/>
      <c r="CM753" s="34"/>
      <c r="CN753" s="34"/>
      <c r="CO753" s="34"/>
      <c r="CP753" s="34"/>
      <c r="CQ753" s="34"/>
      <c r="CR753" s="34"/>
      <c r="CS753" s="34"/>
      <c r="CT753" s="34"/>
      <c r="CU753" s="34"/>
      <c r="CV753" s="34"/>
      <c r="CW753" s="34"/>
      <c r="CX753" s="34"/>
      <c r="CY753" s="34"/>
      <c r="CZ753" s="34"/>
      <c r="DA753" s="34"/>
      <c r="DB753" s="14"/>
      <c r="DC753" s="28"/>
      <c r="DD753" s="28"/>
      <c r="DE753" s="28"/>
      <c r="DF753" s="28"/>
      <c r="DG753" s="28"/>
      <c r="DH753" s="28"/>
      <c r="DI753" s="28"/>
      <c r="DJ753" s="28"/>
      <c r="DK753" s="28"/>
      <c r="DL753" s="28"/>
      <c r="DM753" s="28"/>
      <c r="DN753" s="28"/>
      <c r="DO753" s="28"/>
      <c r="DP753" s="28"/>
      <c r="DQ753" s="28"/>
      <c r="DR753" s="28"/>
      <c r="DS753" s="28"/>
      <c r="DT753" s="28"/>
      <c r="DU753" s="28"/>
      <c r="DV753" s="28"/>
      <c r="DW753" s="28"/>
      <c r="DX753" s="28"/>
      <c r="DY753" s="28"/>
      <c r="DZ753" s="28"/>
      <c r="EA753" s="28"/>
      <c r="EB753" s="28"/>
      <c r="EC753" s="28"/>
      <c r="ED753" s="28"/>
      <c r="EE753" s="28"/>
      <c r="EF753" s="28"/>
      <c r="EG753" s="28"/>
      <c r="EH753" s="28"/>
      <c r="EI753" s="28"/>
      <c r="EJ753" s="28"/>
      <c r="EK753" s="28"/>
      <c r="EL753" s="28"/>
      <c r="EM753" s="28"/>
      <c r="EN753" s="28"/>
      <c r="EO753" s="28"/>
      <c r="EP753" s="28"/>
      <c r="EQ753" s="28"/>
      <c r="ER753" s="28"/>
      <c r="ES753" s="28"/>
      <c r="ET753" s="28"/>
      <c r="EU753" s="28"/>
      <c r="EV753" s="28"/>
      <c r="EW753" s="28"/>
      <c r="EX753" s="28"/>
      <c r="EY753" s="28"/>
      <c r="EZ753" s="28"/>
      <c r="FA753" s="28"/>
      <c r="FB753" s="28"/>
      <c r="FC753" s="28"/>
      <c r="FD753" s="28"/>
      <c r="FE753" s="28"/>
      <c r="FF753" s="28"/>
      <c r="FG753" s="28"/>
      <c r="FH753" s="28"/>
      <c r="FI753" s="28"/>
      <c r="FJ753" s="28"/>
      <c r="FK753" s="28"/>
      <c r="FL753" s="28"/>
      <c r="FM753" s="28"/>
      <c r="FN753" s="28"/>
      <c r="FO753" s="28"/>
      <c r="FP753" s="28"/>
      <c r="FQ753" s="28"/>
      <c r="FR753" s="28"/>
      <c r="FS753" s="28"/>
      <c r="FT753" s="28"/>
      <c r="FU753" s="28"/>
      <c r="FV753" s="28"/>
      <c r="FW753" s="28"/>
      <c r="FX753" s="28"/>
      <c r="FY753" s="28"/>
      <c r="FZ753" s="28"/>
      <c r="GA753" s="28"/>
      <c r="GB753" s="28"/>
      <c r="GC753" s="28"/>
      <c r="GD753" s="28"/>
      <c r="GE753" s="28"/>
      <c r="GF753" s="28"/>
      <c r="GG753" s="28"/>
      <c r="GH753" s="28"/>
      <c r="GI753" s="28"/>
      <c r="GJ753" s="28"/>
      <c r="GK753" s="28"/>
      <c r="GL753" s="28"/>
      <c r="GM753" s="28"/>
      <c r="GN753" s="28"/>
      <c r="GO753" s="28"/>
      <c r="GP753" s="28"/>
      <c r="GQ753" s="28"/>
      <c r="GR753" s="28"/>
      <c r="GS753" s="28"/>
      <c r="GT753" s="28"/>
      <c r="GU753" s="28"/>
      <c r="GV753" s="28"/>
      <c r="GW753" s="28"/>
      <c r="GX753" s="28"/>
      <c r="GY753" s="28"/>
      <c r="GZ753" s="28"/>
      <c r="HA753" s="28"/>
      <c r="HB753" s="28"/>
      <c r="HC753" s="28"/>
      <c r="HD753" s="28"/>
      <c r="HE753" s="28"/>
      <c r="HF753" s="28"/>
      <c r="HG753" s="28"/>
      <c r="HH753" s="28"/>
      <c r="HI753" s="28"/>
      <c r="HJ753" s="28"/>
      <c r="HK753" s="28"/>
      <c r="HL753" s="28"/>
      <c r="HM753" s="28"/>
      <c r="HN753" s="28"/>
      <c r="HO753" s="28"/>
      <c r="HP753" s="28"/>
      <c r="HQ753" s="28"/>
      <c r="HR753" s="28"/>
      <c r="HS753" s="28"/>
      <c r="HT753" s="28"/>
      <c r="HU753" s="28"/>
      <c r="HV753" s="28"/>
      <c r="HW753" s="28"/>
      <c r="HX753" s="28"/>
      <c r="HY753" s="28"/>
      <c r="HZ753" s="28"/>
      <c r="IA753" s="28"/>
      <c r="IB753" s="28"/>
      <c r="IC753" s="28"/>
      <c r="ID753" s="28"/>
      <c r="IE753" s="28"/>
      <c r="IF753" s="28"/>
      <c r="IG753" s="28"/>
      <c r="IH753" s="28"/>
      <c r="II753" s="28"/>
      <c r="IJ753" s="28"/>
      <c r="IK753" s="28"/>
      <c r="IL753" s="28"/>
      <c r="IM753" s="28"/>
      <c r="IN753" s="28"/>
      <c r="IO753" s="28"/>
      <c r="IP753" s="28"/>
      <c r="IQ753" s="28"/>
      <c r="IR753" s="28"/>
      <c r="IS753" s="28"/>
      <c r="IT753" s="28"/>
      <c r="IU753" s="28"/>
      <c r="IV753" s="28"/>
      <c r="IW753" s="28"/>
      <c r="IX753" s="28"/>
      <c r="IY753" s="28"/>
      <c r="IZ753" s="28"/>
      <c r="JA753" s="28"/>
      <c r="JB753" s="28"/>
      <c r="JC753" s="28"/>
      <c r="JD753" s="28"/>
      <c r="JE753" s="28"/>
      <c r="JF753" s="28"/>
      <c r="JG753" s="28"/>
      <c r="JH753" s="28"/>
      <c r="JI753" s="28"/>
      <c r="JJ753" s="28"/>
      <c r="JK753" s="28"/>
      <c r="JL753" s="28"/>
      <c r="JM753" s="28"/>
      <c r="JN753" s="28"/>
      <c r="JO753" s="28"/>
      <c r="JP753" s="28"/>
      <c r="JQ753" s="28"/>
      <c r="JR753" s="28"/>
      <c r="JS753" s="28"/>
    </row>
    <row r="754" spans="1:279" s="27" customFormat="1" ht="12.75" outlineLevel="1" x14ac:dyDescent="0.2">
      <c r="A754" s="33"/>
      <c r="B754" s="58"/>
      <c r="C754" s="284" t="str">
        <f>+C722</f>
        <v>TOLWEB SaaS</v>
      </c>
      <c r="D754" s="33"/>
      <c r="E754" s="33"/>
      <c r="F754" s="33"/>
      <c r="G754" s="33"/>
      <c r="H754" s="33"/>
      <c r="I754" s="12"/>
      <c r="J754" s="286">
        <f>+J$731/J722</f>
        <v>0.50395437656786635</v>
      </c>
      <c r="K754" s="286">
        <f t="shared" ref="K754:O754" si="1742">+K$731/K722</f>
        <v>0.84744893680810685</v>
      </c>
      <c r="L754" s="286">
        <f t="shared" si="1742"/>
        <v>1.1650147892472511</v>
      </c>
      <c r="M754" s="286">
        <f t="shared" si="1742"/>
        <v>1.2459778475890286</v>
      </c>
      <c r="N754" s="286">
        <f t="shared" si="1742"/>
        <v>1.5258060454402489</v>
      </c>
      <c r="O754" s="286">
        <f t="shared" si="1742"/>
        <v>2.0254982201607228</v>
      </c>
      <c r="P754" s="286">
        <f t="shared" ref="P754:AJ754" si="1743">+P$731/P722</f>
        <v>1.2244148898410807</v>
      </c>
      <c r="Q754" s="286">
        <f t="shared" si="1743"/>
        <v>1.4417585717723651</v>
      </c>
      <c r="R754" s="286">
        <f t="shared" si="1743"/>
        <v>1.1346626816759766</v>
      </c>
      <c r="S754" s="286">
        <f t="shared" si="1743"/>
        <v>1.0407289441895382</v>
      </c>
      <c r="T754" s="286">
        <f t="shared" si="1743"/>
        <v>0.86293398932764032</v>
      </c>
      <c r="U754" s="286">
        <f t="shared" si="1743"/>
        <v>0.73656639732373108</v>
      </c>
      <c r="V754" s="286">
        <f t="shared" si="1743"/>
        <v>0.89660979413828945</v>
      </c>
      <c r="W754" s="286">
        <f t="shared" si="1743"/>
        <v>1.3124862275355591</v>
      </c>
      <c r="X754" s="286">
        <f t="shared" si="1743"/>
        <v>1.3249284192226973</v>
      </c>
      <c r="Y754" s="286">
        <f t="shared" si="1743"/>
        <v>2.4094973554259278</v>
      </c>
      <c r="Z754" s="286">
        <f t="shared" si="1743"/>
        <v>2.026742808447239</v>
      </c>
      <c r="AA754" s="286">
        <f t="shared" si="1743"/>
        <v>1.9814921583395855</v>
      </c>
      <c r="AB754" s="286">
        <f t="shared" si="1743"/>
        <v>1.374115755553194</v>
      </c>
      <c r="AC754" s="286">
        <f t="shared" si="1743"/>
        <v>2.1087327489613226</v>
      </c>
      <c r="AD754" s="286">
        <f t="shared" si="1743"/>
        <v>1.403032620289532</v>
      </c>
      <c r="AE754" s="286">
        <f t="shared" si="1743"/>
        <v>1.1595502930074488</v>
      </c>
      <c r="AF754" s="286">
        <f t="shared" si="1743"/>
        <v>0.77517089383661264</v>
      </c>
      <c r="AG754" s="286">
        <f t="shared" si="1743"/>
        <v>0.59467636307030147</v>
      </c>
      <c r="AH754" s="286">
        <f t="shared" si="1743"/>
        <v>0.52417100801985517</v>
      </c>
      <c r="AI754" s="286">
        <f t="shared" si="1743"/>
        <v>0.79708828377352159</v>
      </c>
      <c r="AJ754" s="286">
        <f t="shared" si="1743"/>
        <v>1.0848558850371559</v>
      </c>
      <c r="AK754" s="286">
        <f t="shared" ref="AK754:AO754" si="1744">+AK$731/AK722</f>
        <v>0.95645252008556114</v>
      </c>
      <c r="AL754" s="286">
        <f t="shared" si="1744"/>
        <v>1.1714182669489399</v>
      </c>
      <c r="AM754" s="286">
        <f t="shared" si="1744"/>
        <v>0.60166873783613062</v>
      </c>
      <c r="AN754" s="286">
        <f t="shared" si="1744"/>
        <v>0.55343657764828669</v>
      </c>
      <c r="AO754" s="286">
        <f t="shared" si="1744"/>
        <v>0.60311069312873811</v>
      </c>
      <c r="AP754" s="286">
        <f t="shared" ref="AP754:AS754" si="1745">+AP$731/AP722</f>
        <v>0.83917050941986193</v>
      </c>
      <c r="AQ754" s="286">
        <f t="shared" si="1745"/>
        <v>1.1450495866077539</v>
      </c>
      <c r="AR754" s="286">
        <f t="shared" si="1745"/>
        <v>1.0825677237213798</v>
      </c>
      <c r="AS754" s="286">
        <f t="shared" si="1745"/>
        <v>0.98610181887598813</v>
      </c>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c r="CG754" s="34"/>
      <c r="CH754" s="34"/>
      <c r="CI754" s="34"/>
      <c r="CJ754" s="34"/>
      <c r="CK754" s="34"/>
      <c r="CL754" s="34"/>
      <c r="CM754" s="34"/>
      <c r="CN754" s="34"/>
      <c r="CO754" s="34"/>
      <c r="CP754" s="34"/>
      <c r="CQ754" s="34"/>
      <c r="CR754" s="34"/>
      <c r="CS754" s="34"/>
      <c r="CT754" s="34"/>
      <c r="CU754" s="34"/>
      <c r="CV754" s="34"/>
      <c r="CW754" s="34"/>
      <c r="CX754" s="34"/>
      <c r="CY754" s="34"/>
      <c r="CZ754" s="34"/>
      <c r="DA754" s="34"/>
      <c r="DB754" s="14"/>
      <c r="DC754" s="28"/>
      <c r="DD754" s="28"/>
      <c r="DE754" s="28"/>
      <c r="DF754" s="28"/>
      <c r="DG754" s="28"/>
      <c r="DH754" s="28"/>
      <c r="DI754" s="28"/>
      <c r="DJ754" s="28"/>
      <c r="DK754" s="28"/>
      <c r="DL754" s="28"/>
      <c r="DM754" s="28"/>
      <c r="DN754" s="28"/>
      <c r="DO754" s="28"/>
      <c r="DP754" s="28"/>
      <c r="DQ754" s="28"/>
      <c r="DR754" s="28"/>
      <c r="DS754" s="28"/>
      <c r="DT754" s="28"/>
      <c r="DU754" s="28"/>
      <c r="DV754" s="28"/>
      <c r="DW754" s="28"/>
      <c r="DX754" s="28"/>
      <c r="DY754" s="28"/>
      <c r="DZ754" s="28"/>
      <c r="EA754" s="28"/>
      <c r="EB754" s="28"/>
      <c r="EC754" s="28"/>
      <c r="ED754" s="28"/>
      <c r="EE754" s="28"/>
      <c r="EF754" s="28"/>
      <c r="EG754" s="28"/>
      <c r="EH754" s="28"/>
      <c r="EI754" s="28"/>
      <c r="EJ754" s="28"/>
      <c r="EK754" s="28"/>
      <c r="EL754" s="28"/>
      <c r="EM754" s="28"/>
      <c r="EN754" s="28"/>
      <c r="EO754" s="28"/>
      <c r="EP754" s="28"/>
      <c r="EQ754" s="28"/>
      <c r="ER754" s="28"/>
      <c r="ES754" s="28"/>
      <c r="ET754" s="28"/>
      <c r="EU754" s="28"/>
      <c r="EV754" s="28"/>
      <c r="EW754" s="28"/>
      <c r="EX754" s="28"/>
      <c r="EY754" s="28"/>
      <c r="EZ754" s="28"/>
      <c r="FA754" s="28"/>
      <c r="FB754" s="28"/>
      <c r="FC754" s="28"/>
      <c r="FD754" s="28"/>
      <c r="FE754" s="28"/>
      <c r="FF754" s="28"/>
      <c r="FG754" s="28"/>
      <c r="FH754" s="28"/>
      <c r="FI754" s="28"/>
      <c r="FJ754" s="28"/>
      <c r="FK754" s="28"/>
      <c r="FL754" s="28"/>
      <c r="FM754" s="28"/>
      <c r="FN754" s="28"/>
      <c r="FO754" s="28"/>
      <c r="FP754" s="28"/>
      <c r="FQ754" s="28"/>
      <c r="FR754" s="28"/>
      <c r="FS754" s="28"/>
      <c r="FT754" s="28"/>
      <c r="FU754" s="28"/>
      <c r="FV754" s="28"/>
      <c r="FW754" s="28"/>
      <c r="FX754" s="28"/>
      <c r="FY754" s="28"/>
      <c r="FZ754" s="28"/>
      <c r="GA754" s="28"/>
      <c r="GB754" s="28"/>
      <c r="GC754" s="28"/>
      <c r="GD754" s="28"/>
      <c r="GE754" s="28"/>
      <c r="GF754" s="28"/>
      <c r="GG754" s="28"/>
      <c r="GH754" s="28"/>
      <c r="GI754" s="28"/>
      <c r="GJ754" s="28"/>
      <c r="GK754" s="28"/>
      <c r="GL754" s="28"/>
      <c r="GM754" s="28"/>
      <c r="GN754" s="28"/>
      <c r="GO754" s="28"/>
      <c r="GP754" s="28"/>
      <c r="GQ754" s="28"/>
      <c r="GR754" s="28"/>
      <c r="GS754" s="28"/>
      <c r="GT754" s="28"/>
      <c r="GU754" s="28"/>
      <c r="GV754" s="28"/>
      <c r="GW754" s="28"/>
      <c r="GX754" s="28"/>
      <c r="GY754" s="28"/>
      <c r="GZ754" s="28"/>
      <c r="HA754" s="28"/>
      <c r="HB754" s="28"/>
      <c r="HC754" s="28"/>
      <c r="HD754" s="28"/>
      <c r="HE754" s="28"/>
      <c r="HF754" s="28"/>
      <c r="HG754" s="28"/>
      <c r="HH754" s="28"/>
      <c r="HI754" s="28"/>
      <c r="HJ754" s="28"/>
      <c r="HK754" s="28"/>
      <c r="HL754" s="28"/>
      <c r="HM754" s="28"/>
      <c r="HN754" s="28"/>
      <c r="HO754" s="28"/>
      <c r="HP754" s="28"/>
      <c r="HQ754" s="28"/>
      <c r="HR754" s="28"/>
      <c r="HS754" s="28"/>
      <c r="HT754" s="28"/>
      <c r="HU754" s="28"/>
      <c r="HV754" s="28"/>
      <c r="HW754" s="28"/>
      <c r="HX754" s="28"/>
      <c r="HY754" s="28"/>
      <c r="HZ754" s="28"/>
      <c r="IA754" s="28"/>
      <c r="IB754" s="28"/>
      <c r="IC754" s="28"/>
      <c r="ID754" s="28"/>
      <c r="IE754" s="28"/>
      <c r="IF754" s="28"/>
      <c r="IG754" s="28"/>
      <c r="IH754" s="28"/>
      <c r="II754" s="28"/>
      <c r="IJ754" s="28"/>
      <c r="IK754" s="28"/>
      <c r="IL754" s="28"/>
      <c r="IM754" s="28"/>
      <c r="IN754" s="28"/>
      <c r="IO754" s="28"/>
      <c r="IP754" s="28"/>
      <c r="IQ754" s="28"/>
      <c r="IR754" s="28"/>
      <c r="IS754" s="28"/>
      <c r="IT754" s="28"/>
      <c r="IU754" s="28"/>
      <c r="IV754" s="28"/>
      <c r="IW754" s="28"/>
      <c r="IX754" s="28"/>
      <c r="IY754" s="28"/>
      <c r="IZ754" s="28"/>
      <c r="JA754" s="28"/>
      <c r="JB754" s="28"/>
      <c r="JC754" s="28"/>
      <c r="JD754" s="28"/>
      <c r="JE754" s="28"/>
      <c r="JF754" s="28"/>
      <c r="JG754" s="28"/>
      <c r="JH754" s="28"/>
      <c r="JI754" s="28"/>
      <c r="JJ754" s="28"/>
      <c r="JK754" s="28"/>
      <c r="JL754" s="28"/>
      <c r="JM754" s="28"/>
      <c r="JN754" s="28"/>
      <c r="JO754" s="28"/>
      <c r="JP754" s="28"/>
      <c r="JQ754" s="28"/>
      <c r="JR754" s="28"/>
      <c r="JS754" s="28"/>
    </row>
    <row r="755" spans="1:279" s="27" customFormat="1" ht="12.75" outlineLevel="1" x14ac:dyDescent="0.2">
      <c r="A755" s="33"/>
      <c r="B755" s="58"/>
      <c r="C755" s="284" t="str">
        <f t="shared" ref="C755:C757" si="1746">+C723</f>
        <v>TOLPOS SaaS</v>
      </c>
      <c r="D755" s="33"/>
      <c r="E755" s="33"/>
      <c r="F755" s="33"/>
      <c r="G755" s="33"/>
      <c r="H755" s="33"/>
      <c r="I755" s="12"/>
      <c r="J755" s="286">
        <f t="shared" ref="J755:N757" si="1747">+J$731/J723</f>
        <v>4.3791604517218987</v>
      </c>
      <c r="K755" s="286">
        <f t="shared" si="1747"/>
        <v>7.363989760735941</v>
      </c>
      <c r="L755" s="286">
        <f t="shared" si="1747"/>
        <v>10.123509047560853</v>
      </c>
      <c r="M755" s="286">
        <f t="shared" si="1747"/>
        <v>10.82704539852063</v>
      </c>
      <c r="N755" s="286">
        <f t="shared" si="1747"/>
        <v>13.258639674280731</v>
      </c>
      <c r="O755" s="286">
        <f t="shared" ref="O755:AJ755" si="1748">+O$731/O723</f>
        <v>17.600763309506515</v>
      </c>
      <c r="P755" s="286">
        <f t="shared" si="1748"/>
        <v>10.639671985008368</v>
      </c>
      <c r="Q755" s="286">
        <f t="shared" si="1748"/>
        <v>12.528300997077141</v>
      </c>
      <c r="R755" s="286">
        <f t="shared" si="1748"/>
        <v>9.8597614638852207</v>
      </c>
      <c r="S755" s="286">
        <f t="shared" si="1748"/>
        <v>9.0435151380084537</v>
      </c>
      <c r="T755" s="286">
        <f t="shared" si="1748"/>
        <v>7.498548627052771</v>
      </c>
      <c r="U755" s="286">
        <f t="shared" si="1748"/>
        <v>6.4004651754284057</v>
      </c>
      <c r="V755" s="286">
        <f t="shared" si="1748"/>
        <v>7.2777311202990163</v>
      </c>
      <c r="W755" s="286">
        <f t="shared" si="1748"/>
        <v>9.6922708751884539</v>
      </c>
      <c r="X755" s="286">
        <f t="shared" si="1748"/>
        <v>8.9273156744219389</v>
      </c>
      <c r="Y755" s="286">
        <f t="shared" si="1748"/>
        <v>11.069679476166405</v>
      </c>
      <c r="Z755" s="286">
        <f t="shared" si="1748"/>
        <v>9.303702847409367</v>
      </c>
      <c r="AA755" s="286">
        <f t="shared" si="1748"/>
        <v>11.668803011460115</v>
      </c>
      <c r="AB755" s="286">
        <f t="shared" si="1748"/>
        <v>8.9067512994936546</v>
      </c>
      <c r="AC755" s="286">
        <f t="shared" si="1748"/>
        <v>11.241696477504478</v>
      </c>
      <c r="AD755" s="286">
        <f t="shared" si="1748"/>
        <v>10.306566749340988</v>
      </c>
      <c r="AE755" s="286">
        <f t="shared" si="1748"/>
        <v>10.453477612220407</v>
      </c>
      <c r="AF755" s="286">
        <f t="shared" si="1748"/>
        <v>9.2059612819827361</v>
      </c>
      <c r="AG755" s="286">
        <f t="shared" si="1748"/>
        <v>10.556988052042913</v>
      </c>
      <c r="AH755" s="286">
        <f t="shared" si="1748"/>
        <v>11.030931432644545</v>
      </c>
      <c r="AI755" s="286">
        <f t="shared" si="1748"/>
        <v>13.561587147580132</v>
      </c>
      <c r="AJ755" s="286">
        <f t="shared" si="1748"/>
        <v>13.966443659277177</v>
      </c>
      <c r="AK755" s="286">
        <f t="shared" ref="AK755:AO755" si="1749">+AK$731/AK723</f>
        <v>10.722720622443918</v>
      </c>
      <c r="AL755" s="286">
        <f t="shared" si="1749"/>
        <v>10.17323757760321</v>
      </c>
      <c r="AM755" s="286">
        <f t="shared" si="1749"/>
        <v>5.1321324243134931</v>
      </c>
      <c r="AN755" s="286">
        <f t="shared" si="1749"/>
        <v>61.138618158386507</v>
      </c>
      <c r="AO755" s="286">
        <f t="shared" si="1749"/>
        <v>80.606471941238027</v>
      </c>
      <c r="AP755" s="286">
        <f t="shared" ref="AP755" si="1750">+AP$731/AP723</f>
        <v>110.63748241389651</v>
      </c>
      <c r="AQ755" s="286">
        <v>0</v>
      </c>
      <c r="AR755" s="286">
        <v>0</v>
      </c>
      <c r="AS755" s="286">
        <v>0</v>
      </c>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c r="CG755" s="34"/>
      <c r="CH755" s="34"/>
      <c r="CI755" s="34"/>
      <c r="CJ755" s="34"/>
      <c r="CK755" s="34"/>
      <c r="CL755" s="34"/>
      <c r="CM755" s="34"/>
      <c r="CN755" s="34"/>
      <c r="CO755" s="34"/>
      <c r="CP755" s="34"/>
      <c r="CQ755" s="34"/>
      <c r="CR755" s="34"/>
      <c r="CS755" s="34"/>
      <c r="CT755" s="34"/>
      <c r="CU755" s="34"/>
      <c r="CV755" s="34"/>
      <c r="CW755" s="34"/>
      <c r="CX755" s="34"/>
      <c r="CY755" s="34"/>
      <c r="CZ755" s="34"/>
      <c r="DA755" s="34"/>
      <c r="DB755" s="14"/>
      <c r="DC755" s="28"/>
      <c r="DD755" s="28"/>
      <c r="DE755" s="28"/>
      <c r="DF755" s="28"/>
      <c r="DG755" s="28"/>
      <c r="DH755" s="28"/>
      <c r="DI755" s="28"/>
      <c r="DJ755" s="28"/>
      <c r="DK755" s="28"/>
      <c r="DL755" s="28"/>
      <c r="DM755" s="28"/>
      <c r="DN755" s="28"/>
      <c r="DO755" s="28"/>
      <c r="DP755" s="28"/>
      <c r="DQ755" s="28"/>
      <c r="DR755" s="28"/>
      <c r="DS755" s="28"/>
      <c r="DT755" s="28"/>
      <c r="DU755" s="28"/>
      <c r="DV755" s="28"/>
      <c r="DW755" s="28"/>
      <c r="DX755" s="28"/>
      <c r="DY755" s="28"/>
      <c r="DZ755" s="28"/>
      <c r="EA755" s="28"/>
      <c r="EB755" s="28"/>
      <c r="EC755" s="28"/>
      <c r="ED755" s="28"/>
      <c r="EE755" s="28"/>
      <c r="EF755" s="28"/>
      <c r="EG755" s="28"/>
      <c r="EH755" s="28"/>
      <c r="EI755" s="28"/>
      <c r="EJ755" s="28"/>
      <c r="EK755" s="28"/>
      <c r="EL755" s="28"/>
      <c r="EM755" s="28"/>
      <c r="EN755" s="28"/>
      <c r="EO755" s="28"/>
      <c r="EP755" s="28"/>
      <c r="EQ755" s="28"/>
      <c r="ER755" s="28"/>
      <c r="ES755" s="28"/>
      <c r="ET755" s="28"/>
      <c r="EU755" s="28"/>
      <c r="EV755" s="28"/>
      <c r="EW755" s="28"/>
      <c r="EX755" s="28"/>
      <c r="EY755" s="28"/>
      <c r="EZ755" s="28"/>
      <c r="FA755" s="28"/>
      <c r="FB755" s="28"/>
      <c r="FC755" s="28"/>
      <c r="FD755" s="28"/>
      <c r="FE755" s="28"/>
      <c r="FF755" s="28"/>
      <c r="FG755" s="28"/>
      <c r="FH755" s="28"/>
      <c r="FI755" s="28"/>
      <c r="FJ755" s="28"/>
      <c r="FK755" s="28"/>
      <c r="FL755" s="28"/>
      <c r="FM755" s="28"/>
      <c r="FN755" s="28"/>
      <c r="FO755" s="28"/>
      <c r="FP755" s="28"/>
      <c r="FQ755" s="28"/>
      <c r="FR755" s="28"/>
      <c r="FS755" s="28"/>
      <c r="FT755" s="28"/>
      <c r="FU755" s="28"/>
      <c r="FV755" s="28"/>
      <c r="FW755" s="28"/>
      <c r="FX755" s="28"/>
      <c r="FY755" s="28"/>
      <c r="FZ755" s="28"/>
      <c r="GA755" s="28"/>
      <c r="GB755" s="28"/>
      <c r="GC755" s="28"/>
      <c r="GD755" s="28"/>
      <c r="GE755" s="28"/>
      <c r="GF755" s="28"/>
      <c r="GG755" s="28"/>
      <c r="GH755" s="28"/>
      <c r="GI755" s="28"/>
      <c r="GJ755" s="28"/>
      <c r="GK755" s="28"/>
      <c r="GL755" s="28"/>
      <c r="GM755" s="28"/>
      <c r="GN755" s="28"/>
      <c r="GO755" s="28"/>
      <c r="GP755" s="28"/>
      <c r="GQ755" s="28"/>
      <c r="GR755" s="28"/>
      <c r="GS755" s="28"/>
      <c r="GT755" s="28"/>
      <c r="GU755" s="28"/>
      <c r="GV755" s="28"/>
      <c r="GW755" s="28"/>
      <c r="GX755" s="28"/>
      <c r="GY755" s="28"/>
      <c r="GZ755" s="28"/>
      <c r="HA755" s="28"/>
      <c r="HB755" s="28"/>
      <c r="HC755" s="28"/>
      <c r="HD755" s="28"/>
      <c r="HE755" s="28"/>
      <c r="HF755" s="28"/>
      <c r="HG755" s="28"/>
      <c r="HH755" s="28"/>
      <c r="HI755" s="28"/>
      <c r="HJ755" s="28"/>
      <c r="HK755" s="28"/>
      <c r="HL755" s="28"/>
      <c r="HM755" s="28"/>
      <c r="HN755" s="28"/>
      <c r="HO755" s="28"/>
      <c r="HP755" s="28"/>
      <c r="HQ755" s="28"/>
      <c r="HR755" s="28"/>
      <c r="HS755" s="28"/>
      <c r="HT755" s="28"/>
      <c r="HU755" s="28"/>
      <c r="HV755" s="28"/>
      <c r="HW755" s="28"/>
      <c r="HX755" s="28"/>
      <c r="HY755" s="28"/>
      <c r="HZ755" s="28"/>
      <c r="IA755" s="28"/>
      <c r="IB755" s="28"/>
      <c r="IC755" s="28"/>
      <c r="ID755" s="28"/>
      <c r="IE755" s="28"/>
      <c r="IF755" s="28"/>
      <c r="IG755" s="28"/>
      <c r="IH755" s="28"/>
      <c r="II755" s="28"/>
      <c r="IJ755" s="28"/>
      <c r="IK755" s="28"/>
      <c r="IL755" s="28"/>
      <c r="IM755" s="28"/>
      <c r="IN755" s="28"/>
      <c r="IO755" s="28"/>
      <c r="IP755" s="28"/>
      <c r="IQ755" s="28"/>
      <c r="IR755" s="28"/>
      <c r="IS755" s="28"/>
      <c r="IT755" s="28"/>
      <c r="IU755" s="28"/>
      <c r="IV755" s="28"/>
      <c r="IW755" s="28"/>
      <c r="IX755" s="28"/>
      <c r="IY755" s="28"/>
      <c r="IZ755" s="28"/>
      <c r="JA755" s="28"/>
      <c r="JB755" s="28"/>
      <c r="JC755" s="28"/>
      <c r="JD755" s="28"/>
      <c r="JE755" s="28"/>
      <c r="JF755" s="28"/>
      <c r="JG755" s="28"/>
      <c r="JH755" s="28"/>
      <c r="JI755" s="28"/>
      <c r="JJ755" s="28"/>
      <c r="JK755" s="28"/>
      <c r="JL755" s="28"/>
      <c r="JM755" s="28"/>
      <c r="JN755" s="28"/>
      <c r="JO755" s="28"/>
      <c r="JP755" s="28"/>
      <c r="JQ755" s="28"/>
      <c r="JR755" s="28"/>
      <c r="JS755" s="28"/>
    </row>
    <row r="756" spans="1:279" s="27" customFormat="1" ht="12.75" outlineLevel="1" x14ac:dyDescent="0.2">
      <c r="A756" s="33"/>
      <c r="B756" s="58"/>
      <c r="C756" s="284" t="str">
        <f t="shared" si="1746"/>
        <v>Plataforma UNIBUS</v>
      </c>
      <c r="D756" s="33"/>
      <c r="E756" s="33"/>
      <c r="F756" s="33"/>
      <c r="G756" s="33"/>
      <c r="H756" s="33"/>
      <c r="I756" s="12"/>
      <c r="J756" s="286">
        <f t="shared" si="1747"/>
        <v>0.74115086335642355</v>
      </c>
      <c r="K756" s="286">
        <f t="shared" si="1747"/>
        <v>1.2463181993642802</v>
      </c>
      <c r="L756" s="286">
        <f t="shared" si="1747"/>
        <v>1.7133529482451531</v>
      </c>
      <c r="M756" s="286">
        <f t="shared" si="1747"/>
        <v>1.8324229342995437</v>
      </c>
      <c r="N756" s="286">
        <f t="shared" si="1747"/>
        <v>2.2439580257126734</v>
      </c>
      <c r="O756" s="286">
        <f t="shared" ref="O756:AJ756" si="1751">+O$731/O724</f>
        <v>2.9788405943069645</v>
      </c>
      <c r="P756" s="286">
        <f t="shared" si="1751"/>
        <v>1.8007109272320594</v>
      </c>
      <c r="Q756" s="286">
        <f t="shared" si="1751"/>
        <v>2.1203518808546584</v>
      </c>
      <c r="R756" s="286">
        <f t="shared" si="1751"/>
        <v>1.6687149973172524</v>
      </c>
      <c r="S756" s="286">
        <f t="shared" si="1751"/>
        <v>1.5305694153490919</v>
      </c>
      <c r="T756" s="286">
        <f t="shared" si="1751"/>
        <v>1.2690916101681176</v>
      </c>
      <c r="U756" s="286">
        <f t="shared" si="1751"/>
        <v>1.0832465133325373</v>
      </c>
      <c r="V756" s="286">
        <f t="shared" si="1751"/>
        <v>0.67230124388419599</v>
      </c>
      <c r="W756" s="286">
        <f t="shared" si="1751"/>
        <v>1.2275941362849547</v>
      </c>
      <c r="X756" s="286">
        <f t="shared" si="1751"/>
        <v>1.4082526544151237</v>
      </c>
      <c r="Y756" s="286">
        <f t="shared" si="1751"/>
        <v>2.0108004544440892</v>
      </c>
      <c r="Z756" s="286">
        <f t="shared" si="1751"/>
        <v>2.0891177841268398</v>
      </c>
      <c r="AA756" s="286">
        <f t="shared" si="1751"/>
        <v>2.2452479275336983</v>
      </c>
      <c r="AB756" s="286">
        <f t="shared" si="1751"/>
        <v>2.0536590125489176</v>
      </c>
      <c r="AC756" s="286">
        <f t="shared" si="1751"/>
        <v>2.0977687812981811</v>
      </c>
      <c r="AD756" s="286">
        <f t="shared" si="1751"/>
        <v>1.5597532209052618</v>
      </c>
      <c r="AE756" s="286">
        <f t="shared" si="1751"/>
        <v>1.5442910976076503</v>
      </c>
      <c r="AF756" s="286">
        <f t="shared" si="1751"/>
        <v>1.7903663034299724</v>
      </c>
      <c r="AG756" s="286">
        <f t="shared" si="1751"/>
        <v>2.537355496448511</v>
      </c>
      <c r="AH756" s="286">
        <f t="shared" si="1751"/>
        <v>2.5056688330391159</v>
      </c>
      <c r="AI756" s="286">
        <f t="shared" si="1751"/>
        <v>3.3408846300798909</v>
      </c>
      <c r="AJ756" s="286">
        <f t="shared" si="1751"/>
        <v>3.4657049070281003</v>
      </c>
      <c r="AK756" s="286">
        <f t="shared" ref="AK756:AO756" si="1752">+AK$731/AK724</f>
        <v>3.0169615926371041</v>
      </c>
      <c r="AL756" s="286">
        <f t="shared" si="1752"/>
        <v>1.928699036988766</v>
      </c>
      <c r="AM756" s="286">
        <f t="shared" si="1752"/>
        <v>1.8830122218033063</v>
      </c>
      <c r="AN756" s="286">
        <f t="shared" si="1752"/>
        <v>2.2987249833015948</v>
      </c>
      <c r="AO756" s="286">
        <f t="shared" si="1752"/>
        <v>2.0316763550822126</v>
      </c>
      <c r="AP756" s="286">
        <f t="shared" ref="AP756:AS756" si="1753">+AP$731/AP724</f>
        <v>1.8958571248100495</v>
      </c>
      <c r="AQ756" s="286">
        <f t="shared" si="1753"/>
        <v>2.3139012193000501</v>
      </c>
      <c r="AR756" s="286">
        <f t="shared" si="1753"/>
        <v>2.7907894937275151</v>
      </c>
      <c r="AS756" s="286">
        <f t="shared" si="1753"/>
        <v>3.5136141124764939</v>
      </c>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c r="CG756" s="34"/>
      <c r="CH756" s="34"/>
      <c r="CI756" s="34"/>
      <c r="CJ756" s="34"/>
      <c r="CK756" s="34"/>
      <c r="CL756" s="34"/>
      <c r="CM756" s="34"/>
      <c r="CN756" s="34"/>
      <c r="CO756" s="34"/>
      <c r="CP756" s="34"/>
      <c r="CQ756" s="34"/>
      <c r="CR756" s="34"/>
      <c r="CS756" s="34"/>
      <c r="CT756" s="34"/>
      <c r="CU756" s="34"/>
      <c r="CV756" s="34"/>
      <c r="CW756" s="34"/>
      <c r="CX756" s="34"/>
      <c r="CY756" s="34"/>
      <c r="CZ756" s="34"/>
      <c r="DA756" s="34"/>
      <c r="DB756" s="14"/>
      <c r="DC756" s="28"/>
      <c r="DD756" s="28"/>
      <c r="DE756" s="28"/>
      <c r="DF756" s="28"/>
      <c r="DG756" s="28"/>
      <c r="DH756" s="28"/>
      <c r="DI756" s="28"/>
      <c r="DJ756" s="28"/>
      <c r="DK756" s="28"/>
      <c r="DL756" s="28"/>
      <c r="DM756" s="28"/>
      <c r="DN756" s="28"/>
      <c r="DO756" s="28"/>
      <c r="DP756" s="28"/>
      <c r="DQ756" s="28"/>
      <c r="DR756" s="28"/>
      <c r="DS756" s="28"/>
      <c r="DT756" s="28"/>
      <c r="DU756" s="28"/>
      <c r="DV756" s="28"/>
      <c r="DW756" s="28"/>
      <c r="DX756" s="28"/>
      <c r="DY756" s="28"/>
      <c r="DZ756" s="28"/>
      <c r="EA756" s="28"/>
      <c r="EB756" s="28"/>
      <c r="EC756" s="28"/>
      <c r="ED756" s="28"/>
      <c r="EE756" s="28"/>
      <c r="EF756" s="28"/>
      <c r="EG756" s="28"/>
      <c r="EH756" s="28"/>
      <c r="EI756" s="28"/>
      <c r="EJ756" s="28"/>
      <c r="EK756" s="28"/>
      <c r="EL756" s="28"/>
      <c r="EM756" s="28"/>
      <c r="EN756" s="28"/>
      <c r="EO756" s="28"/>
      <c r="EP756" s="28"/>
      <c r="EQ756" s="28"/>
      <c r="ER756" s="28"/>
      <c r="ES756" s="28"/>
      <c r="ET756" s="28"/>
      <c r="EU756" s="28"/>
      <c r="EV756" s="28"/>
      <c r="EW756" s="28"/>
      <c r="EX756" s="28"/>
      <c r="EY756" s="28"/>
      <c r="EZ756" s="28"/>
      <c r="FA756" s="28"/>
      <c r="FB756" s="28"/>
      <c r="FC756" s="28"/>
      <c r="FD756" s="28"/>
      <c r="FE756" s="28"/>
      <c r="FF756" s="28"/>
      <c r="FG756" s="28"/>
      <c r="FH756" s="28"/>
      <c r="FI756" s="28"/>
      <c r="FJ756" s="28"/>
      <c r="FK756" s="28"/>
      <c r="FL756" s="28"/>
      <c r="FM756" s="28"/>
      <c r="FN756" s="28"/>
      <c r="FO756" s="28"/>
      <c r="FP756" s="28"/>
      <c r="FQ756" s="28"/>
      <c r="FR756" s="28"/>
      <c r="FS756" s="28"/>
      <c r="FT756" s="28"/>
      <c r="FU756" s="28"/>
      <c r="FV756" s="28"/>
      <c r="FW756" s="28"/>
      <c r="FX756" s="28"/>
      <c r="FY756" s="28"/>
      <c r="FZ756" s="28"/>
      <c r="GA756" s="28"/>
      <c r="GB756" s="28"/>
      <c r="GC756" s="28"/>
      <c r="GD756" s="28"/>
      <c r="GE756" s="28"/>
      <c r="GF756" s="28"/>
      <c r="GG756" s="28"/>
      <c r="GH756" s="28"/>
      <c r="GI756" s="28"/>
      <c r="GJ756" s="28"/>
      <c r="GK756" s="28"/>
      <c r="GL756" s="28"/>
      <c r="GM756" s="28"/>
      <c r="GN756" s="28"/>
      <c r="GO756" s="28"/>
      <c r="GP756" s="28"/>
      <c r="GQ756" s="28"/>
      <c r="GR756" s="28"/>
      <c r="GS756" s="28"/>
      <c r="GT756" s="28"/>
      <c r="GU756" s="28"/>
      <c r="GV756" s="28"/>
      <c r="GW756" s="28"/>
      <c r="GX756" s="28"/>
      <c r="GY756" s="28"/>
      <c r="GZ756" s="28"/>
      <c r="HA756" s="28"/>
      <c r="HB756" s="28"/>
      <c r="HC756" s="28"/>
      <c r="HD756" s="28"/>
      <c r="HE756" s="28"/>
      <c r="HF756" s="28"/>
      <c r="HG756" s="28"/>
      <c r="HH756" s="28"/>
      <c r="HI756" s="28"/>
      <c r="HJ756" s="28"/>
      <c r="HK756" s="28"/>
      <c r="HL756" s="28"/>
      <c r="HM756" s="28"/>
      <c r="HN756" s="28"/>
      <c r="HO756" s="28"/>
      <c r="HP756" s="28"/>
      <c r="HQ756" s="28"/>
      <c r="HR756" s="28"/>
      <c r="HS756" s="28"/>
      <c r="HT756" s="28"/>
      <c r="HU756" s="28"/>
      <c r="HV756" s="28"/>
      <c r="HW756" s="28"/>
      <c r="HX756" s="28"/>
      <c r="HY756" s="28"/>
      <c r="HZ756" s="28"/>
      <c r="IA756" s="28"/>
      <c r="IB756" s="28"/>
      <c r="IC756" s="28"/>
      <c r="ID756" s="28"/>
      <c r="IE756" s="28"/>
      <c r="IF756" s="28"/>
      <c r="IG756" s="28"/>
      <c r="IH756" s="28"/>
      <c r="II756" s="28"/>
      <c r="IJ756" s="28"/>
      <c r="IK756" s="28"/>
      <c r="IL756" s="28"/>
      <c r="IM756" s="28"/>
      <c r="IN756" s="28"/>
      <c r="IO756" s="28"/>
      <c r="IP756" s="28"/>
      <c r="IQ756" s="28"/>
      <c r="IR756" s="28"/>
      <c r="IS756" s="28"/>
      <c r="IT756" s="28"/>
      <c r="IU756" s="28"/>
      <c r="IV756" s="28"/>
      <c r="IW756" s="28"/>
      <c r="IX756" s="28"/>
      <c r="IY756" s="28"/>
      <c r="IZ756" s="28"/>
      <c r="JA756" s="28"/>
      <c r="JB756" s="28"/>
      <c r="JC756" s="28"/>
      <c r="JD756" s="28"/>
      <c r="JE756" s="28"/>
      <c r="JF756" s="28"/>
      <c r="JG756" s="28"/>
      <c r="JH756" s="28"/>
      <c r="JI756" s="28"/>
      <c r="JJ756" s="28"/>
      <c r="JK756" s="28"/>
      <c r="JL756" s="28"/>
      <c r="JM756" s="28"/>
      <c r="JN756" s="28"/>
      <c r="JO756" s="28"/>
      <c r="JP756" s="28"/>
      <c r="JQ756" s="28"/>
      <c r="JR756" s="28"/>
      <c r="JS756" s="28"/>
    </row>
    <row r="757" spans="1:279" s="27" customFormat="1" ht="12.75" outlineLevel="1" x14ac:dyDescent="0.2">
      <c r="A757" s="33"/>
      <c r="B757" s="58"/>
      <c r="C757" s="284" t="str">
        <f t="shared" si="1746"/>
        <v>Ventas Totales</v>
      </c>
      <c r="D757" s="33"/>
      <c r="E757" s="33"/>
      <c r="F757" s="33"/>
      <c r="G757" s="33"/>
      <c r="H757" s="33"/>
      <c r="I757" s="12"/>
      <c r="J757" s="286">
        <f t="shared" si="1747"/>
        <v>0.28074794703941319</v>
      </c>
      <c r="K757" s="286">
        <f t="shared" si="1747"/>
        <v>0.47210533391918935</v>
      </c>
      <c r="L757" s="286">
        <f t="shared" si="1747"/>
        <v>0.64901809679526401</v>
      </c>
      <c r="M757" s="286">
        <f t="shared" si="1747"/>
        <v>0.69412180751266717</v>
      </c>
      <c r="N757" s="286">
        <f t="shared" si="1747"/>
        <v>0.85001130013996085</v>
      </c>
      <c r="O757" s="286">
        <f t="shared" ref="O757:AJ757" si="1754">+O$731/O725</f>
        <v>1.1283848171234783</v>
      </c>
      <c r="P757" s="286">
        <f t="shared" si="1754"/>
        <v>0.68210929923550412</v>
      </c>
      <c r="Q757" s="286">
        <f t="shared" si="1754"/>
        <v>0.80318929246774473</v>
      </c>
      <c r="R757" s="286">
        <f t="shared" si="1754"/>
        <v>0.63210924098377519</v>
      </c>
      <c r="S757" s="286">
        <f t="shared" si="1754"/>
        <v>0.57977969453423606</v>
      </c>
      <c r="T757" s="286">
        <f t="shared" si="1754"/>
        <v>0.48073190193168303</v>
      </c>
      <c r="U757" s="286">
        <f t="shared" si="1754"/>
        <v>0.41033377925036513</v>
      </c>
      <c r="V757" s="286">
        <f t="shared" si="1754"/>
        <v>0.36494401890178302</v>
      </c>
      <c r="W757" s="286">
        <f t="shared" si="1754"/>
        <v>0.59534822339971005</v>
      </c>
      <c r="X757" s="286">
        <f t="shared" si="1754"/>
        <v>0.63416633496258823</v>
      </c>
      <c r="Y757" s="286">
        <f t="shared" si="1754"/>
        <v>0.9973315785267497</v>
      </c>
      <c r="Z757" s="286">
        <f t="shared" si="1754"/>
        <v>0.92630540706491538</v>
      </c>
      <c r="AA757" s="286">
        <f t="shared" si="1754"/>
        <v>0.96548032925848826</v>
      </c>
      <c r="AB757" s="286">
        <f t="shared" si="1754"/>
        <v>0.75360740703394236</v>
      </c>
      <c r="AC757" s="286">
        <f t="shared" si="1754"/>
        <v>0.96165869978924634</v>
      </c>
      <c r="AD757" s="286">
        <f t="shared" si="1754"/>
        <v>0.68923004316379655</v>
      </c>
      <c r="AE757" s="286">
        <f t="shared" si="1754"/>
        <v>0.62281564754419494</v>
      </c>
      <c r="AF757" s="286">
        <f t="shared" si="1754"/>
        <v>0.5109318202357841</v>
      </c>
      <c r="AG757" s="286">
        <f t="shared" si="1754"/>
        <v>0.4607398863885831</v>
      </c>
      <c r="AH757" s="286">
        <f t="shared" si="1754"/>
        <v>0.41709704878881215</v>
      </c>
      <c r="AI757" s="286">
        <f t="shared" si="1754"/>
        <v>0.61439184239142419</v>
      </c>
      <c r="AJ757" s="286">
        <f t="shared" si="1754"/>
        <v>0.78007793351697585</v>
      </c>
      <c r="AK757" s="286">
        <f t="shared" ref="AK757:AO757" si="1755">+AK$731/AK725</f>
        <v>0.68015670116935489</v>
      </c>
      <c r="AL757" s="286">
        <f t="shared" si="1755"/>
        <v>0.6800651367574071</v>
      </c>
      <c r="AM757" s="286">
        <f t="shared" si="1755"/>
        <v>0.41876767336243298</v>
      </c>
      <c r="AN757" s="286">
        <f t="shared" si="1755"/>
        <v>0.44281649057986783</v>
      </c>
      <c r="AO757" s="286">
        <f t="shared" si="1755"/>
        <v>0.46238909721831428</v>
      </c>
      <c r="AP757" s="286">
        <f t="shared" ref="AP757:AS757" si="1756">+AP$731/AP725</f>
        <v>0.57865100538722025</v>
      </c>
      <c r="AQ757" s="286">
        <f t="shared" si="1756"/>
        <v>0.76599286410357859</v>
      </c>
      <c r="AR757" s="286">
        <f t="shared" si="1756"/>
        <v>0.78</v>
      </c>
      <c r="AS757" s="286">
        <f t="shared" si="1756"/>
        <v>0.77</v>
      </c>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c r="CG757" s="34"/>
      <c r="CH757" s="34"/>
      <c r="CI757" s="34"/>
      <c r="CJ757" s="34"/>
      <c r="CK757" s="34"/>
      <c r="CL757" s="34"/>
      <c r="CM757" s="34"/>
      <c r="CN757" s="34"/>
      <c r="CO757" s="34"/>
      <c r="CP757" s="34"/>
      <c r="CQ757" s="34"/>
      <c r="CR757" s="34"/>
      <c r="CS757" s="34"/>
      <c r="CT757" s="34"/>
      <c r="CU757" s="34"/>
      <c r="CV757" s="34"/>
      <c r="CW757" s="34"/>
      <c r="CX757" s="34"/>
      <c r="CY757" s="34"/>
      <c r="CZ757" s="34"/>
      <c r="DA757" s="34"/>
      <c r="DB757" s="14"/>
      <c r="DC757" s="28"/>
      <c r="DD757" s="28"/>
      <c r="DE757" s="28"/>
      <c r="DF757" s="28"/>
      <c r="DG757" s="28"/>
      <c r="DH757" s="28"/>
      <c r="DI757" s="28"/>
      <c r="DJ757" s="28"/>
      <c r="DK757" s="28"/>
      <c r="DL757" s="28"/>
      <c r="DM757" s="28"/>
      <c r="DN757" s="28"/>
      <c r="DO757" s="28"/>
      <c r="DP757" s="28"/>
      <c r="DQ757" s="28"/>
      <c r="DR757" s="28"/>
      <c r="DS757" s="28"/>
      <c r="DT757" s="28"/>
      <c r="DU757" s="28"/>
      <c r="DV757" s="28"/>
      <c r="DW757" s="28"/>
      <c r="DX757" s="28"/>
      <c r="DY757" s="28"/>
      <c r="DZ757" s="28"/>
      <c r="EA757" s="28"/>
      <c r="EB757" s="28"/>
      <c r="EC757" s="28"/>
      <c r="ED757" s="28"/>
      <c r="EE757" s="28"/>
      <c r="EF757" s="28"/>
      <c r="EG757" s="28"/>
      <c r="EH757" s="28"/>
      <c r="EI757" s="28"/>
      <c r="EJ757" s="28"/>
      <c r="EK757" s="28"/>
      <c r="EL757" s="28"/>
      <c r="EM757" s="28"/>
      <c r="EN757" s="28"/>
      <c r="EO757" s="28"/>
      <c r="EP757" s="28"/>
      <c r="EQ757" s="28"/>
      <c r="ER757" s="28"/>
      <c r="ES757" s="28"/>
      <c r="ET757" s="28"/>
      <c r="EU757" s="28"/>
      <c r="EV757" s="28"/>
      <c r="EW757" s="28"/>
      <c r="EX757" s="28"/>
      <c r="EY757" s="28"/>
      <c r="EZ757" s="28"/>
      <c r="FA757" s="28"/>
      <c r="FB757" s="28"/>
      <c r="FC757" s="28"/>
      <c r="FD757" s="28"/>
      <c r="FE757" s="28"/>
      <c r="FF757" s="28"/>
      <c r="FG757" s="28"/>
      <c r="FH757" s="28"/>
      <c r="FI757" s="28"/>
      <c r="FJ757" s="28"/>
      <c r="FK757" s="28"/>
      <c r="FL757" s="28"/>
      <c r="FM757" s="28"/>
      <c r="FN757" s="28"/>
      <c r="FO757" s="28"/>
      <c r="FP757" s="28"/>
      <c r="FQ757" s="28"/>
      <c r="FR757" s="28"/>
      <c r="FS757" s="28"/>
      <c r="FT757" s="28"/>
      <c r="FU757" s="28"/>
      <c r="FV757" s="28"/>
      <c r="FW757" s="28"/>
      <c r="FX757" s="28"/>
      <c r="FY757" s="28"/>
      <c r="FZ757" s="28"/>
      <c r="GA757" s="28"/>
      <c r="GB757" s="28"/>
      <c r="GC757" s="28"/>
      <c r="GD757" s="28"/>
      <c r="GE757" s="28"/>
      <c r="GF757" s="28"/>
      <c r="GG757" s="28"/>
      <c r="GH757" s="28"/>
      <c r="GI757" s="28"/>
      <c r="GJ757" s="28"/>
      <c r="GK757" s="28"/>
      <c r="GL757" s="28"/>
      <c r="GM757" s="28"/>
      <c r="GN757" s="28"/>
      <c r="GO757" s="28"/>
      <c r="GP757" s="28"/>
      <c r="GQ757" s="28"/>
      <c r="GR757" s="28"/>
      <c r="GS757" s="28"/>
      <c r="GT757" s="28"/>
      <c r="GU757" s="28"/>
      <c r="GV757" s="28"/>
      <c r="GW757" s="28"/>
      <c r="GX757" s="28"/>
      <c r="GY757" s="28"/>
      <c r="GZ757" s="28"/>
      <c r="HA757" s="28"/>
      <c r="HB757" s="28"/>
      <c r="HC757" s="28"/>
      <c r="HD757" s="28"/>
      <c r="HE757" s="28"/>
      <c r="HF757" s="28"/>
      <c r="HG757" s="28"/>
      <c r="HH757" s="28"/>
      <c r="HI757" s="28"/>
      <c r="HJ757" s="28"/>
      <c r="HK757" s="28"/>
      <c r="HL757" s="28"/>
      <c r="HM757" s="28"/>
      <c r="HN757" s="28"/>
      <c r="HO757" s="28"/>
      <c r="HP757" s="28"/>
      <c r="HQ757" s="28"/>
      <c r="HR757" s="28"/>
      <c r="HS757" s="28"/>
      <c r="HT757" s="28"/>
      <c r="HU757" s="28"/>
      <c r="HV757" s="28"/>
      <c r="HW757" s="28"/>
      <c r="HX757" s="28"/>
      <c r="HY757" s="28"/>
      <c r="HZ757" s="28"/>
      <c r="IA757" s="28"/>
      <c r="IB757" s="28"/>
      <c r="IC757" s="28"/>
      <c r="ID757" s="28"/>
      <c r="IE757" s="28"/>
      <c r="IF757" s="28"/>
      <c r="IG757" s="28"/>
      <c r="IH757" s="28"/>
      <c r="II757" s="28"/>
      <c r="IJ757" s="28"/>
      <c r="IK757" s="28"/>
      <c r="IL757" s="28"/>
      <c r="IM757" s="28"/>
      <c r="IN757" s="28"/>
      <c r="IO757" s="28"/>
      <c r="IP757" s="28"/>
      <c r="IQ757" s="28"/>
      <c r="IR757" s="28"/>
      <c r="IS757" s="28"/>
      <c r="IT757" s="28"/>
      <c r="IU757" s="28"/>
      <c r="IV757" s="28"/>
      <c r="IW757" s="28"/>
      <c r="IX757" s="28"/>
      <c r="IY757" s="28"/>
      <c r="IZ757" s="28"/>
      <c r="JA757" s="28"/>
      <c r="JB757" s="28"/>
      <c r="JC757" s="28"/>
      <c r="JD757" s="28"/>
      <c r="JE757" s="28"/>
      <c r="JF757" s="28"/>
      <c r="JG757" s="28"/>
      <c r="JH757" s="28"/>
      <c r="JI757" s="28"/>
      <c r="JJ757" s="28"/>
      <c r="JK757" s="28"/>
      <c r="JL757" s="28"/>
      <c r="JM757" s="28"/>
      <c r="JN757" s="28"/>
      <c r="JO757" s="28"/>
      <c r="JP757" s="28"/>
      <c r="JQ757" s="28"/>
      <c r="JR757" s="28"/>
      <c r="JS757" s="28"/>
    </row>
    <row r="758" spans="1:279" s="27" customFormat="1" ht="12.75" outlineLevel="1" x14ac:dyDescent="0.2">
      <c r="A758" s="33"/>
      <c r="B758" s="58"/>
      <c r="C758" s="33"/>
      <c r="D758" s="33"/>
      <c r="E758" s="33"/>
      <c r="F758" s="33"/>
      <c r="G758" s="33"/>
      <c r="H758" s="33"/>
      <c r="I758" s="12"/>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c r="CG758" s="34"/>
      <c r="CH758" s="34"/>
      <c r="CI758" s="34"/>
      <c r="CJ758" s="34"/>
      <c r="CK758" s="34"/>
      <c r="CL758" s="34"/>
      <c r="CM758" s="34"/>
      <c r="CN758" s="34"/>
      <c r="CO758" s="34"/>
      <c r="CP758" s="34"/>
      <c r="CQ758" s="34"/>
      <c r="CR758" s="34"/>
      <c r="CS758" s="34"/>
      <c r="CT758" s="34"/>
      <c r="CU758" s="34"/>
      <c r="CV758" s="34"/>
      <c r="CW758" s="34"/>
      <c r="CX758" s="34"/>
      <c r="CY758" s="34"/>
      <c r="CZ758" s="34"/>
      <c r="DA758" s="34"/>
      <c r="DB758" s="14"/>
      <c r="DC758" s="28"/>
      <c r="DD758" s="28"/>
      <c r="DE758" s="28"/>
      <c r="DF758" s="28"/>
      <c r="DG758" s="28"/>
      <c r="DH758" s="28"/>
      <c r="DI758" s="28"/>
      <c r="DJ758" s="28"/>
      <c r="DK758" s="28"/>
      <c r="DL758" s="28"/>
      <c r="DM758" s="28"/>
      <c r="DN758" s="28"/>
      <c r="DO758" s="28"/>
      <c r="DP758" s="28"/>
      <c r="DQ758" s="28"/>
      <c r="DR758" s="28"/>
      <c r="DS758" s="28"/>
      <c r="DT758" s="28"/>
      <c r="DU758" s="28"/>
      <c r="DV758" s="28"/>
      <c r="DW758" s="28"/>
      <c r="DX758" s="28"/>
      <c r="DY758" s="28"/>
      <c r="DZ758" s="28"/>
      <c r="EA758" s="28"/>
      <c r="EB758" s="28"/>
      <c r="EC758" s="28"/>
      <c r="ED758" s="28"/>
      <c r="EE758" s="28"/>
      <c r="EF758" s="28"/>
      <c r="EG758" s="28"/>
      <c r="EH758" s="28"/>
      <c r="EI758" s="28"/>
      <c r="EJ758" s="28"/>
      <c r="EK758" s="28"/>
      <c r="EL758" s="28"/>
      <c r="EM758" s="28"/>
      <c r="EN758" s="28"/>
      <c r="EO758" s="28"/>
      <c r="EP758" s="28"/>
      <c r="EQ758" s="28"/>
      <c r="ER758" s="28"/>
      <c r="ES758" s="28"/>
      <c r="ET758" s="28"/>
      <c r="EU758" s="28"/>
      <c r="EV758" s="28"/>
      <c r="EW758" s="28"/>
      <c r="EX758" s="28"/>
      <c r="EY758" s="28"/>
      <c r="EZ758" s="28"/>
      <c r="FA758" s="28"/>
      <c r="FB758" s="28"/>
      <c r="FC758" s="28"/>
      <c r="FD758" s="28"/>
      <c r="FE758" s="28"/>
      <c r="FF758" s="28"/>
      <c r="FG758" s="28"/>
      <c r="FH758" s="28"/>
      <c r="FI758" s="28"/>
      <c r="FJ758" s="28"/>
      <c r="FK758" s="28"/>
      <c r="FL758" s="28"/>
      <c r="FM758" s="28"/>
      <c r="FN758" s="28"/>
      <c r="FO758" s="28"/>
      <c r="FP758" s="28"/>
      <c r="FQ758" s="28"/>
      <c r="FR758" s="28"/>
      <c r="FS758" s="28"/>
      <c r="FT758" s="28"/>
      <c r="FU758" s="28"/>
      <c r="FV758" s="28"/>
      <c r="FW758" s="28"/>
      <c r="FX758" s="28"/>
      <c r="FY758" s="28"/>
      <c r="FZ758" s="28"/>
      <c r="GA758" s="28"/>
      <c r="GB758" s="28"/>
      <c r="GC758" s="28"/>
      <c r="GD758" s="28"/>
      <c r="GE758" s="28"/>
      <c r="GF758" s="28"/>
      <c r="GG758" s="28"/>
      <c r="GH758" s="28"/>
      <c r="GI758" s="28"/>
      <c r="GJ758" s="28"/>
      <c r="GK758" s="28"/>
      <c r="GL758" s="28"/>
      <c r="GM758" s="28"/>
      <c r="GN758" s="28"/>
      <c r="GO758" s="28"/>
      <c r="GP758" s="28"/>
      <c r="GQ758" s="28"/>
      <c r="GR758" s="28"/>
      <c r="GS758" s="28"/>
      <c r="GT758" s="28"/>
      <c r="GU758" s="28"/>
      <c r="GV758" s="28"/>
      <c r="GW758" s="28"/>
      <c r="GX758" s="28"/>
      <c r="GY758" s="28"/>
      <c r="GZ758" s="28"/>
      <c r="HA758" s="28"/>
      <c r="HB758" s="28"/>
      <c r="HC758" s="28"/>
      <c r="HD758" s="28"/>
      <c r="HE758" s="28"/>
      <c r="HF758" s="28"/>
      <c r="HG758" s="28"/>
      <c r="HH758" s="28"/>
      <c r="HI758" s="28"/>
      <c r="HJ758" s="28"/>
      <c r="HK758" s="28"/>
      <c r="HL758" s="28"/>
      <c r="HM758" s="28"/>
      <c r="HN758" s="28"/>
      <c r="HO758" s="28"/>
      <c r="HP758" s="28"/>
      <c r="HQ758" s="28"/>
      <c r="HR758" s="28"/>
      <c r="HS758" s="28"/>
      <c r="HT758" s="28"/>
      <c r="HU758" s="28"/>
      <c r="HV758" s="28"/>
      <c r="HW758" s="28"/>
      <c r="HX758" s="28"/>
      <c r="HY758" s="28"/>
      <c r="HZ758" s="28"/>
      <c r="IA758" s="28"/>
      <c r="IB758" s="28"/>
      <c r="IC758" s="28"/>
      <c r="ID758" s="28"/>
      <c r="IE758" s="28"/>
      <c r="IF758" s="28"/>
      <c r="IG758" s="28"/>
      <c r="IH758" s="28"/>
      <c r="II758" s="28"/>
      <c r="IJ758" s="28"/>
      <c r="IK758" s="28"/>
      <c r="IL758" s="28"/>
      <c r="IM758" s="28"/>
      <c r="IN758" s="28"/>
      <c r="IO758" s="28"/>
      <c r="IP758" s="28"/>
      <c r="IQ758" s="28"/>
      <c r="IR758" s="28"/>
      <c r="IS758" s="28"/>
      <c r="IT758" s="28"/>
      <c r="IU758" s="28"/>
      <c r="IV758" s="28"/>
      <c r="IW758" s="28"/>
      <c r="IX758" s="28"/>
      <c r="IY758" s="28"/>
      <c r="IZ758" s="28"/>
      <c r="JA758" s="28"/>
      <c r="JB758" s="28"/>
      <c r="JC758" s="28"/>
      <c r="JD758" s="28"/>
      <c r="JE758" s="28"/>
      <c r="JF758" s="28"/>
      <c r="JG758" s="28"/>
      <c r="JH758" s="28"/>
      <c r="JI758" s="28"/>
      <c r="JJ758" s="28"/>
      <c r="JK758" s="28"/>
      <c r="JL758" s="28"/>
      <c r="JM758" s="28"/>
      <c r="JN758" s="28"/>
      <c r="JO758" s="28"/>
      <c r="JP758" s="28"/>
      <c r="JQ758" s="28"/>
      <c r="JR758" s="28"/>
      <c r="JS758" s="28"/>
    </row>
    <row r="759" spans="1:279" s="27" customFormat="1" ht="12.75" outlineLevel="1" x14ac:dyDescent="0.2">
      <c r="A759" s="33"/>
      <c r="B759" s="58"/>
      <c r="C759" s="33"/>
      <c r="D759" s="33"/>
      <c r="E759" s="33"/>
      <c r="F759" s="33"/>
      <c r="G759" s="33"/>
      <c r="H759" s="33"/>
      <c r="I759" s="12"/>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c r="CG759" s="34"/>
      <c r="CH759" s="34"/>
      <c r="CI759" s="34"/>
      <c r="CJ759" s="34"/>
      <c r="CK759" s="34"/>
      <c r="CL759" s="34"/>
      <c r="CM759" s="34"/>
      <c r="CN759" s="34"/>
      <c r="CO759" s="34"/>
      <c r="CP759" s="34"/>
      <c r="CQ759" s="34"/>
      <c r="CR759" s="34"/>
      <c r="CS759" s="34"/>
      <c r="CT759" s="34"/>
      <c r="CU759" s="34"/>
      <c r="CV759" s="34"/>
      <c r="CW759" s="34"/>
      <c r="CX759" s="34"/>
      <c r="CY759" s="34"/>
      <c r="CZ759" s="34"/>
      <c r="DA759" s="34"/>
      <c r="DB759" s="14"/>
      <c r="DC759" s="28"/>
      <c r="DD759" s="28"/>
      <c r="DE759" s="28"/>
      <c r="DF759" s="28"/>
      <c r="DG759" s="28"/>
      <c r="DH759" s="28"/>
      <c r="DI759" s="28"/>
      <c r="DJ759" s="28"/>
      <c r="DK759" s="28"/>
      <c r="DL759" s="28"/>
      <c r="DM759" s="28"/>
      <c r="DN759" s="28"/>
      <c r="DO759" s="28"/>
      <c r="DP759" s="28"/>
      <c r="DQ759" s="28"/>
      <c r="DR759" s="28"/>
      <c r="DS759" s="28"/>
      <c r="DT759" s="28"/>
      <c r="DU759" s="28"/>
      <c r="DV759" s="28"/>
      <c r="DW759" s="28"/>
      <c r="DX759" s="28"/>
      <c r="DY759" s="28"/>
      <c r="DZ759" s="28"/>
      <c r="EA759" s="28"/>
      <c r="EB759" s="28"/>
      <c r="EC759" s="28"/>
      <c r="ED759" s="28"/>
      <c r="EE759" s="28"/>
      <c r="EF759" s="28"/>
      <c r="EG759" s="28"/>
      <c r="EH759" s="28"/>
      <c r="EI759" s="28"/>
      <c r="EJ759" s="28"/>
      <c r="EK759" s="28"/>
      <c r="EL759" s="28"/>
      <c r="EM759" s="28"/>
      <c r="EN759" s="28"/>
      <c r="EO759" s="28"/>
      <c r="EP759" s="28"/>
      <c r="EQ759" s="28"/>
      <c r="ER759" s="28"/>
      <c r="ES759" s="28"/>
      <c r="ET759" s="28"/>
      <c r="EU759" s="28"/>
      <c r="EV759" s="28"/>
      <c r="EW759" s="28"/>
      <c r="EX759" s="28"/>
      <c r="EY759" s="28"/>
      <c r="EZ759" s="28"/>
      <c r="FA759" s="28"/>
      <c r="FB759" s="28"/>
      <c r="FC759" s="28"/>
      <c r="FD759" s="28"/>
      <c r="FE759" s="28"/>
      <c r="FF759" s="28"/>
      <c r="FG759" s="28"/>
      <c r="FH759" s="28"/>
      <c r="FI759" s="28"/>
      <c r="FJ759" s="28"/>
      <c r="FK759" s="28"/>
      <c r="FL759" s="28"/>
      <c r="FM759" s="28"/>
      <c r="FN759" s="28"/>
      <c r="FO759" s="28"/>
      <c r="FP759" s="28"/>
      <c r="FQ759" s="28"/>
      <c r="FR759" s="28"/>
      <c r="FS759" s="28"/>
      <c r="FT759" s="28"/>
      <c r="FU759" s="28"/>
      <c r="FV759" s="28"/>
      <c r="FW759" s="28"/>
      <c r="FX759" s="28"/>
      <c r="FY759" s="28"/>
      <c r="FZ759" s="28"/>
      <c r="GA759" s="28"/>
      <c r="GB759" s="28"/>
      <c r="GC759" s="28"/>
      <c r="GD759" s="28"/>
      <c r="GE759" s="28"/>
      <c r="GF759" s="28"/>
      <c r="GG759" s="28"/>
      <c r="GH759" s="28"/>
      <c r="GI759" s="28"/>
      <c r="GJ759" s="28"/>
      <c r="GK759" s="28"/>
      <c r="GL759" s="28"/>
      <c r="GM759" s="28"/>
      <c r="GN759" s="28"/>
      <c r="GO759" s="28"/>
      <c r="GP759" s="28"/>
      <c r="GQ759" s="28"/>
      <c r="GR759" s="28"/>
      <c r="GS759" s="28"/>
      <c r="GT759" s="28"/>
      <c r="GU759" s="28"/>
      <c r="GV759" s="28"/>
      <c r="GW759" s="28"/>
      <c r="GX759" s="28"/>
      <c r="GY759" s="28"/>
      <c r="GZ759" s="28"/>
      <c r="HA759" s="28"/>
      <c r="HB759" s="28"/>
      <c r="HC759" s="28"/>
      <c r="HD759" s="28"/>
      <c r="HE759" s="28"/>
      <c r="HF759" s="28"/>
      <c r="HG759" s="28"/>
      <c r="HH759" s="28"/>
      <c r="HI759" s="28"/>
      <c r="HJ759" s="28"/>
      <c r="HK759" s="28"/>
      <c r="HL759" s="28"/>
      <c r="HM759" s="28"/>
      <c r="HN759" s="28"/>
      <c r="HO759" s="28"/>
      <c r="HP759" s="28"/>
      <c r="HQ759" s="28"/>
      <c r="HR759" s="28"/>
      <c r="HS759" s="28"/>
      <c r="HT759" s="28"/>
      <c r="HU759" s="28"/>
      <c r="HV759" s="28"/>
      <c r="HW759" s="28"/>
      <c r="HX759" s="28"/>
      <c r="HY759" s="28"/>
      <c r="HZ759" s="28"/>
      <c r="IA759" s="28"/>
      <c r="IB759" s="28"/>
      <c r="IC759" s="28"/>
      <c r="ID759" s="28"/>
      <c r="IE759" s="28"/>
      <c r="IF759" s="28"/>
      <c r="IG759" s="28"/>
      <c r="IH759" s="28"/>
      <c r="II759" s="28"/>
      <c r="IJ759" s="28"/>
      <c r="IK759" s="28"/>
      <c r="IL759" s="28"/>
      <c r="IM759" s="28"/>
      <c r="IN759" s="28"/>
      <c r="IO759" s="28"/>
      <c r="IP759" s="28"/>
      <c r="IQ759" s="28"/>
      <c r="IR759" s="28"/>
      <c r="IS759" s="28"/>
      <c r="IT759" s="28"/>
      <c r="IU759" s="28"/>
      <c r="IV759" s="28"/>
      <c r="IW759" s="28"/>
      <c r="IX759" s="28"/>
      <c r="IY759" s="28"/>
      <c r="IZ759" s="28"/>
      <c r="JA759" s="28"/>
      <c r="JB759" s="28"/>
      <c r="JC759" s="28"/>
      <c r="JD759" s="28"/>
      <c r="JE759" s="28"/>
      <c r="JF759" s="28"/>
      <c r="JG759" s="28"/>
      <c r="JH759" s="28"/>
      <c r="JI759" s="28"/>
      <c r="JJ759" s="28"/>
      <c r="JK759" s="28"/>
      <c r="JL759" s="28"/>
      <c r="JM759" s="28"/>
      <c r="JN759" s="28"/>
      <c r="JO759" s="28"/>
      <c r="JP759" s="28"/>
      <c r="JQ759" s="28"/>
      <c r="JR759" s="28"/>
      <c r="JS759" s="28"/>
    </row>
    <row r="760" spans="1:279" s="27" customFormat="1" ht="12.75" x14ac:dyDescent="0.2">
      <c r="A760" s="231"/>
      <c r="B760" s="232"/>
      <c r="C760" s="233"/>
      <c r="D760" s="233"/>
      <c r="E760" s="233"/>
      <c r="F760" s="233"/>
      <c r="G760" s="233"/>
      <c r="H760" s="233"/>
      <c r="I760" s="234"/>
      <c r="J760" s="235"/>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236"/>
      <c r="AT760" s="236"/>
      <c r="AU760" s="236"/>
      <c r="AV760" s="236"/>
      <c r="AW760" s="236"/>
      <c r="AX760" s="236"/>
      <c r="AY760" s="236"/>
      <c r="AZ760" s="236"/>
      <c r="BA760" s="236"/>
      <c r="BB760" s="236"/>
      <c r="BC760" s="236"/>
      <c r="BD760" s="236"/>
      <c r="BE760" s="236"/>
      <c r="BF760" s="236"/>
      <c r="BG760" s="236"/>
      <c r="BH760" s="236"/>
      <c r="BI760" s="236"/>
      <c r="BJ760" s="236"/>
      <c r="BK760" s="236"/>
      <c r="BL760" s="236"/>
      <c r="BM760" s="236"/>
      <c r="BN760" s="236"/>
      <c r="BO760" s="236"/>
      <c r="BP760" s="236"/>
      <c r="BQ760" s="236"/>
      <c r="BR760" s="236"/>
      <c r="BS760" s="236"/>
      <c r="BT760" s="236"/>
      <c r="BU760" s="236"/>
      <c r="BV760" s="236"/>
      <c r="BW760" s="236"/>
      <c r="BX760" s="236"/>
      <c r="BY760" s="236"/>
      <c r="BZ760" s="236"/>
      <c r="CA760" s="236"/>
      <c r="CB760" s="236"/>
      <c r="CC760" s="236"/>
      <c r="CD760" s="236"/>
      <c r="CE760" s="236"/>
      <c r="CF760" s="236"/>
      <c r="CG760" s="236"/>
      <c r="CH760" s="236"/>
      <c r="CI760" s="236"/>
      <c r="CJ760" s="236"/>
      <c r="CK760" s="236"/>
      <c r="CL760" s="236"/>
      <c r="CM760" s="236"/>
      <c r="CN760" s="236"/>
      <c r="CO760" s="236"/>
      <c r="CP760" s="236"/>
      <c r="CQ760" s="236"/>
      <c r="CR760" s="236"/>
      <c r="CS760" s="236"/>
      <c r="CT760" s="236"/>
      <c r="CU760" s="236"/>
      <c r="CV760" s="236"/>
      <c r="CW760" s="236"/>
      <c r="CX760" s="236"/>
      <c r="CY760" s="236"/>
      <c r="CZ760" s="236"/>
      <c r="DA760" s="236"/>
      <c r="DB760" s="237"/>
      <c r="DC760" s="28"/>
      <c r="DD760" s="28"/>
      <c r="DE760" s="28"/>
      <c r="DF760" s="28"/>
      <c r="DG760" s="28"/>
      <c r="DH760" s="28"/>
      <c r="DI760" s="28"/>
      <c r="DJ760" s="28"/>
      <c r="DK760" s="28"/>
      <c r="DL760" s="28"/>
      <c r="DM760" s="28"/>
      <c r="DN760" s="28"/>
      <c r="DO760" s="28"/>
      <c r="DP760" s="28"/>
      <c r="DQ760" s="28"/>
      <c r="DR760" s="28"/>
      <c r="DS760" s="28"/>
      <c r="DT760" s="28"/>
      <c r="DU760" s="28"/>
      <c r="DV760" s="28"/>
      <c r="DW760" s="28"/>
      <c r="DX760" s="28"/>
      <c r="DY760" s="28"/>
      <c r="DZ760" s="28"/>
      <c r="EA760" s="28"/>
      <c r="EB760" s="28"/>
      <c r="EC760" s="28"/>
      <c r="ED760" s="28"/>
      <c r="EE760" s="28"/>
      <c r="EF760" s="28"/>
      <c r="EG760" s="28"/>
      <c r="EH760" s="28"/>
      <c r="EI760" s="28"/>
      <c r="EJ760" s="28"/>
      <c r="EK760" s="28"/>
      <c r="EL760" s="28"/>
      <c r="EM760" s="28"/>
      <c r="EN760" s="28"/>
      <c r="EO760" s="28"/>
      <c r="EP760" s="28"/>
      <c r="EQ760" s="28"/>
      <c r="ER760" s="28"/>
      <c r="ES760" s="28"/>
      <c r="ET760" s="28"/>
      <c r="EU760" s="28"/>
      <c r="EV760" s="28"/>
      <c r="EW760" s="28"/>
      <c r="EX760" s="28"/>
      <c r="EY760" s="28"/>
      <c r="EZ760" s="28"/>
      <c r="FA760" s="28"/>
      <c r="FB760" s="28"/>
      <c r="FC760" s="28"/>
      <c r="FD760" s="28"/>
      <c r="FE760" s="28"/>
      <c r="FF760" s="28"/>
      <c r="FG760" s="28"/>
      <c r="FH760" s="28"/>
      <c r="FI760" s="28"/>
      <c r="FJ760" s="28"/>
      <c r="FK760" s="28"/>
      <c r="FL760" s="28"/>
      <c r="FM760" s="28"/>
      <c r="FN760" s="28"/>
      <c r="FO760" s="28"/>
      <c r="FP760" s="28"/>
      <c r="FQ760" s="28"/>
      <c r="FR760" s="28"/>
      <c r="FS760" s="28"/>
      <c r="FT760" s="28"/>
      <c r="FU760" s="28"/>
      <c r="FV760" s="28"/>
      <c r="FW760" s="28"/>
      <c r="FX760" s="28"/>
      <c r="FY760" s="28"/>
      <c r="FZ760" s="28"/>
      <c r="GA760" s="28"/>
      <c r="GB760" s="28"/>
      <c r="GC760" s="28"/>
      <c r="GD760" s="28"/>
      <c r="GE760" s="28"/>
      <c r="GF760" s="28"/>
      <c r="GG760" s="28"/>
      <c r="GH760" s="28"/>
      <c r="GI760" s="28"/>
      <c r="GJ760" s="28"/>
      <c r="GK760" s="28"/>
      <c r="GL760" s="28"/>
      <c r="GM760" s="28"/>
      <c r="GN760" s="28"/>
      <c r="GO760" s="28"/>
      <c r="GP760" s="28"/>
      <c r="GQ760" s="28"/>
      <c r="GR760" s="28"/>
      <c r="GS760" s="28"/>
      <c r="GT760" s="28"/>
      <c r="GU760" s="28"/>
      <c r="GV760" s="28"/>
      <c r="GW760" s="28"/>
      <c r="GX760" s="28"/>
      <c r="GY760" s="28"/>
      <c r="GZ760" s="28"/>
      <c r="HA760" s="28"/>
      <c r="HB760" s="28"/>
      <c r="HC760" s="28"/>
      <c r="HD760" s="28"/>
      <c r="HE760" s="28"/>
      <c r="HF760" s="28"/>
      <c r="HG760" s="28"/>
      <c r="HH760" s="28"/>
      <c r="HI760" s="28"/>
      <c r="HJ760" s="28"/>
      <c r="HK760" s="28"/>
      <c r="HL760" s="28"/>
      <c r="HM760" s="28"/>
      <c r="HN760" s="28"/>
      <c r="HO760" s="28"/>
      <c r="HP760" s="28"/>
      <c r="HQ760" s="28"/>
      <c r="HR760" s="28"/>
      <c r="HS760" s="28"/>
      <c r="HT760" s="28"/>
      <c r="HU760" s="28"/>
      <c r="HV760" s="28"/>
      <c r="HW760" s="28"/>
      <c r="HX760" s="28"/>
      <c r="HY760" s="28"/>
      <c r="HZ760" s="28"/>
      <c r="IA760" s="28"/>
      <c r="IB760" s="28"/>
      <c r="IC760" s="28"/>
      <c r="ID760" s="28"/>
      <c r="IE760" s="28"/>
      <c r="IF760" s="28"/>
      <c r="IG760" s="28"/>
      <c r="IH760" s="28"/>
      <c r="II760" s="28"/>
      <c r="IJ760" s="28"/>
      <c r="IK760" s="28"/>
      <c r="IL760" s="28"/>
      <c r="IM760" s="28"/>
      <c r="IN760" s="28"/>
      <c r="IO760" s="28"/>
      <c r="IP760" s="28"/>
      <c r="IQ760" s="28"/>
      <c r="IR760" s="28"/>
      <c r="IS760" s="28"/>
      <c r="IT760" s="28"/>
      <c r="IU760" s="28"/>
      <c r="IV760" s="28"/>
      <c r="IW760" s="28"/>
      <c r="IX760" s="28"/>
      <c r="IY760" s="28"/>
      <c r="IZ760" s="28"/>
      <c r="JA760" s="28"/>
      <c r="JB760" s="28"/>
      <c r="JC760" s="28"/>
      <c r="JD760" s="28"/>
      <c r="JE760" s="28"/>
      <c r="JF760" s="28"/>
      <c r="JG760" s="28"/>
      <c r="JH760" s="28"/>
      <c r="JI760" s="28"/>
      <c r="JJ760" s="28"/>
      <c r="JK760" s="28"/>
      <c r="JL760" s="28"/>
      <c r="JM760" s="28"/>
      <c r="JN760" s="28"/>
      <c r="JO760" s="28"/>
      <c r="JP760" s="28"/>
      <c r="JQ760" s="28"/>
      <c r="JR760" s="28"/>
      <c r="JS760" s="28"/>
    </row>
    <row r="761" spans="1:279" s="27" customFormat="1" ht="12.75" x14ac:dyDescent="0.2">
      <c r="A761" s="33"/>
      <c r="B761" s="58"/>
      <c r="C761" s="33"/>
      <c r="D761" s="33"/>
      <c r="E761" s="33"/>
      <c r="F761" s="33"/>
      <c r="G761" s="59"/>
      <c r="H761" s="49"/>
      <c r="I761" s="53"/>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c r="BL761" s="44"/>
      <c r="BM761" s="44"/>
      <c r="BN761" s="44"/>
      <c r="BO761" s="44"/>
      <c r="BP761" s="44"/>
      <c r="BQ761" s="44"/>
      <c r="BR761" s="44"/>
      <c r="BS761" s="44"/>
      <c r="BT761" s="44"/>
      <c r="BU761" s="44"/>
      <c r="BV761" s="44"/>
      <c r="BW761" s="44"/>
      <c r="BX761" s="44"/>
      <c r="BY761" s="44"/>
      <c r="BZ761" s="44"/>
      <c r="CA761" s="44"/>
      <c r="CB761" s="44"/>
      <c r="CC761" s="44"/>
      <c r="CD761" s="44"/>
      <c r="CE761" s="44"/>
      <c r="CF761" s="44"/>
      <c r="CG761" s="44"/>
      <c r="CH761" s="44"/>
      <c r="CI761" s="44"/>
      <c r="CJ761" s="44"/>
      <c r="CK761" s="44"/>
      <c r="CL761" s="44"/>
      <c r="CM761" s="44"/>
      <c r="CN761" s="44"/>
      <c r="CO761" s="44"/>
      <c r="CP761" s="44"/>
      <c r="CQ761" s="44"/>
      <c r="CR761" s="44"/>
      <c r="CS761" s="44"/>
      <c r="CT761" s="44"/>
      <c r="CU761" s="44"/>
      <c r="CV761" s="44"/>
      <c r="CW761" s="44"/>
      <c r="CX761" s="44"/>
      <c r="CY761" s="44"/>
      <c r="CZ761" s="44"/>
      <c r="DA761" s="44"/>
      <c r="DB761" s="47"/>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c r="IX761" s="56"/>
      <c r="IY761" s="56"/>
      <c r="IZ761" s="56"/>
      <c r="JA761" s="56"/>
      <c r="JB761" s="56"/>
      <c r="JC761" s="56"/>
      <c r="JD761" s="56"/>
      <c r="JE761" s="56"/>
      <c r="JF761" s="56"/>
      <c r="JG761" s="56"/>
      <c r="JH761" s="56"/>
      <c r="JI761" s="56"/>
      <c r="JJ761" s="56"/>
      <c r="JK761" s="56"/>
      <c r="JL761" s="56"/>
      <c r="JM761" s="56"/>
      <c r="JN761" s="28"/>
      <c r="JO761" s="28"/>
      <c r="JP761" s="28"/>
      <c r="JQ761" s="28"/>
      <c r="JR761" s="28"/>
      <c r="JS761" s="28"/>
    </row>
    <row r="762" spans="1:279" s="27" customFormat="1" ht="12.75" x14ac:dyDescent="0.2">
      <c r="A762" s="33"/>
      <c r="B762" s="58"/>
      <c r="C762" s="33"/>
      <c r="D762" s="33"/>
      <c r="E762" s="33"/>
      <c r="F762" s="33"/>
      <c r="G762" s="59"/>
      <c r="H762" s="49"/>
      <c r="I762" s="53"/>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c r="BF762" s="44"/>
      <c r="BG762" s="44"/>
      <c r="BH762" s="44"/>
      <c r="BI762" s="44"/>
      <c r="BJ762" s="44"/>
      <c r="BK762" s="44"/>
      <c r="BL762" s="44"/>
      <c r="BM762" s="44"/>
      <c r="BN762" s="44"/>
      <c r="BO762" s="44"/>
      <c r="BP762" s="44"/>
      <c r="BQ762" s="44"/>
      <c r="BR762" s="44"/>
      <c r="BS762" s="44"/>
      <c r="BT762" s="44"/>
      <c r="BU762" s="44"/>
      <c r="BV762" s="44"/>
      <c r="BW762" s="44"/>
      <c r="BX762" s="44"/>
      <c r="BY762" s="44"/>
      <c r="BZ762" s="44"/>
      <c r="CA762" s="44"/>
      <c r="CB762" s="44"/>
      <c r="CC762" s="44"/>
      <c r="CD762" s="44"/>
      <c r="CE762" s="44"/>
      <c r="CF762" s="44"/>
      <c r="CG762" s="44"/>
      <c r="CH762" s="44"/>
      <c r="CI762" s="44"/>
      <c r="CJ762" s="44"/>
      <c r="CK762" s="44"/>
      <c r="CL762" s="44"/>
      <c r="CM762" s="44"/>
      <c r="CN762" s="44"/>
      <c r="CO762" s="44"/>
      <c r="CP762" s="44"/>
      <c r="CQ762" s="44"/>
      <c r="CR762" s="44"/>
      <c r="CS762" s="44"/>
      <c r="CT762" s="44"/>
      <c r="CU762" s="44"/>
      <c r="CV762" s="44"/>
      <c r="CW762" s="44"/>
      <c r="CX762" s="44"/>
      <c r="CY762" s="44"/>
      <c r="CZ762" s="44"/>
      <c r="DA762" s="44"/>
      <c r="DB762" s="47"/>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c r="IX762" s="56"/>
      <c r="IY762" s="56"/>
      <c r="IZ762" s="56"/>
      <c r="JA762" s="56"/>
      <c r="JB762" s="56"/>
      <c r="JC762" s="56"/>
      <c r="JD762" s="56"/>
      <c r="JE762" s="56"/>
      <c r="JF762" s="56"/>
      <c r="JG762" s="56"/>
      <c r="JH762" s="56"/>
      <c r="JI762" s="56"/>
      <c r="JJ762" s="56"/>
      <c r="JK762" s="56"/>
      <c r="JL762" s="56"/>
      <c r="JM762" s="56"/>
      <c r="JN762" s="28"/>
      <c r="JO762" s="28"/>
      <c r="JP762" s="28"/>
      <c r="JQ762" s="28"/>
      <c r="JR762" s="28"/>
      <c r="JS762" s="28"/>
    </row>
    <row r="763" spans="1:279" s="27" customFormat="1" ht="12.75" x14ac:dyDescent="0.2">
      <c r="A763" s="33"/>
      <c r="B763" s="58"/>
      <c r="C763" s="33"/>
      <c r="D763" s="33"/>
      <c r="E763" s="33"/>
      <c r="F763" s="33"/>
      <c r="G763" s="59"/>
      <c r="H763" s="49"/>
      <c r="I763" s="53"/>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c r="BF763" s="44"/>
      <c r="BG763" s="44"/>
      <c r="BH763" s="44"/>
      <c r="BI763" s="44"/>
      <c r="BJ763" s="44"/>
      <c r="BK763" s="44"/>
      <c r="BL763" s="44"/>
      <c r="BM763" s="44"/>
      <c r="BN763" s="44"/>
      <c r="BO763" s="44"/>
      <c r="BP763" s="44"/>
      <c r="BQ763" s="44"/>
      <c r="BR763" s="44"/>
      <c r="BS763" s="44"/>
      <c r="BT763" s="44"/>
      <c r="BU763" s="44"/>
      <c r="BV763" s="44"/>
      <c r="BW763" s="44"/>
      <c r="BX763" s="44"/>
      <c r="BY763" s="44"/>
      <c r="BZ763" s="44"/>
      <c r="CA763" s="44"/>
      <c r="CB763" s="44"/>
      <c r="CC763" s="44"/>
      <c r="CD763" s="44"/>
      <c r="CE763" s="44"/>
      <c r="CF763" s="44"/>
      <c r="CG763" s="44"/>
      <c r="CH763" s="44"/>
      <c r="CI763" s="44"/>
      <c r="CJ763" s="44"/>
      <c r="CK763" s="44"/>
      <c r="CL763" s="44"/>
      <c r="CM763" s="44"/>
      <c r="CN763" s="44"/>
      <c r="CO763" s="44"/>
      <c r="CP763" s="44"/>
      <c r="CQ763" s="44"/>
      <c r="CR763" s="44"/>
      <c r="CS763" s="44"/>
      <c r="CT763" s="44"/>
      <c r="CU763" s="44"/>
      <c r="CV763" s="44"/>
      <c r="CW763" s="44"/>
      <c r="CX763" s="44"/>
      <c r="CY763" s="44"/>
      <c r="CZ763" s="44"/>
      <c r="DA763" s="44"/>
      <c r="DB763" s="47"/>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c r="IX763" s="56"/>
      <c r="IY763" s="56"/>
      <c r="IZ763" s="56"/>
      <c r="JA763" s="56"/>
      <c r="JB763" s="56"/>
      <c r="JC763" s="56"/>
      <c r="JD763" s="56"/>
      <c r="JE763" s="56"/>
      <c r="JF763" s="56"/>
      <c r="JG763" s="56"/>
      <c r="JH763" s="56"/>
      <c r="JI763" s="56"/>
      <c r="JJ763" s="56"/>
      <c r="JK763" s="56"/>
      <c r="JL763" s="56"/>
      <c r="JM763" s="56"/>
      <c r="JN763" s="28"/>
      <c r="JO763" s="28"/>
      <c r="JP763" s="28"/>
      <c r="JQ763" s="28"/>
      <c r="JR763" s="28"/>
      <c r="JS763" s="28"/>
    </row>
    <row r="764" spans="1:279" s="43" customFormat="1" ht="12.75" x14ac:dyDescent="0.2">
      <c r="A764" s="60"/>
      <c r="B764" s="207"/>
      <c r="C764" s="62"/>
      <c r="D764" s="63"/>
      <c r="E764" s="63"/>
      <c r="F764" s="63"/>
      <c r="G764" s="63"/>
      <c r="H764" s="61"/>
      <c r="I764" s="64"/>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c r="BD764" s="65"/>
      <c r="BE764" s="65"/>
      <c r="BF764" s="65"/>
      <c r="BG764" s="65"/>
      <c r="BH764" s="65"/>
      <c r="BI764" s="65"/>
      <c r="BJ764" s="65"/>
      <c r="BK764" s="65"/>
      <c r="BL764" s="65"/>
      <c r="BM764" s="65"/>
      <c r="BN764" s="65"/>
      <c r="BO764" s="65"/>
      <c r="BP764" s="65"/>
      <c r="BQ764" s="65"/>
      <c r="BR764" s="65"/>
      <c r="BS764" s="65"/>
      <c r="BT764" s="65"/>
      <c r="BU764" s="65"/>
      <c r="BV764" s="65"/>
      <c r="BW764" s="65"/>
      <c r="BX764" s="65"/>
      <c r="BY764" s="65"/>
      <c r="BZ764" s="65"/>
      <c r="CA764" s="65"/>
      <c r="CB764" s="65"/>
      <c r="CC764" s="65"/>
      <c r="CD764" s="65"/>
      <c r="CE764" s="65"/>
      <c r="CF764" s="65"/>
      <c r="CG764" s="65"/>
      <c r="CH764" s="65"/>
      <c r="CI764" s="65"/>
      <c r="CJ764" s="65"/>
      <c r="CK764" s="65"/>
      <c r="CL764" s="65"/>
      <c r="CM764" s="65"/>
      <c r="CN764" s="65"/>
      <c r="CO764" s="65"/>
      <c r="CP764" s="65"/>
      <c r="CQ764" s="65"/>
      <c r="CR764" s="65"/>
      <c r="CS764" s="65"/>
      <c r="CT764" s="65"/>
      <c r="CU764" s="65"/>
      <c r="CV764" s="65"/>
      <c r="CW764" s="65"/>
      <c r="CX764" s="65"/>
      <c r="CY764" s="65"/>
      <c r="CZ764" s="65"/>
      <c r="DA764" s="65"/>
      <c r="DB764" s="66"/>
      <c r="DC764" s="56"/>
      <c r="DD764" s="56"/>
      <c r="DE764" s="56"/>
      <c r="DF764" s="56"/>
      <c r="DG764" s="56"/>
      <c r="DH764" s="56"/>
      <c r="DI764" s="56"/>
      <c r="DJ764" s="56"/>
      <c r="DK764" s="56"/>
      <c r="DL764" s="56"/>
      <c r="DM764" s="56"/>
      <c r="DN764" s="56"/>
      <c r="DO764" s="56"/>
      <c r="DP764" s="56"/>
      <c r="DQ764" s="56"/>
      <c r="DR764" s="56"/>
      <c r="DS764" s="56"/>
      <c r="DT764" s="56"/>
      <c r="DU764" s="56"/>
      <c r="DV764" s="56"/>
      <c r="DW764" s="56"/>
      <c r="DX764" s="56"/>
      <c r="DY764" s="56"/>
      <c r="DZ764" s="56"/>
      <c r="EA764" s="56"/>
      <c r="EB764" s="56"/>
      <c r="EC764" s="56"/>
      <c r="ED764" s="56"/>
      <c r="EE764" s="56"/>
      <c r="EF764" s="56"/>
      <c r="EG764" s="56"/>
      <c r="EH764" s="56"/>
      <c r="EI764" s="56"/>
      <c r="EJ764" s="56"/>
      <c r="EK764" s="56"/>
      <c r="EL764" s="56"/>
      <c r="EM764" s="56"/>
      <c r="EN764" s="56"/>
      <c r="EO764" s="56"/>
      <c r="EP764" s="56"/>
      <c r="EQ764" s="56"/>
      <c r="ER764" s="56"/>
      <c r="ES764" s="56"/>
      <c r="ET764" s="56"/>
      <c r="EU764" s="56"/>
      <c r="EV764" s="56"/>
      <c r="EW764" s="56"/>
      <c r="EX764" s="56"/>
      <c r="EY764" s="56"/>
      <c r="EZ764" s="56"/>
      <c r="FA764" s="56"/>
      <c r="FB764" s="56"/>
      <c r="FC764" s="56"/>
      <c r="FD764" s="56"/>
      <c r="FE764" s="56"/>
      <c r="FF764" s="56"/>
      <c r="FG764" s="56"/>
      <c r="FH764" s="56"/>
      <c r="FI764" s="56"/>
      <c r="FJ764" s="56"/>
      <c r="FK764" s="56"/>
      <c r="FL764" s="56"/>
      <c r="FM764" s="56"/>
      <c r="FN764" s="56"/>
      <c r="FO764" s="56"/>
      <c r="FP764" s="56"/>
      <c r="FQ764" s="56"/>
      <c r="FR764" s="56"/>
      <c r="FS764" s="56"/>
      <c r="FT764" s="56"/>
      <c r="FU764" s="56"/>
      <c r="FV764" s="56"/>
      <c r="FW764" s="56"/>
      <c r="FX764" s="56"/>
      <c r="FY764" s="56"/>
      <c r="FZ764" s="56"/>
      <c r="GA764" s="56"/>
      <c r="GB764" s="56"/>
      <c r="GC764" s="56"/>
      <c r="GD764" s="56"/>
      <c r="GE764" s="56"/>
      <c r="GF764" s="56"/>
      <c r="GG764" s="56"/>
      <c r="GH764" s="56"/>
      <c r="GI764" s="56"/>
      <c r="GJ764" s="56"/>
      <c r="GK764" s="56"/>
      <c r="GL764" s="56"/>
      <c r="GM764" s="56"/>
      <c r="GN764" s="56"/>
      <c r="GO764" s="56"/>
      <c r="GP764" s="56"/>
      <c r="GQ764" s="56"/>
      <c r="GR764" s="56"/>
      <c r="GS764" s="56"/>
      <c r="GT764" s="56"/>
      <c r="GU764" s="56"/>
      <c r="GV764" s="56"/>
      <c r="GW764" s="56"/>
      <c r="GX764" s="56"/>
      <c r="GY764" s="56"/>
      <c r="GZ764" s="56"/>
      <c r="HA764" s="56"/>
      <c r="HB764" s="56"/>
      <c r="HC764" s="56"/>
      <c r="HD764" s="56"/>
      <c r="HE764" s="56"/>
      <c r="HF764" s="56"/>
      <c r="HG764" s="56"/>
      <c r="HH764" s="56"/>
      <c r="HI764" s="56"/>
      <c r="HJ764" s="56"/>
      <c r="HK764" s="56"/>
      <c r="HL764" s="56"/>
      <c r="HM764" s="56"/>
      <c r="HN764" s="56"/>
      <c r="HO764" s="56"/>
      <c r="HP764" s="56"/>
      <c r="HQ764" s="56"/>
      <c r="HR764" s="56"/>
      <c r="HS764" s="56"/>
      <c r="HT764" s="56"/>
      <c r="HU764" s="56"/>
      <c r="HV764" s="56"/>
      <c r="HW764" s="56"/>
      <c r="HX764" s="56"/>
      <c r="HY764" s="56"/>
      <c r="HZ764" s="56"/>
      <c r="IA764" s="56"/>
      <c r="IB764" s="56"/>
      <c r="IC764" s="56"/>
      <c r="ID764" s="56"/>
      <c r="IE764" s="56"/>
      <c r="IF764" s="56"/>
      <c r="IG764" s="56"/>
      <c r="IH764" s="56"/>
      <c r="II764" s="56"/>
      <c r="IJ764" s="56"/>
      <c r="IK764" s="56"/>
      <c r="IL764" s="56"/>
      <c r="IM764" s="56"/>
      <c r="IN764" s="56"/>
      <c r="IO764" s="56"/>
      <c r="IP764" s="56"/>
      <c r="IQ764" s="56"/>
      <c r="IR764" s="56"/>
      <c r="IS764" s="56"/>
      <c r="IT764" s="56"/>
      <c r="IU764" s="56"/>
      <c r="IV764" s="56"/>
      <c r="IW764" s="56"/>
      <c r="IX764" s="56"/>
      <c r="IY764" s="56"/>
      <c r="IZ764" s="56"/>
      <c r="JA764" s="56"/>
      <c r="JB764" s="56"/>
      <c r="JC764" s="56"/>
      <c r="JD764" s="56"/>
      <c r="JE764" s="56"/>
      <c r="JF764" s="56"/>
      <c r="JG764" s="56"/>
      <c r="JH764" s="56"/>
      <c r="JI764" s="56"/>
      <c r="JJ764" s="56"/>
      <c r="JK764" s="56"/>
      <c r="JL764" s="56"/>
      <c r="JM764" s="56"/>
      <c r="JN764" s="42"/>
      <c r="JO764" s="42"/>
      <c r="JP764" s="42"/>
      <c r="JQ764" s="42"/>
      <c r="JR764" s="42"/>
      <c r="JS764" s="42"/>
    </row>
    <row r="765" spans="1:279" s="67" customFormat="1" x14ac:dyDescent="0.25">
      <c r="B765" s="209"/>
      <c r="I765" s="68"/>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c r="AZ765" s="69"/>
      <c r="BA765" s="69"/>
      <c r="BB765" s="69"/>
      <c r="BC765" s="69"/>
      <c r="BD765" s="69"/>
      <c r="BE765" s="69"/>
      <c r="BF765" s="69"/>
      <c r="BG765" s="69"/>
      <c r="BH765" s="69"/>
      <c r="BI765" s="69"/>
      <c r="BJ765" s="69"/>
      <c r="BK765" s="69"/>
      <c r="BL765" s="69"/>
      <c r="BM765" s="69"/>
      <c r="BN765" s="69"/>
      <c r="BO765" s="69"/>
      <c r="BP765" s="69"/>
      <c r="BQ765" s="69"/>
      <c r="BR765" s="69"/>
      <c r="BS765" s="69"/>
      <c r="BT765" s="69"/>
      <c r="BU765" s="69"/>
      <c r="BV765" s="69"/>
      <c r="BW765" s="69"/>
      <c r="BX765" s="69"/>
      <c r="BY765" s="69"/>
      <c r="BZ765" s="69"/>
      <c r="CA765" s="69"/>
      <c r="CB765" s="69"/>
      <c r="CC765" s="69"/>
      <c r="CD765" s="69"/>
      <c r="CE765" s="69"/>
      <c r="CF765" s="69"/>
      <c r="CG765" s="69"/>
      <c r="CH765" s="69"/>
      <c r="CI765" s="69"/>
      <c r="CJ765" s="69"/>
      <c r="CK765" s="69"/>
      <c r="CL765" s="69"/>
      <c r="CM765" s="69"/>
      <c r="CN765" s="69"/>
      <c r="CO765" s="69"/>
      <c r="CP765" s="69"/>
      <c r="CQ765" s="69"/>
      <c r="CR765" s="69"/>
      <c r="CS765" s="69"/>
      <c r="CT765" s="69"/>
      <c r="CU765" s="69"/>
      <c r="CV765" s="69"/>
      <c r="CW765" s="69"/>
      <c r="CX765" s="69"/>
      <c r="CY765" s="69"/>
      <c r="CZ765" s="69"/>
      <c r="DA765" s="69"/>
      <c r="DB765" s="70"/>
      <c r="DC765" s="69"/>
      <c r="DD765" s="69"/>
      <c r="DE765" s="69"/>
      <c r="DF765" s="69"/>
      <c r="DG765" s="69"/>
      <c r="DH765" s="69"/>
      <c r="DI765" s="69"/>
      <c r="DJ765" s="69"/>
      <c r="DK765" s="69"/>
      <c r="DL765" s="69"/>
      <c r="DM765" s="69"/>
      <c r="DN765" s="69"/>
      <c r="DO765" s="69"/>
      <c r="DP765" s="69"/>
      <c r="DQ765" s="69"/>
      <c r="DR765" s="69"/>
      <c r="DS765" s="69"/>
      <c r="DT765" s="69"/>
      <c r="DU765" s="69"/>
      <c r="DV765" s="69"/>
      <c r="DW765" s="69"/>
      <c r="DX765" s="69"/>
      <c r="DY765" s="69"/>
      <c r="DZ765" s="69"/>
      <c r="EA765" s="69"/>
      <c r="EB765" s="69"/>
      <c r="EC765" s="69"/>
      <c r="ED765" s="69"/>
      <c r="EE765" s="69"/>
      <c r="EF765" s="69"/>
      <c r="EG765" s="69"/>
      <c r="EH765" s="69"/>
      <c r="EI765" s="69"/>
      <c r="EJ765" s="69"/>
      <c r="EK765" s="69"/>
      <c r="EL765" s="69"/>
      <c r="EM765" s="69"/>
      <c r="EN765" s="69"/>
      <c r="EO765" s="69"/>
      <c r="EP765" s="69"/>
      <c r="EQ765" s="69"/>
      <c r="ER765" s="69"/>
      <c r="ES765" s="69"/>
      <c r="ET765" s="69"/>
      <c r="EU765" s="69"/>
      <c r="EV765" s="69"/>
      <c r="EW765" s="69"/>
      <c r="EX765" s="69"/>
      <c r="EY765" s="69"/>
      <c r="EZ765" s="69"/>
      <c r="FA765" s="69"/>
      <c r="FB765" s="69"/>
      <c r="FC765" s="69"/>
      <c r="FD765" s="69"/>
      <c r="FE765" s="69"/>
      <c r="FF765" s="69"/>
      <c r="FG765" s="69"/>
      <c r="FH765" s="69"/>
      <c r="FI765" s="69"/>
      <c r="FJ765" s="69"/>
      <c r="FK765" s="69"/>
      <c r="FL765" s="69"/>
      <c r="FM765" s="69"/>
      <c r="FN765" s="69"/>
      <c r="FO765" s="69"/>
      <c r="FP765" s="69"/>
      <c r="FQ765" s="69"/>
      <c r="FR765" s="69"/>
      <c r="FS765" s="69"/>
      <c r="FT765" s="69"/>
      <c r="FU765" s="69"/>
      <c r="FV765" s="69"/>
      <c r="FW765" s="69"/>
      <c r="FX765" s="69"/>
      <c r="FY765" s="69"/>
      <c r="FZ765" s="69"/>
      <c r="GA765" s="69"/>
      <c r="GB765" s="69"/>
      <c r="GC765" s="69"/>
      <c r="GD765" s="69"/>
      <c r="GE765" s="69"/>
      <c r="GF765" s="69"/>
      <c r="GG765" s="69"/>
      <c r="GH765" s="69"/>
      <c r="GI765" s="69"/>
      <c r="GJ765" s="69"/>
      <c r="GK765" s="69"/>
      <c r="GL765" s="69"/>
      <c r="GM765" s="69"/>
      <c r="GN765" s="69"/>
      <c r="GO765" s="69"/>
      <c r="GP765" s="69"/>
      <c r="GQ765" s="69"/>
      <c r="GR765" s="69"/>
      <c r="GS765" s="69"/>
      <c r="GT765" s="69"/>
      <c r="GU765" s="69"/>
      <c r="GV765" s="69"/>
      <c r="GW765" s="69"/>
      <c r="GX765" s="69"/>
      <c r="GY765" s="69"/>
      <c r="GZ765" s="69"/>
      <c r="HA765" s="69"/>
      <c r="HB765" s="69"/>
      <c r="HC765" s="69"/>
      <c r="HD765" s="69"/>
      <c r="HE765" s="69"/>
      <c r="HF765" s="69"/>
      <c r="HG765" s="69"/>
      <c r="HH765" s="69"/>
      <c r="HI765" s="69"/>
      <c r="HJ765" s="69"/>
      <c r="HK765" s="69"/>
      <c r="HL765" s="69"/>
      <c r="HM765" s="69"/>
      <c r="HN765" s="69"/>
      <c r="HO765" s="69"/>
      <c r="HP765" s="69"/>
      <c r="HQ765" s="69"/>
      <c r="HR765" s="69"/>
      <c r="HS765" s="69"/>
      <c r="HT765" s="69"/>
      <c r="HU765" s="69"/>
      <c r="HV765" s="69"/>
      <c r="HW765" s="69"/>
      <c r="HX765" s="69"/>
      <c r="HY765" s="69"/>
      <c r="HZ765" s="69"/>
      <c r="IA765" s="69"/>
      <c r="IB765" s="69"/>
      <c r="IC765" s="69"/>
      <c r="ID765" s="69"/>
      <c r="IE765" s="69"/>
      <c r="IF765" s="69"/>
      <c r="IG765" s="69"/>
      <c r="IH765" s="69"/>
      <c r="II765" s="69"/>
      <c r="IJ765" s="69"/>
      <c r="IK765" s="69"/>
      <c r="IL765" s="69"/>
      <c r="IM765" s="69"/>
      <c r="IN765" s="69"/>
      <c r="IO765" s="69"/>
      <c r="IP765" s="69"/>
      <c r="IQ765" s="69"/>
      <c r="IR765" s="69"/>
      <c r="IS765" s="69"/>
      <c r="IT765" s="69"/>
      <c r="IU765" s="69"/>
      <c r="IV765" s="69"/>
      <c r="IW765" s="69"/>
      <c r="IX765" s="69"/>
      <c r="IY765" s="69"/>
      <c r="IZ765" s="69"/>
      <c r="JA765" s="69"/>
      <c r="JB765" s="69"/>
      <c r="JC765" s="69"/>
      <c r="JD765" s="69"/>
      <c r="JE765" s="69"/>
      <c r="JF765" s="69"/>
      <c r="JG765" s="69"/>
      <c r="JH765" s="69"/>
      <c r="JI765" s="69"/>
      <c r="JJ765" s="69"/>
      <c r="JK765" s="69"/>
      <c r="JL765" s="69"/>
      <c r="JM765" s="69"/>
    </row>
    <row r="766" spans="1:279" s="67" customFormat="1" x14ac:dyDescent="0.25">
      <c r="B766" s="209"/>
      <c r="I766" s="68"/>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c r="AZ766" s="69"/>
      <c r="BA766" s="69"/>
      <c r="BB766" s="69"/>
      <c r="BC766" s="69"/>
      <c r="BD766" s="69"/>
      <c r="BE766" s="69"/>
      <c r="BF766" s="69"/>
      <c r="BG766" s="69"/>
      <c r="BH766" s="69"/>
      <c r="BI766" s="69"/>
      <c r="BJ766" s="69"/>
      <c r="BK766" s="69"/>
      <c r="BL766" s="69"/>
      <c r="BM766" s="69"/>
      <c r="BN766" s="69"/>
      <c r="BO766" s="69"/>
      <c r="BP766" s="69"/>
      <c r="BQ766" s="69"/>
      <c r="BR766" s="69"/>
      <c r="BS766" s="69"/>
      <c r="BT766" s="69"/>
      <c r="BU766" s="69"/>
      <c r="BV766" s="69"/>
      <c r="BW766" s="69"/>
      <c r="BX766" s="69"/>
      <c r="BY766" s="69"/>
      <c r="BZ766" s="69"/>
      <c r="CA766" s="69"/>
      <c r="CB766" s="69"/>
      <c r="CC766" s="69"/>
      <c r="CD766" s="69"/>
      <c r="CE766" s="69"/>
      <c r="CF766" s="69"/>
      <c r="CG766" s="69"/>
      <c r="CH766" s="69"/>
      <c r="CI766" s="69"/>
      <c r="CJ766" s="69"/>
      <c r="CK766" s="69"/>
      <c r="CL766" s="69"/>
      <c r="CM766" s="69"/>
      <c r="CN766" s="69"/>
      <c r="CO766" s="69"/>
      <c r="CP766" s="69"/>
      <c r="CQ766" s="69"/>
      <c r="CR766" s="69"/>
      <c r="CS766" s="69"/>
      <c r="CT766" s="69"/>
      <c r="CU766" s="69"/>
      <c r="CV766" s="69"/>
      <c r="CW766" s="69"/>
      <c r="CX766" s="69"/>
      <c r="CY766" s="69"/>
      <c r="CZ766" s="69"/>
      <c r="DA766" s="69"/>
      <c r="DB766" s="70"/>
      <c r="DC766" s="69"/>
      <c r="DD766" s="69"/>
      <c r="DE766" s="69"/>
      <c r="DF766" s="69"/>
      <c r="DG766" s="69"/>
      <c r="DH766" s="69"/>
      <c r="DI766" s="69"/>
      <c r="DJ766" s="69"/>
      <c r="DK766" s="69"/>
      <c r="DL766" s="69"/>
      <c r="DM766" s="69"/>
      <c r="DN766" s="69"/>
      <c r="DO766" s="69"/>
      <c r="DP766" s="69"/>
      <c r="DQ766" s="69"/>
      <c r="DR766" s="69"/>
      <c r="DS766" s="69"/>
      <c r="DT766" s="69"/>
      <c r="DU766" s="69"/>
      <c r="DV766" s="69"/>
      <c r="DW766" s="69"/>
      <c r="DX766" s="69"/>
      <c r="DY766" s="69"/>
      <c r="DZ766" s="69"/>
      <c r="EA766" s="69"/>
      <c r="EB766" s="69"/>
      <c r="EC766" s="69"/>
      <c r="ED766" s="69"/>
      <c r="EE766" s="69"/>
      <c r="EF766" s="69"/>
      <c r="EG766" s="69"/>
      <c r="EH766" s="69"/>
      <c r="EI766" s="69"/>
      <c r="EJ766" s="69"/>
      <c r="EK766" s="69"/>
      <c r="EL766" s="69"/>
      <c r="EM766" s="69"/>
      <c r="EN766" s="69"/>
      <c r="EO766" s="69"/>
      <c r="EP766" s="69"/>
      <c r="EQ766" s="69"/>
      <c r="ER766" s="69"/>
      <c r="ES766" s="69"/>
      <c r="ET766" s="69"/>
      <c r="EU766" s="69"/>
      <c r="EV766" s="69"/>
      <c r="EW766" s="69"/>
      <c r="EX766" s="69"/>
      <c r="EY766" s="69"/>
      <c r="EZ766" s="69"/>
      <c r="FA766" s="69"/>
      <c r="FB766" s="69"/>
      <c r="FC766" s="69"/>
      <c r="FD766" s="69"/>
      <c r="FE766" s="69"/>
      <c r="FF766" s="69"/>
      <c r="FG766" s="69"/>
      <c r="FH766" s="69"/>
      <c r="FI766" s="69"/>
      <c r="FJ766" s="69"/>
      <c r="FK766" s="69"/>
      <c r="FL766" s="69"/>
      <c r="FM766" s="69"/>
      <c r="FN766" s="69"/>
      <c r="FO766" s="69"/>
      <c r="FP766" s="69"/>
      <c r="FQ766" s="69"/>
      <c r="FR766" s="69"/>
      <c r="FS766" s="69"/>
      <c r="FT766" s="69"/>
      <c r="FU766" s="69"/>
      <c r="FV766" s="69"/>
      <c r="FW766" s="69"/>
      <c r="FX766" s="69"/>
      <c r="FY766" s="69"/>
      <c r="FZ766" s="69"/>
      <c r="GA766" s="69"/>
      <c r="GB766" s="69"/>
      <c r="GC766" s="69"/>
      <c r="GD766" s="69"/>
      <c r="GE766" s="69"/>
      <c r="GF766" s="69"/>
      <c r="GG766" s="69"/>
      <c r="GH766" s="69"/>
      <c r="GI766" s="69"/>
      <c r="GJ766" s="69"/>
      <c r="GK766" s="69"/>
      <c r="GL766" s="69"/>
      <c r="GM766" s="69"/>
      <c r="GN766" s="69"/>
      <c r="GO766" s="69"/>
      <c r="GP766" s="69"/>
      <c r="GQ766" s="69"/>
      <c r="GR766" s="69"/>
      <c r="GS766" s="69"/>
      <c r="GT766" s="69"/>
      <c r="GU766" s="69"/>
      <c r="GV766" s="69"/>
      <c r="GW766" s="69"/>
      <c r="GX766" s="69"/>
      <c r="GY766" s="69"/>
      <c r="GZ766" s="69"/>
      <c r="HA766" s="69"/>
      <c r="HB766" s="69"/>
      <c r="HC766" s="69"/>
      <c r="HD766" s="69"/>
      <c r="HE766" s="69"/>
      <c r="HF766" s="69"/>
      <c r="HG766" s="69"/>
      <c r="HH766" s="69"/>
      <c r="HI766" s="69"/>
      <c r="HJ766" s="69"/>
      <c r="HK766" s="69"/>
      <c r="HL766" s="69"/>
      <c r="HM766" s="69"/>
      <c r="HN766" s="69"/>
      <c r="HO766" s="69"/>
      <c r="HP766" s="69"/>
      <c r="HQ766" s="69"/>
      <c r="HR766" s="69"/>
      <c r="HS766" s="69"/>
      <c r="HT766" s="69"/>
      <c r="HU766" s="69"/>
      <c r="HV766" s="69"/>
      <c r="HW766" s="69"/>
      <c r="HX766" s="69"/>
      <c r="HY766" s="69"/>
      <c r="HZ766" s="69"/>
      <c r="IA766" s="69"/>
      <c r="IB766" s="69"/>
      <c r="IC766" s="69"/>
      <c r="ID766" s="69"/>
      <c r="IE766" s="69"/>
      <c r="IF766" s="69"/>
      <c r="IG766" s="69"/>
      <c r="IH766" s="69"/>
      <c r="II766" s="69"/>
      <c r="IJ766" s="69"/>
      <c r="IK766" s="69"/>
      <c r="IL766" s="69"/>
      <c r="IM766" s="69"/>
      <c r="IN766" s="69"/>
      <c r="IO766" s="69"/>
      <c r="IP766" s="69"/>
      <c r="IQ766" s="69"/>
      <c r="IR766" s="69"/>
      <c r="IS766" s="69"/>
      <c r="IT766" s="69"/>
      <c r="IU766" s="69"/>
      <c r="IV766" s="69"/>
      <c r="IW766" s="69"/>
      <c r="IX766" s="69"/>
      <c r="IY766" s="69"/>
      <c r="IZ766" s="69"/>
      <c r="JA766" s="69"/>
      <c r="JB766" s="69"/>
      <c r="JC766" s="69"/>
      <c r="JD766" s="69"/>
      <c r="JE766" s="69"/>
      <c r="JF766" s="69"/>
      <c r="JG766" s="69"/>
      <c r="JH766" s="69"/>
      <c r="JI766" s="69"/>
      <c r="JJ766" s="69"/>
      <c r="JK766" s="69"/>
      <c r="JL766" s="69"/>
      <c r="JM766" s="69"/>
    </row>
    <row r="767" spans="1:279" s="67" customFormat="1" x14ac:dyDescent="0.25">
      <c r="B767" s="209"/>
      <c r="I767" s="68"/>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c r="AZ767" s="69"/>
      <c r="BA767" s="69"/>
      <c r="BB767" s="69"/>
      <c r="BC767" s="69"/>
      <c r="BD767" s="69"/>
      <c r="BE767" s="69"/>
      <c r="BF767" s="69"/>
      <c r="BG767" s="69"/>
      <c r="BH767" s="69"/>
      <c r="BI767" s="69"/>
      <c r="BJ767" s="69"/>
      <c r="BK767" s="69"/>
      <c r="BL767" s="69"/>
      <c r="BM767" s="69"/>
      <c r="BN767" s="69"/>
      <c r="BO767" s="69"/>
      <c r="BP767" s="69"/>
      <c r="BQ767" s="69"/>
      <c r="BR767" s="69"/>
      <c r="BS767" s="69"/>
      <c r="BT767" s="69"/>
      <c r="BU767" s="69"/>
      <c r="BV767" s="69"/>
      <c r="BW767" s="69"/>
      <c r="BX767" s="69"/>
      <c r="BY767" s="69"/>
      <c r="BZ767" s="69"/>
      <c r="CA767" s="69"/>
      <c r="CB767" s="69"/>
      <c r="CC767" s="69"/>
      <c r="CD767" s="69"/>
      <c r="CE767" s="69"/>
      <c r="CF767" s="69"/>
      <c r="CG767" s="69"/>
      <c r="CH767" s="69"/>
      <c r="CI767" s="69"/>
      <c r="CJ767" s="69"/>
      <c r="CK767" s="69"/>
      <c r="CL767" s="69"/>
      <c r="CM767" s="69"/>
      <c r="CN767" s="69"/>
      <c r="CO767" s="69"/>
      <c r="CP767" s="69"/>
      <c r="CQ767" s="69"/>
      <c r="CR767" s="69"/>
      <c r="CS767" s="69"/>
      <c r="CT767" s="69"/>
      <c r="CU767" s="69"/>
      <c r="CV767" s="69"/>
      <c r="CW767" s="69"/>
      <c r="CX767" s="69"/>
      <c r="CY767" s="69"/>
      <c r="CZ767" s="69"/>
      <c r="DA767" s="69"/>
      <c r="DB767" s="70"/>
      <c r="DC767" s="69"/>
      <c r="DD767" s="69"/>
      <c r="DE767" s="69"/>
      <c r="DF767" s="69"/>
      <c r="DG767" s="69"/>
      <c r="DH767" s="69"/>
      <c r="DI767" s="69"/>
      <c r="DJ767" s="69"/>
      <c r="DK767" s="69"/>
      <c r="DL767" s="69"/>
      <c r="DM767" s="69"/>
      <c r="DN767" s="69"/>
      <c r="DO767" s="69"/>
      <c r="DP767" s="69"/>
      <c r="DQ767" s="69"/>
      <c r="DR767" s="69"/>
      <c r="DS767" s="69"/>
      <c r="DT767" s="69"/>
      <c r="DU767" s="69"/>
      <c r="DV767" s="69"/>
      <c r="DW767" s="69"/>
      <c r="DX767" s="69"/>
      <c r="DY767" s="69"/>
      <c r="DZ767" s="69"/>
      <c r="EA767" s="69"/>
      <c r="EB767" s="69"/>
      <c r="EC767" s="69"/>
      <c r="ED767" s="69"/>
      <c r="EE767" s="69"/>
      <c r="EF767" s="69"/>
      <c r="EG767" s="69"/>
      <c r="EH767" s="69"/>
      <c r="EI767" s="69"/>
      <c r="EJ767" s="69"/>
      <c r="EK767" s="69"/>
      <c r="EL767" s="69"/>
      <c r="EM767" s="69"/>
      <c r="EN767" s="69"/>
      <c r="EO767" s="69"/>
      <c r="EP767" s="69"/>
      <c r="EQ767" s="69"/>
      <c r="ER767" s="69"/>
      <c r="ES767" s="69"/>
      <c r="ET767" s="69"/>
      <c r="EU767" s="69"/>
      <c r="EV767" s="69"/>
      <c r="EW767" s="69"/>
      <c r="EX767" s="69"/>
      <c r="EY767" s="69"/>
      <c r="EZ767" s="69"/>
      <c r="FA767" s="69"/>
      <c r="FB767" s="69"/>
      <c r="FC767" s="69"/>
      <c r="FD767" s="69"/>
      <c r="FE767" s="69"/>
      <c r="FF767" s="69"/>
      <c r="FG767" s="69"/>
      <c r="FH767" s="69"/>
      <c r="FI767" s="69"/>
      <c r="FJ767" s="69"/>
      <c r="FK767" s="69"/>
      <c r="FL767" s="69"/>
      <c r="FM767" s="69"/>
      <c r="FN767" s="69"/>
      <c r="FO767" s="69"/>
      <c r="FP767" s="69"/>
      <c r="FQ767" s="69"/>
      <c r="FR767" s="69"/>
      <c r="FS767" s="69"/>
      <c r="FT767" s="69"/>
      <c r="FU767" s="69"/>
      <c r="FV767" s="69"/>
      <c r="FW767" s="69"/>
      <c r="FX767" s="69"/>
      <c r="FY767" s="69"/>
      <c r="FZ767" s="69"/>
      <c r="GA767" s="69"/>
      <c r="GB767" s="69"/>
      <c r="GC767" s="69"/>
      <c r="GD767" s="69"/>
      <c r="GE767" s="69"/>
      <c r="GF767" s="69"/>
      <c r="GG767" s="69"/>
      <c r="GH767" s="69"/>
      <c r="GI767" s="69"/>
      <c r="GJ767" s="69"/>
      <c r="GK767" s="69"/>
      <c r="GL767" s="69"/>
      <c r="GM767" s="69"/>
      <c r="GN767" s="69"/>
      <c r="GO767" s="69"/>
      <c r="GP767" s="69"/>
      <c r="GQ767" s="69"/>
      <c r="GR767" s="69"/>
      <c r="GS767" s="69"/>
      <c r="GT767" s="69"/>
      <c r="GU767" s="69"/>
      <c r="GV767" s="69"/>
      <c r="GW767" s="69"/>
      <c r="GX767" s="69"/>
      <c r="GY767" s="69"/>
      <c r="GZ767" s="69"/>
      <c r="HA767" s="69"/>
      <c r="HB767" s="69"/>
      <c r="HC767" s="69"/>
      <c r="HD767" s="69"/>
      <c r="HE767" s="69"/>
      <c r="HF767" s="69"/>
      <c r="HG767" s="69"/>
      <c r="HH767" s="69"/>
      <c r="HI767" s="69"/>
      <c r="HJ767" s="69"/>
      <c r="HK767" s="69"/>
      <c r="HL767" s="69"/>
      <c r="HM767" s="69"/>
      <c r="HN767" s="69"/>
      <c r="HO767" s="69"/>
      <c r="HP767" s="69"/>
      <c r="HQ767" s="69"/>
      <c r="HR767" s="69"/>
      <c r="HS767" s="69"/>
      <c r="HT767" s="69"/>
      <c r="HU767" s="69"/>
      <c r="HV767" s="69"/>
      <c r="HW767" s="69"/>
      <c r="HX767" s="69"/>
      <c r="HY767" s="69"/>
      <c r="HZ767" s="69"/>
      <c r="IA767" s="69"/>
      <c r="IB767" s="69"/>
      <c r="IC767" s="69"/>
      <c r="ID767" s="69"/>
      <c r="IE767" s="69"/>
      <c r="IF767" s="69"/>
      <c r="IG767" s="69"/>
      <c r="IH767" s="69"/>
      <c r="II767" s="69"/>
      <c r="IJ767" s="69"/>
      <c r="IK767" s="69"/>
      <c r="IL767" s="69"/>
      <c r="IM767" s="69"/>
      <c r="IN767" s="69"/>
      <c r="IO767" s="69"/>
      <c r="IP767" s="69"/>
      <c r="IQ767" s="69"/>
      <c r="IR767" s="69"/>
      <c r="IS767" s="69"/>
      <c r="IT767" s="69"/>
      <c r="IU767" s="69"/>
      <c r="IV767" s="69"/>
      <c r="IW767" s="69"/>
      <c r="IX767" s="69"/>
      <c r="IY767" s="69"/>
      <c r="IZ767" s="69"/>
      <c r="JA767" s="69"/>
      <c r="JB767" s="69"/>
      <c r="JC767" s="69"/>
      <c r="JD767" s="69"/>
      <c r="JE767" s="69"/>
      <c r="JF767" s="69"/>
      <c r="JG767" s="69"/>
      <c r="JH767" s="69"/>
      <c r="JI767" s="69"/>
      <c r="JJ767" s="69"/>
      <c r="JK767" s="69"/>
      <c r="JL767" s="69"/>
      <c r="JM767" s="69"/>
    </row>
    <row r="768" spans="1:279" s="67" customFormat="1" x14ac:dyDescent="0.25">
      <c r="B768" s="209"/>
      <c r="I768" s="68"/>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c r="AZ768" s="69"/>
      <c r="BA768" s="69"/>
      <c r="BB768" s="69"/>
      <c r="BC768" s="69"/>
      <c r="BD768" s="69"/>
      <c r="BE768" s="69"/>
      <c r="BF768" s="69"/>
      <c r="BG768" s="69"/>
      <c r="BH768" s="69"/>
      <c r="BI768" s="69"/>
      <c r="BJ768" s="69"/>
      <c r="BK768" s="69"/>
      <c r="BL768" s="69"/>
      <c r="BM768" s="69"/>
      <c r="BN768" s="69"/>
      <c r="BO768" s="69"/>
      <c r="BP768" s="69"/>
      <c r="BQ768" s="69"/>
      <c r="BR768" s="69"/>
      <c r="BS768" s="69"/>
      <c r="BT768" s="69"/>
      <c r="BU768" s="69"/>
      <c r="BV768" s="69"/>
      <c r="BW768" s="69"/>
      <c r="BX768" s="69"/>
      <c r="BY768" s="69"/>
      <c r="BZ768" s="69"/>
      <c r="CA768" s="69"/>
      <c r="CB768" s="69"/>
      <c r="CC768" s="69"/>
      <c r="CD768" s="69"/>
      <c r="CE768" s="69"/>
      <c r="CF768" s="69"/>
      <c r="CG768" s="69"/>
      <c r="CH768" s="69"/>
      <c r="CI768" s="69"/>
      <c r="CJ768" s="69"/>
      <c r="CK768" s="69"/>
      <c r="CL768" s="69"/>
      <c r="CM768" s="69"/>
      <c r="CN768" s="69"/>
      <c r="CO768" s="69"/>
      <c r="CP768" s="69"/>
      <c r="CQ768" s="69"/>
      <c r="CR768" s="69"/>
      <c r="CS768" s="69"/>
      <c r="CT768" s="69"/>
      <c r="CU768" s="69"/>
      <c r="CV768" s="69"/>
      <c r="CW768" s="69"/>
      <c r="CX768" s="69"/>
      <c r="CY768" s="69"/>
      <c r="CZ768" s="69"/>
      <c r="DA768" s="69"/>
      <c r="DB768" s="70"/>
      <c r="DC768" s="69"/>
      <c r="DD768" s="69"/>
      <c r="DE768" s="69"/>
      <c r="DF768" s="69"/>
      <c r="DG768" s="69"/>
      <c r="DH768" s="69"/>
      <c r="DI768" s="69"/>
      <c r="DJ768" s="69"/>
      <c r="DK768" s="69"/>
      <c r="DL768" s="69"/>
      <c r="DM768" s="69"/>
      <c r="DN768" s="69"/>
      <c r="DO768" s="69"/>
      <c r="DP768" s="69"/>
      <c r="DQ768" s="69"/>
      <c r="DR768" s="69"/>
      <c r="DS768" s="69"/>
      <c r="DT768" s="69"/>
      <c r="DU768" s="69"/>
      <c r="DV768" s="69"/>
      <c r="DW768" s="69"/>
      <c r="DX768" s="69"/>
      <c r="DY768" s="69"/>
      <c r="DZ768" s="69"/>
      <c r="EA768" s="69"/>
      <c r="EB768" s="69"/>
      <c r="EC768" s="69"/>
      <c r="ED768" s="69"/>
      <c r="EE768" s="69"/>
      <c r="EF768" s="69"/>
      <c r="EG768" s="69"/>
      <c r="EH768" s="69"/>
      <c r="EI768" s="69"/>
      <c r="EJ768" s="69"/>
      <c r="EK768" s="69"/>
      <c r="EL768" s="69"/>
      <c r="EM768" s="69"/>
      <c r="EN768" s="69"/>
      <c r="EO768" s="69"/>
      <c r="EP768" s="69"/>
      <c r="EQ768" s="69"/>
      <c r="ER768" s="69"/>
      <c r="ES768" s="69"/>
      <c r="ET768" s="69"/>
      <c r="EU768" s="69"/>
      <c r="EV768" s="69"/>
      <c r="EW768" s="69"/>
      <c r="EX768" s="69"/>
      <c r="EY768" s="69"/>
      <c r="EZ768" s="69"/>
      <c r="FA768" s="69"/>
      <c r="FB768" s="69"/>
      <c r="FC768" s="69"/>
      <c r="FD768" s="69"/>
      <c r="FE768" s="69"/>
      <c r="FF768" s="69"/>
      <c r="FG768" s="69"/>
      <c r="FH768" s="69"/>
      <c r="FI768" s="69"/>
      <c r="FJ768" s="69"/>
      <c r="FK768" s="69"/>
      <c r="FL768" s="69"/>
      <c r="FM768" s="69"/>
      <c r="FN768" s="69"/>
      <c r="FO768" s="69"/>
      <c r="FP768" s="69"/>
      <c r="FQ768" s="69"/>
      <c r="FR768" s="69"/>
      <c r="FS768" s="69"/>
      <c r="FT768" s="69"/>
      <c r="FU768" s="69"/>
      <c r="FV768" s="69"/>
      <c r="FW768" s="69"/>
      <c r="FX768" s="69"/>
      <c r="FY768" s="69"/>
      <c r="FZ768" s="69"/>
      <c r="GA768" s="69"/>
      <c r="GB768" s="69"/>
      <c r="GC768" s="69"/>
      <c r="GD768" s="69"/>
      <c r="GE768" s="69"/>
      <c r="GF768" s="69"/>
      <c r="GG768" s="69"/>
      <c r="GH768" s="69"/>
      <c r="GI768" s="69"/>
      <c r="GJ768" s="69"/>
      <c r="GK768" s="69"/>
      <c r="GL768" s="69"/>
      <c r="GM768" s="69"/>
      <c r="GN768" s="69"/>
      <c r="GO768" s="69"/>
      <c r="GP768" s="69"/>
      <c r="GQ768" s="69"/>
      <c r="GR768" s="69"/>
      <c r="GS768" s="69"/>
      <c r="GT768" s="69"/>
      <c r="GU768" s="69"/>
      <c r="GV768" s="69"/>
      <c r="GW768" s="69"/>
      <c r="GX768" s="69"/>
      <c r="GY768" s="69"/>
      <c r="GZ768" s="69"/>
      <c r="HA768" s="69"/>
      <c r="HB768" s="69"/>
      <c r="HC768" s="69"/>
      <c r="HD768" s="69"/>
      <c r="HE768" s="69"/>
      <c r="HF768" s="69"/>
      <c r="HG768" s="69"/>
      <c r="HH768" s="69"/>
      <c r="HI768" s="69"/>
      <c r="HJ768" s="69"/>
      <c r="HK768" s="69"/>
      <c r="HL768" s="69"/>
      <c r="HM768" s="69"/>
      <c r="HN768" s="69"/>
      <c r="HO768" s="69"/>
      <c r="HP768" s="69"/>
      <c r="HQ768" s="69"/>
      <c r="HR768" s="69"/>
      <c r="HS768" s="69"/>
      <c r="HT768" s="69"/>
      <c r="HU768" s="69"/>
      <c r="HV768" s="69"/>
      <c r="HW768" s="69"/>
      <c r="HX768" s="69"/>
      <c r="HY768" s="69"/>
      <c r="HZ768" s="69"/>
      <c r="IA768" s="69"/>
      <c r="IB768" s="69"/>
      <c r="IC768" s="69"/>
      <c r="ID768" s="69"/>
      <c r="IE768" s="69"/>
      <c r="IF768" s="69"/>
      <c r="IG768" s="69"/>
      <c r="IH768" s="69"/>
      <c r="II768" s="69"/>
      <c r="IJ768" s="69"/>
      <c r="IK768" s="69"/>
      <c r="IL768" s="69"/>
      <c r="IM768" s="69"/>
      <c r="IN768" s="69"/>
      <c r="IO768" s="69"/>
      <c r="IP768" s="69"/>
      <c r="IQ768" s="69"/>
      <c r="IR768" s="69"/>
      <c r="IS768" s="69"/>
      <c r="IT768" s="69"/>
      <c r="IU768" s="69"/>
      <c r="IV768" s="69"/>
      <c r="IW768" s="69"/>
      <c r="IX768" s="69"/>
      <c r="IY768" s="69"/>
      <c r="IZ768" s="69"/>
      <c r="JA768" s="69"/>
      <c r="JB768" s="69"/>
      <c r="JC768" s="69"/>
      <c r="JD768" s="69"/>
      <c r="JE768" s="69"/>
      <c r="JF768" s="69"/>
      <c r="JG768" s="69"/>
      <c r="JH768" s="69"/>
      <c r="JI768" s="69"/>
      <c r="JJ768" s="69"/>
      <c r="JK768" s="69"/>
      <c r="JL768" s="69"/>
      <c r="JM768" s="69"/>
    </row>
    <row r="769" spans="2:273" s="67" customFormat="1" x14ac:dyDescent="0.25">
      <c r="B769" s="209"/>
      <c r="I769" s="68"/>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c r="AZ769" s="69"/>
      <c r="BA769" s="69"/>
      <c r="BB769" s="69"/>
      <c r="BC769" s="69"/>
      <c r="BD769" s="69"/>
      <c r="BE769" s="69"/>
      <c r="BF769" s="69"/>
      <c r="BG769" s="69"/>
      <c r="BH769" s="69"/>
      <c r="BI769" s="69"/>
      <c r="BJ769" s="69"/>
      <c r="BK769" s="69"/>
      <c r="BL769" s="69"/>
      <c r="BM769" s="69"/>
      <c r="BN769" s="69"/>
      <c r="BO769" s="69"/>
      <c r="BP769" s="69"/>
      <c r="BQ769" s="69"/>
      <c r="BR769" s="69"/>
      <c r="BS769" s="69"/>
      <c r="BT769" s="69"/>
      <c r="BU769" s="69"/>
      <c r="BV769" s="69"/>
      <c r="BW769" s="69"/>
      <c r="BX769" s="69"/>
      <c r="BY769" s="69"/>
      <c r="BZ769" s="69"/>
      <c r="CA769" s="69"/>
      <c r="CB769" s="69"/>
      <c r="CC769" s="69"/>
      <c r="CD769" s="69"/>
      <c r="CE769" s="69"/>
      <c r="CF769" s="69"/>
      <c r="CG769" s="69"/>
      <c r="CH769" s="69"/>
      <c r="CI769" s="69"/>
      <c r="CJ769" s="69"/>
      <c r="CK769" s="69"/>
      <c r="CL769" s="69"/>
      <c r="CM769" s="69"/>
      <c r="CN769" s="69"/>
      <c r="CO769" s="69"/>
      <c r="CP769" s="69"/>
      <c r="CQ769" s="69"/>
      <c r="CR769" s="69"/>
      <c r="CS769" s="69"/>
      <c r="CT769" s="69"/>
      <c r="CU769" s="69"/>
      <c r="CV769" s="69"/>
      <c r="CW769" s="69"/>
      <c r="CX769" s="69"/>
      <c r="CY769" s="69"/>
      <c r="CZ769" s="69"/>
      <c r="DA769" s="69"/>
      <c r="DB769" s="70"/>
      <c r="DC769" s="69"/>
      <c r="DD769" s="69"/>
      <c r="DE769" s="69"/>
      <c r="DF769" s="69"/>
      <c r="DG769" s="69"/>
      <c r="DH769" s="69"/>
      <c r="DI769" s="69"/>
      <c r="DJ769" s="69"/>
      <c r="DK769" s="69"/>
      <c r="DL769" s="69"/>
      <c r="DM769" s="69"/>
      <c r="DN769" s="69"/>
      <c r="DO769" s="69"/>
      <c r="DP769" s="69"/>
      <c r="DQ769" s="69"/>
      <c r="DR769" s="69"/>
      <c r="DS769" s="69"/>
      <c r="DT769" s="69"/>
      <c r="DU769" s="69"/>
      <c r="DV769" s="69"/>
      <c r="DW769" s="69"/>
      <c r="DX769" s="69"/>
      <c r="DY769" s="69"/>
      <c r="DZ769" s="69"/>
      <c r="EA769" s="69"/>
      <c r="EB769" s="69"/>
      <c r="EC769" s="69"/>
      <c r="ED769" s="69"/>
      <c r="EE769" s="69"/>
      <c r="EF769" s="69"/>
      <c r="EG769" s="69"/>
      <c r="EH769" s="69"/>
      <c r="EI769" s="69"/>
      <c r="EJ769" s="69"/>
      <c r="EK769" s="69"/>
      <c r="EL769" s="69"/>
      <c r="EM769" s="69"/>
      <c r="EN769" s="69"/>
      <c r="EO769" s="69"/>
      <c r="EP769" s="69"/>
      <c r="EQ769" s="69"/>
      <c r="ER769" s="69"/>
      <c r="ES769" s="69"/>
      <c r="ET769" s="69"/>
      <c r="EU769" s="69"/>
      <c r="EV769" s="69"/>
      <c r="EW769" s="69"/>
      <c r="EX769" s="69"/>
      <c r="EY769" s="69"/>
      <c r="EZ769" s="69"/>
      <c r="FA769" s="69"/>
      <c r="FB769" s="69"/>
      <c r="FC769" s="69"/>
      <c r="FD769" s="69"/>
      <c r="FE769" s="69"/>
      <c r="FF769" s="69"/>
      <c r="FG769" s="69"/>
      <c r="FH769" s="69"/>
      <c r="FI769" s="69"/>
      <c r="FJ769" s="69"/>
      <c r="FK769" s="69"/>
      <c r="FL769" s="69"/>
      <c r="FM769" s="69"/>
      <c r="FN769" s="69"/>
      <c r="FO769" s="69"/>
      <c r="FP769" s="69"/>
      <c r="FQ769" s="69"/>
      <c r="FR769" s="69"/>
      <c r="FS769" s="69"/>
      <c r="FT769" s="69"/>
      <c r="FU769" s="69"/>
      <c r="FV769" s="69"/>
      <c r="FW769" s="69"/>
      <c r="FX769" s="69"/>
      <c r="FY769" s="69"/>
      <c r="FZ769" s="69"/>
      <c r="GA769" s="69"/>
      <c r="GB769" s="69"/>
      <c r="GC769" s="69"/>
      <c r="GD769" s="69"/>
      <c r="GE769" s="69"/>
      <c r="GF769" s="69"/>
      <c r="GG769" s="69"/>
      <c r="GH769" s="69"/>
      <c r="GI769" s="69"/>
      <c r="GJ769" s="69"/>
      <c r="GK769" s="69"/>
      <c r="GL769" s="69"/>
      <c r="GM769" s="69"/>
      <c r="GN769" s="69"/>
      <c r="GO769" s="69"/>
      <c r="GP769" s="69"/>
      <c r="GQ769" s="69"/>
      <c r="GR769" s="69"/>
      <c r="GS769" s="69"/>
      <c r="GT769" s="69"/>
      <c r="GU769" s="69"/>
      <c r="GV769" s="69"/>
      <c r="GW769" s="69"/>
      <c r="GX769" s="69"/>
      <c r="GY769" s="69"/>
      <c r="GZ769" s="69"/>
      <c r="HA769" s="69"/>
      <c r="HB769" s="69"/>
      <c r="HC769" s="69"/>
      <c r="HD769" s="69"/>
      <c r="HE769" s="69"/>
      <c r="HF769" s="69"/>
      <c r="HG769" s="69"/>
      <c r="HH769" s="69"/>
      <c r="HI769" s="69"/>
      <c r="HJ769" s="69"/>
      <c r="HK769" s="69"/>
      <c r="HL769" s="69"/>
      <c r="HM769" s="69"/>
      <c r="HN769" s="69"/>
      <c r="HO769" s="69"/>
      <c r="HP769" s="69"/>
      <c r="HQ769" s="69"/>
      <c r="HR769" s="69"/>
      <c r="HS769" s="69"/>
      <c r="HT769" s="69"/>
      <c r="HU769" s="69"/>
      <c r="HV769" s="69"/>
      <c r="HW769" s="69"/>
      <c r="HX769" s="69"/>
      <c r="HY769" s="69"/>
      <c r="HZ769" s="69"/>
      <c r="IA769" s="69"/>
      <c r="IB769" s="69"/>
      <c r="IC769" s="69"/>
      <c r="ID769" s="69"/>
      <c r="IE769" s="69"/>
      <c r="IF769" s="69"/>
      <c r="IG769" s="69"/>
      <c r="IH769" s="69"/>
      <c r="II769" s="69"/>
      <c r="IJ769" s="69"/>
      <c r="IK769" s="69"/>
      <c r="IL769" s="69"/>
      <c r="IM769" s="69"/>
      <c r="IN769" s="69"/>
      <c r="IO769" s="69"/>
      <c r="IP769" s="69"/>
      <c r="IQ769" s="69"/>
      <c r="IR769" s="69"/>
      <c r="IS769" s="69"/>
      <c r="IT769" s="69"/>
      <c r="IU769" s="69"/>
      <c r="IV769" s="69"/>
      <c r="IW769" s="69"/>
      <c r="IX769" s="69"/>
      <c r="IY769" s="69"/>
      <c r="IZ769" s="69"/>
      <c r="JA769" s="69"/>
      <c r="JB769" s="69"/>
      <c r="JC769" s="69"/>
      <c r="JD769" s="69"/>
      <c r="JE769" s="69"/>
      <c r="JF769" s="69"/>
      <c r="JG769" s="69"/>
      <c r="JH769" s="69"/>
      <c r="JI769" s="69"/>
      <c r="JJ769" s="69"/>
      <c r="JK769" s="69"/>
      <c r="JL769" s="69"/>
      <c r="JM769" s="69"/>
    </row>
    <row r="770" spans="2:273" s="67" customFormat="1" x14ac:dyDescent="0.25">
      <c r="B770" s="209"/>
      <c r="I770" s="68"/>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c r="AZ770" s="69"/>
      <c r="BA770" s="69"/>
      <c r="BB770" s="69"/>
      <c r="BC770" s="69"/>
      <c r="BD770" s="69"/>
      <c r="BE770" s="69"/>
      <c r="BF770" s="69"/>
      <c r="BG770" s="69"/>
      <c r="BH770" s="69"/>
      <c r="BI770" s="69"/>
      <c r="BJ770" s="69"/>
      <c r="BK770" s="69"/>
      <c r="BL770" s="69"/>
      <c r="BM770" s="69"/>
      <c r="BN770" s="69"/>
      <c r="BO770" s="69"/>
      <c r="BP770" s="69"/>
      <c r="BQ770" s="69"/>
      <c r="BR770" s="69"/>
      <c r="BS770" s="69"/>
      <c r="BT770" s="69"/>
      <c r="BU770" s="69"/>
      <c r="BV770" s="69"/>
      <c r="BW770" s="69"/>
      <c r="BX770" s="69"/>
      <c r="BY770" s="69"/>
      <c r="BZ770" s="69"/>
      <c r="CA770" s="69"/>
      <c r="CB770" s="69"/>
      <c r="CC770" s="69"/>
      <c r="CD770" s="69"/>
      <c r="CE770" s="69"/>
      <c r="CF770" s="69"/>
      <c r="CG770" s="69"/>
      <c r="CH770" s="69"/>
      <c r="CI770" s="69"/>
      <c r="CJ770" s="69"/>
      <c r="CK770" s="69"/>
      <c r="CL770" s="69"/>
      <c r="CM770" s="69"/>
      <c r="CN770" s="69"/>
      <c r="CO770" s="69"/>
      <c r="CP770" s="69"/>
      <c r="CQ770" s="69"/>
      <c r="CR770" s="69"/>
      <c r="CS770" s="69"/>
      <c r="CT770" s="69"/>
      <c r="CU770" s="69"/>
      <c r="CV770" s="69"/>
      <c r="CW770" s="69"/>
      <c r="CX770" s="69"/>
      <c r="CY770" s="69"/>
      <c r="CZ770" s="69"/>
      <c r="DA770" s="69"/>
      <c r="DB770" s="70"/>
      <c r="DC770" s="69"/>
      <c r="DD770" s="69"/>
      <c r="DE770" s="69"/>
      <c r="DF770" s="69"/>
      <c r="DG770" s="69"/>
      <c r="DH770" s="69"/>
      <c r="DI770" s="69"/>
      <c r="DJ770" s="69"/>
      <c r="DK770" s="69"/>
      <c r="DL770" s="69"/>
      <c r="DM770" s="69"/>
      <c r="DN770" s="69"/>
      <c r="DO770" s="69"/>
      <c r="DP770" s="69"/>
      <c r="DQ770" s="69"/>
      <c r="DR770" s="69"/>
      <c r="DS770" s="69"/>
      <c r="DT770" s="69"/>
      <c r="DU770" s="69"/>
      <c r="DV770" s="69"/>
      <c r="DW770" s="69"/>
      <c r="DX770" s="69"/>
      <c r="DY770" s="69"/>
      <c r="DZ770" s="69"/>
      <c r="EA770" s="69"/>
      <c r="EB770" s="69"/>
      <c r="EC770" s="69"/>
      <c r="ED770" s="69"/>
      <c r="EE770" s="69"/>
      <c r="EF770" s="69"/>
      <c r="EG770" s="69"/>
      <c r="EH770" s="69"/>
      <c r="EI770" s="69"/>
      <c r="EJ770" s="69"/>
      <c r="EK770" s="69"/>
      <c r="EL770" s="69"/>
      <c r="EM770" s="69"/>
      <c r="EN770" s="69"/>
      <c r="EO770" s="69"/>
      <c r="EP770" s="69"/>
      <c r="EQ770" s="69"/>
      <c r="ER770" s="69"/>
      <c r="ES770" s="69"/>
      <c r="ET770" s="69"/>
      <c r="EU770" s="69"/>
      <c r="EV770" s="69"/>
      <c r="EW770" s="69"/>
      <c r="EX770" s="69"/>
      <c r="EY770" s="69"/>
      <c r="EZ770" s="69"/>
      <c r="FA770" s="69"/>
      <c r="FB770" s="69"/>
      <c r="FC770" s="69"/>
      <c r="FD770" s="69"/>
      <c r="FE770" s="69"/>
      <c r="FF770" s="69"/>
      <c r="FG770" s="69"/>
      <c r="FH770" s="69"/>
      <c r="FI770" s="69"/>
      <c r="FJ770" s="69"/>
      <c r="FK770" s="69"/>
      <c r="FL770" s="69"/>
      <c r="FM770" s="69"/>
      <c r="FN770" s="69"/>
      <c r="FO770" s="69"/>
      <c r="FP770" s="69"/>
      <c r="FQ770" s="69"/>
      <c r="FR770" s="69"/>
      <c r="FS770" s="69"/>
      <c r="FT770" s="69"/>
      <c r="FU770" s="69"/>
      <c r="FV770" s="69"/>
      <c r="FW770" s="69"/>
      <c r="FX770" s="69"/>
      <c r="FY770" s="69"/>
      <c r="FZ770" s="69"/>
      <c r="GA770" s="69"/>
      <c r="GB770" s="69"/>
      <c r="GC770" s="69"/>
      <c r="GD770" s="69"/>
      <c r="GE770" s="69"/>
      <c r="GF770" s="69"/>
      <c r="GG770" s="69"/>
      <c r="GH770" s="69"/>
      <c r="GI770" s="69"/>
      <c r="GJ770" s="69"/>
      <c r="GK770" s="69"/>
      <c r="GL770" s="69"/>
      <c r="GM770" s="69"/>
      <c r="GN770" s="69"/>
      <c r="GO770" s="69"/>
      <c r="GP770" s="69"/>
      <c r="GQ770" s="69"/>
      <c r="GR770" s="69"/>
      <c r="GS770" s="69"/>
      <c r="GT770" s="69"/>
      <c r="GU770" s="69"/>
      <c r="GV770" s="69"/>
      <c r="GW770" s="69"/>
      <c r="GX770" s="69"/>
      <c r="GY770" s="69"/>
      <c r="GZ770" s="69"/>
      <c r="HA770" s="69"/>
      <c r="HB770" s="69"/>
      <c r="HC770" s="69"/>
      <c r="HD770" s="69"/>
      <c r="HE770" s="69"/>
      <c r="HF770" s="69"/>
      <c r="HG770" s="69"/>
      <c r="HH770" s="69"/>
      <c r="HI770" s="69"/>
      <c r="HJ770" s="69"/>
      <c r="HK770" s="69"/>
      <c r="HL770" s="69"/>
      <c r="HM770" s="69"/>
      <c r="HN770" s="69"/>
      <c r="HO770" s="69"/>
      <c r="HP770" s="69"/>
      <c r="HQ770" s="69"/>
      <c r="HR770" s="69"/>
      <c r="HS770" s="69"/>
      <c r="HT770" s="69"/>
      <c r="HU770" s="69"/>
      <c r="HV770" s="69"/>
      <c r="HW770" s="69"/>
      <c r="HX770" s="69"/>
      <c r="HY770" s="69"/>
      <c r="HZ770" s="69"/>
      <c r="IA770" s="69"/>
      <c r="IB770" s="69"/>
      <c r="IC770" s="69"/>
      <c r="ID770" s="69"/>
      <c r="IE770" s="69"/>
      <c r="IF770" s="69"/>
      <c r="IG770" s="69"/>
      <c r="IH770" s="69"/>
      <c r="II770" s="69"/>
      <c r="IJ770" s="69"/>
      <c r="IK770" s="69"/>
      <c r="IL770" s="69"/>
      <c r="IM770" s="69"/>
      <c r="IN770" s="69"/>
      <c r="IO770" s="69"/>
      <c r="IP770" s="69"/>
      <c r="IQ770" s="69"/>
      <c r="IR770" s="69"/>
      <c r="IS770" s="69"/>
      <c r="IT770" s="69"/>
      <c r="IU770" s="69"/>
      <c r="IV770" s="69"/>
      <c r="IW770" s="69"/>
      <c r="IX770" s="69"/>
      <c r="IY770" s="69"/>
      <c r="IZ770" s="69"/>
      <c r="JA770" s="69"/>
      <c r="JB770" s="69"/>
      <c r="JC770" s="69"/>
      <c r="JD770" s="69"/>
      <c r="JE770" s="69"/>
      <c r="JF770" s="69"/>
      <c r="JG770" s="69"/>
      <c r="JH770" s="69"/>
      <c r="JI770" s="69"/>
      <c r="JJ770" s="69"/>
      <c r="JK770" s="69"/>
      <c r="JL770" s="69"/>
      <c r="JM770" s="69"/>
    </row>
    <row r="771" spans="2:273" s="67" customFormat="1" x14ac:dyDescent="0.25">
      <c r="B771" s="209"/>
      <c r="I771" s="68"/>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c r="AZ771" s="69"/>
      <c r="BA771" s="69"/>
      <c r="BB771" s="69"/>
      <c r="BC771" s="69"/>
      <c r="BD771" s="69"/>
      <c r="BE771" s="69"/>
      <c r="BF771" s="69"/>
      <c r="BG771" s="69"/>
      <c r="BH771" s="69"/>
      <c r="BI771" s="69"/>
      <c r="BJ771" s="69"/>
      <c r="BK771" s="69"/>
      <c r="BL771" s="69"/>
      <c r="BM771" s="69"/>
      <c r="BN771" s="69"/>
      <c r="BO771" s="69"/>
      <c r="BP771" s="69"/>
      <c r="BQ771" s="69"/>
      <c r="BR771" s="69"/>
      <c r="BS771" s="69"/>
      <c r="BT771" s="69"/>
      <c r="BU771" s="69"/>
      <c r="BV771" s="69"/>
      <c r="BW771" s="69"/>
      <c r="BX771" s="69"/>
      <c r="BY771" s="69"/>
      <c r="BZ771" s="69"/>
      <c r="CA771" s="69"/>
      <c r="CB771" s="69"/>
      <c r="CC771" s="69"/>
      <c r="CD771" s="69"/>
      <c r="CE771" s="69"/>
      <c r="CF771" s="69"/>
      <c r="CG771" s="69"/>
      <c r="CH771" s="69"/>
      <c r="CI771" s="69"/>
      <c r="CJ771" s="69"/>
      <c r="CK771" s="69"/>
      <c r="CL771" s="69"/>
      <c r="CM771" s="69"/>
      <c r="CN771" s="69"/>
      <c r="CO771" s="69"/>
      <c r="CP771" s="69"/>
      <c r="CQ771" s="69"/>
      <c r="CR771" s="69"/>
      <c r="CS771" s="69"/>
      <c r="CT771" s="69"/>
      <c r="CU771" s="69"/>
      <c r="CV771" s="69"/>
      <c r="CW771" s="69"/>
      <c r="CX771" s="69"/>
      <c r="CY771" s="69"/>
      <c r="CZ771" s="69"/>
      <c r="DA771" s="69"/>
      <c r="DB771" s="70"/>
      <c r="DC771" s="69"/>
      <c r="DD771" s="69"/>
      <c r="DE771" s="69"/>
      <c r="DF771" s="69"/>
      <c r="DG771" s="69"/>
      <c r="DH771" s="69"/>
      <c r="DI771" s="69"/>
      <c r="DJ771" s="69"/>
      <c r="DK771" s="69"/>
      <c r="DL771" s="69"/>
      <c r="DM771" s="69"/>
      <c r="DN771" s="69"/>
      <c r="DO771" s="69"/>
      <c r="DP771" s="69"/>
      <c r="DQ771" s="69"/>
      <c r="DR771" s="69"/>
      <c r="DS771" s="69"/>
      <c r="DT771" s="69"/>
      <c r="DU771" s="69"/>
      <c r="DV771" s="69"/>
      <c r="DW771" s="69"/>
      <c r="DX771" s="69"/>
      <c r="DY771" s="69"/>
      <c r="DZ771" s="69"/>
      <c r="EA771" s="69"/>
      <c r="EB771" s="69"/>
      <c r="EC771" s="69"/>
      <c r="ED771" s="69"/>
      <c r="EE771" s="69"/>
      <c r="EF771" s="69"/>
      <c r="EG771" s="69"/>
      <c r="EH771" s="69"/>
      <c r="EI771" s="69"/>
      <c r="EJ771" s="69"/>
      <c r="EK771" s="69"/>
      <c r="EL771" s="69"/>
      <c r="EM771" s="69"/>
      <c r="EN771" s="69"/>
      <c r="EO771" s="69"/>
      <c r="EP771" s="69"/>
      <c r="EQ771" s="69"/>
      <c r="ER771" s="69"/>
      <c r="ES771" s="69"/>
      <c r="ET771" s="69"/>
      <c r="EU771" s="69"/>
      <c r="EV771" s="69"/>
      <c r="EW771" s="69"/>
      <c r="EX771" s="69"/>
      <c r="EY771" s="69"/>
      <c r="EZ771" s="69"/>
      <c r="FA771" s="69"/>
      <c r="FB771" s="69"/>
      <c r="FC771" s="69"/>
      <c r="FD771" s="69"/>
      <c r="FE771" s="69"/>
      <c r="FF771" s="69"/>
      <c r="FG771" s="69"/>
      <c r="FH771" s="69"/>
      <c r="FI771" s="69"/>
      <c r="FJ771" s="69"/>
      <c r="FK771" s="69"/>
      <c r="FL771" s="69"/>
      <c r="FM771" s="69"/>
      <c r="FN771" s="69"/>
      <c r="FO771" s="69"/>
      <c r="FP771" s="69"/>
      <c r="FQ771" s="69"/>
      <c r="FR771" s="69"/>
      <c r="FS771" s="69"/>
      <c r="FT771" s="69"/>
      <c r="FU771" s="69"/>
      <c r="FV771" s="69"/>
      <c r="FW771" s="69"/>
      <c r="FX771" s="69"/>
      <c r="FY771" s="69"/>
      <c r="FZ771" s="69"/>
      <c r="GA771" s="69"/>
      <c r="GB771" s="69"/>
      <c r="GC771" s="69"/>
      <c r="GD771" s="69"/>
      <c r="GE771" s="69"/>
      <c r="GF771" s="69"/>
      <c r="GG771" s="69"/>
      <c r="GH771" s="69"/>
      <c r="GI771" s="69"/>
      <c r="GJ771" s="69"/>
      <c r="GK771" s="69"/>
      <c r="GL771" s="69"/>
      <c r="GM771" s="69"/>
      <c r="GN771" s="69"/>
      <c r="GO771" s="69"/>
      <c r="GP771" s="69"/>
      <c r="GQ771" s="69"/>
      <c r="GR771" s="69"/>
      <c r="GS771" s="69"/>
      <c r="GT771" s="69"/>
      <c r="GU771" s="69"/>
      <c r="GV771" s="69"/>
      <c r="GW771" s="69"/>
      <c r="GX771" s="69"/>
      <c r="GY771" s="69"/>
      <c r="GZ771" s="69"/>
      <c r="HA771" s="69"/>
      <c r="HB771" s="69"/>
      <c r="HC771" s="69"/>
      <c r="HD771" s="69"/>
      <c r="HE771" s="69"/>
      <c r="HF771" s="69"/>
      <c r="HG771" s="69"/>
      <c r="HH771" s="69"/>
      <c r="HI771" s="69"/>
      <c r="HJ771" s="69"/>
      <c r="HK771" s="69"/>
      <c r="HL771" s="69"/>
      <c r="HM771" s="69"/>
      <c r="HN771" s="69"/>
      <c r="HO771" s="69"/>
      <c r="HP771" s="69"/>
      <c r="HQ771" s="69"/>
      <c r="HR771" s="69"/>
      <c r="HS771" s="69"/>
      <c r="HT771" s="69"/>
      <c r="HU771" s="69"/>
      <c r="HV771" s="69"/>
      <c r="HW771" s="69"/>
      <c r="HX771" s="69"/>
      <c r="HY771" s="69"/>
      <c r="HZ771" s="69"/>
      <c r="IA771" s="69"/>
      <c r="IB771" s="69"/>
      <c r="IC771" s="69"/>
      <c r="ID771" s="69"/>
      <c r="IE771" s="69"/>
      <c r="IF771" s="69"/>
      <c r="IG771" s="69"/>
      <c r="IH771" s="69"/>
      <c r="II771" s="69"/>
      <c r="IJ771" s="69"/>
      <c r="IK771" s="69"/>
      <c r="IL771" s="69"/>
      <c r="IM771" s="69"/>
      <c r="IN771" s="69"/>
      <c r="IO771" s="69"/>
      <c r="IP771" s="69"/>
      <c r="IQ771" s="69"/>
      <c r="IR771" s="69"/>
      <c r="IS771" s="69"/>
      <c r="IT771" s="69"/>
      <c r="IU771" s="69"/>
      <c r="IV771" s="69"/>
      <c r="IW771" s="69"/>
      <c r="IX771" s="69"/>
      <c r="IY771" s="69"/>
      <c r="IZ771" s="69"/>
      <c r="JA771" s="69"/>
      <c r="JB771" s="69"/>
      <c r="JC771" s="69"/>
      <c r="JD771" s="69"/>
      <c r="JE771" s="69"/>
      <c r="JF771" s="69"/>
      <c r="JG771" s="69"/>
      <c r="JH771" s="69"/>
      <c r="JI771" s="69"/>
      <c r="JJ771" s="69"/>
      <c r="JK771" s="69"/>
      <c r="JL771" s="69"/>
      <c r="JM771" s="69"/>
    </row>
    <row r="772" spans="2:273" s="67" customFormat="1" x14ac:dyDescent="0.25">
      <c r="B772" s="209"/>
      <c r="I772" s="68"/>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c r="CO772" s="69"/>
      <c r="CP772" s="69"/>
      <c r="CQ772" s="69"/>
      <c r="CR772" s="69"/>
      <c r="CS772" s="69"/>
      <c r="CT772" s="69"/>
      <c r="CU772" s="69"/>
      <c r="CV772" s="69"/>
      <c r="CW772" s="69"/>
      <c r="CX772" s="69"/>
      <c r="CY772" s="69"/>
      <c r="CZ772" s="69"/>
      <c r="DA772" s="69"/>
      <c r="DB772" s="70"/>
      <c r="DC772" s="69"/>
      <c r="DD772" s="69"/>
      <c r="DE772" s="69"/>
      <c r="DF772" s="69"/>
      <c r="DG772" s="69"/>
      <c r="DH772" s="69"/>
      <c r="DI772" s="69"/>
      <c r="DJ772" s="69"/>
      <c r="DK772" s="69"/>
      <c r="DL772" s="69"/>
      <c r="DM772" s="69"/>
      <c r="DN772" s="69"/>
      <c r="DO772" s="69"/>
      <c r="DP772" s="69"/>
      <c r="DQ772" s="69"/>
      <c r="DR772" s="69"/>
      <c r="DS772" s="69"/>
      <c r="DT772" s="69"/>
      <c r="DU772" s="69"/>
      <c r="DV772" s="69"/>
      <c r="DW772" s="69"/>
      <c r="DX772" s="69"/>
      <c r="DY772" s="69"/>
      <c r="DZ772" s="69"/>
      <c r="EA772" s="69"/>
      <c r="EB772" s="69"/>
      <c r="EC772" s="69"/>
      <c r="ED772" s="69"/>
      <c r="EE772" s="69"/>
      <c r="EF772" s="69"/>
      <c r="EG772" s="69"/>
      <c r="EH772" s="69"/>
      <c r="EI772" s="69"/>
      <c r="EJ772" s="69"/>
      <c r="EK772" s="69"/>
      <c r="EL772" s="69"/>
      <c r="EM772" s="69"/>
      <c r="EN772" s="69"/>
      <c r="EO772" s="69"/>
      <c r="EP772" s="69"/>
      <c r="EQ772" s="69"/>
      <c r="ER772" s="69"/>
      <c r="ES772" s="69"/>
      <c r="ET772" s="69"/>
      <c r="EU772" s="69"/>
      <c r="EV772" s="69"/>
      <c r="EW772" s="69"/>
      <c r="EX772" s="69"/>
      <c r="EY772" s="69"/>
      <c r="EZ772" s="69"/>
      <c r="FA772" s="69"/>
      <c r="FB772" s="69"/>
      <c r="FC772" s="69"/>
      <c r="FD772" s="69"/>
      <c r="FE772" s="69"/>
      <c r="FF772" s="69"/>
      <c r="FG772" s="69"/>
      <c r="FH772" s="69"/>
      <c r="FI772" s="69"/>
      <c r="FJ772" s="69"/>
      <c r="FK772" s="69"/>
      <c r="FL772" s="69"/>
      <c r="FM772" s="69"/>
      <c r="FN772" s="69"/>
      <c r="FO772" s="69"/>
      <c r="FP772" s="69"/>
      <c r="FQ772" s="69"/>
      <c r="FR772" s="69"/>
      <c r="FS772" s="69"/>
      <c r="FT772" s="69"/>
      <c r="FU772" s="69"/>
      <c r="FV772" s="69"/>
      <c r="FW772" s="69"/>
      <c r="FX772" s="69"/>
      <c r="FY772" s="69"/>
      <c r="FZ772" s="69"/>
      <c r="GA772" s="69"/>
      <c r="GB772" s="69"/>
      <c r="GC772" s="69"/>
      <c r="GD772" s="69"/>
      <c r="GE772" s="69"/>
      <c r="GF772" s="69"/>
      <c r="GG772" s="69"/>
      <c r="GH772" s="69"/>
      <c r="GI772" s="69"/>
      <c r="GJ772" s="69"/>
      <c r="GK772" s="69"/>
      <c r="GL772" s="69"/>
      <c r="GM772" s="69"/>
      <c r="GN772" s="69"/>
      <c r="GO772" s="69"/>
      <c r="GP772" s="69"/>
      <c r="GQ772" s="69"/>
      <c r="GR772" s="69"/>
      <c r="GS772" s="69"/>
      <c r="GT772" s="69"/>
      <c r="GU772" s="69"/>
      <c r="GV772" s="69"/>
      <c r="GW772" s="69"/>
      <c r="GX772" s="69"/>
      <c r="GY772" s="69"/>
      <c r="GZ772" s="69"/>
      <c r="HA772" s="69"/>
      <c r="HB772" s="69"/>
      <c r="HC772" s="69"/>
      <c r="HD772" s="69"/>
      <c r="HE772" s="69"/>
      <c r="HF772" s="69"/>
      <c r="HG772" s="69"/>
      <c r="HH772" s="69"/>
      <c r="HI772" s="69"/>
      <c r="HJ772" s="69"/>
      <c r="HK772" s="69"/>
      <c r="HL772" s="69"/>
      <c r="HM772" s="69"/>
      <c r="HN772" s="69"/>
      <c r="HO772" s="69"/>
      <c r="HP772" s="69"/>
      <c r="HQ772" s="69"/>
      <c r="HR772" s="69"/>
      <c r="HS772" s="69"/>
      <c r="HT772" s="69"/>
      <c r="HU772" s="69"/>
      <c r="HV772" s="69"/>
      <c r="HW772" s="69"/>
      <c r="HX772" s="69"/>
      <c r="HY772" s="69"/>
      <c r="HZ772" s="69"/>
      <c r="IA772" s="69"/>
      <c r="IB772" s="69"/>
      <c r="IC772" s="69"/>
      <c r="ID772" s="69"/>
      <c r="IE772" s="69"/>
      <c r="IF772" s="69"/>
      <c r="IG772" s="69"/>
      <c r="IH772" s="69"/>
      <c r="II772" s="69"/>
      <c r="IJ772" s="69"/>
      <c r="IK772" s="69"/>
      <c r="IL772" s="69"/>
      <c r="IM772" s="69"/>
      <c r="IN772" s="69"/>
      <c r="IO772" s="69"/>
      <c r="IP772" s="69"/>
      <c r="IQ772" s="69"/>
      <c r="IR772" s="69"/>
      <c r="IS772" s="69"/>
      <c r="IT772" s="69"/>
      <c r="IU772" s="69"/>
      <c r="IV772" s="69"/>
      <c r="IW772" s="69"/>
      <c r="IX772" s="69"/>
      <c r="IY772" s="69"/>
      <c r="IZ772" s="69"/>
      <c r="JA772" s="69"/>
      <c r="JB772" s="69"/>
      <c r="JC772" s="69"/>
      <c r="JD772" s="69"/>
      <c r="JE772" s="69"/>
      <c r="JF772" s="69"/>
      <c r="JG772" s="69"/>
      <c r="JH772" s="69"/>
      <c r="JI772" s="69"/>
      <c r="JJ772" s="69"/>
      <c r="JK772" s="69"/>
      <c r="JL772" s="69"/>
      <c r="JM772" s="69"/>
    </row>
    <row r="773" spans="2:273" s="67" customFormat="1" x14ac:dyDescent="0.25">
      <c r="B773" s="209"/>
      <c r="I773" s="68"/>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c r="AZ773" s="69"/>
      <c r="BA773" s="69"/>
      <c r="BB773" s="69"/>
      <c r="BC773" s="69"/>
      <c r="BD773" s="69"/>
      <c r="BE773" s="69"/>
      <c r="BF773" s="69"/>
      <c r="BG773" s="69"/>
      <c r="BH773" s="69"/>
      <c r="BI773" s="69"/>
      <c r="BJ773" s="69"/>
      <c r="BK773" s="69"/>
      <c r="BL773" s="69"/>
      <c r="BM773" s="69"/>
      <c r="BN773" s="69"/>
      <c r="BO773" s="69"/>
      <c r="BP773" s="69"/>
      <c r="BQ773" s="69"/>
      <c r="BR773" s="69"/>
      <c r="BS773" s="69"/>
      <c r="BT773" s="69"/>
      <c r="BU773" s="69"/>
      <c r="BV773" s="69"/>
      <c r="BW773" s="69"/>
      <c r="BX773" s="69"/>
      <c r="BY773" s="69"/>
      <c r="BZ773" s="69"/>
      <c r="CA773" s="69"/>
      <c r="CB773" s="69"/>
      <c r="CC773" s="69"/>
      <c r="CD773" s="69"/>
      <c r="CE773" s="69"/>
      <c r="CF773" s="69"/>
      <c r="CG773" s="69"/>
      <c r="CH773" s="69"/>
      <c r="CI773" s="69"/>
      <c r="CJ773" s="69"/>
      <c r="CK773" s="69"/>
      <c r="CL773" s="69"/>
      <c r="CM773" s="69"/>
      <c r="CN773" s="69"/>
      <c r="CO773" s="69"/>
      <c r="CP773" s="69"/>
      <c r="CQ773" s="69"/>
      <c r="CR773" s="69"/>
      <c r="CS773" s="69"/>
      <c r="CT773" s="69"/>
      <c r="CU773" s="69"/>
      <c r="CV773" s="69"/>
      <c r="CW773" s="69"/>
      <c r="CX773" s="69"/>
      <c r="CY773" s="69"/>
      <c r="CZ773" s="69"/>
      <c r="DA773" s="69"/>
      <c r="DB773" s="70"/>
      <c r="DC773" s="69"/>
      <c r="DD773" s="69"/>
      <c r="DE773" s="69"/>
      <c r="DF773" s="69"/>
      <c r="DG773" s="69"/>
      <c r="DH773" s="69"/>
      <c r="DI773" s="69"/>
      <c r="DJ773" s="69"/>
      <c r="DK773" s="69"/>
      <c r="DL773" s="69"/>
      <c r="DM773" s="69"/>
      <c r="DN773" s="69"/>
      <c r="DO773" s="69"/>
      <c r="DP773" s="69"/>
      <c r="DQ773" s="69"/>
      <c r="DR773" s="69"/>
      <c r="DS773" s="69"/>
      <c r="DT773" s="69"/>
      <c r="DU773" s="69"/>
      <c r="DV773" s="69"/>
      <c r="DW773" s="69"/>
      <c r="DX773" s="69"/>
      <c r="DY773" s="69"/>
      <c r="DZ773" s="69"/>
      <c r="EA773" s="69"/>
      <c r="EB773" s="69"/>
      <c r="EC773" s="69"/>
      <c r="ED773" s="69"/>
      <c r="EE773" s="69"/>
      <c r="EF773" s="69"/>
      <c r="EG773" s="69"/>
      <c r="EH773" s="69"/>
      <c r="EI773" s="69"/>
      <c r="EJ773" s="69"/>
      <c r="EK773" s="69"/>
      <c r="EL773" s="69"/>
      <c r="EM773" s="69"/>
      <c r="EN773" s="69"/>
      <c r="EO773" s="69"/>
      <c r="EP773" s="69"/>
      <c r="EQ773" s="69"/>
      <c r="ER773" s="69"/>
      <c r="ES773" s="69"/>
      <c r="ET773" s="69"/>
      <c r="EU773" s="69"/>
      <c r="EV773" s="69"/>
      <c r="EW773" s="69"/>
      <c r="EX773" s="69"/>
      <c r="EY773" s="69"/>
      <c r="EZ773" s="69"/>
      <c r="FA773" s="69"/>
      <c r="FB773" s="69"/>
      <c r="FC773" s="69"/>
      <c r="FD773" s="69"/>
      <c r="FE773" s="69"/>
      <c r="FF773" s="69"/>
      <c r="FG773" s="69"/>
      <c r="FH773" s="69"/>
      <c r="FI773" s="69"/>
      <c r="FJ773" s="69"/>
      <c r="FK773" s="69"/>
      <c r="FL773" s="69"/>
      <c r="FM773" s="69"/>
      <c r="FN773" s="69"/>
      <c r="FO773" s="69"/>
      <c r="FP773" s="69"/>
      <c r="FQ773" s="69"/>
      <c r="FR773" s="69"/>
      <c r="FS773" s="69"/>
      <c r="FT773" s="69"/>
      <c r="FU773" s="69"/>
      <c r="FV773" s="69"/>
      <c r="FW773" s="69"/>
      <c r="FX773" s="69"/>
      <c r="FY773" s="69"/>
      <c r="FZ773" s="69"/>
      <c r="GA773" s="69"/>
      <c r="GB773" s="69"/>
      <c r="GC773" s="69"/>
      <c r="GD773" s="69"/>
      <c r="GE773" s="69"/>
      <c r="GF773" s="69"/>
      <c r="GG773" s="69"/>
      <c r="GH773" s="69"/>
      <c r="GI773" s="69"/>
      <c r="GJ773" s="69"/>
      <c r="GK773" s="69"/>
      <c r="GL773" s="69"/>
      <c r="GM773" s="69"/>
      <c r="GN773" s="69"/>
      <c r="GO773" s="69"/>
      <c r="GP773" s="69"/>
      <c r="GQ773" s="69"/>
      <c r="GR773" s="69"/>
      <c r="GS773" s="69"/>
      <c r="GT773" s="69"/>
      <c r="GU773" s="69"/>
      <c r="GV773" s="69"/>
      <c r="GW773" s="69"/>
      <c r="GX773" s="69"/>
      <c r="GY773" s="69"/>
      <c r="GZ773" s="69"/>
      <c r="HA773" s="69"/>
      <c r="HB773" s="69"/>
      <c r="HC773" s="69"/>
      <c r="HD773" s="69"/>
      <c r="HE773" s="69"/>
      <c r="HF773" s="69"/>
      <c r="HG773" s="69"/>
      <c r="HH773" s="69"/>
      <c r="HI773" s="69"/>
      <c r="HJ773" s="69"/>
      <c r="HK773" s="69"/>
      <c r="HL773" s="69"/>
      <c r="HM773" s="69"/>
      <c r="HN773" s="69"/>
      <c r="HO773" s="69"/>
      <c r="HP773" s="69"/>
      <c r="HQ773" s="69"/>
      <c r="HR773" s="69"/>
      <c r="HS773" s="69"/>
      <c r="HT773" s="69"/>
      <c r="HU773" s="69"/>
      <c r="HV773" s="69"/>
      <c r="HW773" s="69"/>
      <c r="HX773" s="69"/>
      <c r="HY773" s="69"/>
      <c r="HZ773" s="69"/>
      <c r="IA773" s="69"/>
      <c r="IB773" s="69"/>
      <c r="IC773" s="69"/>
      <c r="ID773" s="69"/>
      <c r="IE773" s="69"/>
      <c r="IF773" s="69"/>
      <c r="IG773" s="69"/>
      <c r="IH773" s="69"/>
      <c r="II773" s="69"/>
      <c r="IJ773" s="69"/>
      <c r="IK773" s="69"/>
      <c r="IL773" s="69"/>
      <c r="IM773" s="69"/>
      <c r="IN773" s="69"/>
      <c r="IO773" s="69"/>
      <c r="IP773" s="69"/>
      <c r="IQ773" s="69"/>
      <c r="IR773" s="69"/>
      <c r="IS773" s="69"/>
      <c r="IT773" s="69"/>
      <c r="IU773" s="69"/>
      <c r="IV773" s="69"/>
      <c r="IW773" s="69"/>
      <c r="IX773" s="69"/>
      <c r="IY773" s="69"/>
      <c r="IZ773" s="69"/>
      <c r="JA773" s="69"/>
      <c r="JB773" s="69"/>
      <c r="JC773" s="69"/>
      <c r="JD773" s="69"/>
      <c r="JE773" s="69"/>
      <c r="JF773" s="69"/>
      <c r="JG773" s="69"/>
      <c r="JH773" s="69"/>
      <c r="JI773" s="69"/>
      <c r="JJ773" s="69"/>
      <c r="JK773" s="69"/>
      <c r="JL773" s="69"/>
      <c r="JM773" s="69"/>
    </row>
    <row r="774" spans="2:273" s="67" customFormat="1" x14ac:dyDescent="0.25">
      <c r="B774" s="209"/>
      <c r="I774" s="68"/>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c r="AZ774" s="69"/>
      <c r="BA774" s="69"/>
      <c r="BB774" s="69"/>
      <c r="BC774" s="69"/>
      <c r="BD774" s="69"/>
      <c r="BE774" s="69"/>
      <c r="BF774" s="69"/>
      <c r="BG774" s="69"/>
      <c r="BH774" s="69"/>
      <c r="BI774" s="69"/>
      <c r="BJ774" s="69"/>
      <c r="BK774" s="69"/>
      <c r="BL774" s="69"/>
      <c r="BM774" s="69"/>
      <c r="BN774" s="69"/>
      <c r="BO774" s="69"/>
      <c r="BP774" s="69"/>
      <c r="BQ774" s="69"/>
      <c r="BR774" s="69"/>
      <c r="BS774" s="69"/>
      <c r="BT774" s="69"/>
      <c r="BU774" s="69"/>
      <c r="BV774" s="69"/>
      <c r="BW774" s="69"/>
      <c r="BX774" s="69"/>
      <c r="BY774" s="69"/>
      <c r="BZ774" s="69"/>
      <c r="CA774" s="69"/>
      <c r="CB774" s="69"/>
      <c r="CC774" s="69"/>
      <c r="CD774" s="69"/>
      <c r="CE774" s="69"/>
      <c r="CF774" s="69"/>
      <c r="CG774" s="69"/>
      <c r="CH774" s="69"/>
      <c r="CI774" s="69"/>
      <c r="CJ774" s="69"/>
      <c r="CK774" s="69"/>
      <c r="CL774" s="69"/>
      <c r="CM774" s="69"/>
      <c r="CN774" s="69"/>
      <c r="CO774" s="69"/>
      <c r="CP774" s="69"/>
      <c r="CQ774" s="69"/>
      <c r="CR774" s="69"/>
      <c r="CS774" s="69"/>
      <c r="CT774" s="69"/>
      <c r="CU774" s="69"/>
      <c r="CV774" s="69"/>
      <c r="CW774" s="69"/>
      <c r="CX774" s="69"/>
      <c r="CY774" s="69"/>
      <c r="CZ774" s="69"/>
      <c r="DA774" s="69"/>
      <c r="DB774" s="70"/>
      <c r="DC774" s="69"/>
      <c r="DD774" s="69"/>
      <c r="DE774" s="69"/>
      <c r="DF774" s="69"/>
      <c r="DG774" s="69"/>
      <c r="DH774" s="69"/>
      <c r="DI774" s="69"/>
      <c r="DJ774" s="69"/>
      <c r="DK774" s="69"/>
      <c r="DL774" s="69"/>
      <c r="DM774" s="69"/>
      <c r="DN774" s="69"/>
      <c r="DO774" s="69"/>
      <c r="DP774" s="69"/>
      <c r="DQ774" s="69"/>
      <c r="DR774" s="69"/>
      <c r="DS774" s="69"/>
      <c r="DT774" s="69"/>
      <c r="DU774" s="69"/>
      <c r="DV774" s="69"/>
      <c r="DW774" s="69"/>
      <c r="DX774" s="69"/>
      <c r="DY774" s="69"/>
      <c r="DZ774" s="69"/>
      <c r="EA774" s="69"/>
      <c r="EB774" s="69"/>
      <c r="EC774" s="69"/>
      <c r="ED774" s="69"/>
      <c r="EE774" s="69"/>
      <c r="EF774" s="69"/>
      <c r="EG774" s="69"/>
      <c r="EH774" s="69"/>
      <c r="EI774" s="69"/>
      <c r="EJ774" s="69"/>
      <c r="EK774" s="69"/>
      <c r="EL774" s="69"/>
      <c r="EM774" s="69"/>
      <c r="EN774" s="69"/>
      <c r="EO774" s="69"/>
      <c r="EP774" s="69"/>
      <c r="EQ774" s="69"/>
      <c r="ER774" s="69"/>
      <c r="ES774" s="69"/>
      <c r="ET774" s="69"/>
      <c r="EU774" s="69"/>
      <c r="EV774" s="69"/>
      <c r="EW774" s="69"/>
      <c r="EX774" s="69"/>
      <c r="EY774" s="69"/>
      <c r="EZ774" s="69"/>
      <c r="FA774" s="69"/>
      <c r="FB774" s="69"/>
      <c r="FC774" s="69"/>
      <c r="FD774" s="69"/>
      <c r="FE774" s="69"/>
      <c r="FF774" s="69"/>
      <c r="FG774" s="69"/>
      <c r="FH774" s="69"/>
      <c r="FI774" s="69"/>
      <c r="FJ774" s="69"/>
      <c r="FK774" s="69"/>
      <c r="FL774" s="69"/>
      <c r="FM774" s="69"/>
      <c r="FN774" s="69"/>
      <c r="FO774" s="69"/>
      <c r="FP774" s="69"/>
      <c r="FQ774" s="69"/>
      <c r="FR774" s="69"/>
      <c r="FS774" s="69"/>
      <c r="FT774" s="69"/>
      <c r="FU774" s="69"/>
      <c r="FV774" s="69"/>
      <c r="FW774" s="69"/>
      <c r="FX774" s="69"/>
      <c r="FY774" s="69"/>
      <c r="FZ774" s="69"/>
      <c r="GA774" s="69"/>
      <c r="GB774" s="69"/>
      <c r="GC774" s="69"/>
      <c r="GD774" s="69"/>
      <c r="GE774" s="69"/>
      <c r="GF774" s="69"/>
      <c r="GG774" s="69"/>
      <c r="GH774" s="69"/>
      <c r="GI774" s="69"/>
      <c r="GJ774" s="69"/>
      <c r="GK774" s="69"/>
      <c r="GL774" s="69"/>
      <c r="GM774" s="69"/>
      <c r="GN774" s="69"/>
      <c r="GO774" s="69"/>
      <c r="GP774" s="69"/>
      <c r="GQ774" s="69"/>
      <c r="GR774" s="69"/>
      <c r="GS774" s="69"/>
      <c r="GT774" s="69"/>
      <c r="GU774" s="69"/>
      <c r="GV774" s="69"/>
      <c r="GW774" s="69"/>
      <c r="GX774" s="69"/>
      <c r="GY774" s="69"/>
      <c r="GZ774" s="69"/>
      <c r="HA774" s="69"/>
      <c r="HB774" s="69"/>
      <c r="HC774" s="69"/>
      <c r="HD774" s="69"/>
      <c r="HE774" s="69"/>
      <c r="HF774" s="69"/>
      <c r="HG774" s="69"/>
      <c r="HH774" s="69"/>
      <c r="HI774" s="69"/>
      <c r="HJ774" s="69"/>
      <c r="HK774" s="69"/>
      <c r="HL774" s="69"/>
      <c r="HM774" s="69"/>
      <c r="HN774" s="69"/>
      <c r="HO774" s="69"/>
      <c r="HP774" s="69"/>
      <c r="HQ774" s="69"/>
      <c r="HR774" s="69"/>
      <c r="HS774" s="69"/>
      <c r="HT774" s="69"/>
      <c r="HU774" s="69"/>
      <c r="HV774" s="69"/>
      <c r="HW774" s="69"/>
      <c r="HX774" s="69"/>
      <c r="HY774" s="69"/>
      <c r="HZ774" s="69"/>
      <c r="IA774" s="69"/>
      <c r="IB774" s="69"/>
      <c r="IC774" s="69"/>
      <c r="ID774" s="69"/>
      <c r="IE774" s="69"/>
      <c r="IF774" s="69"/>
      <c r="IG774" s="69"/>
      <c r="IH774" s="69"/>
      <c r="II774" s="69"/>
      <c r="IJ774" s="69"/>
      <c r="IK774" s="69"/>
      <c r="IL774" s="69"/>
      <c r="IM774" s="69"/>
      <c r="IN774" s="69"/>
      <c r="IO774" s="69"/>
      <c r="IP774" s="69"/>
      <c r="IQ774" s="69"/>
      <c r="IR774" s="69"/>
      <c r="IS774" s="69"/>
      <c r="IT774" s="69"/>
      <c r="IU774" s="69"/>
      <c r="IV774" s="69"/>
      <c r="IW774" s="69"/>
      <c r="IX774" s="69"/>
      <c r="IY774" s="69"/>
      <c r="IZ774" s="69"/>
      <c r="JA774" s="69"/>
      <c r="JB774" s="69"/>
      <c r="JC774" s="69"/>
      <c r="JD774" s="69"/>
      <c r="JE774" s="69"/>
      <c r="JF774" s="69"/>
      <c r="JG774" s="69"/>
      <c r="JH774" s="69"/>
      <c r="JI774" s="69"/>
      <c r="JJ774" s="69"/>
      <c r="JK774" s="69"/>
      <c r="JL774" s="69"/>
      <c r="JM774" s="69"/>
    </row>
    <row r="775" spans="2:273" s="67" customFormat="1" x14ac:dyDescent="0.25">
      <c r="B775" s="209"/>
      <c r="I775" s="68"/>
      <c r="DB775" s="71"/>
    </row>
    <row r="776" spans="2:273" s="67" customFormat="1" x14ac:dyDescent="0.25">
      <c r="B776" s="209"/>
      <c r="I776" s="68"/>
      <c r="DB776" s="71"/>
    </row>
    <row r="777" spans="2:273" s="67" customFormat="1" x14ac:dyDescent="0.25">
      <c r="B777" s="209"/>
      <c r="I777" s="68"/>
      <c r="DB777" s="71"/>
    </row>
    <row r="778" spans="2:273" s="67" customFormat="1" x14ac:dyDescent="0.25">
      <c r="B778" s="209"/>
      <c r="I778" s="68"/>
      <c r="DB778" s="71"/>
    </row>
    <row r="779" spans="2:273" s="67" customFormat="1" x14ac:dyDescent="0.25">
      <c r="B779" s="209"/>
      <c r="I779" s="68"/>
      <c r="DB779" s="71"/>
    </row>
    <row r="780" spans="2:273" s="67" customFormat="1" x14ac:dyDescent="0.25">
      <c r="B780" s="209"/>
      <c r="I780" s="68"/>
      <c r="DB780" s="71"/>
    </row>
    <row r="781" spans="2:273" s="67" customFormat="1" x14ac:dyDescent="0.25">
      <c r="B781" s="209"/>
      <c r="I781" s="68"/>
      <c r="DB781" s="71"/>
    </row>
    <row r="782" spans="2:273" s="67" customFormat="1" x14ac:dyDescent="0.25">
      <c r="B782" s="209"/>
      <c r="I782" s="68"/>
      <c r="DB782" s="71"/>
    </row>
    <row r="783" spans="2:273" s="67" customFormat="1" x14ac:dyDescent="0.25">
      <c r="B783" s="209"/>
      <c r="I783" s="68"/>
      <c r="DB783" s="71"/>
    </row>
    <row r="784" spans="2:273" s="67" customFormat="1" x14ac:dyDescent="0.25">
      <c r="B784" s="209"/>
      <c r="I784" s="68"/>
      <c r="DB784" s="71"/>
    </row>
    <row r="785" spans="2:106" s="67" customFormat="1" x14ac:dyDescent="0.25">
      <c r="B785" s="209"/>
      <c r="I785" s="68"/>
      <c r="DB785" s="71"/>
    </row>
    <row r="786" spans="2:106" s="67" customFormat="1" x14ac:dyDescent="0.25">
      <c r="B786" s="209"/>
      <c r="I786" s="68"/>
      <c r="DB786" s="71"/>
    </row>
    <row r="787" spans="2:106" s="67" customFormat="1" x14ac:dyDescent="0.25">
      <c r="B787" s="209"/>
      <c r="I787" s="68"/>
      <c r="DB787" s="71"/>
    </row>
    <row r="788" spans="2:106" s="67" customFormat="1" x14ac:dyDescent="0.25">
      <c r="B788" s="209"/>
      <c r="I788" s="68"/>
      <c r="DB788" s="71"/>
    </row>
    <row r="789" spans="2:106" s="67" customFormat="1" x14ac:dyDescent="0.25">
      <c r="B789" s="209"/>
      <c r="I789" s="68"/>
      <c r="DB789" s="71"/>
    </row>
    <row r="790" spans="2:106" s="67" customFormat="1" x14ac:dyDescent="0.25">
      <c r="B790" s="209"/>
      <c r="I790" s="68"/>
      <c r="DB790" s="71"/>
    </row>
    <row r="791" spans="2:106" s="67" customFormat="1" x14ac:dyDescent="0.25">
      <c r="B791" s="209"/>
      <c r="I791" s="68"/>
      <c r="DB791" s="71"/>
    </row>
    <row r="792" spans="2:106" s="67" customFormat="1" x14ac:dyDescent="0.25">
      <c r="B792" s="209"/>
      <c r="I792" s="68"/>
      <c r="DB792" s="71"/>
    </row>
    <row r="793" spans="2:106" s="67" customFormat="1" x14ac:dyDescent="0.25">
      <c r="B793" s="209"/>
      <c r="I793" s="68"/>
      <c r="DB793" s="71"/>
    </row>
    <row r="794" spans="2:106" s="67" customFormat="1" x14ac:dyDescent="0.25">
      <c r="B794" s="209"/>
      <c r="I794" s="68"/>
      <c r="DB794" s="71"/>
    </row>
    <row r="795" spans="2:106" s="67" customFormat="1" x14ac:dyDescent="0.25">
      <c r="B795" s="209"/>
      <c r="I795" s="68"/>
      <c r="DB795" s="71"/>
    </row>
    <row r="796" spans="2:106" s="67" customFormat="1" x14ac:dyDescent="0.25">
      <c r="B796" s="209"/>
      <c r="I796" s="68"/>
      <c r="DB796" s="71"/>
    </row>
    <row r="797" spans="2:106" s="67" customFormat="1" x14ac:dyDescent="0.25">
      <c r="B797" s="209"/>
      <c r="I797" s="68"/>
      <c r="DB797" s="71"/>
    </row>
    <row r="798" spans="2:106" s="67" customFormat="1" x14ac:dyDescent="0.25">
      <c r="B798" s="209"/>
      <c r="I798" s="68"/>
      <c r="DB798" s="71"/>
    </row>
    <row r="799" spans="2:106" s="67" customFormat="1" x14ac:dyDescent="0.25">
      <c r="B799" s="209"/>
      <c r="I799" s="68"/>
      <c r="DB799" s="71"/>
    </row>
    <row r="800" spans="2:106" s="67" customFormat="1" x14ac:dyDescent="0.25">
      <c r="B800" s="209"/>
      <c r="I800" s="68"/>
      <c r="DB800" s="71"/>
    </row>
    <row r="801" spans="2:106" s="67" customFormat="1" x14ac:dyDescent="0.25">
      <c r="B801" s="209"/>
      <c r="I801" s="68"/>
      <c r="DB801" s="71"/>
    </row>
    <row r="802" spans="2:106" s="67" customFormat="1" x14ac:dyDescent="0.25">
      <c r="B802" s="209"/>
      <c r="I802" s="68"/>
      <c r="DB802" s="71"/>
    </row>
    <row r="803" spans="2:106" s="67" customFormat="1" x14ac:dyDescent="0.25">
      <c r="B803" s="209"/>
      <c r="I803" s="68"/>
      <c r="DB803" s="71"/>
    </row>
    <row r="804" spans="2:106" s="67" customFormat="1" x14ac:dyDescent="0.25">
      <c r="B804" s="209"/>
      <c r="I804" s="68"/>
      <c r="DB804" s="71"/>
    </row>
    <row r="805" spans="2:106" s="67" customFormat="1" x14ac:dyDescent="0.25">
      <c r="B805" s="209"/>
      <c r="I805" s="68"/>
      <c r="DB805" s="71"/>
    </row>
    <row r="806" spans="2:106" s="67" customFormat="1" x14ac:dyDescent="0.25">
      <c r="B806" s="209"/>
      <c r="I806" s="68"/>
      <c r="DB806" s="71"/>
    </row>
    <row r="807" spans="2:106" s="67" customFormat="1" x14ac:dyDescent="0.25">
      <c r="B807" s="209"/>
      <c r="I807" s="68"/>
      <c r="DB807" s="71"/>
    </row>
    <row r="808" spans="2:106" s="67" customFormat="1" x14ac:dyDescent="0.25">
      <c r="B808" s="209"/>
      <c r="I808" s="68"/>
      <c r="DB808" s="71"/>
    </row>
    <row r="809" spans="2:106" s="67" customFormat="1" x14ac:dyDescent="0.25">
      <c r="B809" s="209"/>
      <c r="I809" s="68"/>
      <c r="DB809" s="71"/>
    </row>
    <row r="810" spans="2:106" s="67" customFormat="1" x14ac:dyDescent="0.25">
      <c r="B810" s="209"/>
      <c r="I810" s="68"/>
      <c r="DB810" s="71"/>
    </row>
    <row r="811" spans="2:106" s="67" customFormat="1" x14ac:dyDescent="0.25">
      <c r="B811" s="209"/>
      <c r="I811" s="68"/>
      <c r="DB811" s="71"/>
    </row>
    <row r="812" spans="2:106" s="67" customFormat="1" x14ac:dyDescent="0.25">
      <c r="B812" s="209"/>
      <c r="I812" s="68"/>
      <c r="DB812" s="71"/>
    </row>
    <row r="813" spans="2:106" s="67" customFormat="1" x14ac:dyDescent="0.25">
      <c r="B813" s="209"/>
      <c r="I813" s="68"/>
      <c r="DB813" s="71"/>
    </row>
    <row r="814" spans="2:106" s="67" customFormat="1" x14ac:dyDescent="0.25">
      <c r="B814" s="209"/>
      <c r="I814" s="68"/>
      <c r="DB814" s="71"/>
    </row>
    <row r="815" spans="2:106" s="67" customFormat="1" x14ac:dyDescent="0.25">
      <c r="B815" s="209"/>
      <c r="I815" s="68"/>
      <c r="DB815" s="71"/>
    </row>
    <row r="816" spans="2:106" s="67" customFormat="1" x14ac:dyDescent="0.25">
      <c r="B816" s="209"/>
      <c r="I816" s="68"/>
      <c r="DB816" s="71"/>
    </row>
    <row r="817" spans="2:106" s="67" customFormat="1" x14ac:dyDescent="0.25">
      <c r="B817" s="209"/>
      <c r="I817" s="68"/>
      <c r="DB817" s="71"/>
    </row>
    <row r="818" spans="2:106" s="67" customFormat="1" x14ac:dyDescent="0.25">
      <c r="B818" s="209"/>
      <c r="I818" s="68"/>
      <c r="DB818" s="71"/>
    </row>
    <row r="819" spans="2:106" s="67" customFormat="1" x14ac:dyDescent="0.25">
      <c r="B819" s="209"/>
      <c r="I819" s="68"/>
      <c r="DB819" s="71"/>
    </row>
    <row r="820" spans="2:106" s="67" customFormat="1" x14ac:dyDescent="0.25">
      <c r="B820" s="209"/>
      <c r="I820" s="68"/>
      <c r="DB820" s="71"/>
    </row>
    <row r="821" spans="2:106" s="67" customFormat="1" x14ac:dyDescent="0.25">
      <c r="B821" s="209"/>
      <c r="I821" s="68"/>
      <c r="DB821" s="71"/>
    </row>
    <row r="822" spans="2:106" s="67" customFormat="1" x14ac:dyDescent="0.25">
      <c r="B822" s="209"/>
      <c r="I822" s="68"/>
      <c r="DB822" s="71"/>
    </row>
    <row r="823" spans="2:106" s="67" customFormat="1" x14ac:dyDescent="0.25">
      <c r="B823" s="209"/>
      <c r="I823" s="68"/>
      <c r="DB823" s="71"/>
    </row>
    <row r="824" spans="2:106" s="67" customFormat="1" x14ac:dyDescent="0.25">
      <c r="B824" s="209"/>
      <c r="I824" s="68"/>
      <c r="DB824" s="71"/>
    </row>
    <row r="825" spans="2:106" s="67" customFormat="1" x14ac:dyDescent="0.25">
      <c r="B825" s="209"/>
      <c r="I825" s="68"/>
      <c r="DB825" s="71"/>
    </row>
    <row r="826" spans="2:106" s="67" customFormat="1" x14ac:dyDescent="0.25">
      <c r="B826" s="209"/>
      <c r="I826" s="68"/>
      <c r="DB826" s="71"/>
    </row>
    <row r="827" spans="2:106" s="67" customFormat="1" x14ac:dyDescent="0.25">
      <c r="B827" s="209"/>
      <c r="I827" s="68"/>
      <c r="DB827" s="71"/>
    </row>
    <row r="828" spans="2:106" s="67" customFormat="1" x14ac:dyDescent="0.25">
      <c r="B828" s="209"/>
      <c r="I828" s="68"/>
      <c r="DB828" s="71"/>
    </row>
    <row r="829" spans="2:106" s="67" customFormat="1" x14ac:dyDescent="0.25">
      <c r="B829" s="209"/>
      <c r="I829" s="68"/>
      <c r="DB829" s="71"/>
    </row>
    <row r="830" spans="2:106" s="67" customFormat="1" x14ac:dyDescent="0.25">
      <c r="B830" s="209"/>
      <c r="I830" s="68"/>
      <c r="DB830" s="71"/>
    </row>
    <row r="831" spans="2:106" s="67" customFormat="1" x14ac:dyDescent="0.25">
      <c r="B831" s="209"/>
      <c r="I831" s="68"/>
      <c r="DB831" s="71"/>
    </row>
    <row r="832" spans="2:106" s="67" customFormat="1" x14ac:dyDescent="0.25">
      <c r="B832" s="209"/>
      <c r="I832" s="68"/>
      <c r="DB832" s="71"/>
    </row>
    <row r="833" spans="2:106" s="67" customFormat="1" x14ac:dyDescent="0.25">
      <c r="B833" s="209"/>
      <c r="I833" s="68"/>
      <c r="DB833" s="71"/>
    </row>
    <row r="834" spans="2:106" s="67" customFormat="1" x14ac:dyDescent="0.25">
      <c r="B834" s="209"/>
      <c r="I834" s="68"/>
      <c r="DB834" s="71"/>
    </row>
    <row r="835" spans="2:106" s="67" customFormat="1" x14ac:dyDescent="0.25">
      <c r="B835" s="209"/>
      <c r="I835" s="68"/>
      <c r="DB835" s="71"/>
    </row>
    <row r="836" spans="2:106" s="67" customFormat="1" x14ac:dyDescent="0.25">
      <c r="B836" s="209"/>
      <c r="I836" s="68"/>
      <c r="DB836" s="71"/>
    </row>
    <row r="837" spans="2:106" s="67" customFormat="1" x14ac:dyDescent="0.25">
      <c r="B837" s="209"/>
      <c r="I837" s="68"/>
      <c r="DB837" s="71"/>
    </row>
    <row r="838" spans="2:106" s="67" customFormat="1" x14ac:dyDescent="0.25">
      <c r="B838" s="209"/>
      <c r="I838" s="68"/>
      <c r="DB838" s="71"/>
    </row>
    <row r="839" spans="2:106" s="67" customFormat="1" x14ac:dyDescent="0.25">
      <c r="B839" s="209"/>
      <c r="I839" s="68"/>
      <c r="DB839" s="71"/>
    </row>
    <row r="840" spans="2:106" s="67" customFormat="1" x14ac:dyDescent="0.25">
      <c r="B840" s="209"/>
      <c r="I840" s="68"/>
      <c r="DB840" s="71"/>
    </row>
    <row r="841" spans="2:106" s="67" customFormat="1" x14ac:dyDescent="0.25">
      <c r="B841" s="209"/>
      <c r="I841" s="68"/>
      <c r="DB841" s="71"/>
    </row>
    <row r="842" spans="2:106" s="67" customFormat="1" x14ac:dyDescent="0.25">
      <c r="B842" s="209"/>
      <c r="I842" s="68"/>
      <c r="DB842" s="71"/>
    </row>
    <row r="843" spans="2:106" s="67" customFormat="1" x14ac:dyDescent="0.25">
      <c r="B843" s="209"/>
      <c r="I843" s="68"/>
      <c r="DB843" s="71"/>
    </row>
    <row r="844" spans="2:106" s="67" customFormat="1" x14ac:dyDescent="0.25">
      <c r="B844" s="209"/>
      <c r="I844" s="68"/>
      <c r="DB844" s="71"/>
    </row>
    <row r="845" spans="2:106" s="67" customFormat="1" x14ac:dyDescent="0.25">
      <c r="B845" s="209"/>
      <c r="I845" s="68"/>
      <c r="DB845" s="71"/>
    </row>
    <row r="846" spans="2:106" s="67" customFormat="1" x14ac:dyDescent="0.25">
      <c r="B846" s="209"/>
      <c r="I846" s="68"/>
      <c r="DB846" s="71"/>
    </row>
    <row r="847" spans="2:106" s="67" customFormat="1" x14ac:dyDescent="0.25">
      <c r="B847" s="209"/>
      <c r="I847" s="68"/>
      <c r="DB847" s="71"/>
    </row>
    <row r="848" spans="2:106" s="67" customFormat="1" x14ac:dyDescent="0.25">
      <c r="B848" s="209"/>
      <c r="I848" s="68"/>
      <c r="DB848" s="71"/>
    </row>
    <row r="849" spans="2:106" s="67" customFormat="1" x14ac:dyDescent="0.25">
      <c r="B849" s="209"/>
      <c r="I849" s="68"/>
      <c r="DB849" s="71"/>
    </row>
    <row r="850" spans="2:106" s="67" customFormat="1" x14ac:dyDescent="0.25">
      <c r="B850" s="209"/>
      <c r="I850" s="68"/>
      <c r="DB850" s="71"/>
    </row>
    <row r="851" spans="2:106" s="67" customFormat="1" x14ac:dyDescent="0.25">
      <c r="B851" s="209"/>
      <c r="I851" s="68"/>
      <c r="DB851" s="71"/>
    </row>
    <row r="852" spans="2:106" s="67" customFormat="1" x14ac:dyDescent="0.25">
      <c r="B852" s="209"/>
      <c r="I852" s="68"/>
      <c r="DB852" s="71"/>
    </row>
    <row r="853" spans="2:106" s="67" customFormat="1" x14ac:dyDescent="0.25">
      <c r="B853" s="209"/>
      <c r="I853" s="68"/>
      <c r="DB853" s="71"/>
    </row>
    <row r="854" spans="2:106" s="67" customFormat="1" x14ac:dyDescent="0.25">
      <c r="B854" s="209"/>
      <c r="I854" s="68"/>
      <c r="DB854" s="71"/>
    </row>
    <row r="855" spans="2:106" s="67" customFormat="1" x14ac:dyDescent="0.25">
      <c r="B855" s="209"/>
      <c r="I855" s="68"/>
      <c r="DB855" s="71"/>
    </row>
    <row r="856" spans="2:106" s="67" customFormat="1" x14ac:dyDescent="0.25">
      <c r="B856" s="209"/>
      <c r="I856" s="68"/>
      <c r="DB856" s="71"/>
    </row>
    <row r="857" spans="2:106" s="67" customFormat="1" x14ac:dyDescent="0.25">
      <c r="B857" s="209"/>
      <c r="I857" s="68"/>
      <c r="DB857" s="71"/>
    </row>
    <row r="858" spans="2:106" s="67" customFormat="1" x14ac:dyDescent="0.25">
      <c r="B858" s="209"/>
      <c r="I858" s="68"/>
      <c r="DB858" s="71"/>
    </row>
    <row r="859" spans="2:106" s="67" customFormat="1" x14ac:dyDescent="0.25">
      <c r="B859" s="209"/>
      <c r="I859" s="68"/>
      <c r="DB859" s="71"/>
    </row>
    <row r="860" spans="2:106" s="67" customFormat="1" x14ac:dyDescent="0.25">
      <c r="B860" s="209"/>
      <c r="I860" s="68"/>
      <c r="DB860" s="71"/>
    </row>
    <row r="861" spans="2:106" s="67" customFormat="1" x14ac:dyDescent="0.25">
      <c r="B861" s="209"/>
      <c r="I861" s="68"/>
      <c r="DB861" s="71"/>
    </row>
    <row r="862" spans="2:106" s="67" customFormat="1" x14ac:dyDescent="0.25">
      <c r="B862" s="209"/>
      <c r="I862" s="68"/>
      <c r="DB862" s="71"/>
    </row>
    <row r="863" spans="2:106" s="67" customFormat="1" x14ac:dyDescent="0.25">
      <c r="B863" s="209"/>
      <c r="I863" s="68"/>
      <c r="DB863" s="71"/>
    </row>
    <row r="864" spans="2:106" s="67" customFormat="1" x14ac:dyDescent="0.25">
      <c r="B864" s="209"/>
      <c r="I864" s="68"/>
      <c r="DB864" s="71"/>
    </row>
    <row r="865" spans="2:106" s="67" customFormat="1" x14ac:dyDescent="0.25">
      <c r="B865" s="209"/>
      <c r="I865" s="68"/>
      <c r="DB865" s="71"/>
    </row>
    <row r="866" spans="2:106" s="67" customFormat="1" x14ac:dyDescent="0.25">
      <c r="B866" s="209"/>
      <c r="I866" s="68"/>
      <c r="DB866" s="71"/>
    </row>
  </sheetData>
  <mergeCells count="3">
    <mergeCell ref="A2:C10"/>
    <mergeCell ref="D3:G7"/>
    <mergeCell ref="H4:H10"/>
  </mergeCells>
  <phoneticPr fontId="57" type="noConversion"/>
  <conditionalFormatting sqref="H17:H20">
    <cfRule type="dataBar" priority="154">
      <dataBar>
        <cfvo type="min"/>
        <cfvo type="max"/>
        <color rgb="FF638EC6"/>
      </dataBar>
      <extLst>
        <ext xmlns:x14="http://schemas.microsoft.com/office/spreadsheetml/2009/9/main" uri="{B025F937-C7B1-47D3-B67F-A62EFF666E3E}">
          <x14:id>{6EE6DCF4-382C-4568-AFCA-7EFB7F5C3870}</x14:id>
        </ext>
      </extLst>
    </cfRule>
  </conditionalFormatting>
  <conditionalFormatting sqref="H17:H24">
    <cfRule type="dataBar" priority="151">
      <dataBar>
        <cfvo type="min"/>
        <cfvo type="max"/>
        <color rgb="FF008AEF"/>
      </dataBar>
      <extLst>
        <ext xmlns:x14="http://schemas.microsoft.com/office/spreadsheetml/2009/9/main" uri="{B025F937-C7B1-47D3-B67F-A62EFF666E3E}">
          <x14:id>{328E467B-9F77-452E-8D3D-C0D279A7DBB2}</x14:id>
        </ext>
      </extLst>
    </cfRule>
  </conditionalFormatting>
  <conditionalFormatting sqref="H22">
    <cfRule type="dataBar" priority="153">
      <dataBar>
        <cfvo type="min"/>
        <cfvo type="max"/>
        <color rgb="FF638EC6"/>
      </dataBar>
      <extLst>
        <ext xmlns:x14="http://schemas.microsoft.com/office/spreadsheetml/2009/9/main" uri="{B025F937-C7B1-47D3-B67F-A62EFF666E3E}">
          <x14:id>{F87EC82E-7412-46DC-A683-D244F1037D8A}</x14:id>
        </ext>
      </extLst>
    </cfRule>
  </conditionalFormatting>
  <conditionalFormatting sqref="H24">
    <cfRule type="dataBar" priority="152">
      <dataBar>
        <cfvo type="min"/>
        <cfvo type="max"/>
        <color rgb="FF638EC6"/>
      </dataBar>
      <extLst>
        <ext xmlns:x14="http://schemas.microsoft.com/office/spreadsheetml/2009/9/main" uri="{B025F937-C7B1-47D3-B67F-A62EFF666E3E}">
          <x14:id>{3668A4CD-22CA-42F0-A8DB-7FAF2AD94711}</x14:id>
        </ext>
      </extLst>
    </cfRule>
  </conditionalFormatting>
  <conditionalFormatting sqref="H32:H34">
    <cfRule type="dataBar" priority="148">
      <dataBar>
        <cfvo type="min"/>
        <cfvo type="max"/>
        <color rgb="FF638EC6"/>
      </dataBar>
      <extLst>
        <ext xmlns:x14="http://schemas.microsoft.com/office/spreadsheetml/2009/9/main" uri="{B025F937-C7B1-47D3-B67F-A62EFF666E3E}">
          <x14:id>{C23A93C8-40C4-479D-94FA-20D3B081DC29}</x14:id>
        </ext>
      </extLst>
    </cfRule>
    <cfRule type="dataBar" priority="147">
      <dataBar>
        <cfvo type="min"/>
        <cfvo type="max"/>
        <color rgb="FF008AEF"/>
      </dataBar>
      <extLst>
        <ext xmlns:x14="http://schemas.microsoft.com/office/spreadsheetml/2009/9/main" uri="{B025F937-C7B1-47D3-B67F-A62EFF666E3E}">
          <x14:id>{6C6B8AE1-6D6A-48E1-AEE2-3531A008634D}</x14:id>
        </ext>
      </extLst>
    </cfRule>
  </conditionalFormatting>
  <conditionalFormatting sqref="H37:H39">
    <cfRule type="dataBar" priority="141">
      <dataBar>
        <cfvo type="min"/>
        <cfvo type="max"/>
        <color rgb="FF008AEF"/>
      </dataBar>
      <extLst>
        <ext xmlns:x14="http://schemas.microsoft.com/office/spreadsheetml/2009/9/main" uri="{B025F937-C7B1-47D3-B67F-A62EFF666E3E}">
          <x14:id>{7CD3500C-72DD-44F3-87B2-E833B2644EF9}</x14:id>
        </ext>
      </extLst>
    </cfRule>
    <cfRule type="dataBar" priority="142">
      <dataBar>
        <cfvo type="min"/>
        <cfvo type="max"/>
        <color rgb="FF638EC6"/>
      </dataBar>
      <extLst>
        <ext xmlns:x14="http://schemas.microsoft.com/office/spreadsheetml/2009/9/main" uri="{B025F937-C7B1-47D3-B67F-A62EFF666E3E}">
          <x14:id>{1573CC96-2B33-467F-92D5-8923AE559734}</x14:id>
        </ext>
      </extLst>
    </cfRule>
  </conditionalFormatting>
  <conditionalFormatting sqref="H42:H44">
    <cfRule type="dataBar" priority="140">
      <dataBar>
        <cfvo type="min"/>
        <cfvo type="max"/>
        <color rgb="FF638EC6"/>
      </dataBar>
      <extLst>
        <ext xmlns:x14="http://schemas.microsoft.com/office/spreadsheetml/2009/9/main" uri="{B025F937-C7B1-47D3-B67F-A62EFF666E3E}">
          <x14:id>{73646726-BE0B-4AF1-B532-AC06980D1B8E}</x14:id>
        </ext>
      </extLst>
    </cfRule>
    <cfRule type="dataBar" priority="139">
      <dataBar>
        <cfvo type="min"/>
        <cfvo type="max"/>
        <color rgb="FF008AEF"/>
      </dataBar>
      <extLst>
        <ext xmlns:x14="http://schemas.microsoft.com/office/spreadsheetml/2009/9/main" uri="{B025F937-C7B1-47D3-B67F-A62EFF666E3E}">
          <x14:id>{AE60287F-D629-412A-B061-0E3360C1B050}</x14:id>
        </ext>
      </extLst>
    </cfRule>
  </conditionalFormatting>
  <conditionalFormatting sqref="H73:H76">
    <cfRule type="dataBar" priority="133">
      <dataBar>
        <cfvo type="min"/>
        <cfvo type="max"/>
        <color rgb="FF638EC6"/>
      </dataBar>
      <extLst>
        <ext xmlns:x14="http://schemas.microsoft.com/office/spreadsheetml/2009/9/main" uri="{B025F937-C7B1-47D3-B67F-A62EFF666E3E}">
          <x14:id>{EC8488B1-F162-44CC-B1E5-887B7705744A}</x14:id>
        </ext>
      </extLst>
    </cfRule>
  </conditionalFormatting>
  <conditionalFormatting sqref="H73:H80">
    <cfRule type="dataBar" priority="130">
      <dataBar>
        <cfvo type="min"/>
        <cfvo type="max"/>
        <color rgb="FF008AEF"/>
      </dataBar>
      <extLst>
        <ext xmlns:x14="http://schemas.microsoft.com/office/spreadsheetml/2009/9/main" uri="{B025F937-C7B1-47D3-B67F-A62EFF666E3E}">
          <x14:id>{C532FC32-F6F7-4FEB-95D5-113A91087293}</x14:id>
        </ext>
      </extLst>
    </cfRule>
  </conditionalFormatting>
  <conditionalFormatting sqref="H78">
    <cfRule type="dataBar" priority="132">
      <dataBar>
        <cfvo type="min"/>
        <cfvo type="max"/>
        <color rgb="FF638EC6"/>
      </dataBar>
      <extLst>
        <ext xmlns:x14="http://schemas.microsoft.com/office/spreadsheetml/2009/9/main" uri="{B025F937-C7B1-47D3-B67F-A62EFF666E3E}">
          <x14:id>{C600C9C8-319F-4C2C-B659-58C544872FB2}</x14:id>
        </ext>
      </extLst>
    </cfRule>
  </conditionalFormatting>
  <conditionalFormatting sqref="H80">
    <cfRule type="dataBar" priority="131">
      <dataBar>
        <cfvo type="min"/>
        <cfvo type="max"/>
        <color rgb="FF638EC6"/>
      </dataBar>
      <extLst>
        <ext xmlns:x14="http://schemas.microsoft.com/office/spreadsheetml/2009/9/main" uri="{B025F937-C7B1-47D3-B67F-A62EFF666E3E}">
          <x14:id>{6D6E9544-B6F8-413D-A02D-A7737BCBFB5E}</x14:id>
        </ext>
      </extLst>
    </cfRule>
  </conditionalFormatting>
  <conditionalFormatting sqref="H88:H90">
    <cfRule type="dataBar" priority="128">
      <dataBar>
        <cfvo type="min"/>
        <cfvo type="max"/>
        <color rgb="FF008AEF"/>
      </dataBar>
      <extLst>
        <ext xmlns:x14="http://schemas.microsoft.com/office/spreadsheetml/2009/9/main" uri="{B025F937-C7B1-47D3-B67F-A62EFF666E3E}">
          <x14:id>{83EBCC82-E0F4-4BC0-8246-280035E19EFE}</x14:id>
        </ext>
      </extLst>
    </cfRule>
    <cfRule type="dataBar" priority="129">
      <dataBar>
        <cfvo type="min"/>
        <cfvo type="max"/>
        <color rgb="FF638EC6"/>
      </dataBar>
      <extLst>
        <ext xmlns:x14="http://schemas.microsoft.com/office/spreadsheetml/2009/9/main" uri="{B025F937-C7B1-47D3-B67F-A62EFF666E3E}">
          <x14:id>{5B791B05-8B0D-46B1-9052-E9550BAC4224}</x14:id>
        </ext>
      </extLst>
    </cfRule>
  </conditionalFormatting>
  <conditionalFormatting sqref="H93:H95">
    <cfRule type="dataBar" priority="126">
      <dataBar>
        <cfvo type="min"/>
        <cfvo type="max"/>
        <color rgb="FF008AEF"/>
      </dataBar>
      <extLst>
        <ext xmlns:x14="http://schemas.microsoft.com/office/spreadsheetml/2009/9/main" uri="{B025F937-C7B1-47D3-B67F-A62EFF666E3E}">
          <x14:id>{2563E97D-BFE3-4D70-B0E4-F70DA88372D8}</x14:id>
        </ext>
      </extLst>
    </cfRule>
    <cfRule type="dataBar" priority="127">
      <dataBar>
        <cfvo type="min"/>
        <cfvo type="max"/>
        <color rgb="FF638EC6"/>
      </dataBar>
      <extLst>
        <ext xmlns:x14="http://schemas.microsoft.com/office/spreadsheetml/2009/9/main" uri="{B025F937-C7B1-47D3-B67F-A62EFF666E3E}">
          <x14:id>{1961139C-DA60-4561-A2EF-65EB62837ED1}</x14:id>
        </ext>
      </extLst>
    </cfRule>
  </conditionalFormatting>
  <conditionalFormatting sqref="H98:H100">
    <cfRule type="dataBar" priority="124">
      <dataBar>
        <cfvo type="min"/>
        <cfvo type="max"/>
        <color rgb="FF008AEF"/>
      </dataBar>
      <extLst>
        <ext xmlns:x14="http://schemas.microsoft.com/office/spreadsheetml/2009/9/main" uri="{B025F937-C7B1-47D3-B67F-A62EFF666E3E}">
          <x14:id>{FDF27BFF-E464-430A-9032-6DA8A27E60DC}</x14:id>
        </ext>
      </extLst>
    </cfRule>
    <cfRule type="dataBar" priority="125">
      <dataBar>
        <cfvo type="min"/>
        <cfvo type="max"/>
        <color rgb="FF638EC6"/>
      </dataBar>
      <extLst>
        <ext xmlns:x14="http://schemas.microsoft.com/office/spreadsheetml/2009/9/main" uri="{B025F937-C7B1-47D3-B67F-A62EFF666E3E}">
          <x14:id>{022BA83E-631B-4237-A8DB-003DBDDBC7A7}</x14:id>
        </ext>
      </extLst>
    </cfRule>
  </conditionalFormatting>
  <conditionalFormatting sqref="H131:H143">
    <cfRule type="dataBar" priority="119">
      <dataBar>
        <cfvo type="min"/>
        <cfvo type="max"/>
        <color rgb="FF638EC6"/>
      </dataBar>
      <extLst>
        <ext xmlns:x14="http://schemas.microsoft.com/office/spreadsheetml/2009/9/main" uri="{B025F937-C7B1-47D3-B67F-A62EFF666E3E}">
          <x14:id>{6047C376-C2CF-4A56-B14B-A8F78836BBAF}</x14:id>
        </ext>
      </extLst>
    </cfRule>
    <cfRule type="dataBar" priority="118">
      <dataBar>
        <cfvo type="min"/>
        <cfvo type="max"/>
        <color rgb="FF008AEF"/>
      </dataBar>
      <extLst>
        <ext xmlns:x14="http://schemas.microsoft.com/office/spreadsheetml/2009/9/main" uri="{B025F937-C7B1-47D3-B67F-A62EFF666E3E}">
          <x14:id>{BE857C4C-D4FA-4ACD-A301-5F8D59C51AD0}</x14:id>
        </ext>
      </extLst>
    </cfRule>
  </conditionalFormatting>
  <conditionalFormatting sqref="H148:H190">
    <cfRule type="dataBar" priority="114">
      <dataBar>
        <cfvo type="min"/>
        <cfvo type="max"/>
        <color rgb="FF008AEF"/>
      </dataBar>
      <extLst>
        <ext xmlns:x14="http://schemas.microsoft.com/office/spreadsheetml/2009/9/main" uri="{B025F937-C7B1-47D3-B67F-A62EFF666E3E}">
          <x14:id>{2CBB7E89-742F-4087-BB19-AE597D3448A7}</x14:id>
        </ext>
      </extLst>
    </cfRule>
    <cfRule type="dataBar" priority="115">
      <dataBar>
        <cfvo type="min"/>
        <cfvo type="max"/>
        <color rgb="FF638EC6"/>
      </dataBar>
      <extLst>
        <ext xmlns:x14="http://schemas.microsoft.com/office/spreadsheetml/2009/9/main" uri="{B025F937-C7B1-47D3-B67F-A62EFF666E3E}">
          <x14:id>{C3D73031-8932-4EC2-B0AA-C0584D1C2DE3}</x14:id>
        </ext>
      </extLst>
    </cfRule>
  </conditionalFormatting>
  <conditionalFormatting sqref="H201:H213">
    <cfRule type="dataBar" priority="113">
      <dataBar>
        <cfvo type="min"/>
        <cfvo type="max"/>
        <color rgb="FF638EC6"/>
      </dataBar>
      <extLst>
        <ext xmlns:x14="http://schemas.microsoft.com/office/spreadsheetml/2009/9/main" uri="{B025F937-C7B1-47D3-B67F-A62EFF666E3E}">
          <x14:id>{7E5F9410-642B-498E-9152-82E448B499AF}</x14:id>
        </ext>
      </extLst>
    </cfRule>
    <cfRule type="dataBar" priority="112">
      <dataBar>
        <cfvo type="min"/>
        <cfvo type="max"/>
        <color rgb="FF008AEF"/>
      </dataBar>
      <extLst>
        <ext xmlns:x14="http://schemas.microsoft.com/office/spreadsheetml/2009/9/main" uri="{B025F937-C7B1-47D3-B67F-A62EFF666E3E}">
          <x14:id>{20C64930-8F39-47EA-858D-908BAD2D25CB}</x14:id>
        </ext>
      </extLst>
    </cfRule>
  </conditionalFormatting>
  <conditionalFormatting sqref="H218:H260">
    <cfRule type="dataBar" priority="111">
      <dataBar>
        <cfvo type="min"/>
        <cfvo type="max"/>
        <color rgb="FF638EC6"/>
      </dataBar>
      <extLst>
        <ext xmlns:x14="http://schemas.microsoft.com/office/spreadsheetml/2009/9/main" uri="{B025F937-C7B1-47D3-B67F-A62EFF666E3E}">
          <x14:id>{EE56B37A-B64D-4E99-A364-60C3E2246B7B}</x14:id>
        </ext>
      </extLst>
    </cfRule>
    <cfRule type="dataBar" priority="110">
      <dataBar>
        <cfvo type="min"/>
        <cfvo type="max"/>
        <color rgb="FF008AEF"/>
      </dataBar>
      <extLst>
        <ext xmlns:x14="http://schemas.microsoft.com/office/spreadsheetml/2009/9/main" uri="{B025F937-C7B1-47D3-B67F-A62EFF666E3E}">
          <x14:id>{7DD5FEE6-509E-485F-A2E9-97C3BA73451C}</x14:id>
        </ext>
      </extLst>
    </cfRule>
  </conditionalFormatting>
  <conditionalFormatting sqref="H272:H275">
    <cfRule type="dataBar" priority="102">
      <dataBar>
        <cfvo type="min"/>
        <cfvo type="max"/>
        <color rgb="FF638EC6"/>
      </dataBar>
      <extLst>
        <ext xmlns:x14="http://schemas.microsoft.com/office/spreadsheetml/2009/9/main" uri="{B025F937-C7B1-47D3-B67F-A62EFF666E3E}">
          <x14:id>{A8993555-A65B-4E89-9353-53CAF9F2A06B}</x14:id>
        </ext>
      </extLst>
    </cfRule>
    <cfRule type="dataBar" priority="101">
      <dataBar>
        <cfvo type="min"/>
        <cfvo type="max"/>
        <color rgb="FF008AEF"/>
      </dataBar>
      <extLst>
        <ext xmlns:x14="http://schemas.microsoft.com/office/spreadsheetml/2009/9/main" uri="{B025F937-C7B1-47D3-B67F-A62EFF666E3E}">
          <x14:id>{E0AE361F-4030-4DBE-9EA6-89B9EC969CF3}</x14:id>
        </ext>
      </extLst>
    </cfRule>
  </conditionalFormatting>
  <conditionalFormatting sqref="H280:H322">
    <cfRule type="dataBar" priority="97">
      <dataBar>
        <cfvo type="min"/>
        <cfvo type="max"/>
        <color rgb="FF008AEF"/>
      </dataBar>
      <extLst>
        <ext xmlns:x14="http://schemas.microsoft.com/office/spreadsheetml/2009/9/main" uri="{B025F937-C7B1-47D3-B67F-A62EFF666E3E}">
          <x14:id>{4DD327D9-63B8-4A95-BC81-73FB3CC5A4AA}</x14:id>
        </ext>
      </extLst>
    </cfRule>
    <cfRule type="dataBar" priority="98">
      <dataBar>
        <cfvo type="min"/>
        <cfvo type="max"/>
        <color rgb="FF638EC6"/>
      </dataBar>
      <extLst>
        <ext xmlns:x14="http://schemas.microsoft.com/office/spreadsheetml/2009/9/main" uri="{B025F937-C7B1-47D3-B67F-A62EFF666E3E}">
          <x14:id>{4F19991F-D71B-4403-B358-9DB72D3E9BEF}</x14:id>
        </ext>
      </extLst>
    </cfRule>
  </conditionalFormatting>
  <conditionalFormatting sqref="H334:H337">
    <cfRule type="dataBar" priority="96">
      <dataBar>
        <cfvo type="min"/>
        <cfvo type="max"/>
        <color rgb="FF638EC6"/>
      </dataBar>
      <extLst>
        <ext xmlns:x14="http://schemas.microsoft.com/office/spreadsheetml/2009/9/main" uri="{B025F937-C7B1-47D3-B67F-A62EFF666E3E}">
          <x14:id>{5638CC77-47E5-4014-9DE5-1A50A9B67CF7}</x14:id>
        </ext>
      </extLst>
    </cfRule>
    <cfRule type="dataBar" priority="95">
      <dataBar>
        <cfvo type="min"/>
        <cfvo type="max"/>
        <color rgb="FF008AEF"/>
      </dataBar>
      <extLst>
        <ext xmlns:x14="http://schemas.microsoft.com/office/spreadsheetml/2009/9/main" uri="{B025F937-C7B1-47D3-B67F-A62EFF666E3E}">
          <x14:id>{432A3EAF-38A4-4369-9F1D-11957EAAE110}</x14:id>
        </ext>
      </extLst>
    </cfRule>
  </conditionalFormatting>
  <conditionalFormatting sqref="H342:H384">
    <cfRule type="dataBar" priority="94">
      <dataBar>
        <cfvo type="min"/>
        <cfvo type="max"/>
        <color rgb="FF638EC6"/>
      </dataBar>
      <extLst>
        <ext xmlns:x14="http://schemas.microsoft.com/office/spreadsheetml/2009/9/main" uri="{B025F937-C7B1-47D3-B67F-A62EFF666E3E}">
          <x14:id>{3F4E26E0-7501-45B2-8E68-BA4F6BE7B807}</x14:id>
        </ext>
      </extLst>
    </cfRule>
    <cfRule type="dataBar" priority="93">
      <dataBar>
        <cfvo type="min"/>
        <cfvo type="max"/>
        <color rgb="FF008AEF"/>
      </dataBar>
      <extLst>
        <ext xmlns:x14="http://schemas.microsoft.com/office/spreadsheetml/2009/9/main" uri="{B025F937-C7B1-47D3-B67F-A62EFF666E3E}">
          <x14:id>{F42F8086-94AA-49A6-953D-04FCED98A37D}</x14:id>
        </ext>
      </extLst>
    </cfRule>
  </conditionalFormatting>
  <conditionalFormatting sqref="H396:H398">
    <cfRule type="dataBar" priority="158">
      <dataBar>
        <cfvo type="min"/>
        <cfvo type="max"/>
        <color rgb="FF008AEF"/>
      </dataBar>
      <extLst>
        <ext xmlns:x14="http://schemas.microsoft.com/office/spreadsheetml/2009/9/main" uri="{B025F937-C7B1-47D3-B67F-A62EFF666E3E}">
          <x14:id>{EBB02766-D407-4005-990B-35D1AC56836A}</x14:id>
        </ext>
      </extLst>
    </cfRule>
    <cfRule type="dataBar" priority="159">
      <dataBar>
        <cfvo type="min"/>
        <cfvo type="max"/>
        <color rgb="FF638EC6"/>
      </dataBar>
      <extLst>
        <ext xmlns:x14="http://schemas.microsoft.com/office/spreadsheetml/2009/9/main" uri="{B025F937-C7B1-47D3-B67F-A62EFF666E3E}">
          <x14:id>{4E965ED6-573A-42A3-8F56-32BC43B26759}</x14:id>
        </ext>
      </extLst>
    </cfRule>
  </conditionalFormatting>
  <conditionalFormatting sqref="H402:H445">
    <cfRule type="dataBar" priority="85">
      <dataBar>
        <cfvo type="min"/>
        <cfvo type="max"/>
        <color rgb="FF008AEF"/>
      </dataBar>
      <extLst>
        <ext xmlns:x14="http://schemas.microsoft.com/office/spreadsheetml/2009/9/main" uri="{B025F937-C7B1-47D3-B67F-A62EFF666E3E}">
          <x14:id>{A8B83CBB-B047-4430-84EF-50BD8C78DE4F}</x14:id>
        </ext>
      </extLst>
    </cfRule>
    <cfRule type="dataBar" priority="86">
      <dataBar>
        <cfvo type="min"/>
        <cfvo type="max"/>
        <color rgb="FF638EC6"/>
      </dataBar>
      <extLst>
        <ext xmlns:x14="http://schemas.microsoft.com/office/spreadsheetml/2009/9/main" uri="{B025F937-C7B1-47D3-B67F-A62EFF666E3E}">
          <x14:id>{96CA33E6-7207-4696-9BD5-C2BB56BF1AEF}</x14:id>
        </ext>
      </extLst>
    </cfRule>
  </conditionalFormatting>
  <conditionalFormatting sqref="H456:H458">
    <cfRule type="dataBar" priority="84">
      <dataBar>
        <cfvo type="min"/>
        <cfvo type="max"/>
        <color rgb="FF638EC6"/>
      </dataBar>
      <extLst>
        <ext xmlns:x14="http://schemas.microsoft.com/office/spreadsheetml/2009/9/main" uri="{B025F937-C7B1-47D3-B67F-A62EFF666E3E}">
          <x14:id>{79747BBE-5FE2-4356-A941-267C22270B05}</x14:id>
        </ext>
      </extLst>
    </cfRule>
    <cfRule type="dataBar" priority="83">
      <dataBar>
        <cfvo type="min"/>
        <cfvo type="max"/>
        <color rgb="FF008AEF"/>
      </dataBar>
      <extLst>
        <ext xmlns:x14="http://schemas.microsoft.com/office/spreadsheetml/2009/9/main" uri="{B025F937-C7B1-47D3-B67F-A62EFF666E3E}">
          <x14:id>{FDACDBE9-BEBB-4FF5-8E01-B4E0C66D1E32}</x14:id>
        </ext>
      </extLst>
    </cfRule>
  </conditionalFormatting>
  <conditionalFormatting sqref="H462:H505">
    <cfRule type="dataBar" priority="81">
      <dataBar>
        <cfvo type="min"/>
        <cfvo type="max"/>
        <color rgb="FF008AEF"/>
      </dataBar>
      <extLst>
        <ext xmlns:x14="http://schemas.microsoft.com/office/spreadsheetml/2009/9/main" uri="{B025F937-C7B1-47D3-B67F-A62EFF666E3E}">
          <x14:id>{69817E46-28B6-4AE6-8B59-6B841706D0FB}</x14:id>
        </ext>
      </extLst>
    </cfRule>
    <cfRule type="dataBar" priority="82">
      <dataBar>
        <cfvo type="min"/>
        <cfvo type="max"/>
        <color rgb="FF638EC6"/>
      </dataBar>
      <extLst>
        <ext xmlns:x14="http://schemas.microsoft.com/office/spreadsheetml/2009/9/main" uri="{B025F937-C7B1-47D3-B67F-A62EFF666E3E}">
          <x14:id>{A6375553-4550-4D11-89FF-0747CDB9CF89}</x14:id>
        </ext>
      </extLst>
    </cfRule>
  </conditionalFormatting>
  <conditionalFormatting sqref="H507">
    <cfRule type="dataBar" priority="80">
      <dataBar>
        <cfvo type="min"/>
        <cfvo type="max"/>
        <color rgb="FF638EC6"/>
      </dataBar>
      <extLst>
        <ext xmlns:x14="http://schemas.microsoft.com/office/spreadsheetml/2009/9/main" uri="{B025F937-C7B1-47D3-B67F-A62EFF666E3E}">
          <x14:id>{3735D919-17D8-4D3E-9AAE-28FA269C9246}</x14:id>
        </ext>
      </extLst>
    </cfRule>
    <cfRule type="dataBar" priority="79">
      <dataBar>
        <cfvo type="min"/>
        <cfvo type="max"/>
        <color rgb="FF008AEF"/>
      </dataBar>
      <extLst>
        <ext xmlns:x14="http://schemas.microsoft.com/office/spreadsheetml/2009/9/main" uri="{B025F937-C7B1-47D3-B67F-A62EFF666E3E}">
          <x14:id>{776247EC-B4A7-4379-A4C7-1C0E2F6FB6EF}</x14:id>
        </ext>
      </extLst>
    </cfRule>
  </conditionalFormatting>
  <conditionalFormatting sqref="H515">
    <cfRule type="dataBar" priority="66">
      <dataBar>
        <cfvo type="min"/>
        <cfvo type="max"/>
        <color rgb="FF638EC6"/>
      </dataBar>
      <extLst>
        <ext xmlns:x14="http://schemas.microsoft.com/office/spreadsheetml/2009/9/main" uri="{B025F937-C7B1-47D3-B67F-A62EFF666E3E}">
          <x14:id>{06439C20-FCF9-4352-A722-BDB3DD9EAB34}</x14:id>
        </ext>
      </extLst>
    </cfRule>
    <cfRule type="dataBar" priority="65">
      <dataBar>
        <cfvo type="min"/>
        <cfvo type="max"/>
        <color rgb="FF008AEF"/>
      </dataBar>
      <extLst>
        <ext xmlns:x14="http://schemas.microsoft.com/office/spreadsheetml/2009/9/main" uri="{B025F937-C7B1-47D3-B67F-A62EFF666E3E}">
          <x14:id>{152CBC76-3B1D-4C19-B28B-A584D574BC39}</x14:id>
        </ext>
      </extLst>
    </cfRule>
  </conditionalFormatting>
  <conditionalFormatting sqref="H517">
    <cfRule type="dataBar" priority="76">
      <dataBar>
        <cfvo type="min"/>
        <cfvo type="max"/>
        <color rgb="FF638EC6"/>
      </dataBar>
      <extLst>
        <ext xmlns:x14="http://schemas.microsoft.com/office/spreadsheetml/2009/9/main" uri="{B025F937-C7B1-47D3-B67F-A62EFF666E3E}">
          <x14:id>{257E5795-F228-43C8-AEAA-9E2BDCCE7796}</x14:id>
        </ext>
      </extLst>
    </cfRule>
    <cfRule type="dataBar" priority="75">
      <dataBar>
        <cfvo type="min"/>
        <cfvo type="max"/>
        <color rgb="FF008AEF"/>
      </dataBar>
      <extLst>
        <ext xmlns:x14="http://schemas.microsoft.com/office/spreadsheetml/2009/9/main" uri="{B025F937-C7B1-47D3-B67F-A62EFF666E3E}">
          <x14:id>{0C2529A0-E4BB-49C2-A27C-E55CB579ADEA}</x14:id>
        </ext>
      </extLst>
    </cfRule>
  </conditionalFormatting>
  <conditionalFormatting sqref="H522:H539">
    <cfRule type="dataBar" priority="72">
      <dataBar>
        <cfvo type="min"/>
        <cfvo type="max"/>
        <color rgb="FF638EC6"/>
      </dataBar>
      <extLst>
        <ext xmlns:x14="http://schemas.microsoft.com/office/spreadsheetml/2009/9/main" uri="{B025F937-C7B1-47D3-B67F-A62EFF666E3E}">
          <x14:id>{5A2E71E7-3846-4287-8F60-EB5BD612D3B9}</x14:id>
        </ext>
      </extLst>
    </cfRule>
    <cfRule type="dataBar" priority="71">
      <dataBar>
        <cfvo type="min"/>
        <cfvo type="max"/>
        <color rgb="FF008AEF"/>
      </dataBar>
      <extLst>
        <ext xmlns:x14="http://schemas.microsoft.com/office/spreadsheetml/2009/9/main" uri="{B025F937-C7B1-47D3-B67F-A62EFF666E3E}">
          <x14:id>{A34BDEDA-6E8B-4A62-B2E8-0EC3050CBF18}</x14:id>
        </ext>
      </extLst>
    </cfRule>
  </conditionalFormatting>
  <conditionalFormatting sqref="H541">
    <cfRule type="dataBar" priority="74">
      <dataBar>
        <cfvo type="min"/>
        <cfvo type="max"/>
        <color rgb="FF638EC6"/>
      </dataBar>
      <extLst>
        <ext xmlns:x14="http://schemas.microsoft.com/office/spreadsheetml/2009/9/main" uri="{B025F937-C7B1-47D3-B67F-A62EFF666E3E}">
          <x14:id>{62B68C97-1BE3-4A83-895D-7C1130D192F5}</x14:id>
        </ext>
      </extLst>
    </cfRule>
    <cfRule type="dataBar" priority="73">
      <dataBar>
        <cfvo type="min"/>
        <cfvo type="max"/>
        <color rgb="FF008AEF"/>
      </dataBar>
      <extLst>
        <ext xmlns:x14="http://schemas.microsoft.com/office/spreadsheetml/2009/9/main" uri="{B025F937-C7B1-47D3-B67F-A62EFF666E3E}">
          <x14:id>{926CC4FE-C9C5-4198-BD07-E7FF20EF676B}</x14:id>
        </ext>
      </extLst>
    </cfRule>
  </conditionalFormatting>
  <conditionalFormatting sqref="H545:H547">
    <cfRule type="dataBar" priority="67">
      <dataBar>
        <cfvo type="min"/>
        <cfvo type="max"/>
        <color rgb="FF008AEF"/>
      </dataBar>
      <extLst>
        <ext xmlns:x14="http://schemas.microsoft.com/office/spreadsheetml/2009/9/main" uri="{B025F937-C7B1-47D3-B67F-A62EFF666E3E}">
          <x14:id>{B29DAA73-96FA-407E-8617-C509D9FFAA03}</x14:id>
        </ext>
      </extLst>
    </cfRule>
    <cfRule type="dataBar" priority="68">
      <dataBar>
        <cfvo type="min"/>
        <cfvo type="max"/>
        <color rgb="FF638EC6"/>
      </dataBar>
      <extLst>
        <ext xmlns:x14="http://schemas.microsoft.com/office/spreadsheetml/2009/9/main" uri="{B025F937-C7B1-47D3-B67F-A62EFF666E3E}">
          <x14:id>{BA958131-6D49-42BB-B38E-21613FA7A2E3}</x14:id>
        </ext>
      </extLst>
    </cfRule>
  </conditionalFormatting>
  <conditionalFormatting sqref="H549">
    <cfRule type="dataBar" priority="69">
      <dataBar>
        <cfvo type="min"/>
        <cfvo type="max"/>
        <color rgb="FF008AEF"/>
      </dataBar>
      <extLst>
        <ext xmlns:x14="http://schemas.microsoft.com/office/spreadsheetml/2009/9/main" uri="{B025F937-C7B1-47D3-B67F-A62EFF666E3E}">
          <x14:id>{4D28E621-1D4C-4C69-8993-003B3D42119C}</x14:id>
        </ext>
      </extLst>
    </cfRule>
    <cfRule type="dataBar" priority="70">
      <dataBar>
        <cfvo type="min"/>
        <cfvo type="max"/>
        <color rgb="FF638EC6"/>
      </dataBar>
      <extLst>
        <ext xmlns:x14="http://schemas.microsoft.com/office/spreadsheetml/2009/9/main" uri="{B025F937-C7B1-47D3-B67F-A62EFF666E3E}">
          <x14:id>{CC3BF543-BC17-48F5-A904-414BAFDE8EF9}</x14:id>
        </ext>
      </extLst>
    </cfRule>
  </conditionalFormatting>
  <conditionalFormatting sqref="H552">
    <cfRule type="dataBar" priority="78">
      <dataBar>
        <cfvo type="min"/>
        <cfvo type="max"/>
        <color rgb="FF638EC6"/>
      </dataBar>
      <extLst>
        <ext xmlns:x14="http://schemas.microsoft.com/office/spreadsheetml/2009/9/main" uri="{B025F937-C7B1-47D3-B67F-A62EFF666E3E}">
          <x14:id>{0201842B-4168-4733-9592-AEE40FC5686A}</x14:id>
        </ext>
      </extLst>
    </cfRule>
    <cfRule type="dataBar" priority="77">
      <dataBar>
        <cfvo type="min"/>
        <cfvo type="max"/>
        <color rgb="FF008AEF"/>
      </dataBar>
      <extLst>
        <ext xmlns:x14="http://schemas.microsoft.com/office/spreadsheetml/2009/9/main" uri="{B025F937-C7B1-47D3-B67F-A62EFF666E3E}">
          <x14:id>{CD859CA6-FD5A-4562-B06F-63C064D86BA1}</x14:id>
        </ext>
      </extLst>
    </cfRule>
  </conditionalFormatting>
  <conditionalFormatting sqref="H562">
    <cfRule type="dataBar" priority="51">
      <dataBar>
        <cfvo type="min"/>
        <cfvo type="max"/>
        <color rgb="FF008AEF"/>
      </dataBar>
      <extLst>
        <ext xmlns:x14="http://schemas.microsoft.com/office/spreadsheetml/2009/9/main" uri="{B025F937-C7B1-47D3-B67F-A62EFF666E3E}">
          <x14:id>{BC13D8D2-D567-4A79-AB8E-1CAE3B241F04}</x14:id>
        </ext>
      </extLst>
    </cfRule>
    <cfRule type="dataBar" priority="52">
      <dataBar>
        <cfvo type="min"/>
        <cfvo type="max"/>
        <color rgb="FF638EC6"/>
      </dataBar>
      <extLst>
        <ext xmlns:x14="http://schemas.microsoft.com/office/spreadsheetml/2009/9/main" uri="{B025F937-C7B1-47D3-B67F-A62EFF666E3E}">
          <x14:id>{C204E893-9F27-4A85-A0E0-BB9C138F4DD2}</x14:id>
        </ext>
      </extLst>
    </cfRule>
  </conditionalFormatting>
  <conditionalFormatting sqref="H564">
    <cfRule type="dataBar" priority="62">
      <dataBar>
        <cfvo type="min"/>
        <cfvo type="max"/>
        <color rgb="FF638EC6"/>
      </dataBar>
      <extLst>
        <ext xmlns:x14="http://schemas.microsoft.com/office/spreadsheetml/2009/9/main" uri="{B025F937-C7B1-47D3-B67F-A62EFF666E3E}">
          <x14:id>{90EDC8CA-1A40-4F8E-93EB-223B8B697CC2}</x14:id>
        </ext>
      </extLst>
    </cfRule>
    <cfRule type="dataBar" priority="61">
      <dataBar>
        <cfvo type="min"/>
        <cfvo type="max"/>
        <color rgb="FF008AEF"/>
      </dataBar>
      <extLst>
        <ext xmlns:x14="http://schemas.microsoft.com/office/spreadsheetml/2009/9/main" uri="{B025F937-C7B1-47D3-B67F-A62EFF666E3E}">
          <x14:id>{F3B16AE4-E33B-4BFB-9DC9-7A404F0E3AE2}</x14:id>
        </ext>
      </extLst>
    </cfRule>
  </conditionalFormatting>
  <conditionalFormatting sqref="H569:H586">
    <cfRule type="dataBar" priority="58">
      <dataBar>
        <cfvo type="min"/>
        <cfvo type="max"/>
        <color rgb="FF638EC6"/>
      </dataBar>
      <extLst>
        <ext xmlns:x14="http://schemas.microsoft.com/office/spreadsheetml/2009/9/main" uri="{B025F937-C7B1-47D3-B67F-A62EFF666E3E}">
          <x14:id>{73994ACC-F47E-49F2-8CCE-7871256237FB}</x14:id>
        </ext>
      </extLst>
    </cfRule>
    <cfRule type="dataBar" priority="57">
      <dataBar>
        <cfvo type="min"/>
        <cfvo type="max"/>
        <color rgb="FF008AEF"/>
      </dataBar>
      <extLst>
        <ext xmlns:x14="http://schemas.microsoft.com/office/spreadsheetml/2009/9/main" uri="{B025F937-C7B1-47D3-B67F-A62EFF666E3E}">
          <x14:id>{CDDED689-A803-4E2D-973E-9A02CB4BBC5B}</x14:id>
        </ext>
      </extLst>
    </cfRule>
  </conditionalFormatting>
  <conditionalFormatting sqref="H588">
    <cfRule type="dataBar" priority="60">
      <dataBar>
        <cfvo type="min"/>
        <cfvo type="max"/>
        <color rgb="FF638EC6"/>
      </dataBar>
      <extLst>
        <ext xmlns:x14="http://schemas.microsoft.com/office/spreadsheetml/2009/9/main" uri="{B025F937-C7B1-47D3-B67F-A62EFF666E3E}">
          <x14:id>{A16DFCB9-99AD-4104-B4FE-9DA811631FE6}</x14:id>
        </ext>
      </extLst>
    </cfRule>
    <cfRule type="dataBar" priority="59">
      <dataBar>
        <cfvo type="min"/>
        <cfvo type="max"/>
        <color rgb="FF008AEF"/>
      </dataBar>
      <extLst>
        <ext xmlns:x14="http://schemas.microsoft.com/office/spreadsheetml/2009/9/main" uri="{B025F937-C7B1-47D3-B67F-A62EFF666E3E}">
          <x14:id>{E4A02397-3896-4B1C-8C2A-ED6443AE05DA}</x14:id>
        </ext>
      </extLst>
    </cfRule>
  </conditionalFormatting>
  <conditionalFormatting sqref="H592:H594">
    <cfRule type="dataBar" priority="53">
      <dataBar>
        <cfvo type="min"/>
        <cfvo type="max"/>
        <color rgb="FF008AEF"/>
      </dataBar>
      <extLst>
        <ext xmlns:x14="http://schemas.microsoft.com/office/spreadsheetml/2009/9/main" uri="{B025F937-C7B1-47D3-B67F-A62EFF666E3E}">
          <x14:id>{09FBC548-7A37-4353-94BD-EE464DB77616}</x14:id>
        </ext>
      </extLst>
    </cfRule>
    <cfRule type="dataBar" priority="54">
      <dataBar>
        <cfvo type="min"/>
        <cfvo type="max"/>
        <color rgb="FF638EC6"/>
      </dataBar>
      <extLst>
        <ext xmlns:x14="http://schemas.microsoft.com/office/spreadsheetml/2009/9/main" uri="{B025F937-C7B1-47D3-B67F-A62EFF666E3E}">
          <x14:id>{D2F5561C-D317-4C0A-BF03-FFBA24C9C3E1}</x14:id>
        </ext>
      </extLst>
    </cfRule>
  </conditionalFormatting>
  <conditionalFormatting sqref="H596">
    <cfRule type="dataBar" priority="55">
      <dataBar>
        <cfvo type="min"/>
        <cfvo type="max"/>
        <color rgb="FF008AEF"/>
      </dataBar>
      <extLst>
        <ext xmlns:x14="http://schemas.microsoft.com/office/spreadsheetml/2009/9/main" uri="{B025F937-C7B1-47D3-B67F-A62EFF666E3E}">
          <x14:id>{4C25CFC6-C847-4B8A-93AB-F8088E68FFDD}</x14:id>
        </ext>
      </extLst>
    </cfRule>
    <cfRule type="dataBar" priority="56">
      <dataBar>
        <cfvo type="min"/>
        <cfvo type="max"/>
        <color rgb="FF638EC6"/>
      </dataBar>
      <extLst>
        <ext xmlns:x14="http://schemas.microsoft.com/office/spreadsheetml/2009/9/main" uri="{B025F937-C7B1-47D3-B67F-A62EFF666E3E}">
          <x14:id>{DDEFE735-7B88-478F-9140-951238B913C5}</x14:id>
        </ext>
      </extLst>
    </cfRule>
  </conditionalFormatting>
  <conditionalFormatting sqref="H599">
    <cfRule type="dataBar" priority="63">
      <dataBar>
        <cfvo type="min"/>
        <cfvo type="max"/>
        <color rgb="FF008AEF"/>
      </dataBar>
      <extLst>
        <ext xmlns:x14="http://schemas.microsoft.com/office/spreadsheetml/2009/9/main" uri="{B025F937-C7B1-47D3-B67F-A62EFF666E3E}">
          <x14:id>{1051838D-8E13-4059-9CE7-8D258E8BF30F}</x14:id>
        </ext>
      </extLst>
    </cfRule>
    <cfRule type="dataBar" priority="64">
      <dataBar>
        <cfvo type="min"/>
        <cfvo type="max"/>
        <color rgb="FF638EC6"/>
      </dataBar>
      <extLst>
        <ext xmlns:x14="http://schemas.microsoft.com/office/spreadsheetml/2009/9/main" uri="{B025F937-C7B1-47D3-B67F-A62EFF666E3E}">
          <x14:id>{24ECC1EC-D4A0-4CCE-8002-F5487C713D7F}</x14:id>
        </ext>
      </extLst>
    </cfRule>
  </conditionalFormatting>
  <conditionalFormatting sqref="H608:H611">
    <cfRule type="dataBar" priority="50">
      <dataBar>
        <cfvo type="min"/>
        <cfvo type="max"/>
        <color rgb="FF638EC6"/>
      </dataBar>
      <extLst>
        <ext xmlns:x14="http://schemas.microsoft.com/office/spreadsheetml/2009/9/main" uri="{B025F937-C7B1-47D3-B67F-A62EFF666E3E}">
          <x14:id>{5DD1A571-1A5D-42FD-8BD1-C8F14BDA8C5D}</x14:id>
        </ext>
      </extLst>
    </cfRule>
  </conditionalFormatting>
  <conditionalFormatting sqref="H608:H615">
    <cfRule type="dataBar" priority="47">
      <dataBar>
        <cfvo type="min"/>
        <cfvo type="max"/>
        <color rgb="FF008AEF"/>
      </dataBar>
      <extLst>
        <ext xmlns:x14="http://schemas.microsoft.com/office/spreadsheetml/2009/9/main" uri="{B025F937-C7B1-47D3-B67F-A62EFF666E3E}">
          <x14:id>{D68D151E-44D2-4548-9722-A8527148D00E}</x14:id>
        </ext>
      </extLst>
    </cfRule>
  </conditionalFormatting>
  <conditionalFormatting sqref="H613">
    <cfRule type="dataBar" priority="49">
      <dataBar>
        <cfvo type="min"/>
        <cfvo type="max"/>
        <color rgb="FF638EC6"/>
      </dataBar>
      <extLst>
        <ext xmlns:x14="http://schemas.microsoft.com/office/spreadsheetml/2009/9/main" uri="{B025F937-C7B1-47D3-B67F-A62EFF666E3E}">
          <x14:id>{59451DCF-4BA9-4EA2-9BE9-8FF7D8BB9FD2}</x14:id>
        </ext>
      </extLst>
    </cfRule>
  </conditionalFormatting>
  <conditionalFormatting sqref="H615">
    <cfRule type="dataBar" priority="48">
      <dataBar>
        <cfvo type="min"/>
        <cfvo type="max"/>
        <color rgb="FF638EC6"/>
      </dataBar>
      <extLst>
        <ext xmlns:x14="http://schemas.microsoft.com/office/spreadsheetml/2009/9/main" uri="{B025F937-C7B1-47D3-B67F-A62EFF666E3E}">
          <x14:id>{3568C994-A0E6-4088-BEA7-72A59C7C9B37}</x14:id>
        </ext>
      </extLst>
    </cfRule>
  </conditionalFormatting>
  <conditionalFormatting sqref="H623:H625">
    <cfRule type="dataBar" priority="46">
      <dataBar>
        <cfvo type="min"/>
        <cfvo type="max"/>
        <color rgb="FF638EC6"/>
      </dataBar>
      <extLst>
        <ext xmlns:x14="http://schemas.microsoft.com/office/spreadsheetml/2009/9/main" uri="{B025F937-C7B1-47D3-B67F-A62EFF666E3E}">
          <x14:id>{AA73CA10-E7E9-4559-AD7D-EE04374DFD9C}</x14:id>
        </ext>
      </extLst>
    </cfRule>
    <cfRule type="dataBar" priority="45">
      <dataBar>
        <cfvo type="min"/>
        <cfvo type="max"/>
        <color rgb="FF008AEF"/>
      </dataBar>
      <extLst>
        <ext xmlns:x14="http://schemas.microsoft.com/office/spreadsheetml/2009/9/main" uri="{B025F937-C7B1-47D3-B67F-A62EFF666E3E}">
          <x14:id>{57513E86-AA9C-4857-A616-B8AFB14FF320}</x14:id>
        </ext>
      </extLst>
    </cfRule>
  </conditionalFormatting>
  <conditionalFormatting sqref="H628:H630">
    <cfRule type="dataBar" priority="44">
      <dataBar>
        <cfvo type="min"/>
        <cfvo type="max"/>
        <color rgb="FF638EC6"/>
      </dataBar>
      <extLst>
        <ext xmlns:x14="http://schemas.microsoft.com/office/spreadsheetml/2009/9/main" uri="{B025F937-C7B1-47D3-B67F-A62EFF666E3E}">
          <x14:id>{4E91DDD7-ED4F-412F-BCF9-F3638A44E237}</x14:id>
        </ext>
      </extLst>
    </cfRule>
    <cfRule type="dataBar" priority="43">
      <dataBar>
        <cfvo type="min"/>
        <cfvo type="max"/>
        <color rgb="FF008AEF"/>
      </dataBar>
      <extLst>
        <ext xmlns:x14="http://schemas.microsoft.com/office/spreadsheetml/2009/9/main" uri="{B025F937-C7B1-47D3-B67F-A62EFF666E3E}">
          <x14:id>{F0C6FBF5-9FD0-4183-96F7-A5BB50A26480}</x14:id>
        </ext>
      </extLst>
    </cfRule>
  </conditionalFormatting>
  <conditionalFormatting sqref="H633:H635">
    <cfRule type="dataBar" priority="42">
      <dataBar>
        <cfvo type="min"/>
        <cfvo type="max"/>
        <color rgb="FF638EC6"/>
      </dataBar>
      <extLst>
        <ext xmlns:x14="http://schemas.microsoft.com/office/spreadsheetml/2009/9/main" uri="{B025F937-C7B1-47D3-B67F-A62EFF666E3E}">
          <x14:id>{6F9908EB-42D5-4BC4-97F1-9B6BA8CB9B33}</x14:id>
        </ext>
      </extLst>
    </cfRule>
    <cfRule type="dataBar" priority="41">
      <dataBar>
        <cfvo type="min"/>
        <cfvo type="max"/>
        <color rgb="FF008AEF"/>
      </dataBar>
      <extLst>
        <ext xmlns:x14="http://schemas.microsoft.com/office/spreadsheetml/2009/9/main" uri="{B025F937-C7B1-47D3-B67F-A62EFF666E3E}">
          <x14:id>{6F94286A-8B8D-4ED3-A576-FB5431F57CDC}</x14:id>
        </ext>
      </extLst>
    </cfRule>
  </conditionalFormatting>
  <conditionalFormatting sqref="H664:H667">
    <cfRule type="dataBar" priority="22">
      <dataBar>
        <cfvo type="min"/>
        <cfvo type="max"/>
        <color rgb="FF638EC6"/>
      </dataBar>
      <extLst>
        <ext xmlns:x14="http://schemas.microsoft.com/office/spreadsheetml/2009/9/main" uri="{B025F937-C7B1-47D3-B67F-A62EFF666E3E}">
          <x14:id>{599223B8-AE26-4FFB-AE6C-AA6D16A5013B}</x14:id>
        </ext>
      </extLst>
    </cfRule>
  </conditionalFormatting>
  <conditionalFormatting sqref="H664:H671">
    <cfRule type="dataBar" priority="19">
      <dataBar>
        <cfvo type="min"/>
        <cfvo type="max"/>
        <color rgb="FF008AEF"/>
      </dataBar>
      <extLst>
        <ext xmlns:x14="http://schemas.microsoft.com/office/spreadsheetml/2009/9/main" uri="{B025F937-C7B1-47D3-B67F-A62EFF666E3E}">
          <x14:id>{33C4CD29-C563-43E7-9E78-30E72BBF01E9}</x14:id>
        </ext>
      </extLst>
    </cfRule>
  </conditionalFormatting>
  <conditionalFormatting sqref="H669">
    <cfRule type="dataBar" priority="21">
      <dataBar>
        <cfvo type="min"/>
        <cfvo type="max"/>
        <color rgb="FF638EC6"/>
      </dataBar>
      <extLst>
        <ext xmlns:x14="http://schemas.microsoft.com/office/spreadsheetml/2009/9/main" uri="{B025F937-C7B1-47D3-B67F-A62EFF666E3E}">
          <x14:id>{835E5489-136E-479D-BB8A-166699EFC219}</x14:id>
        </ext>
      </extLst>
    </cfRule>
  </conditionalFormatting>
  <conditionalFormatting sqref="H671">
    <cfRule type="dataBar" priority="20">
      <dataBar>
        <cfvo type="min"/>
        <cfvo type="max"/>
        <color rgb="FF638EC6"/>
      </dataBar>
      <extLst>
        <ext xmlns:x14="http://schemas.microsoft.com/office/spreadsheetml/2009/9/main" uri="{B025F937-C7B1-47D3-B67F-A62EFF666E3E}">
          <x14:id>{7B014242-9CCB-40DE-8BE1-699FCB06FC19}</x14:id>
        </ext>
      </extLst>
    </cfRule>
  </conditionalFormatting>
  <conditionalFormatting sqref="H679:H681">
    <cfRule type="dataBar" priority="18">
      <dataBar>
        <cfvo type="min"/>
        <cfvo type="max"/>
        <color rgb="FF638EC6"/>
      </dataBar>
      <extLst>
        <ext xmlns:x14="http://schemas.microsoft.com/office/spreadsheetml/2009/9/main" uri="{B025F937-C7B1-47D3-B67F-A62EFF666E3E}">
          <x14:id>{B129497B-DF6C-48E7-AB12-5678FF5AA504}</x14:id>
        </ext>
      </extLst>
    </cfRule>
    <cfRule type="dataBar" priority="17">
      <dataBar>
        <cfvo type="min"/>
        <cfvo type="max"/>
        <color rgb="FF008AEF"/>
      </dataBar>
      <extLst>
        <ext xmlns:x14="http://schemas.microsoft.com/office/spreadsheetml/2009/9/main" uri="{B025F937-C7B1-47D3-B67F-A62EFF666E3E}">
          <x14:id>{8601120D-E567-47F2-9F7B-EF2BACF50E56}</x14:id>
        </ext>
      </extLst>
    </cfRule>
  </conditionalFormatting>
  <conditionalFormatting sqref="H684:H686">
    <cfRule type="dataBar" priority="16">
      <dataBar>
        <cfvo type="min"/>
        <cfvo type="max"/>
        <color rgb="FF638EC6"/>
      </dataBar>
      <extLst>
        <ext xmlns:x14="http://schemas.microsoft.com/office/spreadsheetml/2009/9/main" uri="{B025F937-C7B1-47D3-B67F-A62EFF666E3E}">
          <x14:id>{756EAD55-5E7D-407C-924C-63C1C656B64F}</x14:id>
        </ext>
      </extLst>
    </cfRule>
    <cfRule type="dataBar" priority="15">
      <dataBar>
        <cfvo type="min"/>
        <cfvo type="max"/>
        <color rgb="FF008AEF"/>
      </dataBar>
      <extLst>
        <ext xmlns:x14="http://schemas.microsoft.com/office/spreadsheetml/2009/9/main" uri="{B025F937-C7B1-47D3-B67F-A62EFF666E3E}">
          <x14:id>{BC355C2B-AFE8-4F56-83E0-5639B99F9C05}</x14:id>
        </ext>
      </extLst>
    </cfRule>
  </conditionalFormatting>
  <conditionalFormatting sqref="H689:H691">
    <cfRule type="dataBar" priority="14">
      <dataBar>
        <cfvo type="min"/>
        <cfvo type="max"/>
        <color rgb="FF638EC6"/>
      </dataBar>
      <extLst>
        <ext xmlns:x14="http://schemas.microsoft.com/office/spreadsheetml/2009/9/main" uri="{B025F937-C7B1-47D3-B67F-A62EFF666E3E}">
          <x14:id>{5C8BBC4F-80E6-4B03-906B-9F2C600E3D4A}</x14:id>
        </ext>
      </extLst>
    </cfRule>
    <cfRule type="dataBar" priority="13">
      <dataBar>
        <cfvo type="min"/>
        <cfvo type="max"/>
        <color rgb="FF008AEF"/>
      </dataBar>
      <extLst>
        <ext xmlns:x14="http://schemas.microsoft.com/office/spreadsheetml/2009/9/main" uri="{B025F937-C7B1-47D3-B67F-A62EFF666E3E}">
          <x14:id>{D0FB73D8-9392-4987-8DFD-439D4EDAE725}</x14:id>
        </ext>
      </extLst>
    </cfRule>
  </conditionalFormatting>
  <conditionalFormatting sqref="H722:H725">
    <cfRule type="dataBar" priority="8">
      <dataBar>
        <cfvo type="min"/>
        <cfvo type="max"/>
        <color rgb="FF638EC6"/>
      </dataBar>
      <extLst>
        <ext xmlns:x14="http://schemas.microsoft.com/office/spreadsheetml/2009/9/main" uri="{B025F937-C7B1-47D3-B67F-A62EFF666E3E}">
          <x14:id>{C0AF1EBE-A6B7-4E4B-B651-2D7D9605A8D9}</x14:id>
        </ext>
      </extLst>
    </cfRule>
    <cfRule type="dataBar" priority="7">
      <dataBar>
        <cfvo type="min"/>
        <cfvo type="max"/>
        <color rgb="FF008AEF"/>
      </dataBar>
      <extLst>
        <ext xmlns:x14="http://schemas.microsoft.com/office/spreadsheetml/2009/9/main" uri="{B025F937-C7B1-47D3-B67F-A62EFF666E3E}">
          <x14:id>{9F0EA5E4-24CA-4E30-BF90-BA577986E54E}</x14:id>
        </ext>
      </extLst>
    </cfRule>
  </conditionalFormatting>
  <conditionalFormatting sqref="H728:H731">
    <cfRule type="dataBar" priority="6">
      <dataBar>
        <cfvo type="min"/>
        <cfvo type="max"/>
        <color rgb="FF638EC6"/>
      </dataBar>
      <extLst>
        <ext xmlns:x14="http://schemas.microsoft.com/office/spreadsheetml/2009/9/main" uri="{B025F937-C7B1-47D3-B67F-A62EFF666E3E}">
          <x14:id>{EAF73004-F8E6-48EE-8395-A98BB48CBF85}</x14:id>
        </ext>
      </extLst>
    </cfRule>
    <cfRule type="dataBar" priority="5">
      <dataBar>
        <cfvo type="min"/>
        <cfvo type="max"/>
        <color rgb="FF008AEF"/>
      </dataBar>
      <extLst>
        <ext xmlns:x14="http://schemas.microsoft.com/office/spreadsheetml/2009/9/main" uri="{B025F937-C7B1-47D3-B67F-A62EFF666E3E}">
          <x14:id>{7C119B76-4462-498A-9D00-6CEF4DE655AF}</x14:id>
        </ext>
      </extLst>
    </cfRule>
  </conditionalFormatting>
  <conditionalFormatting sqref="J55:AS55">
    <cfRule type="dataBar" priority="136">
      <dataBar>
        <cfvo type="min"/>
        <cfvo type="max"/>
        <color rgb="FFFFB628"/>
      </dataBar>
      <extLst>
        <ext xmlns:x14="http://schemas.microsoft.com/office/spreadsheetml/2009/9/main" uri="{B025F937-C7B1-47D3-B67F-A62EFF666E3E}">
          <x14:id>{073BD4E5-627A-487F-AB2C-52536ECDE0E2}</x14:id>
        </ext>
      </extLst>
    </cfRule>
  </conditionalFormatting>
  <conditionalFormatting sqref="J59:AS59">
    <cfRule type="dataBar" priority="135">
      <dataBar>
        <cfvo type="min"/>
        <cfvo type="max"/>
        <color rgb="FFFFB628"/>
      </dataBar>
      <extLst>
        <ext xmlns:x14="http://schemas.microsoft.com/office/spreadsheetml/2009/9/main" uri="{B025F937-C7B1-47D3-B67F-A62EFF666E3E}">
          <x14:id>{225E2FDE-6D09-4CF5-8DDF-76AF3BC930BB}</x14:id>
        </ext>
      </extLst>
    </cfRule>
  </conditionalFormatting>
  <conditionalFormatting sqref="J63:AS63">
    <cfRule type="dataBar" priority="134">
      <dataBar>
        <cfvo type="min"/>
        <cfvo type="max"/>
        <color rgb="FFFFB628"/>
      </dataBar>
      <extLst>
        <ext xmlns:x14="http://schemas.microsoft.com/office/spreadsheetml/2009/9/main" uri="{B025F937-C7B1-47D3-B67F-A62EFF666E3E}">
          <x14:id>{B8A782A0-1831-4E4F-9EBE-DF9DFF7FCAA4}</x14:id>
        </ext>
      </extLst>
    </cfRule>
  </conditionalFormatting>
  <conditionalFormatting sqref="J111:AS111">
    <cfRule type="dataBar" priority="122">
      <dataBar>
        <cfvo type="min"/>
        <cfvo type="max"/>
        <color rgb="FFFFB628"/>
      </dataBar>
      <extLst>
        <ext xmlns:x14="http://schemas.microsoft.com/office/spreadsheetml/2009/9/main" uri="{B025F937-C7B1-47D3-B67F-A62EFF666E3E}">
          <x14:id>{F5E9D8AF-9FB1-4623-9BFD-C2B90D451F6B}</x14:id>
        </ext>
      </extLst>
    </cfRule>
  </conditionalFormatting>
  <conditionalFormatting sqref="J115:AS115">
    <cfRule type="dataBar" priority="121">
      <dataBar>
        <cfvo type="min"/>
        <cfvo type="max"/>
        <color rgb="FFFFB628"/>
      </dataBar>
      <extLst>
        <ext xmlns:x14="http://schemas.microsoft.com/office/spreadsheetml/2009/9/main" uri="{B025F937-C7B1-47D3-B67F-A62EFF666E3E}">
          <x14:id>{B23F090C-5C08-4F42-AF88-85D3688D1F14}</x14:id>
        </ext>
      </extLst>
    </cfRule>
  </conditionalFormatting>
  <conditionalFormatting sqref="J119:AS119">
    <cfRule type="dataBar" priority="120">
      <dataBar>
        <cfvo type="min"/>
        <cfvo type="max"/>
        <color rgb="FFFFB628"/>
      </dataBar>
      <extLst>
        <ext xmlns:x14="http://schemas.microsoft.com/office/spreadsheetml/2009/9/main" uri="{B025F937-C7B1-47D3-B67F-A62EFF666E3E}">
          <x14:id>{09928669-4BF2-44CF-ABE1-F193A96ACF76}</x14:id>
        </ext>
      </extLst>
    </cfRule>
  </conditionalFormatting>
  <conditionalFormatting sqref="J646:AS646">
    <cfRule type="dataBar" priority="39">
      <dataBar>
        <cfvo type="min"/>
        <cfvo type="max"/>
        <color rgb="FFFFB628"/>
      </dataBar>
      <extLst>
        <ext xmlns:x14="http://schemas.microsoft.com/office/spreadsheetml/2009/9/main" uri="{B025F937-C7B1-47D3-B67F-A62EFF666E3E}">
          <x14:id>{87EE5E3E-38B0-4ADE-A3B6-6C39FED8E039}</x14:id>
        </ext>
      </extLst>
    </cfRule>
  </conditionalFormatting>
  <conditionalFormatting sqref="J650:AS650">
    <cfRule type="dataBar" priority="38">
      <dataBar>
        <cfvo type="min"/>
        <cfvo type="max"/>
        <color rgb="FFFFB628"/>
      </dataBar>
      <extLst>
        <ext xmlns:x14="http://schemas.microsoft.com/office/spreadsheetml/2009/9/main" uri="{B025F937-C7B1-47D3-B67F-A62EFF666E3E}">
          <x14:id>{FE4DA5AB-C89A-4B5F-ABCA-4D53F686465E}</x14:id>
        </ext>
      </extLst>
    </cfRule>
  </conditionalFormatting>
  <conditionalFormatting sqref="J654:AS654">
    <cfRule type="dataBar" priority="37">
      <dataBar>
        <cfvo type="min"/>
        <cfvo type="max"/>
        <color rgb="FFFFB628"/>
      </dataBar>
      <extLst>
        <ext xmlns:x14="http://schemas.microsoft.com/office/spreadsheetml/2009/9/main" uri="{B025F937-C7B1-47D3-B67F-A62EFF666E3E}">
          <x14:id>{A5D1869F-12E5-46BF-A749-6325A664A037}</x14:id>
        </ext>
      </extLst>
    </cfRule>
  </conditionalFormatting>
  <conditionalFormatting sqref="J702:AS702">
    <cfRule type="dataBar" priority="11">
      <dataBar>
        <cfvo type="min"/>
        <cfvo type="max"/>
        <color rgb="FFFFB628"/>
      </dataBar>
      <extLst>
        <ext xmlns:x14="http://schemas.microsoft.com/office/spreadsheetml/2009/9/main" uri="{B025F937-C7B1-47D3-B67F-A62EFF666E3E}">
          <x14:id>{E4ECD7CB-47C0-463F-9F58-33A1D3E56ABF}</x14:id>
        </ext>
      </extLst>
    </cfRule>
  </conditionalFormatting>
  <conditionalFormatting sqref="J706:AS706">
    <cfRule type="dataBar" priority="10">
      <dataBar>
        <cfvo type="min"/>
        <cfvo type="max"/>
        <color rgb="FFFFB628"/>
      </dataBar>
      <extLst>
        <ext xmlns:x14="http://schemas.microsoft.com/office/spreadsheetml/2009/9/main" uri="{B025F937-C7B1-47D3-B67F-A62EFF666E3E}">
          <x14:id>{1DBB86A6-5875-441F-A64B-AA342A4B7A47}</x14:id>
        </ext>
      </extLst>
    </cfRule>
  </conditionalFormatting>
  <conditionalFormatting sqref="J710:AS710">
    <cfRule type="dataBar" priority="9">
      <dataBar>
        <cfvo type="min"/>
        <cfvo type="max"/>
        <color rgb="FFFFB628"/>
      </dataBar>
      <extLst>
        <ext xmlns:x14="http://schemas.microsoft.com/office/spreadsheetml/2009/9/main" uri="{B025F937-C7B1-47D3-B67F-A62EFF666E3E}">
          <x14:id>{BE18C883-E86D-4B2F-90C9-5B10B1D27E7B}</x14:id>
        </ext>
      </extLst>
    </cfRule>
  </conditionalFormatting>
  <conditionalFormatting sqref="J736:AS739">
    <cfRule type="colorScale" priority="3">
      <colorScale>
        <cfvo type="min"/>
        <cfvo type="percentile" val="50"/>
        <cfvo type="max"/>
        <color rgb="FFF8696B"/>
        <color rgb="FFFFEB84"/>
        <color rgb="FF63BE7B"/>
      </colorScale>
    </cfRule>
  </conditionalFormatting>
  <conditionalFormatting sqref="J742:AS745">
    <cfRule type="colorScale" priority="4">
      <colorScale>
        <cfvo type="min"/>
        <cfvo type="percentile" val="50"/>
        <cfvo type="max"/>
        <color rgb="FFF8696B"/>
        <color rgb="FFFFEB84"/>
        <color rgb="FF63BE7B"/>
      </colorScale>
    </cfRule>
  </conditionalFormatting>
  <conditionalFormatting sqref="J748:AS751">
    <cfRule type="colorScale" priority="2">
      <colorScale>
        <cfvo type="min"/>
        <cfvo type="percentile" val="50"/>
        <cfvo type="max"/>
        <color rgb="FFF8696B"/>
        <color rgb="FFFFEB84"/>
        <color rgb="FF63BE7B"/>
      </colorScale>
    </cfRule>
  </conditionalFormatting>
  <conditionalFormatting sqref="J754:AS757">
    <cfRule type="colorScale" priority="1">
      <colorScale>
        <cfvo type="min"/>
        <cfvo type="percentile" val="50"/>
        <cfvo type="max"/>
        <color rgb="FFF8696B"/>
        <color rgb="FFFFEB84"/>
        <color rgb="FF63BE7B"/>
      </colorScale>
    </cfRule>
  </conditionalFormatting>
  <conditionalFormatting sqref="O51:AS51">
    <cfRule type="dataBar" priority="138">
      <dataBar>
        <cfvo type="min"/>
        <cfvo type="max"/>
        <color rgb="FFFFB628"/>
      </dataBar>
      <extLst>
        <ext xmlns:x14="http://schemas.microsoft.com/office/spreadsheetml/2009/9/main" uri="{B025F937-C7B1-47D3-B67F-A62EFF666E3E}">
          <x14:id>{094BDE68-3E9C-4D9C-A229-BA7FA4EF7754}</x14:id>
        </ext>
      </extLst>
    </cfRule>
  </conditionalFormatting>
  <conditionalFormatting sqref="O107:AS107">
    <cfRule type="dataBar" priority="123">
      <dataBar>
        <cfvo type="min"/>
        <cfvo type="max"/>
        <color rgb="FFFFB628"/>
      </dataBar>
      <extLst>
        <ext xmlns:x14="http://schemas.microsoft.com/office/spreadsheetml/2009/9/main" uri="{B025F937-C7B1-47D3-B67F-A62EFF666E3E}">
          <x14:id>{120488D4-7984-4A6B-8C46-91C5DAC91B63}</x14:id>
        </ext>
      </extLst>
    </cfRule>
  </conditionalFormatting>
  <conditionalFormatting sqref="O642:AS642">
    <cfRule type="dataBar" priority="40">
      <dataBar>
        <cfvo type="min"/>
        <cfvo type="max"/>
        <color rgb="FFFFB628"/>
      </dataBar>
      <extLst>
        <ext xmlns:x14="http://schemas.microsoft.com/office/spreadsheetml/2009/9/main" uri="{B025F937-C7B1-47D3-B67F-A62EFF666E3E}">
          <x14:id>{CBBF1098-1673-40FD-B154-2C74F6EB3765}</x14:id>
        </ext>
      </extLst>
    </cfRule>
  </conditionalFormatting>
  <conditionalFormatting sqref="O698:AS698">
    <cfRule type="dataBar" priority="12">
      <dataBar>
        <cfvo type="min"/>
        <cfvo type="max"/>
        <color rgb="FFFFB628"/>
      </dataBar>
      <extLst>
        <ext xmlns:x14="http://schemas.microsoft.com/office/spreadsheetml/2009/9/main" uri="{B025F937-C7B1-47D3-B67F-A62EFF666E3E}">
          <x14:id>{AB597A41-867B-42BE-B3C6-DE421D0F6358}</x14:id>
        </ext>
      </extLst>
    </cfRule>
  </conditionalFormatting>
  <pageMargins left="0.70000000000000007" right="0.70000000000000007" top="0.75" bottom="0.75" header="0.30000000000000004" footer="0.30000000000000004"/>
  <pageSetup paperSize="0" fitToWidth="0" fitToHeight="0" orientation="portrait" horizontalDpi="0" verticalDpi="0" copies="0"/>
  <ignoredErrors>
    <ignoredError sqref="J7:DA8 AT9:DB9 V285:AG321 V405:AG444 V403:AG403" unlockedFormula="1"/>
  </ignoredErrors>
  <drawing r:id="rId1"/>
  <extLst>
    <ext xmlns:x14="http://schemas.microsoft.com/office/spreadsheetml/2009/9/main" uri="{78C0D931-6437-407d-A8EE-F0AAD7539E65}">
      <x14:conditionalFormattings>
        <x14:conditionalFormatting xmlns:xm="http://schemas.microsoft.com/office/excel/2006/main">
          <x14:cfRule type="dataBar" id="{6EE6DCF4-382C-4568-AFCA-7EFB7F5C3870}">
            <x14:dataBar minLength="0" maxLength="100" gradient="0">
              <x14:cfvo type="autoMin"/>
              <x14:cfvo type="autoMax"/>
              <x14:negativeFillColor rgb="FFFF0000"/>
              <x14:axisColor rgb="FF000000"/>
            </x14:dataBar>
          </x14:cfRule>
          <xm:sqref>H17:H20</xm:sqref>
        </x14:conditionalFormatting>
        <x14:conditionalFormatting xmlns:xm="http://schemas.microsoft.com/office/excel/2006/main">
          <x14:cfRule type="dataBar" id="{328E467B-9F77-452E-8D3D-C0D279A7DBB2}">
            <x14:dataBar minLength="0" maxLength="100" gradient="0">
              <x14:cfvo type="autoMin"/>
              <x14:cfvo type="autoMax"/>
              <x14:negativeFillColor rgb="FFFF0000"/>
              <x14:axisColor rgb="FF000000"/>
            </x14:dataBar>
          </x14:cfRule>
          <xm:sqref>H17:H24</xm:sqref>
        </x14:conditionalFormatting>
        <x14:conditionalFormatting xmlns:xm="http://schemas.microsoft.com/office/excel/2006/main">
          <x14:cfRule type="dataBar" id="{F87EC82E-7412-46DC-A683-D244F1037D8A}">
            <x14:dataBar minLength="0" maxLength="100" gradient="0">
              <x14:cfvo type="autoMin"/>
              <x14:cfvo type="autoMax"/>
              <x14:negativeFillColor rgb="FFFF0000"/>
              <x14:axisColor rgb="FF000000"/>
            </x14:dataBar>
          </x14:cfRule>
          <xm:sqref>H22</xm:sqref>
        </x14:conditionalFormatting>
        <x14:conditionalFormatting xmlns:xm="http://schemas.microsoft.com/office/excel/2006/main">
          <x14:cfRule type="dataBar" id="{3668A4CD-22CA-42F0-A8DB-7FAF2AD94711}">
            <x14:dataBar minLength="0" maxLength="100" gradient="0">
              <x14:cfvo type="autoMin"/>
              <x14:cfvo type="autoMax"/>
              <x14:negativeFillColor rgb="FFFF0000"/>
              <x14:axisColor rgb="FF000000"/>
            </x14:dataBar>
          </x14:cfRule>
          <xm:sqref>H24</xm:sqref>
        </x14:conditionalFormatting>
        <x14:conditionalFormatting xmlns:xm="http://schemas.microsoft.com/office/excel/2006/main">
          <x14:cfRule type="dataBar" id="{C23A93C8-40C4-479D-94FA-20D3B081DC29}">
            <x14:dataBar minLength="0" maxLength="100" gradient="0">
              <x14:cfvo type="autoMin"/>
              <x14:cfvo type="autoMax"/>
              <x14:negativeFillColor rgb="FFFF0000"/>
              <x14:axisColor rgb="FF000000"/>
            </x14:dataBar>
          </x14:cfRule>
          <x14:cfRule type="dataBar" id="{6C6B8AE1-6D6A-48E1-AEE2-3531A008634D}">
            <x14:dataBar minLength="0" maxLength="100" gradient="0">
              <x14:cfvo type="autoMin"/>
              <x14:cfvo type="autoMax"/>
              <x14:negativeFillColor rgb="FFFF0000"/>
              <x14:axisColor rgb="FF000000"/>
            </x14:dataBar>
          </x14:cfRule>
          <xm:sqref>H32:H34</xm:sqref>
        </x14:conditionalFormatting>
        <x14:conditionalFormatting xmlns:xm="http://schemas.microsoft.com/office/excel/2006/main">
          <x14:cfRule type="dataBar" id="{7CD3500C-72DD-44F3-87B2-E833B2644EF9}">
            <x14:dataBar minLength="0" maxLength="100" gradient="0">
              <x14:cfvo type="autoMin"/>
              <x14:cfvo type="autoMax"/>
              <x14:negativeFillColor rgb="FFFF0000"/>
              <x14:axisColor rgb="FF000000"/>
            </x14:dataBar>
          </x14:cfRule>
          <x14:cfRule type="dataBar" id="{1573CC96-2B33-467F-92D5-8923AE559734}">
            <x14:dataBar minLength="0" maxLength="100" gradient="0">
              <x14:cfvo type="autoMin"/>
              <x14:cfvo type="autoMax"/>
              <x14:negativeFillColor rgb="FFFF0000"/>
              <x14:axisColor rgb="FF000000"/>
            </x14:dataBar>
          </x14:cfRule>
          <xm:sqref>H37:H39</xm:sqref>
        </x14:conditionalFormatting>
        <x14:conditionalFormatting xmlns:xm="http://schemas.microsoft.com/office/excel/2006/main">
          <x14:cfRule type="dataBar" id="{73646726-BE0B-4AF1-B532-AC06980D1B8E}">
            <x14:dataBar minLength="0" maxLength="100" gradient="0">
              <x14:cfvo type="autoMin"/>
              <x14:cfvo type="autoMax"/>
              <x14:negativeFillColor rgb="FFFF0000"/>
              <x14:axisColor rgb="FF000000"/>
            </x14:dataBar>
          </x14:cfRule>
          <x14:cfRule type="dataBar" id="{AE60287F-D629-412A-B061-0E3360C1B050}">
            <x14:dataBar minLength="0" maxLength="100" gradient="0">
              <x14:cfvo type="autoMin"/>
              <x14:cfvo type="autoMax"/>
              <x14:negativeFillColor rgb="FFFF0000"/>
              <x14:axisColor rgb="FF000000"/>
            </x14:dataBar>
          </x14:cfRule>
          <xm:sqref>H42:H44</xm:sqref>
        </x14:conditionalFormatting>
        <x14:conditionalFormatting xmlns:xm="http://schemas.microsoft.com/office/excel/2006/main">
          <x14:cfRule type="dataBar" id="{EC8488B1-F162-44CC-B1E5-887B7705744A}">
            <x14:dataBar minLength="0" maxLength="100" gradient="0">
              <x14:cfvo type="autoMin"/>
              <x14:cfvo type="autoMax"/>
              <x14:negativeFillColor rgb="FFFF0000"/>
              <x14:axisColor rgb="FF000000"/>
            </x14:dataBar>
          </x14:cfRule>
          <xm:sqref>H73:H76</xm:sqref>
        </x14:conditionalFormatting>
        <x14:conditionalFormatting xmlns:xm="http://schemas.microsoft.com/office/excel/2006/main">
          <x14:cfRule type="dataBar" id="{C532FC32-F6F7-4FEB-95D5-113A91087293}">
            <x14:dataBar minLength="0" maxLength="100" gradient="0">
              <x14:cfvo type="autoMin"/>
              <x14:cfvo type="autoMax"/>
              <x14:negativeFillColor rgb="FFFF0000"/>
              <x14:axisColor rgb="FF000000"/>
            </x14:dataBar>
          </x14:cfRule>
          <xm:sqref>H73:H80</xm:sqref>
        </x14:conditionalFormatting>
        <x14:conditionalFormatting xmlns:xm="http://schemas.microsoft.com/office/excel/2006/main">
          <x14:cfRule type="dataBar" id="{C600C9C8-319F-4C2C-B659-58C544872FB2}">
            <x14:dataBar minLength="0" maxLength="100" gradient="0">
              <x14:cfvo type="autoMin"/>
              <x14:cfvo type="autoMax"/>
              <x14:negativeFillColor rgb="FFFF0000"/>
              <x14:axisColor rgb="FF000000"/>
            </x14:dataBar>
          </x14:cfRule>
          <xm:sqref>H78</xm:sqref>
        </x14:conditionalFormatting>
        <x14:conditionalFormatting xmlns:xm="http://schemas.microsoft.com/office/excel/2006/main">
          <x14:cfRule type="dataBar" id="{6D6E9544-B6F8-413D-A02D-A7737BCBFB5E}">
            <x14:dataBar minLength="0" maxLength="100" gradient="0">
              <x14:cfvo type="autoMin"/>
              <x14:cfvo type="autoMax"/>
              <x14:negativeFillColor rgb="FFFF0000"/>
              <x14:axisColor rgb="FF000000"/>
            </x14:dataBar>
          </x14:cfRule>
          <xm:sqref>H80</xm:sqref>
        </x14:conditionalFormatting>
        <x14:conditionalFormatting xmlns:xm="http://schemas.microsoft.com/office/excel/2006/main">
          <x14:cfRule type="dataBar" id="{83EBCC82-E0F4-4BC0-8246-280035E19EFE}">
            <x14:dataBar minLength="0" maxLength="100" gradient="0">
              <x14:cfvo type="autoMin"/>
              <x14:cfvo type="autoMax"/>
              <x14:negativeFillColor rgb="FFFF0000"/>
              <x14:axisColor rgb="FF000000"/>
            </x14:dataBar>
          </x14:cfRule>
          <x14:cfRule type="dataBar" id="{5B791B05-8B0D-46B1-9052-E9550BAC4224}">
            <x14:dataBar minLength="0" maxLength="100" gradient="0">
              <x14:cfvo type="autoMin"/>
              <x14:cfvo type="autoMax"/>
              <x14:negativeFillColor rgb="FFFF0000"/>
              <x14:axisColor rgb="FF000000"/>
            </x14:dataBar>
          </x14:cfRule>
          <xm:sqref>H88:H90</xm:sqref>
        </x14:conditionalFormatting>
        <x14:conditionalFormatting xmlns:xm="http://schemas.microsoft.com/office/excel/2006/main">
          <x14:cfRule type="dataBar" id="{2563E97D-BFE3-4D70-B0E4-F70DA88372D8}">
            <x14:dataBar minLength="0" maxLength="100" gradient="0">
              <x14:cfvo type="autoMin"/>
              <x14:cfvo type="autoMax"/>
              <x14:negativeFillColor rgb="FFFF0000"/>
              <x14:axisColor rgb="FF000000"/>
            </x14:dataBar>
          </x14:cfRule>
          <x14:cfRule type="dataBar" id="{1961139C-DA60-4561-A2EF-65EB62837ED1}">
            <x14:dataBar minLength="0" maxLength="100" gradient="0">
              <x14:cfvo type="autoMin"/>
              <x14:cfvo type="autoMax"/>
              <x14:negativeFillColor rgb="FFFF0000"/>
              <x14:axisColor rgb="FF000000"/>
            </x14:dataBar>
          </x14:cfRule>
          <xm:sqref>H93:H95</xm:sqref>
        </x14:conditionalFormatting>
        <x14:conditionalFormatting xmlns:xm="http://schemas.microsoft.com/office/excel/2006/main">
          <x14:cfRule type="dataBar" id="{FDF27BFF-E464-430A-9032-6DA8A27E60DC}">
            <x14:dataBar minLength="0" maxLength="100" gradient="0">
              <x14:cfvo type="autoMin"/>
              <x14:cfvo type="autoMax"/>
              <x14:negativeFillColor rgb="FFFF0000"/>
              <x14:axisColor rgb="FF000000"/>
            </x14:dataBar>
          </x14:cfRule>
          <x14:cfRule type="dataBar" id="{022BA83E-631B-4237-A8DB-003DBDDBC7A7}">
            <x14:dataBar minLength="0" maxLength="100" gradient="0">
              <x14:cfvo type="autoMin"/>
              <x14:cfvo type="autoMax"/>
              <x14:negativeFillColor rgb="FFFF0000"/>
              <x14:axisColor rgb="FF000000"/>
            </x14:dataBar>
          </x14:cfRule>
          <xm:sqref>H98:H100</xm:sqref>
        </x14:conditionalFormatting>
        <x14:conditionalFormatting xmlns:xm="http://schemas.microsoft.com/office/excel/2006/main">
          <x14:cfRule type="dataBar" id="{6047C376-C2CF-4A56-B14B-A8F78836BBAF}">
            <x14:dataBar minLength="0" maxLength="100" gradient="0">
              <x14:cfvo type="autoMin"/>
              <x14:cfvo type="autoMax"/>
              <x14:negativeFillColor rgb="FFFF0000"/>
              <x14:axisColor rgb="FF000000"/>
            </x14:dataBar>
          </x14:cfRule>
          <x14:cfRule type="dataBar" id="{BE857C4C-D4FA-4ACD-A301-5F8D59C51AD0}">
            <x14:dataBar minLength="0" maxLength="100" gradient="0">
              <x14:cfvo type="autoMin"/>
              <x14:cfvo type="autoMax"/>
              <x14:negativeFillColor rgb="FFFF0000"/>
              <x14:axisColor rgb="FF000000"/>
            </x14:dataBar>
          </x14:cfRule>
          <xm:sqref>H131:H143</xm:sqref>
        </x14:conditionalFormatting>
        <x14:conditionalFormatting xmlns:xm="http://schemas.microsoft.com/office/excel/2006/main">
          <x14:cfRule type="dataBar" id="{2CBB7E89-742F-4087-BB19-AE597D3448A7}">
            <x14:dataBar minLength="0" maxLength="100" gradient="0">
              <x14:cfvo type="autoMin"/>
              <x14:cfvo type="autoMax"/>
              <x14:negativeFillColor rgb="FFFF0000"/>
              <x14:axisColor rgb="FF000000"/>
            </x14:dataBar>
          </x14:cfRule>
          <x14:cfRule type="dataBar" id="{C3D73031-8932-4EC2-B0AA-C0584D1C2DE3}">
            <x14:dataBar minLength="0" maxLength="100" gradient="0">
              <x14:cfvo type="autoMin"/>
              <x14:cfvo type="autoMax"/>
              <x14:negativeFillColor rgb="FFFF0000"/>
              <x14:axisColor rgb="FF000000"/>
            </x14:dataBar>
          </x14:cfRule>
          <xm:sqref>H148:H190</xm:sqref>
        </x14:conditionalFormatting>
        <x14:conditionalFormatting xmlns:xm="http://schemas.microsoft.com/office/excel/2006/main">
          <x14:cfRule type="dataBar" id="{7E5F9410-642B-498E-9152-82E448B499AF}">
            <x14:dataBar minLength="0" maxLength="100" gradient="0">
              <x14:cfvo type="autoMin"/>
              <x14:cfvo type="autoMax"/>
              <x14:negativeFillColor rgb="FFFF0000"/>
              <x14:axisColor rgb="FF000000"/>
            </x14:dataBar>
          </x14:cfRule>
          <x14:cfRule type="dataBar" id="{20C64930-8F39-47EA-858D-908BAD2D25CB}">
            <x14:dataBar minLength="0" maxLength="100" gradient="0">
              <x14:cfvo type="autoMin"/>
              <x14:cfvo type="autoMax"/>
              <x14:negativeFillColor rgb="FFFF0000"/>
              <x14:axisColor rgb="FF000000"/>
            </x14:dataBar>
          </x14:cfRule>
          <xm:sqref>H201:H213</xm:sqref>
        </x14:conditionalFormatting>
        <x14:conditionalFormatting xmlns:xm="http://schemas.microsoft.com/office/excel/2006/main">
          <x14:cfRule type="dataBar" id="{EE56B37A-B64D-4E99-A364-60C3E2246B7B}">
            <x14:dataBar minLength="0" maxLength="100" gradient="0">
              <x14:cfvo type="autoMin"/>
              <x14:cfvo type="autoMax"/>
              <x14:negativeFillColor rgb="FFFF0000"/>
              <x14:axisColor rgb="FF000000"/>
            </x14:dataBar>
          </x14:cfRule>
          <x14:cfRule type="dataBar" id="{7DD5FEE6-509E-485F-A2E9-97C3BA73451C}">
            <x14:dataBar minLength="0" maxLength="100" gradient="0">
              <x14:cfvo type="autoMin"/>
              <x14:cfvo type="autoMax"/>
              <x14:negativeFillColor rgb="FFFF0000"/>
              <x14:axisColor rgb="FF000000"/>
            </x14:dataBar>
          </x14:cfRule>
          <xm:sqref>H218:H260</xm:sqref>
        </x14:conditionalFormatting>
        <x14:conditionalFormatting xmlns:xm="http://schemas.microsoft.com/office/excel/2006/main">
          <x14:cfRule type="dataBar" id="{A8993555-A65B-4E89-9353-53CAF9F2A06B}">
            <x14:dataBar minLength="0" maxLength="100" gradient="0">
              <x14:cfvo type="autoMin"/>
              <x14:cfvo type="autoMax"/>
              <x14:negativeFillColor rgb="FFFF0000"/>
              <x14:axisColor rgb="FF000000"/>
            </x14:dataBar>
          </x14:cfRule>
          <x14:cfRule type="dataBar" id="{E0AE361F-4030-4DBE-9EA6-89B9EC969CF3}">
            <x14:dataBar minLength="0" maxLength="100" gradient="0">
              <x14:cfvo type="autoMin"/>
              <x14:cfvo type="autoMax"/>
              <x14:negativeFillColor rgb="FFFF0000"/>
              <x14:axisColor rgb="FF000000"/>
            </x14:dataBar>
          </x14:cfRule>
          <xm:sqref>H272:H275</xm:sqref>
        </x14:conditionalFormatting>
        <x14:conditionalFormatting xmlns:xm="http://schemas.microsoft.com/office/excel/2006/main">
          <x14:cfRule type="dataBar" id="{4DD327D9-63B8-4A95-BC81-73FB3CC5A4AA}">
            <x14:dataBar minLength="0" maxLength="100" gradient="0">
              <x14:cfvo type="autoMin"/>
              <x14:cfvo type="autoMax"/>
              <x14:negativeFillColor rgb="FFFF0000"/>
              <x14:axisColor rgb="FF000000"/>
            </x14:dataBar>
          </x14:cfRule>
          <x14:cfRule type="dataBar" id="{4F19991F-D71B-4403-B358-9DB72D3E9BEF}">
            <x14:dataBar minLength="0" maxLength="100" gradient="0">
              <x14:cfvo type="autoMin"/>
              <x14:cfvo type="autoMax"/>
              <x14:negativeFillColor rgb="FFFF0000"/>
              <x14:axisColor rgb="FF000000"/>
            </x14:dataBar>
          </x14:cfRule>
          <xm:sqref>H280:H322</xm:sqref>
        </x14:conditionalFormatting>
        <x14:conditionalFormatting xmlns:xm="http://schemas.microsoft.com/office/excel/2006/main">
          <x14:cfRule type="dataBar" id="{5638CC77-47E5-4014-9DE5-1A50A9B67CF7}">
            <x14:dataBar minLength="0" maxLength="100" gradient="0">
              <x14:cfvo type="autoMin"/>
              <x14:cfvo type="autoMax"/>
              <x14:negativeFillColor rgb="FFFF0000"/>
              <x14:axisColor rgb="FF000000"/>
            </x14:dataBar>
          </x14:cfRule>
          <x14:cfRule type="dataBar" id="{432A3EAF-38A4-4369-9F1D-11957EAAE110}">
            <x14:dataBar minLength="0" maxLength="100" gradient="0">
              <x14:cfvo type="autoMin"/>
              <x14:cfvo type="autoMax"/>
              <x14:negativeFillColor rgb="FFFF0000"/>
              <x14:axisColor rgb="FF000000"/>
            </x14:dataBar>
          </x14:cfRule>
          <xm:sqref>H334:H337</xm:sqref>
        </x14:conditionalFormatting>
        <x14:conditionalFormatting xmlns:xm="http://schemas.microsoft.com/office/excel/2006/main">
          <x14:cfRule type="dataBar" id="{3F4E26E0-7501-45B2-8E68-BA4F6BE7B807}">
            <x14:dataBar minLength="0" maxLength="100" gradient="0">
              <x14:cfvo type="autoMin"/>
              <x14:cfvo type="autoMax"/>
              <x14:negativeFillColor rgb="FFFF0000"/>
              <x14:axisColor rgb="FF000000"/>
            </x14:dataBar>
          </x14:cfRule>
          <x14:cfRule type="dataBar" id="{F42F8086-94AA-49A6-953D-04FCED98A37D}">
            <x14:dataBar minLength="0" maxLength="100" gradient="0">
              <x14:cfvo type="autoMin"/>
              <x14:cfvo type="autoMax"/>
              <x14:negativeFillColor rgb="FFFF0000"/>
              <x14:axisColor rgb="FF000000"/>
            </x14:dataBar>
          </x14:cfRule>
          <xm:sqref>H342:H384</xm:sqref>
        </x14:conditionalFormatting>
        <x14:conditionalFormatting xmlns:xm="http://schemas.microsoft.com/office/excel/2006/main">
          <x14:cfRule type="dataBar" id="{EBB02766-D407-4005-990B-35D1AC56836A}">
            <x14:dataBar minLength="0" maxLength="100" gradient="0">
              <x14:cfvo type="autoMin"/>
              <x14:cfvo type="autoMax"/>
              <x14:negativeFillColor rgb="FFFF0000"/>
              <x14:axisColor rgb="FF000000"/>
            </x14:dataBar>
          </x14:cfRule>
          <x14:cfRule type="dataBar" id="{4E965ED6-573A-42A3-8F56-32BC43B26759}">
            <x14:dataBar minLength="0" maxLength="100" gradient="0">
              <x14:cfvo type="autoMin"/>
              <x14:cfvo type="autoMax"/>
              <x14:negativeFillColor rgb="FFFF0000"/>
              <x14:axisColor rgb="FF000000"/>
            </x14:dataBar>
          </x14:cfRule>
          <xm:sqref>H396:H398</xm:sqref>
        </x14:conditionalFormatting>
        <x14:conditionalFormatting xmlns:xm="http://schemas.microsoft.com/office/excel/2006/main">
          <x14:cfRule type="dataBar" id="{A8B83CBB-B047-4430-84EF-50BD8C78DE4F}">
            <x14:dataBar minLength="0" maxLength="100" gradient="0">
              <x14:cfvo type="autoMin"/>
              <x14:cfvo type="autoMax"/>
              <x14:negativeFillColor rgb="FFFF0000"/>
              <x14:axisColor rgb="FF000000"/>
            </x14:dataBar>
          </x14:cfRule>
          <x14:cfRule type="dataBar" id="{96CA33E6-7207-4696-9BD5-C2BB56BF1AEF}">
            <x14:dataBar minLength="0" maxLength="100" gradient="0">
              <x14:cfvo type="autoMin"/>
              <x14:cfvo type="autoMax"/>
              <x14:negativeFillColor rgb="FFFF0000"/>
              <x14:axisColor rgb="FF000000"/>
            </x14:dataBar>
          </x14:cfRule>
          <xm:sqref>H402:H445</xm:sqref>
        </x14:conditionalFormatting>
        <x14:conditionalFormatting xmlns:xm="http://schemas.microsoft.com/office/excel/2006/main">
          <x14:cfRule type="dataBar" id="{79747BBE-5FE2-4356-A941-267C22270B05}">
            <x14:dataBar minLength="0" maxLength="100" gradient="0">
              <x14:cfvo type="autoMin"/>
              <x14:cfvo type="autoMax"/>
              <x14:negativeFillColor rgb="FFFF0000"/>
              <x14:axisColor rgb="FF000000"/>
            </x14:dataBar>
          </x14:cfRule>
          <x14:cfRule type="dataBar" id="{FDACDBE9-BEBB-4FF5-8E01-B4E0C66D1E32}">
            <x14:dataBar minLength="0" maxLength="100" gradient="0">
              <x14:cfvo type="autoMin"/>
              <x14:cfvo type="autoMax"/>
              <x14:negativeFillColor rgb="FFFF0000"/>
              <x14:axisColor rgb="FF000000"/>
            </x14:dataBar>
          </x14:cfRule>
          <xm:sqref>H456:H458</xm:sqref>
        </x14:conditionalFormatting>
        <x14:conditionalFormatting xmlns:xm="http://schemas.microsoft.com/office/excel/2006/main">
          <x14:cfRule type="dataBar" id="{69817E46-28B6-4AE6-8B59-6B841706D0FB}">
            <x14:dataBar minLength="0" maxLength="100" gradient="0">
              <x14:cfvo type="autoMin"/>
              <x14:cfvo type="autoMax"/>
              <x14:negativeFillColor rgb="FFFF0000"/>
              <x14:axisColor rgb="FF000000"/>
            </x14:dataBar>
          </x14:cfRule>
          <x14:cfRule type="dataBar" id="{A6375553-4550-4D11-89FF-0747CDB9CF89}">
            <x14:dataBar minLength="0" maxLength="100" gradient="0">
              <x14:cfvo type="autoMin"/>
              <x14:cfvo type="autoMax"/>
              <x14:negativeFillColor rgb="FFFF0000"/>
              <x14:axisColor rgb="FF000000"/>
            </x14:dataBar>
          </x14:cfRule>
          <xm:sqref>H462:H505</xm:sqref>
        </x14:conditionalFormatting>
        <x14:conditionalFormatting xmlns:xm="http://schemas.microsoft.com/office/excel/2006/main">
          <x14:cfRule type="dataBar" id="{3735D919-17D8-4D3E-9AAE-28FA269C9246}">
            <x14:dataBar minLength="0" maxLength="100" gradient="0">
              <x14:cfvo type="autoMin"/>
              <x14:cfvo type="autoMax"/>
              <x14:negativeFillColor rgb="FFFF0000"/>
              <x14:axisColor rgb="FF000000"/>
            </x14:dataBar>
          </x14:cfRule>
          <x14:cfRule type="dataBar" id="{776247EC-B4A7-4379-A4C7-1C0E2F6FB6EF}">
            <x14:dataBar minLength="0" maxLength="100" gradient="0">
              <x14:cfvo type="autoMin"/>
              <x14:cfvo type="autoMax"/>
              <x14:negativeFillColor rgb="FFFF0000"/>
              <x14:axisColor rgb="FF000000"/>
            </x14:dataBar>
          </x14:cfRule>
          <xm:sqref>H507</xm:sqref>
        </x14:conditionalFormatting>
        <x14:conditionalFormatting xmlns:xm="http://schemas.microsoft.com/office/excel/2006/main">
          <x14:cfRule type="dataBar" id="{06439C20-FCF9-4352-A722-BDB3DD9EAB34}">
            <x14:dataBar minLength="0" maxLength="100" gradient="0">
              <x14:cfvo type="autoMin"/>
              <x14:cfvo type="autoMax"/>
              <x14:negativeFillColor rgb="FFFF0000"/>
              <x14:axisColor rgb="FF000000"/>
            </x14:dataBar>
          </x14:cfRule>
          <x14:cfRule type="dataBar" id="{152CBC76-3B1D-4C19-B28B-A584D574BC39}">
            <x14:dataBar minLength="0" maxLength="100" gradient="0">
              <x14:cfvo type="autoMin"/>
              <x14:cfvo type="autoMax"/>
              <x14:negativeFillColor rgb="FFFF0000"/>
              <x14:axisColor rgb="FF000000"/>
            </x14:dataBar>
          </x14:cfRule>
          <xm:sqref>H515</xm:sqref>
        </x14:conditionalFormatting>
        <x14:conditionalFormatting xmlns:xm="http://schemas.microsoft.com/office/excel/2006/main">
          <x14:cfRule type="dataBar" id="{257E5795-F228-43C8-AEAA-9E2BDCCE7796}">
            <x14:dataBar minLength="0" maxLength="100" gradient="0">
              <x14:cfvo type="autoMin"/>
              <x14:cfvo type="autoMax"/>
              <x14:negativeFillColor rgb="FFFF0000"/>
              <x14:axisColor rgb="FF000000"/>
            </x14:dataBar>
          </x14:cfRule>
          <x14:cfRule type="dataBar" id="{0C2529A0-E4BB-49C2-A27C-E55CB579ADEA}">
            <x14:dataBar minLength="0" maxLength="100" gradient="0">
              <x14:cfvo type="autoMin"/>
              <x14:cfvo type="autoMax"/>
              <x14:negativeFillColor rgb="FFFF0000"/>
              <x14:axisColor rgb="FF000000"/>
            </x14:dataBar>
          </x14:cfRule>
          <xm:sqref>H517</xm:sqref>
        </x14:conditionalFormatting>
        <x14:conditionalFormatting xmlns:xm="http://schemas.microsoft.com/office/excel/2006/main">
          <x14:cfRule type="dataBar" id="{5A2E71E7-3846-4287-8F60-EB5BD612D3B9}">
            <x14:dataBar minLength="0" maxLength="100" gradient="0">
              <x14:cfvo type="autoMin"/>
              <x14:cfvo type="autoMax"/>
              <x14:negativeFillColor rgb="FFFF0000"/>
              <x14:axisColor rgb="FF000000"/>
            </x14:dataBar>
          </x14:cfRule>
          <x14:cfRule type="dataBar" id="{A34BDEDA-6E8B-4A62-B2E8-0EC3050CBF18}">
            <x14:dataBar minLength="0" maxLength="100" gradient="0">
              <x14:cfvo type="autoMin"/>
              <x14:cfvo type="autoMax"/>
              <x14:negativeFillColor rgb="FFFF0000"/>
              <x14:axisColor rgb="FF000000"/>
            </x14:dataBar>
          </x14:cfRule>
          <xm:sqref>H522:H539</xm:sqref>
        </x14:conditionalFormatting>
        <x14:conditionalFormatting xmlns:xm="http://schemas.microsoft.com/office/excel/2006/main">
          <x14:cfRule type="dataBar" id="{62B68C97-1BE3-4A83-895D-7C1130D192F5}">
            <x14:dataBar minLength="0" maxLength="100" gradient="0">
              <x14:cfvo type="autoMin"/>
              <x14:cfvo type="autoMax"/>
              <x14:negativeFillColor rgb="FFFF0000"/>
              <x14:axisColor rgb="FF000000"/>
            </x14:dataBar>
          </x14:cfRule>
          <x14:cfRule type="dataBar" id="{926CC4FE-C9C5-4198-BD07-E7FF20EF676B}">
            <x14:dataBar minLength="0" maxLength="100" gradient="0">
              <x14:cfvo type="autoMin"/>
              <x14:cfvo type="autoMax"/>
              <x14:negativeFillColor rgb="FFFF0000"/>
              <x14:axisColor rgb="FF000000"/>
            </x14:dataBar>
          </x14:cfRule>
          <xm:sqref>H541</xm:sqref>
        </x14:conditionalFormatting>
        <x14:conditionalFormatting xmlns:xm="http://schemas.microsoft.com/office/excel/2006/main">
          <x14:cfRule type="dataBar" id="{B29DAA73-96FA-407E-8617-C509D9FFAA03}">
            <x14:dataBar minLength="0" maxLength="100" gradient="0">
              <x14:cfvo type="autoMin"/>
              <x14:cfvo type="autoMax"/>
              <x14:negativeFillColor rgb="FFFF0000"/>
              <x14:axisColor rgb="FF000000"/>
            </x14:dataBar>
          </x14:cfRule>
          <x14:cfRule type="dataBar" id="{BA958131-6D49-42BB-B38E-21613FA7A2E3}">
            <x14:dataBar minLength="0" maxLength="100" gradient="0">
              <x14:cfvo type="autoMin"/>
              <x14:cfvo type="autoMax"/>
              <x14:negativeFillColor rgb="FFFF0000"/>
              <x14:axisColor rgb="FF000000"/>
            </x14:dataBar>
          </x14:cfRule>
          <xm:sqref>H545:H547</xm:sqref>
        </x14:conditionalFormatting>
        <x14:conditionalFormatting xmlns:xm="http://schemas.microsoft.com/office/excel/2006/main">
          <x14:cfRule type="dataBar" id="{4D28E621-1D4C-4C69-8993-003B3D42119C}">
            <x14:dataBar minLength="0" maxLength="100" gradient="0">
              <x14:cfvo type="autoMin"/>
              <x14:cfvo type="autoMax"/>
              <x14:negativeFillColor rgb="FFFF0000"/>
              <x14:axisColor rgb="FF000000"/>
            </x14:dataBar>
          </x14:cfRule>
          <x14:cfRule type="dataBar" id="{CC3BF543-BC17-48F5-A904-414BAFDE8EF9}">
            <x14:dataBar minLength="0" maxLength="100" gradient="0">
              <x14:cfvo type="autoMin"/>
              <x14:cfvo type="autoMax"/>
              <x14:negativeFillColor rgb="FFFF0000"/>
              <x14:axisColor rgb="FF000000"/>
            </x14:dataBar>
          </x14:cfRule>
          <xm:sqref>H549</xm:sqref>
        </x14:conditionalFormatting>
        <x14:conditionalFormatting xmlns:xm="http://schemas.microsoft.com/office/excel/2006/main">
          <x14:cfRule type="dataBar" id="{0201842B-4168-4733-9592-AEE40FC5686A}">
            <x14:dataBar minLength="0" maxLength="100" gradient="0">
              <x14:cfvo type="autoMin"/>
              <x14:cfvo type="autoMax"/>
              <x14:negativeFillColor rgb="FFFF0000"/>
              <x14:axisColor rgb="FF000000"/>
            </x14:dataBar>
          </x14:cfRule>
          <x14:cfRule type="dataBar" id="{CD859CA6-FD5A-4562-B06F-63C064D86BA1}">
            <x14:dataBar minLength="0" maxLength="100" gradient="0">
              <x14:cfvo type="autoMin"/>
              <x14:cfvo type="autoMax"/>
              <x14:negativeFillColor rgb="FFFF0000"/>
              <x14:axisColor rgb="FF000000"/>
            </x14:dataBar>
          </x14:cfRule>
          <xm:sqref>H552</xm:sqref>
        </x14:conditionalFormatting>
        <x14:conditionalFormatting xmlns:xm="http://schemas.microsoft.com/office/excel/2006/main">
          <x14:cfRule type="dataBar" id="{BC13D8D2-D567-4A79-AB8E-1CAE3B241F04}">
            <x14:dataBar minLength="0" maxLength="100" gradient="0">
              <x14:cfvo type="autoMin"/>
              <x14:cfvo type="autoMax"/>
              <x14:negativeFillColor rgb="FFFF0000"/>
              <x14:axisColor rgb="FF000000"/>
            </x14:dataBar>
          </x14:cfRule>
          <x14:cfRule type="dataBar" id="{C204E893-9F27-4A85-A0E0-BB9C138F4DD2}">
            <x14:dataBar minLength="0" maxLength="100" gradient="0">
              <x14:cfvo type="autoMin"/>
              <x14:cfvo type="autoMax"/>
              <x14:negativeFillColor rgb="FFFF0000"/>
              <x14:axisColor rgb="FF000000"/>
            </x14:dataBar>
          </x14:cfRule>
          <xm:sqref>H562</xm:sqref>
        </x14:conditionalFormatting>
        <x14:conditionalFormatting xmlns:xm="http://schemas.microsoft.com/office/excel/2006/main">
          <x14:cfRule type="dataBar" id="{90EDC8CA-1A40-4F8E-93EB-223B8B697CC2}">
            <x14:dataBar minLength="0" maxLength="100" gradient="0">
              <x14:cfvo type="autoMin"/>
              <x14:cfvo type="autoMax"/>
              <x14:negativeFillColor rgb="FFFF0000"/>
              <x14:axisColor rgb="FF000000"/>
            </x14:dataBar>
          </x14:cfRule>
          <x14:cfRule type="dataBar" id="{F3B16AE4-E33B-4BFB-9DC9-7A404F0E3AE2}">
            <x14:dataBar minLength="0" maxLength="100" gradient="0">
              <x14:cfvo type="autoMin"/>
              <x14:cfvo type="autoMax"/>
              <x14:negativeFillColor rgb="FFFF0000"/>
              <x14:axisColor rgb="FF000000"/>
            </x14:dataBar>
          </x14:cfRule>
          <xm:sqref>H564</xm:sqref>
        </x14:conditionalFormatting>
        <x14:conditionalFormatting xmlns:xm="http://schemas.microsoft.com/office/excel/2006/main">
          <x14:cfRule type="dataBar" id="{73994ACC-F47E-49F2-8CCE-7871256237FB}">
            <x14:dataBar minLength="0" maxLength="100" gradient="0">
              <x14:cfvo type="autoMin"/>
              <x14:cfvo type="autoMax"/>
              <x14:negativeFillColor rgb="FFFF0000"/>
              <x14:axisColor rgb="FF000000"/>
            </x14:dataBar>
          </x14:cfRule>
          <x14:cfRule type="dataBar" id="{CDDED689-A803-4E2D-973E-9A02CB4BBC5B}">
            <x14:dataBar minLength="0" maxLength="100" gradient="0">
              <x14:cfvo type="autoMin"/>
              <x14:cfvo type="autoMax"/>
              <x14:negativeFillColor rgb="FFFF0000"/>
              <x14:axisColor rgb="FF000000"/>
            </x14:dataBar>
          </x14:cfRule>
          <xm:sqref>H569:H586</xm:sqref>
        </x14:conditionalFormatting>
        <x14:conditionalFormatting xmlns:xm="http://schemas.microsoft.com/office/excel/2006/main">
          <x14:cfRule type="dataBar" id="{A16DFCB9-99AD-4104-B4FE-9DA811631FE6}">
            <x14:dataBar minLength="0" maxLength="100" gradient="0">
              <x14:cfvo type="autoMin"/>
              <x14:cfvo type="autoMax"/>
              <x14:negativeFillColor rgb="FFFF0000"/>
              <x14:axisColor rgb="FF000000"/>
            </x14:dataBar>
          </x14:cfRule>
          <x14:cfRule type="dataBar" id="{E4A02397-3896-4B1C-8C2A-ED6443AE05DA}">
            <x14:dataBar minLength="0" maxLength="100" gradient="0">
              <x14:cfvo type="autoMin"/>
              <x14:cfvo type="autoMax"/>
              <x14:negativeFillColor rgb="FFFF0000"/>
              <x14:axisColor rgb="FF000000"/>
            </x14:dataBar>
          </x14:cfRule>
          <xm:sqref>H588</xm:sqref>
        </x14:conditionalFormatting>
        <x14:conditionalFormatting xmlns:xm="http://schemas.microsoft.com/office/excel/2006/main">
          <x14:cfRule type="dataBar" id="{09FBC548-7A37-4353-94BD-EE464DB77616}">
            <x14:dataBar minLength="0" maxLength="100" gradient="0">
              <x14:cfvo type="autoMin"/>
              <x14:cfvo type="autoMax"/>
              <x14:negativeFillColor rgb="FFFF0000"/>
              <x14:axisColor rgb="FF000000"/>
            </x14:dataBar>
          </x14:cfRule>
          <x14:cfRule type="dataBar" id="{D2F5561C-D317-4C0A-BF03-FFBA24C9C3E1}">
            <x14:dataBar minLength="0" maxLength="100" gradient="0">
              <x14:cfvo type="autoMin"/>
              <x14:cfvo type="autoMax"/>
              <x14:negativeFillColor rgb="FFFF0000"/>
              <x14:axisColor rgb="FF000000"/>
            </x14:dataBar>
          </x14:cfRule>
          <xm:sqref>H592:H594</xm:sqref>
        </x14:conditionalFormatting>
        <x14:conditionalFormatting xmlns:xm="http://schemas.microsoft.com/office/excel/2006/main">
          <x14:cfRule type="dataBar" id="{4C25CFC6-C847-4B8A-93AB-F8088E68FFDD}">
            <x14:dataBar minLength="0" maxLength="100" gradient="0">
              <x14:cfvo type="autoMin"/>
              <x14:cfvo type="autoMax"/>
              <x14:negativeFillColor rgb="FFFF0000"/>
              <x14:axisColor rgb="FF000000"/>
            </x14:dataBar>
          </x14:cfRule>
          <x14:cfRule type="dataBar" id="{DDEFE735-7B88-478F-9140-951238B913C5}">
            <x14:dataBar minLength="0" maxLength="100" gradient="0">
              <x14:cfvo type="autoMin"/>
              <x14:cfvo type="autoMax"/>
              <x14:negativeFillColor rgb="FFFF0000"/>
              <x14:axisColor rgb="FF000000"/>
            </x14:dataBar>
          </x14:cfRule>
          <xm:sqref>H596</xm:sqref>
        </x14:conditionalFormatting>
        <x14:conditionalFormatting xmlns:xm="http://schemas.microsoft.com/office/excel/2006/main">
          <x14:cfRule type="dataBar" id="{1051838D-8E13-4059-9CE7-8D258E8BF30F}">
            <x14:dataBar minLength="0" maxLength="100" gradient="0">
              <x14:cfvo type="autoMin"/>
              <x14:cfvo type="autoMax"/>
              <x14:negativeFillColor rgb="FFFF0000"/>
              <x14:axisColor rgb="FF000000"/>
            </x14:dataBar>
          </x14:cfRule>
          <x14:cfRule type="dataBar" id="{24ECC1EC-D4A0-4CCE-8002-F5487C713D7F}">
            <x14:dataBar minLength="0" maxLength="100" gradient="0">
              <x14:cfvo type="autoMin"/>
              <x14:cfvo type="autoMax"/>
              <x14:negativeFillColor rgb="FFFF0000"/>
              <x14:axisColor rgb="FF000000"/>
            </x14:dataBar>
          </x14:cfRule>
          <xm:sqref>H599</xm:sqref>
        </x14:conditionalFormatting>
        <x14:conditionalFormatting xmlns:xm="http://schemas.microsoft.com/office/excel/2006/main">
          <x14:cfRule type="dataBar" id="{5DD1A571-1A5D-42FD-8BD1-C8F14BDA8C5D}">
            <x14:dataBar minLength="0" maxLength="100" gradient="0">
              <x14:cfvo type="autoMin"/>
              <x14:cfvo type="autoMax"/>
              <x14:negativeFillColor rgb="FFFF0000"/>
              <x14:axisColor rgb="FF000000"/>
            </x14:dataBar>
          </x14:cfRule>
          <xm:sqref>H608:H611</xm:sqref>
        </x14:conditionalFormatting>
        <x14:conditionalFormatting xmlns:xm="http://schemas.microsoft.com/office/excel/2006/main">
          <x14:cfRule type="dataBar" id="{D68D151E-44D2-4548-9722-A8527148D00E}">
            <x14:dataBar minLength="0" maxLength="100" gradient="0">
              <x14:cfvo type="autoMin"/>
              <x14:cfvo type="autoMax"/>
              <x14:negativeFillColor rgb="FFFF0000"/>
              <x14:axisColor rgb="FF000000"/>
            </x14:dataBar>
          </x14:cfRule>
          <xm:sqref>H608:H615</xm:sqref>
        </x14:conditionalFormatting>
        <x14:conditionalFormatting xmlns:xm="http://schemas.microsoft.com/office/excel/2006/main">
          <x14:cfRule type="dataBar" id="{59451DCF-4BA9-4EA2-9BE9-8FF7D8BB9FD2}">
            <x14:dataBar minLength="0" maxLength="100" gradient="0">
              <x14:cfvo type="autoMin"/>
              <x14:cfvo type="autoMax"/>
              <x14:negativeFillColor rgb="FFFF0000"/>
              <x14:axisColor rgb="FF000000"/>
            </x14:dataBar>
          </x14:cfRule>
          <xm:sqref>H613</xm:sqref>
        </x14:conditionalFormatting>
        <x14:conditionalFormatting xmlns:xm="http://schemas.microsoft.com/office/excel/2006/main">
          <x14:cfRule type="dataBar" id="{3568C994-A0E6-4088-BEA7-72A59C7C9B37}">
            <x14:dataBar minLength="0" maxLength="100" gradient="0">
              <x14:cfvo type="autoMin"/>
              <x14:cfvo type="autoMax"/>
              <x14:negativeFillColor rgb="FFFF0000"/>
              <x14:axisColor rgb="FF000000"/>
            </x14:dataBar>
          </x14:cfRule>
          <xm:sqref>H615</xm:sqref>
        </x14:conditionalFormatting>
        <x14:conditionalFormatting xmlns:xm="http://schemas.microsoft.com/office/excel/2006/main">
          <x14:cfRule type="dataBar" id="{AA73CA10-E7E9-4559-AD7D-EE04374DFD9C}">
            <x14:dataBar minLength="0" maxLength="100" gradient="0">
              <x14:cfvo type="autoMin"/>
              <x14:cfvo type="autoMax"/>
              <x14:negativeFillColor rgb="FFFF0000"/>
              <x14:axisColor rgb="FF000000"/>
            </x14:dataBar>
          </x14:cfRule>
          <x14:cfRule type="dataBar" id="{57513E86-AA9C-4857-A616-B8AFB14FF320}">
            <x14:dataBar minLength="0" maxLength="100" gradient="0">
              <x14:cfvo type="autoMin"/>
              <x14:cfvo type="autoMax"/>
              <x14:negativeFillColor rgb="FFFF0000"/>
              <x14:axisColor rgb="FF000000"/>
            </x14:dataBar>
          </x14:cfRule>
          <xm:sqref>H623:H625</xm:sqref>
        </x14:conditionalFormatting>
        <x14:conditionalFormatting xmlns:xm="http://schemas.microsoft.com/office/excel/2006/main">
          <x14:cfRule type="dataBar" id="{4E91DDD7-ED4F-412F-BCF9-F3638A44E237}">
            <x14:dataBar minLength="0" maxLength="100" gradient="0">
              <x14:cfvo type="autoMin"/>
              <x14:cfvo type="autoMax"/>
              <x14:negativeFillColor rgb="FFFF0000"/>
              <x14:axisColor rgb="FF000000"/>
            </x14:dataBar>
          </x14:cfRule>
          <x14:cfRule type="dataBar" id="{F0C6FBF5-9FD0-4183-96F7-A5BB50A26480}">
            <x14:dataBar minLength="0" maxLength="100" gradient="0">
              <x14:cfvo type="autoMin"/>
              <x14:cfvo type="autoMax"/>
              <x14:negativeFillColor rgb="FFFF0000"/>
              <x14:axisColor rgb="FF000000"/>
            </x14:dataBar>
          </x14:cfRule>
          <xm:sqref>H628:H630</xm:sqref>
        </x14:conditionalFormatting>
        <x14:conditionalFormatting xmlns:xm="http://schemas.microsoft.com/office/excel/2006/main">
          <x14:cfRule type="dataBar" id="{6F9908EB-42D5-4BC4-97F1-9B6BA8CB9B33}">
            <x14:dataBar minLength="0" maxLength="100" gradient="0">
              <x14:cfvo type="autoMin"/>
              <x14:cfvo type="autoMax"/>
              <x14:negativeFillColor rgb="FFFF0000"/>
              <x14:axisColor rgb="FF000000"/>
            </x14:dataBar>
          </x14:cfRule>
          <x14:cfRule type="dataBar" id="{6F94286A-8B8D-4ED3-A576-FB5431F57CDC}">
            <x14:dataBar minLength="0" maxLength="100" gradient="0">
              <x14:cfvo type="autoMin"/>
              <x14:cfvo type="autoMax"/>
              <x14:negativeFillColor rgb="FFFF0000"/>
              <x14:axisColor rgb="FF000000"/>
            </x14:dataBar>
          </x14:cfRule>
          <xm:sqref>H633:H635</xm:sqref>
        </x14:conditionalFormatting>
        <x14:conditionalFormatting xmlns:xm="http://schemas.microsoft.com/office/excel/2006/main">
          <x14:cfRule type="dataBar" id="{599223B8-AE26-4FFB-AE6C-AA6D16A5013B}">
            <x14:dataBar minLength="0" maxLength="100" gradient="0">
              <x14:cfvo type="autoMin"/>
              <x14:cfvo type="autoMax"/>
              <x14:negativeFillColor rgb="FFFF0000"/>
              <x14:axisColor rgb="FF000000"/>
            </x14:dataBar>
          </x14:cfRule>
          <xm:sqref>H664:H667</xm:sqref>
        </x14:conditionalFormatting>
        <x14:conditionalFormatting xmlns:xm="http://schemas.microsoft.com/office/excel/2006/main">
          <x14:cfRule type="dataBar" id="{33C4CD29-C563-43E7-9E78-30E72BBF01E9}">
            <x14:dataBar minLength="0" maxLength="100" gradient="0">
              <x14:cfvo type="autoMin"/>
              <x14:cfvo type="autoMax"/>
              <x14:negativeFillColor rgb="FFFF0000"/>
              <x14:axisColor rgb="FF000000"/>
            </x14:dataBar>
          </x14:cfRule>
          <xm:sqref>H664:H671</xm:sqref>
        </x14:conditionalFormatting>
        <x14:conditionalFormatting xmlns:xm="http://schemas.microsoft.com/office/excel/2006/main">
          <x14:cfRule type="dataBar" id="{835E5489-136E-479D-BB8A-166699EFC219}">
            <x14:dataBar minLength="0" maxLength="100" gradient="0">
              <x14:cfvo type="autoMin"/>
              <x14:cfvo type="autoMax"/>
              <x14:negativeFillColor rgb="FFFF0000"/>
              <x14:axisColor rgb="FF000000"/>
            </x14:dataBar>
          </x14:cfRule>
          <xm:sqref>H669</xm:sqref>
        </x14:conditionalFormatting>
        <x14:conditionalFormatting xmlns:xm="http://schemas.microsoft.com/office/excel/2006/main">
          <x14:cfRule type="dataBar" id="{7B014242-9CCB-40DE-8BE1-699FCB06FC19}">
            <x14:dataBar minLength="0" maxLength="100" gradient="0">
              <x14:cfvo type="autoMin"/>
              <x14:cfvo type="autoMax"/>
              <x14:negativeFillColor rgb="FFFF0000"/>
              <x14:axisColor rgb="FF000000"/>
            </x14:dataBar>
          </x14:cfRule>
          <xm:sqref>H671</xm:sqref>
        </x14:conditionalFormatting>
        <x14:conditionalFormatting xmlns:xm="http://schemas.microsoft.com/office/excel/2006/main">
          <x14:cfRule type="dataBar" id="{B129497B-DF6C-48E7-AB12-5678FF5AA504}">
            <x14:dataBar minLength="0" maxLength="100" gradient="0">
              <x14:cfvo type="autoMin"/>
              <x14:cfvo type="autoMax"/>
              <x14:negativeFillColor rgb="FFFF0000"/>
              <x14:axisColor rgb="FF000000"/>
            </x14:dataBar>
          </x14:cfRule>
          <x14:cfRule type="dataBar" id="{8601120D-E567-47F2-9F7B-EF2BACF50E56}">
            <x14:dataBar minLength="0" maxLength="100" gradient="0">
              <x14:cfvo type="autoMin"/>
              <x14:cfvo type="autoMax"/>
              <x14:negativeFillColor rgb="FFFF0000"/>
              <x14:axisColor rgb="FF000000"/>
            </x14:dataBar>
          </x14:cfRule>
          <xm:sqref>H679:H681</xm:sqref>
        </x14:conditionalFormatting>
        <x14:conditionalFormatting xmlns:xm="http://schemas.microsoft.com/office/excel/2006/main">
          <x14:cfRule type="dataBar" id="{756EAD55-5E7D-407C-924C-63C1C656B64F}">
            <x14:dataBar minLength="0" maxLength="100" gradient="0">
              <x14:cfvo type="autoMin"/>
              <x14:cfvo type="autoMax"/>
              <x14:negativeFillColor rgb="FFFF0000"/>
              <x14:axisColor rgb="FF000000"/>
            </x14:dataBar>
          </x14:cfRule>
          <x14:cfRule type="dataBar" id="{BC355C2B-AFE8-4F56-83E0-5639B99F9C05}">
            <x14:dataBar minLength="0" maxLength="100" gradient="0">
              <x14:cfvo type="autoMin"/>
              <x14:cfvo type="autoMax"/>
              <x14:negativeFillColor rgb="FFFF0000"/>
              <x14:axisColor rgb="FF000000"/>
            </x14:dataBar>
          </x14:cfRule>
          <xm:sqref>H684:H686</xm:sqref>
        </x14:conditionalFormatting>
        <x14:conditionalFormatting xmlns:xm="http://schemas.microsoft.com/office/excel/2006/main">
          <x14:cfRule type="dataBar" id="{5C8BBC4F-80E6-4B03-906B-9F2C600E3D4A}">
            <x14:dataBar minLength="0" maxLength="100" gradient="0">
              <x14:cfvo type="autoMin"/>
              <x14:cfvo type="autoMax"/>
              <x14:negativeFillColor rgb="FFFF0000"/>
              <x14:axisColor rgb="FF000000"/>
            </x14:dataBar>
          </x14:cfRule>
          <x14:cfRule type="dataBar" id="{D0FB73D8-9392-4987-8DFD-439D4EDAE725}">
            <x14:dataBar minLength="0" maxLength="100" gradient="0">
              <x14:cfvo type="autoMin"/>
              <x14:cfvo type="autoMax"/>
              <x14:negativeFillColor rgb="FFFF0000"/>
              <x14:axisColor rgb="FF000000"/>
            </x14:dataBar>
          </x14:cfRule>
          <xm:sqref>H689:H691</xm:sqref>
        </x14:conditionalFormatting>
        <x14:conditionalFormatting xmlns:xm="http://schemas.microsoft.com/office/excel/2006/main">
          <x14:cfRule type="dataBar" id="{C0AF1EBE-A6B7-4E4B-B651-2D7D9605A8D9}">
            <x14:dataBar minLength="0" maxLength="100" gradient="0">
              <x14:cfvo type="autoMin"/>
              <x14:cfvo type="autoMax"/>
              <x14:negativeFillColor rgb="FFFF0000"/>
              <x14:axisColor rgb="FF000000"/>
            </x14:dataBar>
          </x14:cfRule>
          <x14:cfRule type="dataBar" id="{9F0EA5E4-24CA-4E30-BF90-BA577986E54E}">
            <x14:dataBar minLength="0" maxLength="100" gradient="0">
              <x14:cfvo type="autoMin"/>
              <x14:cfvo type="autoMax"/>
              <x14:negativeFillColor rgb="FFFF0000"/>
              <x14:axisColor rgb="FF000000"/>
            </x14:dataBar>
          </x14:cfRule>
          <xm:sqref>H722:H725</xm:sqref>
        </x14:conditionalFormatting>
        <x14:conditionalFormatting xmlns:xm="http://schemas.microsoft.com/office/excel/2006/main">
          <x14:cfRule type="dataBar" id="{EAF73004-F8E6-48EE-8395-A98BB48CBF85}">
            <x14:dataBar minLength="0" maxLength="100" gradient="0">
              <x14:cfvo type="autoMin"/>
              <x14:cfvo type="autoMax"/>
              <x14:negativeFillColor rgb="FFFF0000"/>
              <x14:axisColor rgb="FF000000"/>
            </x14:dataBar>
          </x14:cfRule>
          <x14:cfRule type="dataBar" id="{7C119B76-4462-498A-9D00-6CEF4DE655AF}">
            <x14:dataBar minLength="0" maxLength="100" gradient="0">
              <x14:cfvo type="autoMin"/>
              <x14:cfvo type="autoMax"/>
              <x14:negativeFillColor rgb="FFFF0000"/>
              <x14:axisColor rgb="FF000000"/>
            </x14:dataBar>
          </x14:cfRule>
          <xm:sqref>H728:H731</xm:sqref>
        </x14:conditionalFormatting>
        <x14:conditionalFormatting xmlns:xm="http://schemas.microsoft.com/office/excel/2006/main">
          <x14:cfRule type="dataBar" id="{073BD4E5-627A-487F-AB2C-52536ECDE0E2}">
            <x14:dataBar minLength="0" maxLength="100" border="1" negativeBarBorderColorSameAsPositive="0">
              <x14:cfvo type="autoMin"/>
              <x14:cfvo type="autoMax"/>
              <x14:borderColor rgb="FFFFB628"/>
              <x14:negativeFillColor rgb="FFFF0000"/>
              <x14:negativeBorderColor rgb="FFFF0000"/>
              <x14:axisColor rgb="FF000000"/>
            </x14:dataBar>
          </x14:cfRule>
          <xm:sqref>J55:AS55</xm:sqref>
        </x14:conditionalFormatting>
        <x14:conditionalFormatting xmlns:xm="http://schemas.microsoft.com/office/excel/2006/main">
          <x14:cfRule type="dataBar" id="{225E2FDE-6D09-4CF5-8DDF-76AF3BC930BB}">
            <x14:dataBar minLength="0" maxLength="100" border="1" negativeBarBorderColorSameAsPositive="0">
              <x14:cfvo type="autoMin"/>
              <x14:cfvo type="autoMax"/>
              <x14:borderColor rgb="FFFFB628"/>
              <x14:negativeFillColor rgb="FFFF0000"/>
              <x14:negativeBorderColor rgb="FFFF0000"/>
              <x14:axisColor rgb="FF000000"/>
            </x14:dataBar>
          </x14:cfRule>
          <xm:sqref>J59:AS59</xm:sqref>
        </x14:conditionalFormatting>
        <x14:conditionalFormatting xmlns:xm="http://schemas.microsoft.com/office/excel/2006/main">
          <x14:cfRule type="dataBar" id="{B8A782A0-1831-4E4F-9EBE-DF9DFF7FCAA4}">
            <x14:dataBar minLength="0" maxLength="100" border="1" negativeBarBorderColorSameAsPositive="0">
              <x14:cfvo type="autoMin"/>
              <x14:cfvo type="autoMax"/>
              <x14:borderColor rgb="FFFFB628"/>
              <x14:negativeFillColor rgb="FFFF0000"/>
              <x14:negativeBorderColor rgb="FFFF0000"/>
              <x14:axisColor rgb="FF000000"/>
            </x14:dataBar>
          </x14:cfRule>
          <xm:sqref>J63:AS63</xm:sqref>
        </x14:conditionalFormatting>
        <x14:conditionalFormatting xmlns:xm="http://schemas.microsoft.com/office/excel/2006/main">
          <x14:cfRule type="dataBar" id="{F5E9D8AF-9FB1-4623-9BFD-C2B90D451F6B}">
            <x14:dataBar minLength="0" maxLength="100" border="1" negativeBarBorderColorSameAsPositive="0">
              <x14:cfvo type="autoMin"/>
              <x14:cfvo type="autoMax"/>
              <x14:borderColor rgb="FFFFB628"/>
              <x14:negativeFillColor rgb="FFFF0000"/>
              <x14:negativeBorderColor rgb="FFFF0000"/>
              <x14:axisColor rgb="FF000000"/>
            </x14:dataBar>
          </x14:cfRule>
          <xm:sqref>J111:AS111</xm:sqref>
        </x14:conditionalFormatting>
        <x14:conditionalFormatting xmlns:xm="http://schemas.microsoft.com/office/excel/2006/main">
          <x14:cfRule type="dataBar" id="{B23F090C-5C08-4F42-AF88-85D3688D1F14}">
            <x14:dataBar minLength="0" maxLength="100" border="1" negativeBarBorderColorSameAsPositive="0">
              <x14:cfvo type="autoMin"/>
              <x14:cfvo type="autoMax"/>
              <x14:borderColor rgb="FFFFB628"/>
              <x14:negativeFillColor rgb="FFFF0000"/>
              <x14:negativeBorderColor rgb="FFFF0000"/>
              <x14:axisColor rgb="FF000000"/>
            </x14:dataBar>
          </x14:cfRule>
          <xm:sqref>J115:AS115</xm:sqref>
        </x14:conditionalFormatting>
        <x14:conditionalFormatting xmlns:xm="http://schemas.microsoft.com/office/excel/2006/main">
          <x14:cfRule type="dataBar" id="{09928669-4BF2-44CF-ABE1-F193A96ACF76}">
            <x14:dataBar minLength="0" maxLength="100" border="1" negativeBarBorderColorSameAsPositive="0">
              <x14:cfvo type="autoMin"/>
              <x14:cfvo type="autoMax"/>
              <x14:borderColor rgb="FFFFB628"/>
              <x14:negativeFillColor rgb="FFFF0000"/>
              <x14:negativeBorderColor rgb="FFFF0000"/>
              <x14:axisColor rgb="FF000000"/>
            </x14:dataBar>
          </x14:cfRule>
          <xm:sqref>J119:AS119</xm:sqref>
        </x14:conditionalFormatting>
        <x14:conditionalFormatting xmlns:xm="http://schemas.microsoft.com/office/excel/2006/main">
          <x14:cfRule type="dataBar" id="{87EE5E3E-38B0-4ADE-A3B6-6C39FED8E039}">
            <x14:dataBar minLength="0" maxLength="100" border="1" negativeBarBorderColorSameAsPositive="0">
              <x14:cfvo type="autoMin"/>
              <x14:cfvo type="autoMax"/>
              <x14:borderColor rgb="FFFFB628"/>
              <x14:negativeFillColor rgb="FFFF0000"/>
              <x14:negativeBorderColor rgb="FFFF0000"/>
              <x14:axisColor rgb="FF000000"/>
            </x14:dataBar>
          </x14:cfRule>
          <xm:sqref>J646:AS646</xm:sqref>
        </x14:conditionalFormatting>
        <x14:conditionalFormatting xmlns:xm="http://schemas.microsoft.com/office/excel/2006/main">
          <x14:cfRule type="dataBar" id="{FE4DA5AB-C89A-4B5F-ABCA-4D53F686465E}">
            <x14:dataBar minLength="0" maxLength="100" border="1" negativeBarBorderColorSameAsPositive="0">
              <x14:cfvo type="autoMin"/>
              <x14:cfvo type="autoMax"/>
              <x14:borderColor rgb="FFFFB628"/>
              <x14:negativeFillColor rgb="FFFF0000"/>
              <x14:negativeBorderColor rgb="FFFF0000"/>
              <x14:axisColor rgb="FF000000"/>
            </x14:dataBar>
          </x14:cfRule>
          <xm:sqref>J650:AS650</xm:sqref>
        </x14:conditionalFormatting>
        <x14:conditionalFormatting xmlns:xm="http://schemas.microsoft.com/office/excel/2006/main">
          <x14:cfRule type="dataBar" id="{A5D1869F-12E5-46BF-A749-6325A664A037}">
            <x14:dataBar minLength="0" maxLength="100" border="1" negativeBarBorderColorSameAsPositive="0">
              <x14:cfvo type="autoMin"/>
              <x14:cfvo type="autoMax"/>
              <x14:borderColor rgb="FFFFB628"/>
              <x14:negativeFillColor rgb="FFFF0000"/>
              <x14:negativeBorderColor rgb="FFFF0000"/>
              <x14:axisColor rgb="FF000000"/>
            </x14:dataBar>
          </x14:cfRule>
          <xm:sqref>J654:AS654</xm:sqref>
        </x14:conditionalFormatting>
        <x14:conditionalFormatting xmlns:xm="http://schemas.microsoft.com/office/excel/2006/main">
          <x14:cfRule type="dataBar" id="{E4ECD7CB-47C0-463F-9F58-33A1D3E56ABF}">
            <x14:dataBar minLength="0" maxLength="100" border="1" negativeBarBorderColorSameAsPositive="0">
              <x14:cfvo type="autoMin"/>
              <x14:cfvo type="autoMax"/>
              <x14:borderColor rgb="FFFFB628"/>
              <x14:negativeFillColor rgb="FFFF0000"/>
              <x14:negativeBorderColor rgb="FFFF0000"/>
              <x14:axisColor rgb="FF000000"/>
            </x14:dataBar>
          </x14:cfRule>
          <xm:sqref>J702:AS702</xm:sqref>
        </x14:conditionalFormatting>
        <x14:conditionalFormatting xmlns:xm="http://schemas.microsoft.com/office/excel/2006/main">
          <x14:cfRule type="dataBar" id="{1DBB86A6-5875-441F-A64B-AA342A4B7A47}">
            <x14:dataBar minLength="0" maxLength="100" border="1" negativeBarBorderColorSameAsPositive="0">
              <x14:cfvo type="autoMin"/>
              <x14:cfvo type="autoMax"/>
              <x14:borderColor rgb="FFFFB628"/>
              <x14:negativeFillColor rgb="FFFF0000"/>
              <x14:negativeBorderColor rgb="FFFF0000"/>
              <x14:axisColor rgb="FF000000"/>
            </x14:dataBar>
          </x14:cfRule>
          <xm:sqref>J706:AS706</xm:sqref>
        </x14:conditionalFormatting>
        <x14:conditionalFormatting xmlns:xm="http://schemas.microsoft.com/office/excel/2006/main">
          <x14:cfRule type="dataBar" id="{BE18C883-E86D-4B2F-90C9-5B10B1D27E7B}">
            <x14:dataBar minLength="0" maxLength="100" border="1" negativeBarBorderColorSameAsPositive="0">
              <x14:cfvo type="autoMin"/>
              <x14:cfvo type="autoMax"/>
              <x14:borderColor rgb="FFFFB628"/>
              <x14:negativeFillColor rgb="FFFF0000"/>
              <x14:negativeBorderColor rgb="FFFF0000"/>
              <x14:axisColor rgb="FF000000"/>
            </x14:dataBar>
          </x14:cfRule>
          <xm:sqref>J710:AS710</xm:sqref>
        </x14:conditionalFormatting>
        <x14:conditionalFormatting xmlns:xm="http://schemas.microsoft.com/office/excel/2006/main">
          <x14:cfRule type="dataBar" id="{094BDE68-3E9C-4D9C-A229-BA7FA4EF7754}">
            <x14:dataBar minLength="0" maxLength="100" border="1" negativeBarBorderColorSameAsPositive="0">
              <x14:cfvo type="autoMin"/>
              <x14:cfvo type="autoMax"/>
              <x14:borderColor rgb="FFFFB628"/>
              <x14:negativeFillColor rgb="FFFF0000"/>
              <x14:negativeBorderColor rgb="FFFF0000"/>
              <x14:axisColor rgb="FF000000"/>
            </x14:dataBar>
          </x14:cfRule>
          <xm:sqref>O51:AS51</xm:sqref>
        </x14:conditionalFormatting>
        <x14:conditionalFormatting xmlns:xm="http://schemas.microsoft.com/office/excel/2006/main">
          <x14:cfRule type="dataBar" id="{120488D4-7984-4A6B-8C46-91C5DAC91B63}">
            <x14:dataBar minLength="0" maxLength="100" border="1" negativeBarBorderColorSameAsPositive="0">
              <x14:cfvo type="autoMin"/>
              <x14:cfvo type="autoMax"/>
              <x14:borderColor rgb="FFFFB628"/>
              <x14:negativeFillColor rgb="FFFF0000"/>
              <x14:negativeBorderColor rgb="FFFF0000"/>
              <x14:axisColor rgb="FF000000"/>
            </x14:dataBar>
          </x14:cfRule>
          <xm:sqref>O107:AS107</xm:sqref>
        </x14:conditionalFormatting>
        <x14:conditionalFormatting xmlns:xm="http://schemas.microsoft.com/office/excel/2006/main">
          <x14:cfRule type="dataBar" id="{CBBF1098-1673-40FD-B154-2C74F6EB3765}">
            <x14:dataBar minLength="0" maxLength="100" border="1" negativeBarBorderColorSameAsPositive="0">
              <x14:cfvo type="autoMin"/>
              <x14:cfvo type="autoMax"/>
              <x14:borderColor rgb="FFFFB628"/>
              <x14:negativeFillColor rgb="FFFF0000"/>
              <x14:negativeBorderColor rgb="FFFF0000"/>
              <x14:axisColor rgb="FF000000"/>
            </x14:dataBar>
          </x14:cfRule>
          <xm:sqref>O642:AS642</xm:sqref>
        </x14:conditionalFormatting>
        <x14:conditionalFormatting xmlns:xm="http://schemas.microsoft.com/office/excel/2006/main">
          <x14:cfRule type="dataBar" id="{AB597A41-867B-42BE-B3C6-DE421D0F6358}">
            <x14:dataBar minLength="0" maxLength="100" border="1" negativeBarBorderColorSameAsPositive="0">
              <x14:cfvo type="autoMin"/>
              <x14:cfvo type="autoMax"/>
              <x14:borderColor rgb="FFFFB628"/>
              <x14:negativeFillColor rgb="FFFF0000"/>
              <x14:negativeBorderColor rgb="FFFF0000"/>
              <x14:axisColor rgb="FF000000"/>
            </x14:dataBar>
          </x14:cfRule>
          <xm:sqref>O698:AS698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1878-E628-469B-9281-94DF41581313}">
  <dimension ref="A2:AX272"/>
  <sheetViews>
    <sheetView zoomScaleNormal="100" workbookViewId="0">
      <pane xSplit="12" ySplit="4" topLeftCell="Y118" activePane="bottomRight" state="frozen"/>
      <selection pane="topRight" activeCell="L1" sqref="L1"/>
      <selection pane="bottomLeft" activeCell="A5" sqref="A5"/>
      <selection pane="bottomRight" activeCell="AM140" sqref="AM140"/>
    </sheetView>
  </sheetViews>
  <sheetFormatPr defaultColWidth="9.140625" defaultRowHeight="12.75" x14ac:dyDescent="0.2"/>
  <cols>
    <col min="1" max="11" width="10" style="275" customWidth="1"/>
    <col min="12" max="12" width="10" style="274" customWidth="1"/>
    <col min="13" max="13" width="9.140625" style="275"/>
    <col min="14" max="14" width="27.85546875" style="275" bestFit="1" customWidth="1"/>
    <col min="15" max="15" width="12.7109375" style="275" bestFit="1" customWidth="1"/>
    <col min="16" max="16" width="11" style="275" bestFit="1" customWidth="1"/>
    <col min="17" max="17" width="12.85546875" style="275" bestFit="1" customWidth="1"/>
    <col min="18" max="18" width="11" style="275" bestFit="1" customWidth="1"/>
    <col min="19" max="19" width="12.85546875" style="275" bestFit="1" customWidth="1"/>
    <col min="20" max="21" width="11" style="275" bestFit="1" customWidth="1"/>
    <col min="22" max="22" width="12" style="275" bestFit="1" customWidth="1"/>
    <col min="23" max="23" width="12.140625" style="275" bestFit="1" customWidth="1"/>
    <col min="24" max="45" width="10.5703125" style="275" customWidth="1"/>
    <col min="46" max="46" width="12.5703125" style="275" bestFit="1" customWidth="1"/>
    <col min="47" max="50" width="10.5703125" style="275" customWidth="1"/>
    <col min="51" max="16384" width="9.140625" style="275"/>
  </cols>
  <sheetData>
    <row r="2" spans="1:50" x14ac:dyDescent="0.2">
      <c r="A2" s="459" t="s">
        <v>432</v>
      </c>
      <c r="B2" s="458">
        <f>+'Valuation Dashboard'!D10</f>
        <v>6.6935851643150164</v>
      </c>
      <c r="C2" s="275" t="s">
        <v>252</v>
      </c>
      <c r="D2" s="305">
        <v>1</v>
      </c>
      <c r="G2" s="279"/>
      <c r="H2" s="549" t="s">
        <v>119</v>
      </c>
      <c r="I2" s="549"/>
    </row>
    <row r="3" spans="1:50" x14ac:dyDescent="0.2">
      <c r="B3" s="458">
        <f>+B2*D3</f>
        <v>4.6855096150205116</v>
      </c>
      <c r="C3" s="275" t="s">
        <v>252</v>
      </c>
      <c r="D3" s="305">
        <v>0.7</v>
      </c>
      <c r="G3" s="279"/>
      <c r="H3" s="549"/>
      <c r="I3" s="549"/>
    </row>
    <row r="6" spans="1:50" x14ac:dyDescent="0.2">
      <c r="O6" s="300">
        <f>+YEAR(O8)</f>
        <v>2023</v>
      </c>
      <c r="P6" s="300">
        <f t="shared" ref="P6:AX6" si="0">+YEAR(P8)</f>
        <v>2023</v>
      </c>
      <c r="Q6" s="300">
        <f t="shared" si="0"/>
        <v>2023</v>
      </c>
      <c r="R6" s="300">
        <f t="shared" si="0"/>
        <v>2023</v>
      </c>
      <c r="S6" s="300">
        <f t="shared" si="0"/>
        <v>2023</v>
      </c>
      <c r="T6" s="300">
        <f t="shared" si="0"/>
        <v>2023</v>
      </c>
      <c r="U6" s="300">
        <f t="shared" si="0"/>
        <v>2023</v>
      </c>
      <c r="V6" s="300">
        <f t="shared" si="0"/>
        <v>2023</v>
      </c>
      <c r="W6" s="300">
        <f t="shared" si="0"/>
        <v>2023</v>
      </c>
      <c r="X6" s="300">
        <f t="shared" si="0"/>
        <v>2023</v>
      </c>
      <c r="Y6" s="300">
        <f t="shared" si="0"/>
        <v>2023</v>
      </c>
      <c r="Z6" s="300">
        <f t="shared" si="0"/>
        <v>2023</v>
      </c>
      <c r="AA6" s="300">
        <f t="shared" si="0"/>
        <v>2024</v>
      </c>
      <c r="AB6" s="300">
        <f t="shared" si="0"/>
        <v>2024</v>
      </c>
      <c r="AC6" s="300">
        <f t="shared" si="0"/>
        <v>2024</v>
      </c>
      <c r="AD6" s="300">
        <f t="shared" si="0"/>
        <v>2024</v>
      </c>
      <c r="AE6" s="300">
        <f t="shared" si="0"/>
        <v>2024</v>
      </c>
      <c r="AF6" s="300">
        <f t="shared" si="0"/>
        <v>2024</v>
      </c>
      <c r="AG6" s="300">
        <f t="shared" si="0"/>
        <v>2024</v>
      </c>
      <c r="AH6" s="300">
        <f t="shared" si="0"/>
        <v>2024</v>
      </c>
      <c r="AI6" s="300">
        <f t="shared" si="0"/>
        <v>2024</v>
      </c>
      <c r="AJ6" s="300">
        <f t="shared" si="0"/>
        <v>2024</v>
      </c>
      <c r="AK6" s="300">
        <f t="shared" si="0"/>
        <v>2024</v>
      </c>
      <c r="AL6" s="300">
        <f t="shared" si="0"/>
        <v>2024</v>
      </c>
      <c r="AM6" s="300">
        <f t="shared" si="0"/>
        <v>2025</v>
      </c>
      <c r="AN6" s="300">
        <f t="shared" si="0"/>
        <v>2025</v>
      </c>
      <c r="AO6" s="300">
        <f t="shared" si="0"/>
        <v>2025</v>
      </c>
      <c r="AP6" s="300">
        <f t="shared" si="0"/>
        <v>2025</v>
      </c>
      <c r="AQ6" s="300">
        <f t="shared" si="0"/>
        <v>2025</v>
      </c>
      <c r="AR6" s="300">
        <f t="shared" si="0"/>
        <v>2025</v>
      </c>
      <c r="AS6" s="300">
        <f t="shared" si="0"/>
        <v>2025</v>
      </c>
      <c r="AT6" s="300">
        <f t="shared" si="0"/>
        <v>2025</v>
      </c>
      <c r="AU6" s="300">
        <f t="shared" si="0"/>
        <v>2025</v>
      </c>
      <c r="AV6" s="300">
        <f t="shared" si="0"/>
        <v>2025</v>
      </c>
      <c r="AW6" s="300">
        <f t="shared" si="0"/>
        <v>2025</v>
      </c>
      <c r="AX6" s="300">
        <f t="shared" si="0"/>
        <v>2025</v>
      </c>
    </row>
    <row r="7" spans="1:50" x14ac:dyDescent="0.2">
      <c r="N7" s="280" t="s">
        <v>189</v>
      </c>
      <c r="O7" s="294" t="s">
        <v>203</v>
      </c>
      <c r="P7" s="294" t="str">
        <f>+O7</f>
        <v>Q1</v>
      </c>
      <c r="Q7" s="294" t="str">
        <f>+P7</f>
        <v>Q1</v>
      </c>
      <c r="R7" s="297" t="s">
        <v>204</v>
      </c>
      <c r="S7" s="297" t="str">
        <f t="shared" ref="S7:AX7" si="1">+R7</f>
        <v>Q2</v>
      </c>
      <c r="T7" s="297" t="str">
        <f t="shared" si="1"/>
        <v>Q2</v>
      </c>
      <c r="U7" s="298" t="s">
        <v>205</v>
      </c>
      <c r="V7" s="298" t="str">
        <f t="shared" si="1"/>
        <v>Q3</v>
      </c>
      <c r="W7" s="298" t="str">
        <f t="shared" si="1"/>
        <v>Q3</v>
      </c>
      <c r="X7" s="299" t="s">
        <v>206</v>
      </c>
      <c r="Y7" s="299" t="str">
        <f t="shared" si="1"/>
        <v>Q4</v>
      </c>
      <c r="Z7" s="299" t="str">
        <f t="shared" si="1"/>
        <v>Q4</v>
      </c>
      <c r="AA7" s="294" t="s">
        <v>203</v>
      </c>
      <c r="AB7" s="294" t="str">
        <f>+AA7</f>
        <v>Q1</v>
      </c>
      <c r="AC7" s="294" t="str">
        <f>+AB7</f>
        <v>Q1</v>
      </c>
      <c r="AD7" s="297" t="s">
        <v>204</v>
      </c>
      <c r="AE7" s="297" t="str">
        <f t="shared" si="1"/>
        <v>Q2</v>
      </c>
      <c r="AF7" s="297" t="str">
        <f t="shared" si="1"/>
        <v>Q2</v>
      </c>
      <c r="AG7" s="298" t="s">
        <v>205</v>
      </c>
      <c r="AH7" s="298" t="str">
        <f t="shared" si="1"/>
        <v>Q3</v>
      </c>
      <c r="AI7" s="298" t="str">
        <f t="shared" si="1"/>
        <v>Q3</v>
      </c>
      <c r="AJ7" s="299" t="s">
        <v>206</v>
      </c>
      <c r="AK7" s="299" t="str">
        <f t="shared" si="1"/>
        <v>Q4</v>
      </c>
      <c r="AL7" s="299" t="str">
        <f t="shared" si="1"/>
        <v>Q4</v>
      </c>
      <c r="AM7" s="294" t="s">
        <v>203</v>
      </c>
      <c r="AN7" s="294" t="str">
        <f>+AM7</f>
        <v>Q1</v>
      </c>
      <c r="AO7" s="294" t="str">
        <f>+AN7</f>
        <v>Q1</v>
      </c>
      <c r="AP7" s="297" t="s">
        <v>204</v>
      </c>
      <c r="AQ7" s="297" t="str">
        <f t="shared" si="1"/>
        <v>Q2</v>
      </c>
      <c r="AR7" s="297" t="str">
        <f t="shared" si="1"/>
        <v>Q2</v>
      </c>
      <c r="AS7" s="298" t="s">
        <v>205</v>
      </c>
      <c r="AT7" s="298" t="str">
        <f t="shared" si="1"/>
        <v>Q3</v>
      </c>
      <c r="AU7" s="298" t="str">
        <f t="shared" si="1"/>
        <v>Q3</v>
      </c>
      <c r="AV7" s="299" t="s">
        <v>206</v>
      </c>
      <c r="AW7" s="299" t="str">
        <f t="shared" si="1"/>
        <v>Q4</v>
      </c>
      <c r="AX7" s="299" t="str">
        <f t="shared" si="1"/>
        <v>Q4</v>
      </c>
    </row>
    <row r="8" spans="1:50" x14ac:dyDescent="0.2">
      <c r="O8" s="276">
        <f>+Timeline!J5</f>
        <v>44957</v>
      </c>
      <c r="P8" s="276">
        <f>+Timeline!K5</f>
        <v>44985</v>
      </c>
      <c r="Q8" s="276">
        <f>+Timeline!L5</f>
        <v>45016</v>
      </c>
      <c r="R8" s="276">
        <f>+Timeline!M5</f>
        <v>45046</v>
      </c>
      <c r="S8" s="276">
        <f>+Timeline!N5</f>
        <v>45077</v>
      </c>
      <c r="T8" s="276">
        <f>+Timeline!O5</f>
        <v>45107</v>
      </c>
      <c r="U8" s="276">
        <f>+Timeline!P5</f>
        <v>45138</v>
      </c>
      <c r="V8" s="276">
        <f>+Timeline!Q5</f>
        <v>45169</v>
      </c>
      <c r="W8" s="276">
        <f>+Timeline!R5</f>
        <v>45199</v>
      </c>
      <c r="X8" s="276">
        <f>+Timeline!S5</f>
        <v>45230</v>
      </c>
      <c r="Y8" s="276">
        <f>+Timeline!T5</f>
        <v>45260</v>
      </c>
      <c r="Z8" s="276">
        <f>+Timeline!U5</f>
        <v>45291</v>
      </c>
      <c r="AA8" s="276">
        <f>+Timeline!V5</f>
        <v>45322</v>
      </c>
      <c r="AB8" s="276">
        <f>+Timeline!W5</f>
        <v>45351</v>
      </c>
      <c r="AC8" s="276">
        <f>+Timeline!X5</f>
        <v>45382</v>
      </c>
      <c r="AD8" s="276">
        <f>+Timeline!Y5</f>
        <v>45412</v>
      </c>
      <c r="AE8" s="276">
        <f>+Timeline!Z5</f>
        <v>45443</v>
      </c>
      <c r="AF8" s="276">
        <f>+Timeline!AA5</f>
        <v>45473</v>
      </c>
      <c r="AG8" s="276">
        <f>+Timeline!AB5</f>
        <v>45504</v>
      </c>
      <c r="AH8" s="276">
        <f>+Timeline!AC5</f>
        <v>45535</v>
      </c>
      <c r="AI8" s="276">
        <f>+Timeline!AD5</f>
        <v>45565</v>
      </c>
      <c r="AJ8" s="276">
        <f>+Timeline!AE5</f>
        <v>45596</v>
      </c>
      <c r="AK8" s="276">
        <f>+Timeline!AF5</f>
        <v>45626</v>
      </c>
      <c r="AL8" s="276">
        <f>+Timeline!AG5</f>
        <v>45657</v>
      </c>
      <c r="AM8" s="276">
        <f>+Timeline!AH5</f>
        <v>45688</v>
      </c>
      <c r="AN8" s="276">
        <f>+Timeline!AI5</f>
        <v>45716</v>
      </c>
      <c r="AO8" s="276">
        <f>+Timeline!AJ5</f>
        <v>45747</v>
      </c>
      <c r="AP8" s="276">
        <f>+Timeline!AK5</f>
        <v>45777</v>
      </c>
      <c r="AQ8" s="276">
        <f>+Timeline!AL5</f>
        <v>45808</v>
      </c>
      <c r="AR8" s="276">
        <f>+Timeline!AM5</f>
        <v>45838</v>
      </c>
      <c r="AS8" s="276">
        <f>+Timeline!AN5</f>
        <v>45869</v>
      </c>
      <c r="AT8" s="276">
        <f>+Timeline!AO5</f>
        <v>45900</v>
      </c>
      <c r="AU8" s="276">
        <f>+Timeline!AP5</f>
        <v>45930</v>
      </c>
      <c r="AV8" s="276">
        <f>+Timeline!AQ5</f>
        <v>45961</v>
      </c>
      <c r="AW8" s="276">
        <f>+Timeline!AR5</f>
        <v>45991</v>
      </c>
      <c r="AX8" s="276">
        <f>+Timeline!AS5</f>
        <v>46022</v>
      </c>
    </row>
    <row r="9" spans="1:50" x14ac:dyDescent="0.2">
      <c r="N9" s="275" t="s">
        <v>111</v>
      </c>
      <c r="O9" s="275">
        <f>+Timeline!J679</f>
        <v>79567.891475488315</v>
      </c>
      <c r="P9" s="275">
        <f>+Timeline!K679</f>
        <v>51331.919046618772</v>
      </c>
      <c r="Q9" s="275">
        <f>+Timeline!L679</f>
        <v>36426.996643242928</v>
      </c>
      <c r="R9" s="275">
        <f>+Timeline!M679</f>
        <v>27254.279565526973</v>
      </c>
      <c r="S9" s="275">
        <f>+Timeline!N679</f>
        <v>23703.69238537729</v>
      </c>
      <c r="T9" s="275">
        <f>+Timeline!O679</f>
        <v>23153.127660576898</v>
      </c>
      <c r="U9" s="275">
        <f>+Timeline!P679</f>
        <v>32954.003711568228</v>
      </c>
      <c r="V9" s="275">
        <f>+Timeline!Q679</f>
        <v>21090.830170081743</v>
      </c>
      <c r="W9" s="275">
        <f>+Timeline!R679</f>
        <v>26368.107093315863</v>
      </c>
      <c r="X9" s="275">
        <f>+Timeline!S679</f>
        <v>29358.285091279606</v>
      </c>
      <c r="Y9" s="275">
        <f>+Timeline!T679</f>
        <v>43594.876376165281</v>
      </c>
      <c r="Z9" s="275">
        <f>+Timeline!U679</f>
        <v>65380.251265193721</v>
      </c>
      <c r="AA9" s="275">
        <f>+Timeline!V679</f>
        <v>45480.738702928866</v>
      </c>
      <c r="AB9" s="275">
        <f>+Timeline!W679</f>
        <v>42860.998495145635</v>
      </c>
      <c r="AC9" s="275">
        <f>+Timeline!X679</f>
        <v>41226.037811881186</v>
      </c>
      <c r="AD9" s="275">
        <f>+Timeline!Y679</f>
        <v>22515.27682692308</v>
      </c>
      <c r="AE9" s="275">
        <f>+Timeline!Z679</f>
        <v>21737.858357723577</v>
      </c>
      <c r="AF9" s="275">
        <f>+Timeline!AA679</f>
        <v>27777.400432234434</v>
      </c>
      <c r="AG9" s="275">
        <f>+Timeline!AB679</f>
        <v>38707.872727941176</v>
      </c>
      <c r="AH9" s="275">
        <f>+Timeline!AC679</f>
        <v>27464.011249042145</v>
      </c>
      <c r="AI9" s="275">
        <f>+Timeline!AD679</f>
        <v>41080.035619433176</v>
      </c>
      <c r="AJ9" s="275">
        <f>+Timeline!AE679</f>
        <v>57178.943210084035</v>
      </c>
      <c r="AK9" s="275">
        <f>+Timeline!AF679</f>
        <v>101160.40452678571</v>
      </c>
      <c r="AL9" s="275">
        <f>+Timeline!AG679</f>
        <v>164607.3815203252</v>
      </c>
      <c r="AM9" s="275">
        <f>+Timeline!AH679</f>
        <v>209409.63229508197</v>
      </c>
      <c r="AN9" s="275">
        <f>+Timeline!AI679</f>
        <v>148599.63074796749</v>
      </c>
      <c r="AO9" s="275">
        <f>+Timeline!AJ679</f>
        <v>88919.637305660377</v>
      </c>
      <c r="AP9" s="275">
        <f>+Timeline!AK679</f>
        <v>89712.858818565408</v>
      </c>
      <c r="AQ9" s="275">
        <f>+Timeline!AL679</f>
        <v>59531.507906779661</v>
      </c>
      <c r="AR9" s="275">
        <f>+Timeline!AM679</f>
        <v>85927.570008230439</v>
      </c>
      <c r="AS9" s="275">
        <f>+Timeline!AN679</f>
        <v>106987.43188764044</v>
      </c>
      <c r="AT9" s="275">
        <f>+Timeline!AO679</f>
        <v>85888.795687732345</v>
      </c>
      <c r="AU9" s="275">
        <f>+Timeline!AP679</f>
        <v>68908.447034246579</v>
      </c>
      <c r="AV9" s="275">
        <f>+Timeline!AQ679</f>
        <v>67856.46236426117</v>
      </c>
      <c r="AW9" s="275">
        <f>+Timeline!AR679</f>
        <v>93444.325092783503</v>
      </c>
      <c r="AX9" s="275">
        <f>+Timeline!AS679</f>
        <v>133220.37860481101</v>
      </c>
    </row>
    <row r="10" spans="1:50" x14ac:dyDescent="0.2">
      <c r="M10" s="278" t="b">
        <v>0</v>
      </c>
      <c r="N10" s="275" t="s">
        <v>165</v>
      </c>
      <c r="O10" s="275">
        <f>+Timeline!J680</f>
        <v>18377.077669894581</v>
      </c>
      <c r="P10" s="275">
        <f>+Timeline!K680</f>
        <v>11855.66999164552</v>
      </c>
      <c r="Q10" s="275">
        <f>+Timeline!L680</f>
        <v>8413.214604286537</v>
      </c>
      <c r="R10" s="275">
        <f>+Timeline!M680</f>
        <v>6294.6749389105416</v>
      </c>
      <c r="S10" s="275">
        <f>+Timeline!N680</f>
        <v>5474.6278674930027</v>
      </c>
      <c r="T10" s="275">
        <f>+Timeline!O680</f>
        <v>5347.4689027103577</v>
      </c>
      <c r="U10" s="275">
        <f>+Timeline!P680</f>
        <v>7611.0887760302694</v>
      </c>
      <c r="V10" s="275">
        <f>+Timeline!Q680</f>
        <v>4871.1586667789034</v>
      </c>
      <c r="W10" s="275">
        <f>+Timeline!R680</f>
        <v>6090.0036820912883</v>
      </c>
      <c r="X10" s="275">
        <f>+Timeline!S680</f>
        <v>6780.6181032654094</v>
      </c>
      <c r="Y10" s="275">
        <f>+Timeline!T680</f>
        <v>10068.715084916423</v>
      </c>
      <c r="Z10" s="275">
        <f>+Timeline!U680</f>
        <v>15100.286476082152</v>
      </c>
      <c r="AA10" s="275">
        <f>+Timeline!V680</f>
        <v>10504.275683683058</v>
      </c>
      <c r="AB10" s="275">
        <f>+Timeline!W680</f>
        <v>9899.2179351286777</v>
      </c>
      <c r="AC10" s="275">
        <f>+Timeline!X680</f>
        <v>9521.6058241827614</v>
      </c>
      <c r="AD10" s="275">
        <f>+Timeline!Y680</f>
        <v>5200.150253258973</v>
      </c>
      <c r="AE10" s="275">
        <f>+Timeline!Z680</f>
        <v>5020.5969268409808</v>
      </c>
      <c r="AF10" s="275">
        <f>+Timeline!AA680</f>
        <v>6415.4954435130421</v>
      </c>
      <c r="AG10" s="275">
        <f>+Timeline!AB680</f>
        <v>8940.0079651086889</v>
      </c>
      <c r="AH10" s="275">
        <f>+Timeline!AC680</f>
        <v>6343.1147726968047</v>
      </c>
      <c r="AI10" s="275">
        <f>+Timeline!AD680</f>
        <v>9487.8850156903245</v>
      </c>
      <c r="AJ10" s="275">
        <f>+Timeline!AE680</f>
        <v>13206.104384177501</v>
      </c>
      <c r="AK10" s="275">
        <f>+Timeline!AF680</f>
        <v>23364.10550327817</v>
      </c>
      <c r="AL10" s="275">
        <f>+Timeline!AG680</f>
        <v>38017.881071648968</v>
      </c>
      <c r="AM10" s="275">
        <f>+Timeline!AH680</f>
        <v>55076.550491803275</v>
      </c>
      <c r="AN10" s="275">
        <f>+Timeline!AI680</f>
        <v>38896.663634146345</v>
      </c>
      <c r="AO10" s="275">
        <f>+Timeline!AJ680</f>
        <v>26843.547781132067</v>
      </c>
      <c r="AP10" s="275">
        <f>+Timeline!AK680</f>
        <v>26871.011586497891</v>
      </c>
      <c r="AQ10" s="275">
        <f>+Timeline!AL680</f>
        <v>21501.127533898303</v>
      </c>
      <c r="AR10" s="275">
        <f>+Timeline!AM680</f>
        <v>37354.230304526747</v>
      </c>
      <c r="AS10" s="275">
        <f>+Timeline!AN680</f>
        <v>45670.874561797755</v>
      </c>
      <c r="AT10" s="275">
        <f>+Timeline!AO680</f>
        <v>35208.070617100369</v>
      </c>
      <c r="AU10" s="275">
        <f>+Timeline!AP680</f>
        <v>25273.841041095893</v>
      </c>
      <c r="AV10" s="275">
        <f>+Timeline!AQ680</f>
        <v>1821.5685704467355</v>
      </c>
      <c r="AW10" s="275">
        <f>+Timeline!AR680</f>
        <v>0</v>
      </c>
      <c r="AX10" s="275">
        <f>+Timeline!AS680</f>
        <v>0</v>
      </c>
    </row>
    <row r="11" spans="1:50" x14ac:dyDescent="0.2">
      <c r="M11" s="278"/>
      <c r="N11" s="275" t="s">
        <v>210</v>
      </c>
      <c r="O11" s="275">
        <f t="shared" ref="O11:U11" si="2">+O9-(O10*(1-$M$10))</f>
        <v>61190.813805593731</v>
      </c>
      <c r="P11" s="275">
        <f t="shared" si="2"/>
        <v>39476.249054973254</v>
      </c>
      <c r="Q11" s="275">
        <f t="shared" si="2"/>
        <v>28013.782038956393</v>
      </c>
      <c r="R11" s="275">
        <f t="shared" si="2"/>
        <v>20959.60462661643</v>
      </c>
      <c r="S11" s="275">
        <f t="shared" si="2"/>
        <v>18229.064517884286</v>
      </c>
      <c r="T11" s="275">
        <f t="shared" si="2"/>
        <v>17805.658757866542</v>
      </c>
      <c r="U11" s="275">
        <f t="shared" si="2"/>
        <v>25342.91493553796</v>
      </c>
      <c r="V11" s="275">
        <f t="shared" ref="V11" si="3">+V9-(V10*(1-$M$10))</f>
        <v>16219.671503302839</v>
      </c>
      <c r="W11" s="275">
        <f t="shared" ref="W11" si="4">+W9-(W10*(1-$M$10))</f>
        <v>20278.103411224576</v>
      </c>
      <c r="X11" s="275">
        <f t="shared" ref="X11" si="5">+X9-(X10*(1-$M$10))</f>
        <v>22577.666988014196</v>
      </c>
      <c r="Y11" s="275">
        <f t="shared" ref="Y11" si="6">+Y9-(Y10*(1-$M$10))</f>
        <v>33526.161291248856</v>
      </c>
      <c r="Z11" s="275">
        <f t="shared" ref="Z11" si="7">+Z9-(Z10*(1-$M$10))</f>
        <v>50279.964789111567</v>
      </c>
      <c r="AA11" s="275">
        <f t="shared" ref="AA11" si="8">+AA9-(AA10*(1-$M$10))</f>
        <v>34976.463019245806</v>
      </c>
      <c r="AB11" s="275">
        <f t="shared" ref="AB11" si="9">+AB9-(AB10*(1-$M$10))</f>
        <v>32961.780560016959</v>
      </c>
      <c r="AC11" s="275">
        <f t="shared" ref="AC11" si="10">+AC9-(AC10*(1-$M$10))</f>
        <v>31704.431987698423</v>
      </c>
      <c r="AD11" s="275">
        <f t="shared" ref="AD11" si="11">+AD9-(AD10*(1-$M$10))</f>
        <v>17315.126573664107</v>
      </c>
      <c r="AE11" s="275">
        <f t="shared" ref="AE11" si="12">+AE9-(AE10*(1-$M$10))</f>
        <v>16717.261430882594</v>
      </c>
      <c r="AF11" s="275">
        <f t="shared" ref="AF11" si="13">+AF9-(AF10*(1-$M$10))</f>
        <v>21361.904988721391</v>
      </c>
      <c r="AG11" s="275">
        <f t="shared" ref="AG11" si="14">+AG9-(AG10*(1-$M$10))</f>
        <v>29767.864762832487</v>
      </c>
      <c r="AH11" s="275">
        <f t="shared" ref="AH11" si="15">+AH9-(AH10*(1-$M$10))</f>
        <v>21120.89647634534</v>
      </c>
      <c r="AI11" s="275">
        <f t="shared" ref="AI11" si="16">+AI9-(AI10*(1-$M$10))</f>
        <v>31592.150603742852</v>
      </c>
      <c r="AJ11" s="275">
        <f t="shared" ref="AJ11" si="17">+AJ9-(AJ10*(1-$M$10))</f>
        <v>43972.838825906532</v>
      </c>
      <c r="AK11" s="275">
        <f t="shared" ref="AK11" si="18">+AK9-(AK10*(1-$M$10))</f>
        <v>77796.299023507541</v>
      </c>
      <c r="AL11" s="275">
        <f t="shared" ref="AL11" si="19">+AL9-(AL10*(1-$M$10))</f>
        <v>126589.50044867623</v>
      </c>
      <c r="AM11" s="275">
        <f t="shared" ref="AM11" si="20">+AM9-(AM10*(1-$M$10))</f>
        <v>154333.08180327871</v>
      </c>
      <c r="AN11" s="275">
        <f t="shared" ref="AN11" si="21">+AN9-(AN10*(1-$M$10))</f>
        <v>109702.96711382114</v>
      </c>
      <c r="AO11" s="275">
        <f t="shared" ref="AO11" si="22">+AO9-(AO10*(1-$M$10))</f>
        <v>62076.08952452831</v>
      </c>
      <c r="AP11" s="275">
        <f t="shared" ref="AP11" si="23">+AP9-(AP10*(1-$M$10))</f>
        <v>62841.847232067521</v>
      </c>
      <c r="AQ11" s="275">
        <f t="shared" ref="AQ11" si="24">+AQ9-(AQ10*(1-$M$10))</f>
        <v>38030.380372881358</v>
      </c>
      <c r="AR11" s="275">
        <f t="shared" ref="AR11" si="25">+AR9-(AR10*(1-$M$10))</f>
        <v>48573.339703703692</v>
      </c>
      <c r="AS11" s="275">
        <f t="shared" ref="AS11" si="26">+AS9-(AS10*(1-$M$10))</f>
        <v>61316.557325842688</v>
      </c>
      <c r="AT11" s="275">
        <f t="shared" ref="AT11" si="27">+AT9-(AT10*(1-$M$10))</f>
        <v>50680.725070631976</v>
      </c>
      <c r="AU11" s="275">
        <f t="shared" ref="AU11" si="28">+AU9-(AU10*(1-$M$10))</f>
        <v>43634.60599315069</v>
      </c>
      <c r="AV11" s="275">
        <f t="shared" ref="AV11" si="29">+AV9-(AV10*(1-$M$10))</f>
        <v>66034.893793814437</v>
      </c>
      <c r="AW11" s="275">
        <f t="shared" ref="AW11" si="30">+AW9-(AW10*(1-$M$10))</f>
        <v>93444.325092783503</v>
      </c>
      <c r="AX11" s="275">
        <f t="shared" ref="AX11" si="31">+AX9-(AX10*(1-$M$10))</f>
        <v>133220.37860481101</v>
      </c>
    </row>
    <row r="12" spans="1:50" x14ac:dyDescent="0.2">
      <c r="M12" s="278"/>
    </row>
    <row r="13" spans="1:50" x14ac:dyDescent="0.2">
      <c r="M13" s="278"/>
      <c r="N13" s="275" t="s">
        <v>112</v>
      </c>
      <c r="O13" s="275">
        <f>+Timeline!J684</f>
        <v>9156.6837035127319</v>
      </c>
      <c r="P13" s="275">
        <f>+Timeline!K684</f>
        <v>5907.2841806924889</v>
      </c>
      <c r="Q13" s="275">
        <f>+Timeline!L684</f>
        <v>4192.0236963153548</v>
      </c>
      <c r="R13" s="275">
        <f>+Timeline!M684</f>
        <v>3136.4261754443996</v>
      </c>
      <c r="S13" s="275">
        <f>+Timeline!N684</f>
        <v>2727.8241229394225</v>
      </c>
      <c r="T13" s="275">
        <f>+Timeline!O684</f>
        <v>2664.4650600080922</v>
      </c>
      <c r="U13" s="275">
        <f>+Timeline!P684</f>
        <v>3792.3512004106806</v>
      </c>
      <c r="V13" s="275">
        <f>+Timeline!Q684</f>
        <v>2427.1355861105776</v>
      </c>
      <c r="W13" s="275">
        <f>+Timeline!R684</f>
        <v>3034.445327588242</v>
      </c>
      <c r="X13" s="275">
        <f>+Timeline!S684</f>
        <v>3378.5554156756166</v>
      </c>
      <c r="Y13" s="275">
        <f>+Timeline!T684</f>
        <v>5016.9042646210828</v>
      </c>
      <c r="Z13" s="275">
        <f>+Timeline!U684</f>
        <v>7523.9681508462763</v>
      </c>
      <c r="AA13" s="275">
        <f>+Timeline!V684</f>
        <v>5603.1852635983259</v>
      </c>
      <c r="AB13" s="275">
        <f>+Timeline!W684</f>
        <v>5804.0546893203882</v>
      </c>
      <c r="AC13" s="275">
        <f>+Timeline!X684</f>
        <v>6118.4740297029703</v>
      </c>
      <c r="AD13" s="275">
        <f>+Timeline!Y684</f>
        <v>4900.8194038461534</v>
      </c>
      <c r="AE13" s="275">
        <f>+Timeline!Z684</f>
        <v>4735.4315609756104</v>
      </c>
      <c r="AF13" s="275">
        <f>+Timeline!AA684</f>
        <v>4716.9106446886453</v>
      </c>
      <c r="AG13" s="275">
        <f>+Timeline!AB684</f>
        <v>5971.7730955882353</v>
      </c>
      <c r="AH13" s="275">
        <f>+Timeline!AC684</f>
        <v>5151.7366666666667</v>
      </c>
      <c r="AI13" s="275">
        <f>+Timeline!AD684</f>
        <v>5592.224008097166</v>
      </c>
      <c r="AJ13" s="275">
        <f>+Timeline!AE684</f>
        <v>6342.5649159663863</v>
      </c>
      <c r="AK13" s="275">
        <f>+Timeline!AF684</f>
        <v>8518.0242232142864</v>
      </c>
      <c r="AL13" s="275">
        <f>+Timeline!AG684</f>
        <v>9272.3529186991873</v>
      </c>
      <c r="AM13" s="275">
        <f>+Timeline!AH684</f>
        <v>9950.7878114754112</v>
      </c>
      <c r="AN13" s="275">
        <f>+Timeline!AI684</f>
        <v>8734.0090325203255</v>
      </c>
      <c r="AO13" s="275">
        <f>+Timeline!AJ684</f>
        <v>6906.9116075471693</v>
      </c>
      <c r="AP13" s="275">
        <f>+Timeline!AK684</f>
        <v>8002.2685400843884</v>
      </c>
      <c r="AQ13" s="275">
        <f>+Timeline!AL684</f>
        <v>6854.8773474576265</v>
      </c>
      <c r="AR13" s="275">
        <f>+Timeline!AM684</f>
        <v>10073.772131687243</v>
      </c>
      <c r="AS13" s="275">
        <f>+Timeline!AN684</f>
        <v>968.46739325842691</v>
      </c>
      <c r="AT13" s="275">
        <f>+Timeline!AO684</f>
        <v>642.63389591078067</v>
      </c>
      <c r="AU13" s="275">
        <f>+Timeline!AP684</f>
        <v>522.66135616438351</v>
      </c>
      <c r="AV13" s="275">
        <f>+Timeline!AQ684</f>
        <v>0</v>
      </c>
      <c r="AW13" s="275">
        <f>+Timeline!AR684</f>
        <v>0</v>
      </c>
      <c r="AX13" s="275">
        <f>+Timeline!AS684</f>
        <v>0</v>
      </c>
    </row>
    <row r="14" spans="1:50" x14ac:dyDescent="0.2">
      <c r="M14" s="278" t="b">
        <f>+M10</f>
        <v>0</v>
      </c>
      <c r="N14" s="275" t="s">
        <v>166</v>
      </c>
      <c r="O14" s="275">
        <f>+Timeline!J685</f>
        <v>9156.6837035127319</v>
      </c>
      <c r="P14" s="275">
        <f>+Timeline!K685</f>
        <v>5907.2841806924889</v>
      </c>
      <c r="Q14" s="275">
        <f>+Timeline!L685</f>
        <v>4192.0236963153548</v>
      </c>
      <c r="R14" s="275">
        <f>+Timeline!M685</f>
        <v>3136.4261754443996</v>
      </c>
      <c r="S14" s="275">
        <f>+Timeline!N685</f>
        <v>2727.8241229394225</v>
      </c>
      <c r="T14" s="275">
        <f>+Timeline!O685</f>
        <v>2664.4650600080922</v>
      </c>
      <c r="U14" s="275">
        <f>+Timeline!P685</f>
        <v>3792.3512004106806</v>
      </c>
      <c r="V14" s="275">
        <f>+Timeline!Q685</f>
        <v>2427.1355861105776</v>
      </c>
      <c r="W14" s="275">
        <f>+Timeline!R685</f>
        <v>3034.445327588242</v>
      </c>
      <c r="X14" s="275">
        <f>+Timeline!S685</f>
        <v>3378.5554156756166</v>
      </c>
      <c r="Y14" s="275">
        <f>+Timeline!T685</f>
        <v>5016.9042646210828</v>
      </c>
      <c r="Z14" s="275">
        <f>+Timeline!U685</f>
        <v>7523.9681508462763</v>
      </c>
      <c r="AA14" s="275">
        <f>+Timeline!V685</f>
        <v>5603.1852635983259</v>
      </c>
      <c r="AB14" s="275">
        <f>+Timeline!W685</f>
        <v>5804.0546893203882</v>
      </c>
      <c r="AC14" s="275">
        <f>+Timeline!X685</f>
        <v>6118.4740297029703</v>
      </c>
      <c r="AD14" s="275">
        <f>+Timeline!Y685</f>
        <v>4900.8194038461534</v>
      </c>
      <c r="AE14" s="275">
        <f>+Timeline!Z685</f>
        <v>4735.4315609756104</v>
      </c>
      <c r="AF14" s="275">
        <f>+Timeline!AA685</f>
        <v>4716.9106446886453</v>
      </c>
      <c r="AG14" s="275">
        <f>+Timeline!AB685</f>
        <v>5971.7730955882353</v>
      </c>
      <c r="AH14" s="275">
        <f>+Timeline!AC685</f>
        <v>5151.7366666666667</v>
      </c>
      <c r="AI14" s="275">
        <f>+Timeline!AD685</f>
        <v>5592.224008097166</v>
      </c>
      <c r="AJ14" s="275">
        <f>+Timeline!AE685</f>
        <v>6342.5649159663863</v>
      </c>
      <c r="AK14" s="275">
        <f>+Timeline!AF685</f>
        <v>8518.0242232142864</v>
      </c>
      <c r="AL14" s="275">
        <f>+Timeline!AG685</f>
        <v>9272.3529186991873</v>
      </c>
      <c r="AM14" s="275">
        <f>+Timeline!AH685</f>
        <v>9950.7878114754112</v>
      </c>
      <c r="AN14" s="275">
        <f>+Timeline!AI685</f>
        <v>8734.0090325203255</v>
      </c>
      <c r="AO14" s="275">
        <f>+Timeline!AJ685</f>
        <v>6906.9116075471693</v>
      </c>
      <c r="AP14" s="275">
        <f>+Timeline!AK685</f>
        <v>8002.2685400843884</v>
      </c>
      <c r="AQ14" s="275">
        <f>+Timeline!AL685</f>
        <v>6854.8773474576265</v>
      </c>
      <c r="AR14" s="275">
        <f>+Timeline!AM685</f>
        <v>10073.772131687243</v>
      </c>
      <c r="AS14" s="275">
        <f>+Timeline!AN685</f>
        <v>968.46739325842691</v>
      </c>
      <c r="AT14" s="275">
        <f>+Timeline!AO685</f>
        <v>642.63389591078067</v>
      </c>
      <c r="AU14" s="275">
        <f>+Timeline!AP685</f>
        <v>522.66135616438351</v>
      </c>
      <c r="AV14" s="275">
        <f>+Timeline!AQ685</f>
        <v>0</v>
      </c>
      <c r="AW14" s="275">
        <f>+Timeline!AR685</f>
        <v>0</v>
      </c>
      <c r="AX14" s="275">
        <f>+Timeline!AS685</f>
        <v>0</v>
      </c>
    </row>
    <row r="15" spans="1:50" x14ac:dyDescent="0.2">
      <c r="M15" s="278"/>
      <c r="N15" s="275" t="s">
        <v>211</v>
      </c>
      <c r="O15" s="275">
        <f t="shared" ref="O15:U15" si="32">+O13-(O14*(1-$M$14))</f>
        <v>0</v>
      </c>
      <c r="P15" s="275">
        <f t="shared" si="32"/>
        <v>0</v>
      </c>
      <c r="Q15" s="275">
        <f t="shared" si="32"/>
        <v>0</v>
      </c>
      <c r="R15" s="275">
        <f t="shared" si="32"/>
        <v>0</v>
      </c>
      <c r="S15" s="275">
        <f t="shared" si="32"/>
        <v>0</v>
      </c>
      <c r="T15" s="275">
        <f t="shared" si="32"/>
        <v>0</v>
      </c>
      <c r="U15" s="275">
        <f t="shared" si="32"/>
        <v>0</v>
      </c>
      <c r="V15" s="275">
        <f t="shared" ref="V15" si="33">+V13-(V14*(1-$M$14))</f>
        <v>0</v>
      </c>
      <c r="W15" s="275">
        <f t="shared" ref="W15" si="34">+W13-(W14*(1-$M$14))</f>
        <v>0</v>
      </c>
      <c r="X15" s="275">
        <f t="shared" ref="X15" si="35">+X13-(X14*(1-$M$14))</f>
        <v>0</v>
      </c>
      <c r="Y15" s="275">
        <f t="shared" ref="Y15" si="36">+Y13-(Y14*(1-$M$14))</f>
        <v>0</v>
      </c>
      <c r="Z15" s="275">
        <f t="shared" ref="Z15" si="37">+Z13-(Z14*(1-$M$14))</f>
        <v>0</v>
      </c>
      <c r="AA15" s="275">
        <f t="shared" ref="AA15" si="38">+AA13-(AA14*(1-$M$14))</f>
        <v>0</v>
      </c>
      <c r="AB15" s="275">
        <f t="shared" ref="AB15" si="39">+AB13-(AB14*(1-$M$14))</f>
        <v>0</v>
      </c>
      <c r="AC15" s="275">
        <f t="shared" ref="AC15" si="40">+AC13-(AC14*(1-$M$14))</f>
        <v>0</v>
      </c>
      <c r="AD15" s="275">
        <f t="shared" ref="AD15" si="41">+AD13-(AD14*(1-$M$14))</f>
        <v>0</v>
      </c>
      <c r="AE15" s="275">
        <f t="shared" ref="AE15" si="42">+AE13-(AE14*(1-$M$14))</f>
        <v>0</v>
      </c>
      <c r="AF15" s="275">
        <f t="shared" ref="AF15" si="43">+AF13-(AF14*(1-$M$14))</f>
        <v>0</v>
      </c>
      <c r="AG15" s="275">
        <f t="shared" ref="AG15" si="44">+AG13-(AG14*(1-$M$14))</f>
        <v>0</v>
      </c>
      <c r="AH15" s="275">
        <f t="shared" ref="AH15" si="45">+AH13-(AH14*(1-$M$14))</f>
        <v>0</v>
      </c>
      <c r="AI15" s="275">
        <f t="shared" ref="AI15" si="46">+AI13-(AI14*(1-$M$14))</f>
        <v>0</v>
      </c>
      <c r="AJ15" s="275">
        <f t="shared" ref="AJ15" si="47">+AJ13-(AJ14*(1-$M$14))</f>
        <v>0</v>
      </c>
      <c r="AK15" s="275">
        <f t="shared" ref="AK15" si="48">+AK13-(AK14*(1-$M$14))</f>
        <v>0</v>
      </c>
      <c r="AL15" s="275">
        <f t="shared" ref="AL15" si="49">+AL13-(AL14*(1-$M$14))</f>
        <v>0</v>
      </c>
      <c r="AM15" s="275">
        <f t="shared" ref="AM15" si="50">+AM13-(AM14*(1-$M$14))</f>
        <v>0</v>
      </c>
      <c r="AN15" s="275">
        <f t="shared" ref="AN15" si="51">+AN13-(AN14*(1-$M$14))</f>
        <v>0</v>
      </c>
      <c r="AO15" s="275">
        <f t="shared" ref="AO15" si="52">+AO13-(AO14*(1-$M$14))</f>
        <v>0</v>
      </c>
      <c r="AP15" s="275">
        <f t="shared" ref="AP15" si="53">+AP13-(AP14*(1-$M$14))</f>
        <v>0</v>
      </c>
      <c r="AQ15" s="275">
        <f t="shared" ref="AQ15" si="54">+AQ13-(AQ14*(1-$M$14))</f>
        <v>0</v>
      </c>
      <c r="AR15" s="275">
        <f t="shared" ref="AR15" si="55">+AR13-(AR14*(1-$M$14))</f>
        <v>0</v>
      </c>
      <c r="AS15" s="275">
        <f t="shared" ref="AS15" si="56">+AS13-(AS14*(1-$M$14))</f>
        <v>0</v>
      </c>
      <c r="AT15" s="275">
        <f t="shared" ref="AT15" si="57">+AT13-(AT14*(1-$M$14))</f>
        <v>0</v>
      </c>
      <c r="AU15" s="275">
        <f t="shared" ref="AU15" si="58">+AU13-(AU14*(1-$M$14))</f>
        <v>0</v>
      </c>
      <c r="AV15" s="275">
        <f t="shared" ref="AV15" si="59">+AV13-(AV14*(1-$M$14))</f>
        <v>0</v>
      </c>
      <c r="AW15" s="275">
        <f t="shared" ref="AW15" si="60">+AW13-(AW14*(1-$M$14))</f>
        <v>0</v>
      </c>
      <c r="AX15" s="275">
        <f t="shared" ref="AX15" si="61">+AX13-(AX14*(1-$M$14))</f>
        <v>0</v>
      </c>
    </row>
    <row r="16" spans="1:50" x14ac:dyDescent="0.2">
      <c r="M16" s="278"/>
    </row>
    <row r="17" spans="13:50" x14ac:dyDescent="0.2">
      <c r="M17" s="278"/>
      <c r="N17" s="275" t="s">
        <v>113</v>
      </c>
      <c r="O17" s="275">
        <f>+Timeline!J689</f>
        <v>54103.137601103663</v>
      </c>
      <c r="P17" s="275">
        <f>+Timeline!K689</f>
        <v>34903.751098688837</v>
      </c>
      <c r="Q17" s="275">
        <f>+Timeline!L689</f>
        <v>24768.971192248355</v>
      </c>
      <c r="R17" s="275">
        <f>+Timeline!M689</f>
        <v>18531.872721635475</v>
      </c>
      <c r="S17" s="275">
        <f>+Timeline!N689</f>
        <v>16117.608585560807</v>
      </c>
      <c r="T17" s="275">
        <f>+Timeline!O689</f>
        <v>15743.245528907912</v>
      </c>
      <c r="U17" s="275">
        <f>+Timeline!P689</f>
        <v>22407.468191657455</v>
      </c>
      <c r="V17" s="275">
        <f>+Timeline!Q689</f>
        <v>14340.961732848764</v>
      </c>
      <c r="W17" s="275">
        <f>+Timeline!R689</f>
        <v>17929.30917102137</v>
      </c>
      <c r="X17" s="275">
        <f>+Timeline!S689</f>
        <v>19962.516394131744</v>
      </c>
      <c r="Y17" s="275">
        <f>+Timeline!T689</f>
        <v>29642.856578766703</v>
      </c>
      <c r="Z17" s="275">
        <f>+Timeline!U689</f>
        <v>44456.08228396</v>
      </c>
      <c r="AA17" s="275">
        <f>+Timeline!V689</f>
        <v>60655.065175983051</v>
      </c>
      <c r="AB17" s="275">
        <f>+Timeline!W689</f>
        <v>45824.974688737777</v>
      </c>
      <c r="AC17" s="275">
        <f>+Timeline!X689</f>
        <v>38786.753880891025</v>
      </c>
      <c r="AD17" s="275">
        <f>+Timeline!Y689</f>
        <v>26979.554262211499</v>
      </c>
      <c r="AE17" s="275">
        <f>+Timeline!Z689</f>
        <v>21088.829185365867</v>
      </c>
      <c r="AF17" s="275">
        <f>+Timeline!AA689</f>
        <v>24514.308847838831</v>
      </c>
      <c r="AG17" s="275">
        <f>+Timeline!AB689</f>
        <v>25899.673438676473</v>
      </c>
      <c r="AH17" s="275">
        <f>+Timeline!AC689</f>
        <v>27607.551630574711</v>
      </c>
      <c r="AI17" s="275">
        <f>+Timeline!AD689</f>
        <v>36952.403267530382</v>
      </c>
      <c r="AJ17" s="275">
        <f>+Timeline!AE689</f>
        <v>42933.524939579867</v>
      </c>
      <c r="AK17" s="275">
        <f>+Timeline!AF689</f>
        <v>43799.194079821413</v>
      </c>
      <c r="AL17" s="275">
        <f>+Timeline!AG689</f>
        <v>38578.795566504064</v>
      </c>
      <c r="AM17" s="275">
        <f>+Timeline!AH689</f>
        <v>43807.248827868854</v>
      </c>
      <c r="AN17" s="275">
        <f>+Timeline!AI689</f>
        <v>35453.790764227619</v>
      </c>
      <c r="AO17" s="275">
        <f>+Timeline!AJ689</f>
        <v>27834.162000000004</v>
      </c>
      <c r="AP17" s="275">
        <f>+Timeline!AK689</f>
        <v>28441.227130801679</v>
      </c>
      <c r="AQ17" s="275">
        <f>+Timeline!AL689</f>
        <v>36157.168372881359</v>
      </c>
      <c r="AR17" s="275">
        <f>+Timeline!AM689</f>
        <v>27455.972931851833</v>
      </c>
      <c r="AS17" s="275">
        <f>+Timeline!AN689</f>
        <v>25758.087020149811</v>
      </c>
      <c r="AT17" s="275">
        <f>+Timeline!AO689</f>
        <v>25496.408898810412</v>
      </c>
      <c r="AU17" s="275">
        <f>+Timeline!AP689</f>
        <v>30501.210162054798</v>
      </c>
      <c r="AV17" s="275">
        <f>+Timeline!AQ689</f>
        <v>33579.226948316158</v>
      </c>
      <c r="AW17" s="275">
        <f>+Timeline!AR689</f>
        <v>36247.739407697591</v>
      </c>
      <c r="AX17" s="275">
        <f>+Timeline!AS689</f>
        <v>37388.527438762889</v>
      </c>
    </row>
    <row r="18" spans="13:50" x14ac:dyDescent="0.2">
      <c r="M18" s="278" t="b">
        <v>1</v>
      </c>
      <c r="N18" s="275" t="s">
        <v>167</v>
      </c>
      <c r="O18" s="275">
        <f>+Timeline!J690</f>
        <v>4652.670505523769</v>
      </c>
      <c r="P18" s="275">
        <f>+Timeline!K690</f>
        <v>3001.5940011896764</v>
      </c>
      <c r="Q18" s="275">
        <f>+Timeline!L690</f>
        <v>2130.0402680526054</v>
      </c>
      <c r="R18" s="275">
        <f>+Timeline!M690</f>
        <v>1593.6727784585082</v>
      </c>
      <c r="S18" s="275">
        <f>+Timeline!N690</f>
        <v>1386.0549574501147</v>
      </c>
      <c r="T18" s="275">
        <f>+Timeline!O690</f>
        <v>1353.8611138159679</v>
      </c>
      <c r="U18" s="275">
        <f>+Timeline!P690</f>
        <v>1926.9597103118833</v>
      </c>
      <c r="V18" s="275">
        <f>+Timeline!Q690</f>
        <v>1233.2698736849111</v>
      </c>
      <c r="W18" s="275">
        <f>+Timeline!R690</f>
        <v>1541.8545330858271</v>
      </c>
      <c r="X18" s="275">
        <f>+Timeline!S690</f>
        <v>1716.7028634789713</v>
      </c>
      <c r="Y18" s="275">
        <f>+Timeline!T690</f>
        <v>2549.1764547992798</v>
      </c>
      <c r="Z18" s="275">
        <f>+Timeline!U690</f>
        <v>3823.0592901787472</v>
      </c>
      <c r="AA18" s="275">
        <f>+Timeline!V690</f>
        <v>5216.1121381833009</v>
      </c>
      <c r="AB18" s="275">
        <f>+Timeline!W690</f>
        <v>3940.7789936810282</v>
      </c>
      <c r="AC18" s="275">
        <f>+Timeline!X690</f>
        <v>3335.5179346003392</v>
      </c>
      <c r="AD18" s="275">
        <f>+Timeline!Y690</f>
        <v>2320.1422677824303</v>
      </c>
      <c r="AE18" s="275">
        <f>+Timeline!Z690</f>
        <v>1813.5616139345502</v>
      </c>
      <c r="AF18" s="275">
        <f>+Timeline!AA690</f>
        <v>2108.1402446669454</v>
      </c>
      <c r="AG18" s="275">
        <f>+Timeline!AB690</f>
        <v>2227.2764954831241</v>
      </c>
      <c r="AH18" s="275">
        <f>+Timeline!AC690</f>
        <v>2374.1477277776089</v>
      </c>
      <c r="AI18" s="275">
        <f>+Timeline!AD690</f>
        <v>3177.7705400130353</v>
      </c>
      <c r="AJ18" s="275">
        <f>+Timeline!AE690</f>
        <v>3692.1249680069855</v>
      </c>
      <c r="AK18" s="275">
        <f>+Timeline!AF690</f>
        <v>3766.5693247472459</v>
      </c>
      <c r="AL18" s="275">
        <f>+Timeline!AG690</f>
        <v>3317.6342857284317</v>
      </c>
      <c r="AM18" s="275">
        <f>+Timeline!AH690</f>
        <v>14986.221206947437</v>
      </c>
      <c r="AN18" s="275">
        <f>+Timeline!AI690</f>
        <v>13512.249786621958</v>
      </c>
      <c r="AO18" s="275">
        <f>+Timeline!AJ690</f>
        <v>10865.979632568917</v>
      </c>
      <c r="AP18" s="275">
        <f>+Timeline!AK690</f>
        <v>11989.020803853233</v>
      </c>
      <c r="AQ18" s="275">
        <f>+Timeline!AL690</f>
        <v>5992.012762899918</v>
      </c>
      <c r="AR18" s="275">
        <f>+Timeline!AM690</f>
        <v>1177.7059706730863</v>
      </c>
      <c r="AS18" s="275">
        <f>+Timeline!AN690</f>
        <v>4503.0927976318617</v>
      </c>
      <c r="AT18" s="275">
        <f>+Timeline!AO690</f>
        <v>3842.3177122852908</v>
      </c>
      <c r="AU18" s="275">
        <f>+Timeline!AP690</f>
        <v>4144.7196924657528</v>
      </c>
      <c r="AV18" s="275">
        <f>+Timeline!AQ690</f>
        <v>6717.805203884699</v>
      </c>
      <c r="AW18" s="275">
        <f>+Timeline!AR690</f>
        <v>6207.415028307897</v>
      </c>
      <c r="AX18" s="275">
        <f>+Timeline!AS690</f>
        <v>8961.1869671507902</v>
      </c>
    </row>
    <row r="19" spans="13:50" x14ac:dyDescent="0.2">
      <c r="M19" s="278"/>
      <c r="N19" s="275" t="s">
        <v>212</v>
      </c>
      <c r="O19" s="275">
        <f t="shared" ref="O19:U19" si="62">+O17-(O18*(1-$M$18))</f>
        <v>54103.137601103663</v>
      </c>
      <c r="P19" s="275">
        <f t="shared" si="62"/>
        <v>34903.751098688837</v>
      </c>
      <c r="Q19" s="275">
        <f t="shared" si="62"/>
        <v>24768.971192248355</v>
      </c>
      <c r="R19" s="275">
        <f t="shared" si="62"/>
        <v>18531.872721635475</v>
      </c>
      <c r="S19" s="275">
        <f t="shared" si="62"/>
        <v>16117.608585560807</v>
      </c>
      <c r="T19" s="275">
        <f t="shared" si="62"/>
        <v>15743.245528907912</v>
      </c>
      <c r="U19" s="275">
        <f t="shared" si="62"/>
        <v>22407.468191657455</v>
      </c>
      <c r="V19" s="275">
        <f t="shared" ref="V19" si="63">+V17-(V18*(1-$M$18))</f>
        <v>14340.961732848764</v>
      </c>
      <c r="W19" s="275">
        <f t="shared" ref="W19" si="64">+W17-(W18*(1-$M$18))</f>
        <v>17929.30917102137</v>
      </c>
      <c r="X19" s="275">
        <f t="shared" ref="X19" si="65">+X17-(X18*(1-$M$18))</f>
        <v>19962.516394131744</v>
      </c>
      <c r="Y19" s="275">
        <f t="shared" ref="Y19" si="66">+Y17-(Y18*(1-$M$18))</f>
        <v>29642.856578766703</v>
      </c>
      <c r="Z19" s="275">
        <f t="shared" ref="Z19" si="67">+Z17-(Z18*(1-$M$18))</f>
        <v>44456.08228396</v>
      </c>
      <c r="AA19" s="275">
        <f t="shared" ref="AA19" si="68">+AA17-(AA18*(1-$M$18))</f>
        <v>60655.065175983051</v>
      </c>
      <c r="AB19" s="275">
        <f t="shared" ref="AB19" si="69">+AB17-(AB18*(1-$M$18))</f>
        <v>45824.974688737777</v>
      </c>
      <c r="AC19" s="275">
        <f t="shared" ref="AC19" si="70">+AC17-(AC18*(1-$M$18))</f>
        <v>38786.753880891025</v>
      </c>
      <c r="AD19" s="275">
        <f t="shared" ref="AD19" si="71">+AD17-(AD18*(1-$M$18))</f>
        <v>26979.554262211499</v>
      </c>
      <c r="AE19" s="275">
        <f t="shared" ref="AE19" si="72">+AE17-(AE18*(1-$M$18))</f>
        <v>21088.829185365867</v>
      </c>
      <c r="AF19" s="275">
        <f t="shared" ref="AF19" si="73">+AF17-(AF18*(1-$M$18))</f>
        <v>24514.308847838831</v>
      </c>
      <c r="AG19" s="275">
        <f t="shared" ref="AG19" si="74">+AG17-(AG18*(1-$M$18))</f>
        <v>25899.673438676473</v>
      </c>
      <c r="AH19" s="275">
        <f t="shared" ref="AH19" si="75">+AH17-(AH18*(1-$M$18))</f>
        <v>27607.551630574711</v>
      </c>
      <c r="AI19" s="275">
        <f t="shared" ref="AI19" si="76">+AI17-(AI18*(1-$M$18))</f>
        <v>36952.403267530382</v>
      </c>
      <c r="AJ19" s="275">
        <f t="shared" ref="AJ19" si="77">+AJ17-(AJ18*(1-$M$18))</f>
        <v>42933.524939579867</v>
      </c>
      <c r="AK19" s="275">
        <f t="shared" ref="AK19" si="78">+AK17-(AK18*(1-$M$18))</f>
        <v>43799.194079821413</v>
      </c>
      <c r="AL19" s="275">
        <f t="shared" ref="AL19" si="79">+AL17-(AL18*(1-$M$18))</f>
        <v>38578.795566504064</v>
      </c>
      <c r="AM19" s="275">
        <f t="shared" ref="AM19" si="80">+AM17-(AM18*(1-$M$18))</f>
        <v>43807.248827868854</v>
      </c>
      <c r="AN19" s="275">
        <f t="shared" ref="AN19" si="81">+AN17-(AN18*(1-$M$18))</f>
        <v>35453.790764227619</v>
      </c>
      <c r="AO19" s="275">
        <f t="shared" ref="AO19" si="82">+AO17-(AO18*(1-$M$18))</f>
        <v>27834.162000000004</v>
      </c>
      <c r="AP19" s="275">
        <f t="shared" ref="AP19" si="83">+AP17-(AP18*(1-$M$18))</f>
        <v>28441.227130801679</v>
      </c>
      <c r="AQ19" s="275">
        <f t="shared" ref="AQ19" si="84">+AQ17-(AQ18*(1-$M$18))</f>
        <v>36157.168372881359</v>
      </c>
      <c r="AR19" s="275">
        <f t="shared" ref="AR19" si="85">+AR17-(AR18*(1-$M$18))</f>
        <v>27455.972931851833</v>
      </c>
      <c r="AS19" s="275">
        <f t="shared" ref="AS19" si="86">+AS17-(AS18*(1-$M$18))</f>
        <v>25758.087020149811</v>
      </c>
      <c r="AT19" s="275">
        <f t="shared" ref="AT19" si="87">+AT17-(AT18*(1-$M$18))</f>
        <v>25496.408898810412</v>
      </c>
      <c r="AU19" s="275">
        <f t="shared" ref="AU19" si="88">+AU17-(AU18*(1-$M$18))</f>
        <v>30501.210162054798</v>
      </c>
      <c r="AV19" s="275">
        <f t="shared" ref="AV19" si="89">+AV17-(AV18*(1-$M$18))</f>
        <v>33579.226948316158</v>
      </c>
      <c r="AW19" s="275">
        <f t="shared" ref="AW19" si="90">+AW17-(AW18*(1-$M$18))</f>
        <v>36247.739407697591</v>
      </c>
      <c r="AX19" s="275">
        <f t="shared" ref="AX19" si="91">+AX17-(AX18*(1-$M$18))</f>
        <v>37388.527438762889</v>
      </c>
    </row>
    <row r="21" spans="13:50" ht="13.5" thickBot="1" x14ac:dyDescent="0.25">
      <c r="N21" s="275" t="s">
        <v>209</v>
      </c>
      <c r="O21" s="277">
        <f>+O19+O15+O11</f>
        <v>115293.95140669739</v>
      </c>
      <c r="P21" s="277">
        <f t="shared" ref="P21:U21" si="92">+P19+P15+P11</f>
        <v>74380.000153662084</v>
      </c>
      <c r="Q21" s="277">
        <f t="shared" si="92"/>
        <v>52782.753231204748</v>
      </c>
      <c r="R21" s="277">
        <f t="shared" si="92"/>
        <v>39491.477348251909</v>
      </c>
      <c r="S21" s="277">
        <f t="shared" si="92"/>
        <v>34346.673103445093</v>
      </c>
      <c r="T21" s="277">
        <f t="shared" si="92"/>
        <v>33548.904286774457</v>
      </c>
      <c r="U21" s="277">
        <f t="shared" si="92"/>
        <v>47750.383127195411</v>
      </c>
      <c r="V21" s="277">
        <f t="shared" ref="V21:AV21" si="93">+V19+V15+V11</f>
        <v>30560.633236151603</v>
      </c>
      <c r="W21" s="277">
        <f t="shared" si="93"/>
        <v>38207.412582245946</v>
      </c>
      <c r="X21" s="277">
        <f t="shared" si="93"/>
        <v>42540.183382145944</v>
      </c>
      <c r="Y21" s="277">
        <f t="shared" si="93"/>
        <v>63169.017870015559</v>
      </c>
      <c r="Z21" s="277">
        <f t="shared" si="93"/>
        <v>94736.047073071561</v>
      </c>
      <c r="AA21" s="277">
        <f t="shared" si="93"/>
        <v>95631.528195228864</v>
      </c>
      <c r="AB21" s="277">
        <f t="shared" si="93"/>
        <v>78786.755248754736</v>
      </c>
      <c r="AC21" s="277">
        <f t="shared" si="93"/>
        <v>70491.18586858944</v>
      </c>
      <c r="AD21" s="277">
        <f t="shared" si="93"/>
        <v>44294.68083587561</v>
      </c>
      <c r="AE21" s="277">
        <f t="shared" si="93"/>
        <v>37806.090616248461</v>
      </c>
      <c r="AF21" s="277">
        <f t="shared" si="93"/>
        <v>45876.213836560222</v>
      </c>
      <c r="AG21" s="277">
        <f t="shared" si="93"/>
        <v>55667.538201508956</v>
      </c>
      <c r="AH21" s="277">
        <f t="shared" si="93"/>
        <v>48728.448106920056</v>
      </c>
      <c r="AI21" s="277">
        <f t="shared" si="93"/>
        <v>68544.553871273238</v>
      </c>
      <c r="AJ21" s="277">
        <f t="shared" si="93"/>
        <v>86906.3637654864</v>
      </c>
      <c r="AK21" s="277">
        <f t="shared" si="93"/>
        <v>121595.49310332895</v>
      </c>
      <c r="AL21" s="277">
        <f t="shared" si="93"/>
        <v>165168.2960151803</v>
      </c>
      <c r="AM21" s="277">
        <f t="shared" si="93"/>
        <v>198140.33063114755</v>
      </c>
      <c r="AN21" s="277">
        <f t="shared" si="93"/>
        <v>145156.75787804875</v>
      </c>
      <c r="AO21" s="277">
        <f t="shared" si="93"/>
        <v>89910.251524528314</v>
      </c>
      <c r="AP21" s="277">
        <f t="shared" si="93"/>
        <v>91283.0743628692</v>
      </c>
      <c r="AQ21" s="277">
        <f t="shared" si="93"/>
        <v>74187.548745762717</v>
      </c>
      <c r="AR21" s="277">
        <f t="shared" si="93"/>
        <v>76029.312635555529</v>
      </c>
      <c r="AS21" s="277">
        <f t="shared" si="93"/>
        <v>87074.644345992507</v>
      </c>
      <c r="AT21" s="277">
        <f t="shared" si="93"/>
        <v>76177.133969442395</v>
      </c>
      <c r="AU21" s="277">
        <f t="shared" si="93"/>
        <v>74135.816155205481</v>
      </c>
      <c r="AV21" s="277">
        <f t="shared" si="93"/>
        <v>99614.120742130588</v>
      </c>
      <c r="AW21" s="277">
        <f t="shared" ref="AW21:AX21" si="94">+AW19+AW15+AW11</f>
        <v>129692.06450048109</v>
      </c>
      <c r="AX21" s="277">
        <f t="shared" si="94"/>
        <v>170608.90604357389</v>
      </c>
    </row>
    <row r="22" spans="13:50" ht="13.5" thickTop="1" x14ac:dyDescent="0.2"/>
    <row r="31" spans="13:50" x14ac:dyDescent="0.2">
      <c r="N31" s="280" t="s">
        <v>189</v>
      </c>
      <c r="O31" s="275">
        <f>+Timeline!J667</f>
        <v>142827.71278010472</v>
      </c>
    </row>
    <row r="32" spans="13:50" x14ac:dyDescent="0.2">
      <c r="O32" s="276">
        <f>+O8</f>
        <v>44957</v>
      </c>
      <c r="P32" s="276">
        <f>+P8</f>
        <v>44985</v>
      </c>
      <c r="Q32" s="276">
        <f t="shared" ref="Q32:AX32" si="95">+Q8</f>
        <v>45016</v>
      </c>
      <c r="R32" s="276">
        <f t="shared" si="95"/>
        <v>45046</v>
      </c>
      <c r="S32" s="276">
        <f t="shared" si="95"/>
        <v>45077</v>
      </c>
      <c r="T32" s="276">
        <f t="shared" si="95"/>
        <v>45107</v>
      </c>
      <c r="U32" s="276">
        <f t="shared" si="95"/>
        <v>45138</v>
      </c>
      <c r="V32" s="276">
        <f t="shared" si="95"/>
        <v>45169</v>
      </c>
      <c r="W32" s="276">
        <f t="shared" si="95"/>
        <v>45199</v>
      </c>
      <c r="X32" s="276">
        <f t="shared" si="95"/>
        <v>45230</v>
      </c>
      <c r="Y32" s="276">
        <f t="shared" si="95"/>
        <v>45260</v>
      </c>
      <c r="Z32" s="276">
        <f t="shared" si="95"/>
        <v>45291</v>
      </c>
      <c r="AA32" s="276">
        <f t="shared" si="95"/>
        <v>45322</v>
      </c>
      <c r="AB32" s="276">
        <f t="shared" si="95"/>
        <v>45351</v>
      </c>
      <c r="AC32" s="276">
        <f t="shared" si="95"/>
        <v>45382</v>
      </c>
      <c r="AD32" s="276">
        <f t="shared" si="95"/>
        <v>45412</v>
      </c>
      <c r="AE32" s="276">
        <f t="shared" si="95"/>
        <v>45443</v>
      </c>
      <c r="AF32" s="276">
        <f t="shared" si="95"/>
        <v>45473</v>
      </c>
      <c r="AG32" s="276">
        <f t="shared" si="95"/>
        <v>45504</v>
      </c>
      <c r="AH32" s="276">
        <f t="shared" si="95"/>
        <v>45535</v>
      </c>
      <c r="AI32" s="276">
        <f t="shared" si="95"/>
        <v>45565</v>
      </c>
      <c r="AJ32" s="276">
        <f t="shared" si="95"/>
        <v>45596</v>
      </c>
      <c r="AK32" s="276">
        <f t="shared" si="95"/>
        <v>45626</v>
      </c>
      <c r="AL32" s="276">
        <f t="shared" si="95"/>
        <v>45657</v>
      </c>
      <c r="AM32" s="276">
        <f t="shared" si="95"/>
        <v>45688</v>
      </c>
      <c r="AN32" s="276">
        <f t="shared" si="95"/>
        <v>45716</v>
      </c>
      <c r="AO32" s="276">
        <f t="shared" si="95"/>
        <v>45747</v>
      </c>
      <c r="AP32" s="276">
        <f t="shared" si="95"/>
        <v>45777</v>
      </c>
      <c r="AQ32" s="276">
        <f t="shared" si="95"/>
        <v>45808</v>
      </c>
      <c r="AR32" s="276">
        <f t="shared" si="95"/>
        <v>45838</v>
      </c>
      <c r="AS32" s="276">
        <f t="shared" si="95"/>
        <v>45869</v>
      </c>
      <c r="AT32" s="276">
        <f t="shared" si="95"/>
        <v>45900</v>
      </c>
      <c r="AU32" s="276">
        <f t="shared" si="95"/>
        <v>45930</v>
      </c>
      <c r="AV32" s="276">
        <f t="shared" si="95"/>
        <v>45961</v>
      </c>
      <c r="AW32" s="276">
        <f t="shared" si="95"/>
        <v>45991</v>
      </c>
      <c r="AX32" s="276">
        <f t="shared" si="95"/>
        <v>46022</v>
      </c>
    </row>
    <row r="33" spans="14:50" x14ac:dyDescent="0.2">
      <c r="N33" s="275" t="s">
        <v>213</v>
      </c>
      <c r="O33" s="275">
        <f t="shared" ref="O33:AX33" si="96">+O21</f>
        <v>115293.95140669739</v>
      </c>
      <c r="P33" s="275">
        <f t="shared" si="96"/>
        <v>74380.000153662084</v>
      </c>
      <c r="Q33" s="275">
        <f t="shared" si="96"/>
        <v>52782.753231204748</v>
      </c>
      <c r="R33" s="275">
        <f t="shared" si="96"/>
        <v>39491.477348251909</v>
      </c>
      <c r="S33" s="275">
        <f t="shared" si="96"/>
        <v>34346.673103445093</v>
      </c>
      <c r="T33" s="275">
        <f t="shared" si="96"/>
        <v>33548.904286774457</v>
      </c>
      <c r="U33" s="275">
        <f t="shared" si="96"/>
        <v>47750.383127195411</v>
      </c>
      <c r="V33" s="275">
        <f t="shared" si="96"/>
        <v>30560.633236151603</v>
      </c>
      <c r="W33" s="275">
        <f t="shared" si="96"/>
        <v>38207.412582245946</v>
      </c>
      <c r="X33" s="275">
        <f t="shared" si="96"/>
        <v>42540.183382145944</v>
      </c>
      <c r="Y33" s="275">
        <f t="shared" si="96"/>
        <v>63169.017870015559</v>
      </c>
      <c r="Z33" s="275">
        <f t="shared" si="96"/>
        <v>94736.047073071561</v>
      </c>
      <c r="AA33" s="275">
        <f t="shared" si="96"/>
        <v>95631.528195228864</v>
      </c>
      <c r="AB33" s="275">
        <f t="shared" si="96"/>
        <v>78786.755248754736</v>
      </c>
      <c r="AC33" s="275">
        <f t="shared" si="96"/>
        <v>70491.18586858944</v>
      </c>
      <c r="AD33" s="275">
        <f t="shared" si="96"/>
        <v>44294.68083587561</v>
      </c>
      <c r="AE33" s="275">
        <f t="shared" si="96"/>
        <v>37806.090616248461</v>
      </c>
      <c r="AF33" s="275">
        <f t="shared" si="96"/>
        <v>45876.213836560222</v>
      </c>
      <c r="AG33" s="275">
        <f t="shared" si="96"/>
        <v>55667.538201508956</v>
      </c>
      <c r="AH33" s="275">
        <f t="shared" si="96"/>
        <v>48728.448106920056</v>
      </c>
      <c r="AI33" s="275">
        <f t="shared" si="96"/>
        <v>68544.553871273238</v>
      </c>
      <c r="AJ33" s="275">
        <f t="shared" si="96"/>
        <v>86906.3637654864</v>
      </c>
      <c r="AK33" s="275">
        <f t="shared" si="96"/>
        <v>121595.49310332895</v>
      </c>
      <c r="AL33" s="275">
        <f t="shared" si="96"/>
        <v>165168.2960151803</v>
      </c>
      <c r="AM33" s="275">
        <f t="shared" si="96"/>
        <v>198140.33063114755</v>
      </c>
      <c r="AN33" s="275">
        <f t="shared" si="96"/>
        <v>145156.75787804875</v>
      </c>
      <c r="AO33" s="275">
        <f t="shared" si="96"/>
        <v>89910.251524528314</v>
      </c>
      <c r="AP33" s="275">
        <f t="shared" si="96"/>
        <v>91283.0743628692</v>
      </c>
      <c r="AQ33" s="275">
        <f t="shared" si="96"/>
        <v>74187.548745762717</v>
      </c>
      <c r="AR33" s="275">
        <f t="shared" si="96"/>
        <v>76029.312635555529</v>
      </c>
      <c r="AS33" s="275">
        <f t="shared" si="96"/>
        <v>87074.644345992507</v>
      </c>
      <c r="AT33" s="275">
        <f t="shared" si="96"/>
        <v>76177.133969442395</v>
      </c>
      <c r="AU33" s="275">
        <f t="shared" si="96"/>
        <v>74135.816155205481</v>
      </c>
      <c r="AV33" s="275">
        <f t="shared" si="96"/>
        <v>99614.120742130588</v>
      </c>
      <c r="AW33" s="275">
        <f t="shared" si="96"/>
        <v>129692.06450048109</v>
      </c>
      <c r="AX33" s="275">
        <f t="shared" si="96"/>
        <v>170608.90604357389</v>
      </c>
    </row>
    <row r="34" spans="14:50" x14ac:dyDescent="0.2">
      <c r="N34" s="275" t="s">
        <v>214</v>
      </c>
      <c r="O34" s="275">
        <f>+Timeline!J671</f>
        <v>110641.28090117364</v>
      </c>
      <c r="P34" s="275">
        <f>+Timeline!K671</f>
        <v>71378.406152472409</v>
      </c>
      <c r="Q34" s="275">
        <f>+Timeline!L671</f>
        <v>50652.712963152138</v>
      </c>
      <c r="R34" s="275">
        <f>+Timeline!M671</f>
        <v>37897.804569793399</v>
      </c>
      <c r="S34" s="275">
        <f>+Timeline!N671</f>
        <v>32960.61814599498</v>
      </c>
      <c r="T34" s="275">
        <f>+Timeline!O671</f>
        <v>32195.043172958485</v>
      </c>
      <c r="U34" s="275">
        <f>+Timeline!P671</f>
        <v>45823.423416883532</v>
      </c>
      <c r="V34" s="275">
        <f>+Timeline!Q671</f>
        <v>29327.363362466691</v>
      </c>
      <c r="W34" s="275">
        <f>+Timeline!R671</f>
        <v>36665.558049160114</v>
      </c>
      <c r="X34" s="275">
        <f>+Timeline!S671</f>
        <v>40823.480518666969</v>
      </c>
      <c r="Y34" s="275">
        <f>+Timeline!T671</f>
        <v>60619.841415216273</v>
      </c>
      <c r="Z34" s="275">
        <f>+Timeline!U671</f>
        <v>90912.987782892829</v>
      </c>
      <c r="AA34" s="275">
        <f>+Timeline!V671</f>
        <v>90415.416057045557</v>
      </c>
      <c r="AB34" s="275">
        <f>+Timeline!W671</f>
        <v>74845.976255073707</v>
      </c>
      <c r="AC34" s="275">
        <f>+Timeline!X671</f>
        <v>67155.667933989112</v>
      </c>
      <c r="AD34" s="275">
        <f>+Timeline!Y671</f>
        <v>41974.538568093165</v>
      </c>
      <c r="AE34" s="275">
        <f>+Timeline!Z671</f>
        <v>35992.52900231391</v>
      </c>
      <c r="AF34" s="275">
        <f>+Timeline!AA671</f>
        <v>43768.073591893277</v>
      </c>
      <c r="AG34" s="275">
        <f>+Timeline!AB671</f>
        <v>53440.261706025834</v>
      </c>
      <c r="AH34" s="275">
        <f>+Timeline!AC671</f>
        <v>46354.300379142442</v>
      </c>
      <c r="AI34" s="275">
        <f>+Timeline!AD671</f>
        <v>65366.783331260202</v>
      </c>
      <c r="AJ34" s="275">
        <f>+Timeline!AE671</f>
        <v>83214.238797479426</v>
      </c>
      <c r="AK34" s="275">
        <f>+Timeline!AF671</f>
        <v>117828.92377858172</v>
      </c>
      <c r="AL34" s="275">
        <f>+Timeline!AG671</f>
        <v>161850.66172945185</v>
      </c>
      <c r="AM34" s="275">
        <f>+Timeline!AH671</f>
        <v>183154.10942420008</v>
      </c>
      <c r="AN34" s="275">
        <f>+Timeline!AI671</f>
        <v>131644.5080914268</v>
      </c>
      <c r="AO34" s="275">
        <f>+Timeline!AJ671</f>
        <v>79044.271891959404</v>
      </c>
      <c r="AP34" s="275">
        <f>+Timeline!AK671</f>
        <v>79294.053559015971</v>
      </c>
      <c r="AQ34" s="275">
        <f>+Timeline!AL671</f>
        <v>68195.535982862784</v>
      </c>
      <c r="AR34" s="275">
        <f>+Timeline!AM671</f>
        <v>74851.606664882449</v>
      </c>
      <c r="AS34" s="275">
        <f>+Timeline!AN671</f>
        <v>82571.551548360643</v>
      </c>
      <c r="AT34" s="275">
        <f>+Timeline!AO671</f>
        <v>72334.816257157101</v>
      </c>
      <c r="AU34" s="275">
        <f>+Timeline!AP671</f>
        <v>69991.096462739733</v>
      </c>
      <c r="AV34" s="275">
        <f>+Timeline!AQ671</f>
        <v>92896.315538245894</v>
      </c>
      <c r="AW34" s="275">
        <f>+Timeline!AR671</f>
        <v>123484.6494721732</v>
      </c>
      <c r="AX34" s="275">
        <f>+Timeline!AS671</f>
        <v>161647.71907642309</v>
      </c>
    </row>
    <row r="51" spans="14:50" x14ac:dyDescent="0.2">
      <c r="N51" s="280" t="s">
        <v>189</v>
      </c>
      <c r="O51" s="275">
        <f>+O33</f>
        <v>115293.95140669739</v>
      </c>
      <c r="P51" s="275">
        <f t="shared" ref="P51:AX51" si="97">+P33</f>
        <v>74380.000153662084</v>
      </c>
      <c r="Q51" s="275">
        <f t="shared" si="97"/>
        <v>52782.753231204748</v>
      </c>
      <c r="R51" s="275">
        <f t="shared" si="97"/>
        <v>39491.477348251909</v>
      </c>
      <c r="S51" s="275">
        <f t="shared" si="97"/>
        <v>34346.673103445093</v>
      </c>
      <c r="T51" s="275">
        <f t="shared" si="97"/>
        <v>33548.904286774457</v>
      </c>
      <c r="U51" s="275">
        <f t="shared" si="97"/>
        <v>47750.383127195411</v>
      </c>
      <c r="V51" s="275">
        <f t="shared" si="97"/>
        <v>30560.633236151603</v>
      </c>
      <c r="W51" s="275">
        <f t="shared" si="97"/>
        <v>38207.412582245946</v>
      </c>
      <c r="X51" s="275">
        <f t="shared" si="97"/>
        <v>42540.183382145944</v>
      </c>
      <c r="Y51" s="275">
        <f t="shared" si="97"/>
        <v>63169.017870015559</v>
      </c>
      <c r="Z51" s="275">
        <f t="shared" si="97"/>
        <v>94736.047073071561</v>
      </c>
      <c r="AA51" s="275">
        <f t="shared" si="97"/>
        <v>95631.528195228864</v>
      </c>
      <c r="AB51" s="275">
        <f t="shared" si="97"/>
        <v>78786.755248754736</v>
      </c>
      <c r="AC51" s="275">
        <f t="shared" si="97"/>
        <v>70491.18586858944</v>
      </c>
      <c r="AD51" s="275">
        <f t="shared" si="97"/>
        <v>44294.68083587561</v>
      </c>
      <c r="AE51" s="275">
        <f t="shared" si="97"/>
        <v>37806.090616248461</v>
      </c>
      <c r="AF51" s="275">
        <f t="shared" si="97"/>
        <v>45876.213836560222</v>
      </c>
      <c r="AG51" s="275">
        <f t="shared" si="97"/>
        <v>55667.538201508956</v>
      </c>
      <c r="AH51" s="275">
        <f t="shared" si="97"/>
        <v>48728.448106920056</v>
      </c>
      <c r="AI51" s="275">
        <f t="shared" si="97"/>
        <v>68544.553871273238</v>
      </c>
      <c r="AJ51" s="275">
        <f t="shared" si="97"/>
        <v>86906.3637654864</v>
      </c>
      <c r="AK51" s="275">
        <f t="shared" si="97"/>
        <v>121595.49310332895</v>
      </c>
      <c r="AL51" s="275">
        <f t="shared" si="97"/>
        <v>165168.2960151803</v>
      </c>
      <c r="AM51" s="275">
        <f t="shared" si="97"/>
        <v>198140.33063114755</v>
      </c>
      <c r="AN51" s="275">
        <f t="shared" si="97"/>
        <v>145156.75787804875</v>
      </c>
      <c r="AO51" s="275">
        <f t="shared" si="97"/>
        <v>89910.251524528314</v>
      </c>
      <c r="AP51" s="275">
        <f t="shared" si="97"/>
        <v>91283.0743628692</v>
      </c>
      <c r="AQ51" s="275">
        <f t="shared" si="97"/>
        <v>74187.548745762717</v>
      </c>
      <c r="AR51" s="275">
        <f t="shared" si="97"/>
        <v>76029.312635555529</v>
      </c>
      <c r="AS51" s="275">
        <f t="shared" si="97"/>
        <v>87074.644345992507</v>
      </c>
      <c r="AT51" s="275">
        <f t="shared" si="97"/>
        <v>76177.133969442395</v>
      </c>
      <c r="AU51" s="275">
        <f t="shared" si="97"/>
        <v>74135.816155205481</v>
      </c>
      <c r="AV51" s="275">
        <f t="shared" si="97"/>
        <v>99614.120742130588</v>
      </c>
      <c r="AW51" s="275">
        <f t="shared" si="97"/>
        <v>129692.06450048109</v>
      </c>
      <c r="AX51" s="275">
        <f t="shared" si="97"/>
        <v>170608.90604357389</v>
      </c>
    </row>
    <row r="53" spans="14:50" x14ac:dyDescent="0.2">
      <c r="N53" s="280" t="s">
        <v>222</v>
      </c>
    </row>
    <row r="55" spans="14:50" x14ac:dyDescent="0.2">
      <c r="O55" s="276">
        <f>+O32</f>
        <v>44957</v>
      </c>
      <c r="P55" s="276">
        <f t="shared" ref="P55:AX55" si="98">+P32</f>
        <v>44985</v>
      </c>
      <c r="Q55" s="276">
        <f t="shared" si="98"/>
        <v>45016</v>
      </c>
      <c r="R55" s="276">
        <f t="shared" si="98"/>
        <v>45046</v>
      </c>
      <c r="S55" s="276">
        <f t="shared" si="98"/>
        <v>45077</v>
      </c>
      <c r="T55" s="276">
        <f t="shared" si="98"/>
        <v>45107</v>
      </c>
      <c r="U55" s="276">
        <f t="shared" si="98"/>
        <v>45138</v>
      </c>
      <c r="V55" s="276">
        <f t="shared" si="98"/>
        <v>45169</v>
      </c>
      <c r="W55" s="276">
        <f t="shared" si="98"/>
        <v>45199</v>
      </c>
      <c r="X55" s="276">
        <f t="shared" si="98"/>
        <v>45230</v>
      </c>
      <c r="Y55" s="276">
        <f t="shared" si="98"/>
        <v>45260</v>
      </c>
      <c r="Z55" s="276">
        <f t="shared" si="98"/>
        <v>45291</v>
      </c>
      <c r="AA55" s="276">
        <f t="shared" si="98"/>
        <v>45322</v>
      </c>
      <c r="AB55" s="276">
        <f t="shared" si="98"/>
        <v>45351</v>
      </c>
      <c r="AC55" s="276">
        <f t="shared" si="98"/>
        <v>45382</v>
      </c>
      <c r="AD55" s="276">
        <f t="shared" si="98"/>
        <v>45412</v>
      </c>
      <c r="AE55" s="276">
        <f t="shared" si="98"/>
        <v>45443</v>
      </c>
      <c r="AF55" s="276">
        <f t="shared" si="98"/>
        <v>45473</v>
      </c>
      <c r="AG55" s="276">
        <f t="shared" si="98"/>
        <v>45504</v>
      </c>
      <c r="AH55" s="276">
        <f t="shared" si="98"/>
        <v>45535</v>
      </c>
      <c r="AI55" s="276">
        <f t="shared" si="98"/>
        <v>45565</v>
      </c>
      <c r="AJ55" s="276">
        <f t="shared" si="98"/>
        <v>45596</v>
      </c>
      <c r="AK55" s="276">
        <f t="shared" si="98"/>
        <v>45626</v>
      </c>
      <c r="AL55" s="276">
        <f t="shared" si="98"/>
        <v>45657</v>
      </c>
      <c r="AM55" s="276">
        <f t="shared" si="98"/>
        <v>45688</v>
      </c>
      <c r="AN55" s="276">
        <f t="shared" si="98"/>
        <v>45716</v>
      </c>
      <c r="AO55" s="276">
        <f t="shared" si="98"/>
        <v>45747</v>
      </c>
      <c r="AP55" s="276">
        <f t="shared" si="98"/>
        <v>45777</v>
      </c>
      <c r="AQ55" s="276">
        <f t="shared" si="98"/>
        <v>45808</v>
      </c>
      <c r="AR55" s="276">
        <f t="shared" si="98"/>
        <v>45838</v>
      </c>
      <c r="AS55" s="276">
        <f t="shared" si="98"/>
        <v>45869</v>
      </c>
      <c r="AT55" s="276">
        <f t="shared" si="98"/>
        <v>45900</v>
      </c>
      <c r="AU55" s="276">
        <f t="shared" si="98"/>
        <v>45930</v>
      </c>
      <c r="AV55" s="276">
        <f t="shared" si="98"/>
        <v>45961</v>
      </c>
      <c r="AW55" s="276">
        <f t="shared" si="98"/>
        <v>45991</v>
      </c>
      <c r="AX55" s="276">
        <f t="shared" si="98"/>
        <v>46022</v>
      </c>
    </row>
    <row r="56" spans="14:50" x14ac:dyDescent="0.2">
      <c r="N56" s="275" t="str">
        <f>+Timeline!C735</f>
        <v>OPERACIONES</v>
      </c>
      <c r="O56" s="287">
        <f>+Timeline!J739</f>
        <v>7.5101017046047339E-2</v>
      </c>
      <c r="P56" s="287">
        <f>+Timeline!K739</f>
        <v>0.11717326812785747</v>
      </c>
      <c r="Q56" s="287">
        <f>+Timeline!L739</f>
        <v>0.11446752105956791</v>
      </c>
      <c r="R56" s="287">
        <f>+Timeline!M739</f>
        <v>8.3133022503053919E-2</v>
      </c>
      <c r="S56" s="287">
        <f>+Timeline!N739</f>
        <v>0.10071376130805676</v>
      </c>
      <c r="T56" s="287">
        <f>+Timeline!O739</f>
        <v>0.10172087976299529</v>
      </c>
      <c r="U56" s="287">
        <f>+Timeline!P739</f>
        <v>0.12609302646002032</v>
      </c>
      <c r="V56" s="287">
        <f>+Timeline!Q739</f>
        <v>0.10068697331748844</v>
      </c>
      <c r="W56" s="287">
        <f>+Timeline!R739</f>
        <v>6.9528913949127899E-2</v>
      </c>
      <c r="X56" s="287">
        <f>+Timeline!S739</f>
        <v>7.4539827191718852E-2</v>
      </c>
      <c r="Y56" s="287">
        <f>+Timeline!T739</f>
        <v>6.8174780351260622E-2</v>
      </c>
      <c r="Z56" s="287">
        <f>+Timeline!U739</f>
        <v>6.8192312968852226E-2</v>
      </c>
      <c r="AA56" s="287">
        <f>+Timeline!V739</f>
        <v>8.6428334180146782E-2</v>
      </c>
      <c r="AB56" s="287">
        <f>+Timeline!W739</f>
        <v>0.13967048087632747</v>
      </c>
      <c r="AC56" s="287">
        <f>+Timeline!X739</f>
        <v>9.6769871140690703E-2</v>
      </c>
      <c r="AD56" s="287">
        <f>+Timeline!Y739</f>
        <v>0.13229954389328696</v>
      </c>
      <c r="AE56" s="287">
        <f>+Timeline!Z739</f>
        <v>0.11906064327253602</v>
      </c>
      <c r="AF56" s="287">
        <f>+Timeline!AA739</f>
        <v>8.0045379477824169E-2</v>
      </c>
      <c r="AG56" s="287">
        <f>+Timeline!AB739</f>
        <v>0.10985019470692152</v>
      </c>
      <c r="AH56" s="287">
        <f>+Timeline!AC739</f>
        <v>0.10543363061491019</v>
      </c>
      <c r="AI56" s="287">
        <f>+Timeline!AD739</f>
        <v>9.5015276051359968E-2</v>
      </c>
      <c r="AJ56" s="287">
        <f>+Timeline!AE739</f>
        <v>0.10522459562794775</v>
      </c>
      <c r="AK56" s="287">
        <f>+Timeline!AF739</f>
        <v>8.9020995429094266E-2</v>
      </c>
      <c r="AL56" s="287">
        <f>+Timeline!AG739</f>
        <v>8.1760828027493584E-2</v>
      </c>
      <c r="AM56" s="287">
        <f>+Timeline!AH739</f>
        <v>0.12868018077689022</v>
      </c>
      <c r="AN56" s="287">
        <f>+Timeline!AI739</f>
        <v>0.15131603878245067</v>
      </c>
      <c r="AO56" s="287">
        <f>+Timeline!AJ739</f>
        <v>0.21183622707879815</v>
      </c>
      <c r="AP56" s="291">
        <f>+CHOOSE($AO$61,AP63,AP68,AP73)</f>
        <v>0.14000000000000001</v>
      </c>
      <c r="AQ56" s="291">
        <f t="shared" ref="AQ56:AX56" si="99">+CHOOSE($AO$61,AQ63,AQ68,AQ73)</f>
        <v>0.14000000000000001</v>
      </c>
      <c r="AR56" s="291">
        <f t="shared" si="99"/>
        <v>0.09</v>
      </c>
      <c r="AS56" s="291">
        <f t="shared" si="99"/>
        <v>0.09</v>
      </c>
      <c r="AT56" s="291">
        <f t="shared" si="99"/>
        <v>0.09</v>
      </c>
      <c r="AU56" s="291">
        <f t="shared" si="99"/>
        <v>0.08</v>
      </c>
      <c r="AV56" s="291">
        <f t="shared" si="99"/>
        <v>0.08</v>
      </c>
      <c r="AW56" s="291">
        <f t="shared" si="99"/>
        <v>0.08</v>
      </c>
      <c r="AX56" s="291">
        <f t="shared" si="99"/>
        <v>0.1</v>
      </c>
    </row>
    <row r="57" spans="14:50" x14ac:dyDescent="0.2">
      <c r="N57" s="275" t="str">
        <f>+Timeline!C741</f>
        <v>INFRAESTRUCTURA</v>
      </c>
      <c r="O57" s="287">
        <f>+Timeline!J745</f>
        <v>5.852358920212998E-2</v>
      </c>
      <c r="P57" s="287">
        <f>+Timeline!K745</f>
        <v>0.13161716656203956</v>
      </c>
      <c r="Q57" s="287">
        <f>+Timeline!L745</f>
        <v>0.18330571538505266</v>
      </c>
      <c r="R57" s="287">
        <f>+Timeline!M745</f>
        <v>0.18379561784467444</v>
      </c>
      <c r="S57" s="287">
        <f>+Timeline!N745</f>
        <v>0.2284908273078646</v>
      </c>
      <c r="T57" s="287">
        <f>+Timeline!O745</f>
        <v>0.2506411743491116</v>
      </c>
      <c r="U57" s="287">
        <f>+Timeline!P745</f>
        <v>0.19507915558507044</v>
      </c>
      <c r="V57" s="287">
        <f>+Timeline!Q745</f>
        <v>0.23457803525778406</v>
      </c>
      <c r="W57" s="287">
        <f>+Timeline!R745</f>
        <v>0.19324115630786126</v>
      </c>
      <c r="X57" s="287">
        <f>+Timeline!S745</f>
        <v>0.14979825036809005</v>
      </c>
      <c r="Y57" s="287">
        <f>+Timeline!T745</f>
        <v>0.12229995311042402</v>
      </c>
      <c r="Z57" s="287">
        <f>+Timeline!U745</f>
        <v>8.9985247587352699E-2</v>
      </c>
      <c r="AA57" s="287">
        <f>+Timeline!V745</f>
        <v>9.6595226025967373E-2</v>
      </c>
      <c r="AB57" s="287">
        <f>+Timeline!W745</f>
        <v>0.14519608507919909</v>
      </c>
      <c r="AC57" s="287">
        <f>+Timeline!X745</f>
        <v>0.17907654572559795</v>
      </c>
      <c r="AD57" s="287">
        <f>+Timeline!Y745</f>
        <v>0.31557250597820691</v>
      </c>
      <c r="AE57" s="287">
        <f>+Timeline!Z745</f>
        <v>0.24849656769358161</v>
      </c>
      <c r="AF57" s="287">
        <f>+Timeline!AA745</f>
        <v>0.2250622051756202</v>
      </c>
      <c r="AG57" s="287">
        <f>+Timeline!AB745</f>
        <v>0.24224857748567202</v>
      </c>
      <c r="AH57" s="287">
        <f>+Timeline!AC745</f>
        <v>0.35466664895478273</v>
      </c>
      <c r="AI57" s="287">
        <f>+Timeline!AD745</f>
        <v>0.20505769554474876</v>
      </c>
      <c r="AJ57" s="287">
        <f>+Timeline!AE745</f>
        <v>0.17729756190569171</v>
      </c>
      <c r="AK57" s="287">
        <f>+Timeline!AF745</f>
        <v>0.14431648116445803</v>
      </c>
      <c r="AL57" s="287">
        <f>+Timeline!AG745</f>
        <v>9.4368514157686476E-2</v>
      </c>
      <c r="AM57" s="287">
        <f>+Timeline!AH745</f>
        <v>0.11934476310759609</v>
      </c>
      <c r="AN57" s="287">
        <f>+Timeline!AI745</f>
        <v>0.19853240219574139</v>
      </c>
      <c r="AO57" s="287">
        <f>+Timeline!AJ745</f>
        <v>0.19733822230332171</v>
      </c>
      <c r="AP57" s="291">
        <f t="shared" ref="AP57:AX57" si="100">+CHOOSE($AO$61,AP64,AP69,AP74)</f>
        <v>0.28000000000000003</v>
      </c>
      <c r="AQ57" s="291">
        <f t="shared" si="100"/>
        <v>0.28000000000000003</v>
      </c>
      <c r="AR57" s="291">
        <f t="shared" si="100"/>
        <v>0.18</v>
      </c>
      <c r="AS57" s="291">
        <f t="shared" si="100"/>
        <v>0.18</v>
      </c>
      <c r="AT57" s="291">
        <f t="shared" si="100"/>
        <v>0.18</v>
      </c>
      <c r="AU57" s="291">
        <f t="shared" si="100"/>
        <v>0.2</v>
      </c>
      <c r="AV57" s="291">
        <f t="shared" si="100"/>
        <v>0.2</v>
      </c>
      <c r="AW57" s="291">
        <f t="shared" si="100"/>
        <v>0.2</v>
      </c>
      <c r="AX57" s="291">
        <f t="shared" si="100"/>
        <v>0.22</v>
      </c>
    </row>
    <row r="58" spans="14:50" x14ac:dyDescent="0.2">
      <c r="N58" s="275" t="str">
        <f>+Timeline!C747</f>
        <v>PERSONAL</v>
      </c>
      <c r="O58" s="287">
        <f>+Timeline!J751</f>
        <v>0.1471233407912359</v>
      </c>
      <c r="P58" s="287">
        <f>+Timeline!K751</f>
        <v>0.22331489922929235</v>
      </c>
      <c r="Q58" s="287">
        <f>+Timeline!L751</f>
        <v>0.35124486035064345</v>
      </c>
      <c r="R58" s="287">
        <f>+Timeline!M751</f>
        <v>0.42719316716493883</v>
      </c>
      <c r="S58" s="287">
        <f>+Timeline!N751</f>
        <v>0.52080671152403957</v>
      </c>
      <c r="T58" s="287">
        <f>+Timeline!O751</f>
        <v>0.77602276301137119</v>
      </c>
      <c r="U58" s="287">
        <f>+Timeline!P751</f>
        <v>0.36093711719041338</v>
      </c>
      <c r="V58" s="287">
        <f>+Timeline!Q751</f>
        <v>0.46792428389247226</v>
      </c>
      <c r="W58" s="287">
        <f>+Timeline!R751</f>
        <v>0.36933917072678607</v>
      </c>
      <c r="X58" s="287">
        <f>+Timeline!S751</f>
        <v>0.35544161697442711</v>
      </c>
      <c r="Y58" s="287">
        <f>+Timeline!T751</f>
        <v>0.29025716846999838</v>
      </c>
      <c r="Z58" s="287">
        <f>+Timeline!U751</f>
        <v>0.25215621869416027</v>
      </c>
      <c r="AA58" s="287">
        <f>+Timeline!V751</f>
        <v>0.18192045869566884</v>
      </c>
      <c r="AB58" s="287">
        <f>+Timeline!W751</f>
        <v>0.31048165744418355</v>
      </c>
      <c r="AC58" s="287">
        <f>+Timeline!X751</f>
        <v>0.35831991809629954</v>
      </c>
      <c r="AD58" s="287">
        <f>+Timeline!Y751</f>
        <v>0.54945952865525582</v>
      </c>
      <c r="AE58" s="287">
        <f>+Timeline!Z751</f>
        <v>0.55874819609879778</v>
      </c>
      <c r="AF58" s="287">
        <f>+Timeline!AA751</f>
        <v>0.6603727446050438</v>
      </c>
      <c r="AG58" s="287">
        <f>+Timeline!AB751</f>
        <v>0.4015086348413488</v>
      </c>
      <c r="AH58" s="287">
        <f>+Timeline!AC751</f>
        <v>0.50155842021955344</v>
      </c>
      <c r="AI58" s="287">
        <f>+Timeline!AD751</f>
        <v>0.38915707156768775</v>
      </c>
      <c r="AJ58" s="287">
        <f>+Timeline!AE751</f>
        <v>0.34029349001055564</v>
      </c>
      <c r="AK58" s="287">
        <f>+Timeline!AF751</f>
        <v>0.27759434364223179</v>
      </c>
      <c r="AL58" s="287">
        <f>+Timeline!AG751</f>
        <v>0.28461054420340298</v>
      </c>
      <c r="AM58" s="287">
        <f>+Timeline!AH751</f>
        <v>0.16907210490432584</v>
      </c>
      <c r="AN58" s="287">
        <f>+Timeline!AI751</f>
        <v>0.26454340141323213</v>
      </c>
      <c r="AO58" s="287">
        <f>+Timeline!AJ751</f>
        <v>0.37090348413485597</v>
      </c>
      <c r="AP58" s="291">
        <f t="shared" ref="AP58:AX58" si="101">+CHOOSE($AO$61,AP65,AP70,AP75)</f>
        <v>0.52</v>
      </c>
      <c r="AQ58" s="291">
        <f t="shared" si="101"/>
        <v>0.52</v>
      </c>
      <c r="AR58" s="291">
        <f t="shared" si="101"/>
        <v>0.41</v>
      </c>
      <c r="AS58" s="291">
        <f t="shared" si="101"/>
        <v>0.41</v>
      </c>
      <c r="AT58" s="291">
        <f t="shared" si="101"/>
        <v>0.41</v>
      </c>
      <c r="AU58" s="291">
        <f t="shared" si="101"/>
        <v>0.5</v>
      </c>
      <c r="AV58" s="291">
        <f t="shared" si="101"/>
        <v>0.5</v>
      </c>
      <c r="AW58" s="291">
        <f t="shared" si="101"/>
        <v>0.5</v>
      </c>
      <c r="AX58" s="291">
        <f t="shared" si="101"/>
        <v>0.45</v>
      </c>
    </row>
    <row r="59" spans="14:50" ht="13.5" thickBot="1" x14ac:dyDescent="0.25">
      <c r="N59" s="275" t="str">
        <f>+Timeline!C753</f>
        <v>TOTAL</v>
      </c>
      <c r="O59" s="288">
        <f>+Timeline!J757</f>
        <v>0.28074794703941319</v>
      </c>
      <c r="P59" s="288">
        <f>+Timeline!K757</f>
        <v>0.47210533391918935</v>
      </c>
      <c r="Q59" s="288">
        <f>+Timeline!L757</f>
        <v>0.64901809679526401</v>
      </c>
      <c r="R59" s="288">
        <f>+Timeline!M757</f>
        <v>0.69412180751266717</v>
      </c>
      <c r="S59" s="288">
        <f>+Timeline!N757</f>
        <v>0.85001130013996085</v>
      </c>
      <c r="T59" s="288">
        <f>+Timeline!O757</f>
        <v>1.1283848171234783</v>
      </c>
      <c r="U59" s="288">
        <f>+Timeline!P757</f>
        <v>0.68210929923550412</v>
      </c>
      <c r="V59" s="288">
        <f>+Timeline!Q757</f>
        <v>0.80318929246774473</v>
      </c>
      <c r="W59" s="288">
        <f>+Timeline!R757</f>
        <v>0.63210924098377519</v>
      </c>
      <c r="X59" s="288">
        <f>+Timeline!S757</f>
        <v>0.57977969453423606</v>
      </c>
      <c r="Y59" s="288">
        <f>+Timeline!T757</f>
        <v>0.48073190193168303</v>
      </c>
      <c r="Z59" s="288">
        <f>+Timeline!U757</f>
        <v>0.41033377925036513</v>
      </c>
      <c r="AA59" s="288">
        <f>+Timeline!V757</f>
        <v>0.36494401890178302</v>
      </c>
      <c r="AB59" s="288">
        <f>+Timeline!W757</f>
        <v>0.59534822339971005</v>
      </c>
      <c r="AC59" s="288">
        <f>+Timeline!X757</f>
        <v>0.63416633496258823</v>
      </c>
      <c r="AD59" s="288">
        <f>+Timeline!Y757</f>
        <v>0.9973315785267497</v>
      </c>
      <c r="AE59" s="288">
        <f>+Timeline!Z757</f>
        <v>0.92630540706491538</v>
      </c>
      <c r="AF59" s="288">
        <f>+Timeline!AA757</f>
        <v>0.96548032925848826</v>
      </c>
      <c r="AG59" s="288">
        <f>+Timeline!AB757</f>
        <v>0.75360740703394236</v>
      </c>
      <c r="AH59" s="288">
        <f>+Timeline!AC757</f>
        <v>0.96165869978924634</v>
      </c>
      <c r="AI59" s="288">
        <f>+Timeline!AD757</f>
        <v>0.68923004316379655</v>
      </c>
      <c r="AJ59" s="288">
        <f>+Timeline!AE757</f>
        <v>0.62281564754419494</v>
      </c>
      <c r="AK59" s="288">
        <f>+Timeline!AF757</f>
        <v>0.5109318202357841</v>
      </c>
      <c r="AL59" s="288">
        <f>+Timeline!AG757</f>
        <v>0.4607398863885831</v>
      </c>
      <c r="AM59" s="288">
        <f>+Timeline!AH757</f>
        <v>0.41709704878881215</v>
      </c>
      <c r="AN59" s="288">
        <f>+Timeline!AI757</f>
        <v>0.61439184239142419</v>
      </c>
      <c r="AO59" s="288">
        <f>+Timeline!AJ757</f>
        <v>0.78007793351697585</v>
      </c>
      <c r="AP59" s="292">
        <f t="shared" ref="AP59:AX59" si="102">+CHOOSE($AO$61,AP66,AP71,AP76)</f>
        <v>0.94</v>
      </c>
      <c r="AQ59" s="292">
        <f t="shared" si="102"/>
        <v>0.94</v>
      </c>
      <c r="AR59" s="292">
        <f t="shared" si="102"/>
        <v>0.68</v>
      </c>
      <c r="AS59" s="292">
        <f t="shared" si="102"/>
        <v>0.68</v>
      </c>
      <c r="AT59" s="292">
        <f t="shared" si="102"/>
        <v>0.68</v>
      </c>
      <c r="AU59" s="292">
        <f t="shared" si="102"/>
        <v>0.78</v>
      </c>
      <c r="AV59" s="292">
        <f t="shared" si="102"/>
        <v>0.78</v>
      </c>
      <c r="AW59" s="292">
        <f t="shared" si="102"/>
        <v>0.78</v>
      </c>
      <c r="AX59" s="292">
        <f t="shared" si="102"/>
        <v>0.77</v>
      </c>
    </row>
    <row r="60" spans="14:50" ht="13.5" thickTop="1" x14ac:dyDescent="0.2"/>
    <row r="61" spans="14:50" x14ac:dyDescent="0.2">
      <c r="AO61" s="296">
        <v>1</v>
      </c>
    </row>
    <row r="63" spans="14:50" x14ac:dyDescent="0.2">
      <c r="O63" s="274"/>
      <c r="P63" s="274"/>
      <c r="Q63" s="274"/>
      <c r="R63" s="274"/>
      <c r="S63" s="274"/>
      <c r="T63" s="274"/>
      <c r="U63" s="274"/>
      <c r="V63" s="274"/>
      <c r="W63" s="274"/>
      <c r="X63" s="274"/>
      <c r="Y63" s="274"/>
      <c r="Z63" s="274"/>
      <c r="AA63" s="274"/>
      <c r="AB63" s="274"/>
      <c r="AC63" s="274"/>
      <c r="AD63" s="274"/>
      <c r="AE63" s="274"/>
      <c r="AF63" s="274"/>
      <c r="AG63" s="274"/>
      <c r="AH63" s="274"/>
      <c r="AI63" s="274"/>
      <c r="AJ63" s="274"/>
      <c r="AK63" s="274"/>
      <c r="AL63" s="274"/>
      <c r="AM63" s="274"/>
      <c r="AN63" s="274"/>
      <c r="AO63" s="294" t="s">
        <v>223</v>
      </c>
      <c r="AP63" s="289">
        <v>0.14000000000000001</v>
      </c>
      <c r="AQ63" s="289">
        <v>0.14000000000000001</v>
      </c>
      <c r="AR63" s="289">
        <v>0.09</v>
      </c>
      <c r="AS63" s="289">
        <v>0.09</v>
      </c>
      <c r="AT63" s="289">
        <v>0.09</v>
      </c>
      <c r="AU63" s="289">
        <v>0.08</v>
      </c>
      <c r="AV63" s="289">
        <v>0.08</v>
      </c>
      <c r="AW63" s="289">
        <v>0.08</v>
      </c>
      <c r="AX63" s="289">
        <v>0.1</v>
      </c>
    </row>
    <row r="64" spans="14:50" x14ac:dyDescent="0.2">
      <c r="O64" s="274"/>
      <c r="P64" s="274"/>
      <c r="Q64" s="274"/>
      <c r="R64" s="274"/>
      <c r="S64" s="274"/>
      <c r="T64" s="274"/>
      <c r="U64" s="274"/>
      <c r="V64" s="274"/>
      <c r="W64" s="274"/>
      <c r="X64" s="274"/>
      <c r="Y64" s="274"/>
      <c r="Z64" s="274"/>
      <c r="AA64" s="274"/>
      <c r="AB64" s="274"/>
      <c r="AC64" s="274"/>
      <c r="AD64" s="274"/>
      <c r="AE64" s="274"/>
      <c r="AF64" s="274"/>
      <c r="AG64" s="274"/>
      <c r="AH64" s="274"/>
      <c r="AI64" s="274"/>
      <c r="AJ64" s="274"/>
      <c r="AK64" s="274"/>
      <c r="AL64" s="274"/>
      <c r="AM64" s="274"/>
      <c r="AN64" s="274"/>
      <c r="AO64" s="293"/>
      <c r="AP64" s="289">
        <v>0.28000000000000003</v>
      </c>
      <c r="AQ64" s="289">
        <v>0.28000000000000003</v>
      </c>
      <c r="AR64" s="289">
        <v>0.18</v>
      </c>
      <c r="AS64" s="289">
        <v>0.18</v>
      </c>
      <c r="AT64" s="289">
        <v>0.18</v>
      </c>
      <c r="AU64" s="289">
        <v>0.2</v>
      </c>
      <c r="AV64" s="289">
        <v>0.2</v>
      </c>
      <c r="AW64" s="289">
        <v>0.2</v>
      </c>
      <c r="AX64" s="289">
        <v>0.22</v>
      </c>
    </row>
    <row r="65" spans="14:50" x14ac:dyDescent="0.2">
      <c r="O65" s="274"/>
      <c r="P65" s="274"/>
      <c r="Q65" s="274"/>
      <c r="R65" s="274"/>
      <c r="S65" s="274"/>
      <c r="T65" s="274"/>
      <c r="U65" s="274"/>
      <c r="V65" s="274"/>
      <c r="W65" s="274"/>
      <c r="X65" s="274"/>
      <c r="Y65" s="274"/>
      <c r="Z65" s="274"/>
      <c r="AA65" s="274"/>
      <c r="AB65" s="274"/>
      <c r="AC65" s="274"/>
      <c r="AD65" s="274"/>
      <c r="AE65" s="274"/>
      <c r="AF65" s="274"/>
      <c r="AG65" s="274"/>
      <c r="AH65" s="274"/>
      <c r="AI65" s="274"/>
      <c r="AJ65" s="274"/>
      <c r="AK65" s="274"/>
      <c r="AL65" s="274"/>
      <c r="AM65" s="274"/>
      <c r="AN65" s="274"/>
      <c r="AO65" s="293"/>
      <c r="AP65" s="289">
        <v>0.52</v>
      </c>
      <c r="AQ65" s="289">
        <v>0.52</v>
      </c>
      <c r="AR65" s="289">
        <v>0.41</v>
      </c>
      <c r="AS65" s="289">
        <v>0.41</v>
      </c>
      <c r="AT65" s="289">
        <v>0.41</v>
      </c>
      <c r="AU65" s="289">
        <v>0.5</v>
      </c>
      <c r="AV65" s="289">
        <v>0.5</v>
      </c>
      <c r="AW65" s="289">
        <v>0.5</v>
      </c>
      <c r="AX65" s="289">
        <v>0.45</v>
      </c>
    </row>
    <row r="66" spans="14:50" ht="13.5" thickBot="1" x14ac:dyDescent="0.25">
      <c r="O66" s="274"/>
      <c r="P66" s="274"/>
      <c r="Q66" s="274"/>
      <c r="R66" s="274"/>
      <c r="S66" s="274"/>
      <c r="T66" s="274"/>
      <c r="U66" s="274"/>
      <c r="V66" s="274"/>
      <c r="W66" s="274"/>
      <c r="X66" s="274"/>
      <c r="Y66" s="274"/>
      <c r="Z66" s="274"/>
      <c r="AA66" s="274"/>
      <c r="AB66" s="274"/>
      <c r="AC66" s="274"/>
      <c r="AD66" s="274"/>
      <c r="AE66" s="274"/>
      <c r="AF66" s="274"/>
      <c r="AG66" s="274"/>
      <c r="AH66" s="274"/>
      <c r="AI66" s="274"/>
      <c r="AJ66" s="274"/>
      <c r="AK66" s="274"/>
      <c r="AL66" s="274"/>
      <c r="AM66" s="274"/>
      <c r="AN66" s="274"/>
      <c r="AO66" s="293"/>
      <c r="AP66" s="290">
        <v>0.94</v>
      </c>
      <c r="AQ66" s="290">
        <v>0.94</v>
      </c>
      <c r="AR66" s="290">
        <v>0.68</v>
      </c>
      <c r="AS66" s="290">
        <v>0.68</v>
      </c>
      <c r="AT66" s="290">
        <v>0.68</v>
      </c>
      <c r="AU66" s="290">
        <v>0.78</v>
      </c>
      <c r="AV66" s="290">
        <v>0.78</v>
      </c>
      <c r="AW66" s="290">
        <v>0.78</v>
      </c>
      <c r="AX66" s="290">
        <v>0.77</v>
      </c>
    </row>
    <row r="67" spans="14:50" ht="13.5" thickTop="1" x14ac:dyDescent="0.2">
      <c r="O67" s="274"/>
      <c r="P67" s="274"/>
      <c r="Q67" s="274"/>
      <c r="R67" s="274"/>
      <c r="S67" s="274"/>
      <c r="T67" s="274"/>
      <c r="U67" s="274"/>
      <c r="V67" s="274"/>
      <c r="W67" s="274"/>
      <c r="X67" s="274"/>
      <c r="Y67" s="274"/>
      <c r="Z67" s="274"/>
      <c r="AA67" s="274"/>
      <c r="AB67" s="274"/>
      <c r="AC67" s="274"/>
      <c r="AD67" s="274"/>
      <c r="AE67" s="274"/>
      <c r="AF67" s="274"/>
      <c r="AG67" s="274"/>
      <c r="AH67" s="274"/>
      <c r="AI67" s="274"/>
      <c r="AJ67" s="274"/>
      <c r="AK67" s="274"/>
      <c r="AL67" s="274"/>
      <c r="AM67" s="274"/>
      <c r="AN67" s="274"/>
    </row>
    <row r="68" spans="14:50" x14ac:dyDescent="0.2">
      <c r="O68" s="274"/>
      <c r="P68" s="274"/>
      <c r="Q68" s="274"/>
      <c r="R68" s="274"/>
      <c r="S68" s="274"/>
      <c r="T68" s="274"/>
      <c r="U68" s="274"/>
      <c r="V68" s="274"/>
      <c r="W68" s="274"/>
      <c r="X68" s="274"/>
      <c r="Y68" s="274"/>
      <c r="Z68" s="274"/>
      <c r="AA68" s="274"/>
      <c r="AB68" s="274"/>
      <c r="AC68" s="274"/>
      <c r="AD68" s="274"/>
      <c r="AE68" s="274"/>
      <c r="AF68" s="274"/>
      <c r="AG68" s="274"/>
      <c r="AH68" s="274"/>
      <c r="AI68" s="274"/>
      <c r="AJ68" s="274"/>
      <c r="AK68" s="274"/>
      <c r="AL68" s="274"/>
      <c r="AM68" s="274"/>
      <c r="AN68" s="274"/>
      <c r="AO68" s="295">
        <v>2024</v>
      </c>
      <c r="AP68" s="289">
        <f>+AD56</f>
        <v>0.13229954389328696</v>
      </c>
      <c r="AQ68" s="289">
        <f t="shared" ref="AQ68:AX71" si="103">+AE56</f>
        <v>0.11906064327253602</v>
      </c>
      <c r="AR68" s="289">
        <f t="shared" si="103"/>
        <v>8.0045379477824169E-2</v>
      </c>
      <c r="AS68" s="289">
        <f t="shared" si="103"/>
        <v>0.10985019470692152</v>
      </c>
      <c r="AT68" s="289">
        <f t="shared" si="103"/>
        <v>0.10543363061491019</v>
      </c>
      <c r="AU68" s="289">
        <f t="shared" si="103"/>
        <v>9.5015276051359968E-2</v>
      </c>
      <c r="AV68" s="289">
        <f t="shared" si="103"/>
        <v>0.10522459562794775</v>
      </c>
      <c r="AW68" s="289">
        <f t="shared" si="103"/>
        <v>8.9020995429094266E-2</v>
      </c>
      <c r="AX68" s="289">
        <f t="shared" si="103"/>
        <v>8.1760828027493584E-2</v>
      </c>
    </row>
    <row r="69" spans="14:50" x14ac:dyDescent="0.2">
      <c r="O69" s="274"/>
      <c r="P69" s="274"/>
      <c r="Q69" s="274"/>
      <c r="R69" s="274"/>
      <c r="S69" s="274"/>
      <c r="T69" s="274"/>
      <c r="U69" s="274"/>
      <c r="V69" s="274"/>
      <c r="W69" s="274"/>
      <c r="X69" s="274"/>
      <c r="Y69" s="274"/>
      <c r="Z69" s="274"/>
      <c r="AA69" s="274"/>
      <c r="AB69" s="274"/>
      <c r="AC69" s="274"/>
      <c r="AD69" s="274"/>
      <c r="AE69" s="274"/>
      <c r="AF69" s="274"/>
      <c r="AG69" s="274"/>
      <c r="AH69" s="274"/>
      <c r="AI69" s="274"/>
      <c r="AJ69" s="274"/>
      <c r="AK69" s="274"/>
      <c r="AL69" s="274"/>
      <c r="AM69" s="274"/>
      <c r="AN69" s="274"/>
      <c r="AO69" s="293"/>
      <c r="AP69" s="289">
        <f t="shared" ref="AP69:AP71" si="104">+AD57</f>
        <v>0.31557250597820691</v>
      </c>
      <c r="AQ69" s="289">
        <f t="shared" si="103"/>
        <v>0.24849656769358161</v>
      </c>
      <c r="AR69" s="289">
        <f t="shared" si="103"/>
        <v>0.2250622051756202</v>
      </c>
      <c r="AS69" s="289">
        <f t="shared" si="103"/>
        <v>0.24224857748567202</v>
      </c>
      <c r="AT69" s="289">
        <f t="shared" si="103"/>
        <v>0.35466664895478273</v>
      </c>
      <c r="AU69" s="289">
        <f t="shared" si="103"/>
        <v>0.20505769554474876</v>
      </c>
      <c r="AV69" s="289">
        <f t="shared" si="103"/>
        <v>0.17729756190569171</v>
      </c>
      <c r="AW69" s="289">
        <f t="shared" si="103"/>
        <v>0.14431648116445803</v>
      </c>
      <c r="AX69" s="289">
        <f t="shared" si="103"/>
        <v>9.4368514157686476E-2</v>
      </c>
    </row>
    <row r="70" spans="14:50" x14ac:dyDescent="0.2">
      <c r="O70" s="274"/>
      <c r="P70" s="274"/>
      <c r="Q70" s="274"/>
      <c r="R70" s="274"/>
      <c r="S70" s="274"/>
      <c r="T70" s="274"/>
      <c r="U70" s="274"/>
      <c r="V70" s="274"/>
      <c r="W70" s="274"/>
      <c r="X70" s="274"/>
      <c r="Y70" s="274"/>
      <c r="Z70" s="274"/>
      <c r="AA70" s="274"/>
      <c r="AB70" s="274"/>
      <c r="AC70" s="274"/>
      <c r="AD70" s="274"/>
      <c r="AE70" s="274"/>
      <c r="AF70" s="274"/>
      <c r="AG70" s="274"/>
      <c r="AH70" s="274"/>
      <c r="AI70" s="274"/>
      <c r="AJ70" s="274"/>
      <c r="AK70" s="274"/>
      <c r="AL70" s="274"/>
      <c r="AM70" s="274"/>
      <c r="AN70" s="274"/>
      <c r="AO70" s="293"/>
      <c r="AP70" s="289">
        <f t="shared" si="104"/>
        <v>0.54945952865525582</v>
      </c>
      <c r="AQ70" s="289">
        <f t="shared" si="103"/>
        <v>0.55874819609879778</v>
      </c>
      <c r="AR70" s="289">
        <f t="shared" si="103"/>
        <v>0.6603727446050438</v>
      </c>
      <c r="AS70" s="289">
        <f t="shared" si="103"/>
        <v>0.4015086348413488</v>
      </c>
      <c r="AT70" s="289">
        <f t="shared" si="103"/>
        <v>0.50155842021955344</v>
      </c>
      <c r="AU70" s="289">
        <f t="shared" si="103"/>
        <v>0.38915707156768775</v>
      </c>
      <c r="AV70" s="289">
        <f t="shared" si="103"/>
        <v>0.34029349001055564</v>
      </c>
      <c r="AW70" s="289">
        <f t="shared" si="103"/>
        <v>0.27759434364223179</v>
      </c>
      <c r="AX70" s="289">
        <f t="shared" si="103"/>
        <v>0.28461054420340298</v>
      </c>
    </row>
    <row r="71" spans="14:50" ht="13.5" thickBot="1" x14ac:dyDescent="0.25">
      <c r="O71" s="274"/>
      <c r="P71" s="274"/>
      <c r="Q71" s="274"/>
      <c r="R71" s="274"/>
      <c r="S71" s="274"/>
      <c r="T71" s="274"/>
      <c r="U71" s="274"/>
      <c r="V71" s="274"/>
      <c r="W71" s="274"/>
      <c r="X71" s="274"/>
      <c r="Y71" s="274"/>
      <c r="Z71" s="274"/>
      <c r="AA71" s="274"/>
      <c r="AB71" s="274"/>
      <c r="AC71" s="274"/>
      <c r="AD71" s="274"/>
      <c r="AE71" s="274"/>
      <c r="AF71" s="274"/>
      <c r="AG71" s="274"/>
      <c r="AH71" s="274"/>
      <c r="AI71" s="274"/>
      <c r="AJ71" s="274"/>
      <c r="AK71" s="274"/>
      <c r="AL71" s="274"/>
      <c r="AM71" s="274"/>
      <c r="AN71" s="274"/>
      <c r="AO71" s="293"/>
      <c r="AP71" s="290">
        <f t="shared" si="104"/>
        <v>0.9973315785267497</v>
      </c>
      <c r="AQ71" s="290">
        <f t="shared" si="103"/>
        <v>0.92630540706491538</v>
      </c>
      <c r="AR71" s="290">
        <f t="shared" si="103"/>
        <v>0.96548032925848826</v>
      </c>
      <c r="AS71" s="290">
        <f t="shared" si="103"/>
        <v>0.75360740703394236</v>
      </c>
      <c r="AT71" s="290">
        <f t="shared" si="103"/>
        <v>0.96165869978924634</v>
      </c>
      <c r="AU71" s="290">
        <f t="shared" si="103"/>
        <v>0.68923004316379655</v>
      </c>
      <c r="AV71" s="290">
        <f t="shared" si="103"/>
        <v>0.62281564754419494</v>
      </c>
      <c r="AW71" s="290">
        <f t="shared" si="103"/>
        <v>0.5109318202357841</v>
      </c>
      <c r="AX71" s="290">
        <f t="shared" si="103"/>
        <v>0.4607398863885831</v>
      </c>
    </row>
    <row r="72" spans="14:50" ht="13.5" thickTop="1" x14ac:dyDescent="0.2">
      <c r="O72" s="274"/>
      <c r="P72" s="274"/>
      <c r="Q72" s="274"/>
      <c r="R72" s="274"/>
      <c r="S72" s="274"/>
      <c r="T72" s="274"/>
      <c r="U72" s="274"/>
      <c r="V72" s="274"/>
      <c r="W72" s="274"/>
      <c r="X72" s="274"/>
      <c r="Y72" s="274"/>
      <c r="Z72" s="274"/>
      <c r="AA72" s="274"/>
      <c r="AB72" s="274"/>
      <c r="AC72" s="274"/>
      <c r="AD72" s="274"/>
      <c r="AE72" s="274"/>
      <c r="AF72" s="274"/>
      <c r="AG72" s="274"/>
      <c r="AH72" s="274"/>
      <c r="AI72" s="274"/>
      <c r="AJ72" s="274"/>
      <c r="AK72" s="274"/>
      <c r="AL72" s="274"/>
      <c r="AM72" s="274"/>
      <c r="AN72" s="274"/>
    </row>
    <row r="73" spans="14:50" x14ac:dyDescent="0.2">
      <c r="O73" s="274"/>
      <c r="P73" s="274"/>
      <c r="Q73" s="274"/>
      <c r="R73" s="274"/>
      <c r="S73" s="274"/>
      <c r="T73" s="274"/>
      <c r="U73" s="274"/>
      <c r="V73" s="274"/>
      <c r="W73" s="274"/>
      <c r="X73" s="274"/>
      <c r="Y73" s="274"/>
      <c r="Z73" s="274"/>
      <c r="AA73" s="274"/>
      <c r="AB73" s="274"/>
      <c r="AC73" s="274"/>
      <c r="AD73" s="274"/>
      <c r="AE73" s="274"/>
      <c r="AF73" s="274"/>
      <c r="AG73" s="274"/>
      <c r="AH73" s="274"/>
      <c r="AI73" s="274"/>
      <c r="AJ73" s="274"/>
      <c r="AK73" s="274"/>
      <c r="AL73" s="274"/>
      <c r="AM73" s="274"/>
      <c r="AN73" s="274"/>
      <c r="AO73" s="295" t="s">
        <v>224</v>
      </c>
      <c r="AP73" s="289">
        <f>+AVERAGE(R56,AD56)</f>
        <v>0.10771628319817045</v>
      </c>
      <c r="AQ73" s="289">
        <f t="shared" ref="AQ73:AX75" si="105">+AVERAGE(S56,AE56)</f>
        <v>0.10988720229029639</v>
      </c>
      <c r="AR73" s="289">
        <f t="shared" si="105"/>
        <v>9.0883129620409731E-2</v>
      </c>
      <c r="AS73" s="289">
        <f t="shared" si="105"/>
        <v>0.11797161058347092</v>
      </c>
      <c r="AT73" s="289">
        <f t="shared" si="105"/>
        <v>0.10306030196619931</v>
      </c>
      <c r="AU73" s="289">
        <f t="shared" si="105"/>
        <v>8.2272095000243933E-2</v>
      </c>
      <c r="AV73" s="289">
        <f t="shared" si="105"/>
        <v>8.9882211409833296E-2</v>
      </c>
      <c r="AW73" s="289">
        <f t="shared" si="105"/>
        <v>7.8597887890177437E-2</v>
      </c>
      <c r="AX73" s="289">
        <f t="shared" si="105"/>
        <v>7.4976570498172912E-2</v>
      </c>
    </row>
    <row r="74" spans="14:50" x14ac:dyDescent="0.2">
      <c r="O74" s="274"/>
      <c r="P74" s="274"/>
      <c r="Q74" s="274"/>
      <c r="R74" s="274"/>
      <c r="S74" s="274"/>
      <c r="T74" s="274"/>
      <c r="U74" s="274"/>
      <c r="V74" s="274"/>
      <c r="W74" s="274"/>
      <c r="X74" s="274"/>
      <c r="Y74" s="274"/>
      <c r="Z74" s="274"/>
      <c r="AA74" s="274"/>
      <c r="AB74" s="274"/>
      <c r="AC74" s="274"/>
      <c r="AD74" s="274"/>
      <c r="AE74" s="274"/>
      <c r="AF74" s="274"/>
      <c r="AG74" s="274"/>
      <c r="AH74" s="274"/>
      <c r="AI74" s="274"/>
      <c r="AJ74" s="274"/>
      <c r="AK74" s="274"/>
      <c r="AL74" s="274"/>
      <c r="AM74" s="274"/>
      <c r="AN74" s="274"/>
      <c r="AO74" s="293"/>
      <c r="AP74" s="289">
        <f t="shared" ref="AP74:AP75" si="106">+AVERAGE(R57,AD57)</f>
        <v>0.24968406191144066</v>
      </c>
      <c r="AQ74" s="289">
        <f t="shared" si="105"/>
        <v>0.23849369750072311</v>
      </c>
      <c r="AR74" s="289">
        <f t="shared" si="105"/>
        <v>0.2378516897623659</v>
      </c>
      <c r="AS74" s="289">
        <f t="shared" si="105"/>
        <v>0.21866386653537123</v>
      </c>
      <c r="AT74" s="289">
        <f t="shared" si="105"/>
        <v>0.29462234210628341</v>
      </c>
      <c r="AU74" s="289">
        <f t="shared" si="105"/>
        <v>0.19914942592630502</v>
      </c>
      <c r="AV74" s="289">
        <f t="shared" si="105"/>
        <v>0.16354790613689088</v>
      </c>
      <c r="AW74" s="289">
        <f t="shared" si="105"/>
        <v>0.13330821713744101</v>
      </c>
      <c r="AX74" s="289">
        <f t="shared" si="105"/>
        <v>9.2176880872519587E-2</v>
      </c>
    </row>
    <row r="75" spans="14:50" x14ac:dyDescent="0.2">
      <c r="O75" s="274"/>
      <c r="P75" s="274"/>
      <c r="Q75" s="274"/>
      <c r="R75" s="274"/>
      <c r="S75" s="274"/>
      <c r="T75" s="274"/>
      <c r="U75" s="274"/>
      <c r="V75" s="274"/>
      <c r="W75" s="274"/>
      <c r="X75" s="274"/>
      <c r="Y75" s="274"/>
      <c r="Z75" s="274"/>
      <c r="AA75" s="274"/>
      <c r="AB75" s="274"/>
      <c r="AC75" s="274"/>
      <c r="AD75" s="274"/>
      <c r="AE75" s="274"/>
      <c r="AF75" s="274"/>
      <c r="AG75" s="274"/>
      <c r="AH75" s="274"/>
      <c r="AI75" s="274"/>
      <c r="AJ75" s="274"/>
      <c r="AK75" s="274"/>
      <c r="AL75" s="274"/>
      <c r="AM75" s="274"/>
      <c r="AN75" s="274"/>
      <c r="AO75" s="293"/>
      <c r="AP75" s="289">
        <f t="shared" si="106"/>
        <v>0.48832634791009732</v>
      </c>
      <c r="AQ75" s="289">
        <f t="shared" si="105"/>
        <v>0.53977745381141862</v>
      </c>
      <c r="AR75" s="289">
        <f t="shared" si="105"/>
        <v>0.7181977538082075</v>
      </c>
      <c r="AS75" s="289">
        <f t="shared" si="105"/>
        <v>0.38122287601588112</v>
      </c>
      <c r="AT75" s="289">
        <f t="shared" si="105"/>
        <v>0.48474135205601288</v>
      </c>
      <c r="AU75" s="289">
        <f t="shared" si="105"/>
        <v>0.37924812114723694</v>
      </c>
      <c r="AV75" s="289">
        <f t="shared" si="105"/>
        <v>0.34786755349249138</v>
      </c>
      <c r="AW75" s="289">
        <f t="shared" si="105"/>
        <v>0.28392575605611509</v>
      </c>
      <c r="AX75" s="289">
        <f t="shared" si="105"/>
        <v>0.2683833814487816</v>
      </c>
    </row>
    <row r="76" spans="14:50" ht="13.5" thickBot="1" x14ac:dyDescent="0.25">
      <c r="O76" s="274"/>
      <c r="P76" s="274"/>
      <c r="Q76" s="274"/>
      <c r="R76" s="274"/>
      <c r="S76" s="274"/>
      <c r="T76" s="274"/>
      <c r="U76" s="274"/>
      <c r="V76" s="274"/>
      <c r="W76" s="274"/>
      <c r="X76" s="274"/>
      <c r="Y76" s="274"/>
      <c r="Z76" s="274"/>
      <c r="AA76" s="274"/>
      <c r="AB76" s="274"/>
      <c r="AC76" s="274"/>
      <c r="AD76" s="274"/>
      <c r="AE76" s="274"/>
      <c r="AF76" s="274"/>
      <c r="AG76" s="274"/>
      <c r="AH76" s="274"/>
      <c r="AI76" s="274"/>
      <c r="AJ76" s="274"/>
      <c r="AK76" s="274"/>
      <c r="AL76" s="274"/>
      <c r="AM76" s="274"/>
      <c r="AN76" s="274"/>
      <c r="AO76" s="293"/>
      <c r="AP76" s="290">
        <f>+AVERAGE(R59,AD59)</f>
        <v>0.84572669301970849</v>
      </c>
      <c r="AQ76" s="290">
        <f t="shared" ref="AQ76:AX76" si="107">+AVERAGE(S59,AE59)</f>
        <v>0.88815835360243811</v>
      </c>
      <c r="AR76" s="290">
        <f t="shared" si="107"/>
        <v>1.0469325731909833</v>
      </c>
      <c r="AS76" s="290">
        <f t="shared" si="107"/>
        <v>0.71785835313472324</v>
      </c>
      <c r="AT76" s="290">
        <f t="shared" si="107"/>
        <v>0.88242399612849554</v>
      </c>
      <c r="AU76" s="290">
        <f t="shared" si="107"/>
        <v>0.66066964207378587</v>
      </c>
      <c r="AV76" s="290">
        <f t="shared" si="107"/>
        <v>0.6012976710392155</v>
      </c>
      <c r="AW76" s="290">
        <f t="shared" si="107"/>
        <v>0.49583186108373356</v>
      </c>
      <c r="AX76" s="290">
        <f t="shared" si="107"/>
        <v>0.43553683281947408</v>
      </c>
    </row>
    <row r="77" spans="14:50" ht="13.5" thickTop="1" x14ac:dyDescent="0.2"/>
    <row r="79" spans="14:50" x14ac:dyDescent="0.2">
      <c r="N79" s="280" t="s">
        <v>163</v>
      </c>
    </row>
    <row r="81" spans="14:50" x14ac:dyDescent="0.2">
      <c r="O81" s="276">
        <f>+O55</f>
        <v>44957</v>
      </c>
      <c r="P81" s="276">
        <f t="shared" ref="P81:V81" si="108">+P55</f>
        <v>44985</v>
      </c>
      <c r="Q81" s="276">
        <f t="shared" si="108"/>
        <v>45016</v>
      </c>
      <c r="R81" s="276">
        <f t="shared" si="108"/>
        <v>45046</v>
      </c>
      <c r="S81" s="276">
        <f t="shared" si="108"/>
        <v>45077</v>
      </c>
      <c r="T81" s="276">
        <f t="shared" si="108"/>
        <v>45107</v>
      </c>
      <c r="U81" s="276">
        <f t="shared" si="108"/>
        <v>45138</v>
      </c>
      <c r="V81" s="276">
        <f t="shared" si="108"/>
        <v>45169</v>
      </c>
      <c r="W81" s="276">
        <f t="shared" ref="W81:AX81" si="109">+W55</f>
        <v>45199</v>
      </c>
      <c r="X81" s="276">
        <f t="shared" si="109"/>
        <v>45230</v>
      </c>
      <c r="Y81" s="276">
        <f t="shared" si="109"/>
        <v>45260</v>
      </c>
      <c r="Z81" s="276">
        <f t="shared" si="109"/>
        <v>45291</v>
      </c>
      <c r="AA81" s="276">
        <f t="shared" si="109"/>
        <v>45322</v>
      </c>
      <c r="AB81" s="276">
        <f t="shared" si="109"/>
        <v>45351</v>
      </c>
      <c r="AC81" s="276">
        <f t="shared" si="109"/>
        <v>45382</v>
      </c>
      <c r="AD81" s="276">
        <f t="shared" si="109"/>
        <v>45412</v>
      </c>
      <c r="AE81" s="276">
        <f t="shared" si="109"/>
        <v>45443</v>
      </c>
      <c r="AF81" s="276">
        <f t="shared" si="109"/>
        <v>45473</v>
      </c>
      <c r="AG81" s="276">
        <f t="shared" si="109"/>
        <v>45504</v>
      </c>
      <c r="AH81" s="276">
        <f t="shared" si="109"/>
        <v>45535</v>
      </c>
      <c r="AI81" s="276">
        <f t="shared" si="109"/>
        <v>45565</v>
      </c>
      <c r="AJ81" s="276">
        <f t="shared" si="109"/>
        <v>45596</v>
      </c>
      <c r="AK81" s="276">
        <f t="shared" si="109"/>
        <v>45626</v>
      </c>
      <c r="AL81" s="276">
        <f t="shared" si="109"/>
        <v>45657</v>
      </c>
      <c r="AM81" s="276">
        <f t="shared" si="109"/>
        <v>45688</v>
      </c>
      <c r="AN81" s="276">
        <f t="shared" si="109"/>
        <v>45716</v>
      </c>
      <c r="AO81" s="276">
        <f t="shared" si="109"/>
        <v>45747</v>
      </c>
      <c r="AP81" s="276">
        <f t="shared" si="109"/>
        <v>45777</v>
      </c>
      <c r="AQ81" s="276">
        <f t="shared" si="109"/>
        <v>45808</v>
      </c>
      <c r="AR81" s="276">
        <f t="shared" si="109"/>
        <v>45838</v>
      </c>
      <c r="AS81" s="276">
        <f t="shared" si="109"/>
        <v>45869</v>
      </c>
      <c r="AT81" s="276">
        <f t="shared" si="109"/>
        <v>45900</v>
      </c>
      <c r="AU81" s="276">
        <f t="shared" si="109"/>
        <v>45930</v>
      </c>
      <c r="AV81" s="276">
        <f t="shared" si="109"/>
        <v>45961</v>
      </c>
      <c r="AW81" s="276">
        <f t="shared" si="109"/>
        <v>45991</v>
      </c>
      <c r="AX81" s="276">
        <f t="shared" si="109"/>
        <v>46022</v>
      </c>
    </row>
    <row r="82" spans="14:50" x14ac:dyDescent="0.2">
      <c r="N82" s="275" t="str">
        <f>+N56</f>
        <v>OPERACIONES</v>
      </c>
      <c r="O82" s="275">
        <f>+Timeline!J728</f>
        <v>10726.506492146598</v>
      </c>
      <c r="P82" s="275">
        <f>+Timeline!K728</f>
        <v>10796.691093333333</v>
      </c>
      <c r="Q82" s="275">
        <f>+Timeline!L728</f>
        <v>7484.8012977099243</v>
      </c>
      <c r="R82" s="275">
        <f>+Timeline!M728</f>
        <v>4067.0818162393161</v>
      </c>
      <c r="S82" s="275">
        <f>+Timeline!N728</f>
        <v>4285.2824285714287</v>
      </c>
      <c r="T82" s="275">
        <f>+Timeline!O728</f>
        <v>4227.6050304259634</v>
      </c>
      <c r="U82" s="275">
        <f>+Timeline!P728</f>
        <v>7458.8845818181817</v>
      </c>
      <c r="V82" s="275">
        <f>+Timeline!Q728</f>
        <v>3811.900821917809</v>
      </c>
      <c r="W82" s="275">
        <f>+Timeline!R728</f>
        <v>3290.9329316770181</v>
      </c>
      <c r="X82" s="275">
        <f>+Timeline!S728</f>
        <v>3928.200956521739</v>
      </c>
      <c r="Y82" s="275">
        <f>+Timeline!T728</f>
        <v>5334.9927039106142</v>
      </c>
      <c r="Z82" s="275">
        <f>+Timeline!U728</f>
        <v>8003.0704236453194</v>
      </c>
      <c r="AA82" s="275">
        <f>+Timeline!V728</f>
        <v>9657.4146945606681</v>
      </c>
      <c r="AB82" s="275">
        <f>+Timeline!W728</f>
        <v>13197.467631067961</v>
      </c>
      <c r="AC82" s="275">
        <f>+Timeline!X728</f>
        <v>8334.9114851485137</v>
      </c>
      <c r="AD82" s="275">
        <f>+Timeline!Y728</f>
        <v>7196.5197500000004</v>
      </c>
      <c r="AE82" s="275">
        <f>+Timeline!Z728</f>
        <v>5662.7764959349597</v>
      </c>
      <c r="AF82" s="275">
        <f>+Timeline!AA728</f>
        <v>4563.2766153846151</v>
      </c>
      <c r="AG82" s="275">
        <f>+Timeline!AB728</f>
        <v>7753.1519632352929</v>
      </c>
      <c r="AH82" s="275">
        <f>+Timeline!AC728</f>
        <v>6349.561118773946</v>
      </c>
      <c r="AI82" s="275">
        <f>+Timeline!AD728</f>
        <v>7945.6204296761134</v>
      </c>
      <c r="AJ82" s="275">
        <f>+Timeline!AE728</f>
        <v>11201.687806890755</v>
      </c>
      <c r="AK82" s="275">
        <f>+Timeline!AF728</f>
        <v>13662.730760401786</v>
      </c>
      <c r="AL82" s="275">
        <f>+Timeline!AG728</f>
        <v>17370.785334756096</v>
      </c>
      <c r="AM82" s="275">
        <f>+Timeline!AH728</f>
        <v>33864.463213114759</v>
      </c>
      <c r="AN82" s="275">
        <f>+Timeline!AI728</f>
        <v>29171.830317073178</v>
      </c>
      <c r="AO82" s="275">
        <f>+Timeline!AJ728</f>
        <v>26195.818437735848</v>
      </c>
      <c r="AP82" s="275">
        <f>+AP$51*AP56</f>
        <v>12779.630410801688</v>
      </c>
      <c r="AQ82" s="275">
        <f t="shared" ref="AQ82:AX82" si="110">+AQ$51*AQ56</f>
        <v>10386.256824406781</v>
      </c>
      <c r="AR82" s="275">
        <f t="shared" si="110"/>
        <v>6842.6381371999969</v>
      </c>
      <c r="AS82" s="275">
        <f t="shared" si="110"/>
        <v>7836.717991139325</v>
      </c>
      <c r="AT82" s="275">
        <f t="shared" si="110"/>
        <v>6855.9420572498157</v>
      </c>
      <c r="AU82" s="275">
        <f t="shared" si="110"/>
        <v>5930.8652924164389</v>
      </c>
      <c r="AV82" s="275">
        <f t="shared" si="110"/>
        <v>7969.1296593704474</v>
      </c>
      <c r="AW82" s="275">
        <f t="shared" si="110"/>
        <v>10375.365160038487</v>
      </c>
      <c r="AX82" s="275">
        <f t="shared" si="110"/>
        <v>17060.890604357392</v>
      </c>
    </row>
    <row r="83" spans="14:50" x14ac:dyDescent="0.2">
      <c r="N83" s="275" t="str">
        <f t="shared" ref="N83:N85" si="111">+N57</f>
        <v>INFRAESTRUCTURA</v>
      </c>
      <c r="O83" s="275">
        <f>+Timeline!J729</f>
        <v>8358.7903894226583</v>
      </c>
      <c r="P83" s="275">
        <f>+Timeline!K729</f>
        <v>12127.594567043558</v>
      </c>
      <c r="Q83" s="275">
        <f>+Timeline!L729</f>
        <v>11985.992565329581</v>
      </c>
      <c r="R83" s="275">
        <f>+Timeline!M729</f>
        <v>8991.755535089389</v>
      </c>
      <c r="S83" s="275">
        <f>+Timeline!N729</f>
        <v>9722.0847939258965</v>
      </c>
      <c r="T83" s="275">
        <f>+Timeline!O729</f>
        <v>10416.857305786376</v>
      </c>
      <c r="U83" s="275">
        <f>+Timeline!P729</f>
        <v>11539.677860686013</v>
      </c>
      <c r="V83" s="275">
        <f>+Timeline!Q729</f>
        <v>8880.8728273461693</v>
      </c>
      <c r="W83" s="275">
        <f>+Timeline!R729</f>
        <v>9146.4636642273254</v>
      </c>
      <c r="X83" s="275">
        <f>+Timeline!S729</f>
        <v>7894.2714593063602</v>
      </c>
      <c r="Y83" s="275">
        <f>+Timeline!T729</f>
        <v>9570.5384626245814</v>
      </c>
      <c r="Z83" s="275">
        <f>+Timeline!U729</f>
        <v>10560.69580540091</v>
      </c>
      <c r="AA83" s="275">
        <f>+Timeline!V729</f>
        <v>10793.452912133891</v>
      </c>
      <c r="AB83" s="275">
        <f>+Timeline!W729</f>
        <v>13719.582126213592</v>
      </c>
      <c r="AC83" s="275">
        <f>+Timeline!X729</f>
        <v>15424.089544554456</v>
      </c>
      <c r="AD83" s="275">
        <f>+Timeline!Y729</f>
        <v>17165.771740384615</v>
      </c>
      <c r="AE83" s="275">
        <f>+Timeline!Z729</f>
        <v>11819.023349593492</v>
      </c>
      <c r="AF83" s="275">
        <f>+Timeline!AA729</f>
        <v>12830.485714285714</v>
      </c>
      <c r="AG83" s="275">
        <f>+Timeline!AB729</f>
        <v>17097.739691176466</v>
      </c>
      <c r="AH83" s="275">
        <f>+Timeline!AC729</f>
        <v>21359.195839080465</v>
      </c>
      <c r="AI83" s="275">
        <f>+Timeline!AD729</f>
        <v>17147.880663967611</v>
      </c>
      <c r="AJ83" s="275">
        <f>+Timeline!AE729</f>
        <v>18874.217815126045</v>
      </c>
      <c r="AK83" s="275">
        <f>+Timeline!AF729</f>
        <v>22149.350464285719</v>
      </c>
      <c r="AL83" s="275">
        <f>+Timeline!AG729</f>
        <v>20049.395796747969</v>
      </c>
      <c r="AM83" s="275">
        <f>+Timeline!AH729</f>
        <v>31407.683106557372</v>
      </c>
      <c r="AN83" s="275">
        <f>+Timeline!AI729</f>
        <v>38274.551699187003</v>
      </c>
      <c r="AO83" s="275">
        <f>+Timeline!AJ729</f>
        <v>24402.984860377353</v>
      </c>
      <c r="AP83" s="275">
        <f t="shared" ref="AP83:AX83" si="112">+AP$51*AP57</f>
        <v>25559.260821603377</v>
      </c>
      <c r="AQ83" s="275">
        <f t="shared" si="112"/>
        <v>20772.513648813561</v>
      </c>
      <c r="AR83" s="275">
        <f t="shared" si="112"/>
        <v>13685.276274399994</v>
      </c>
      <c r="AS83" s="275">
        <f t="shared" si="112"/>
        <v>15673.43598227865</v>
      </c>
      <c r="AT83" s="275">
        <f t="shared" si="112"/>
        <v>13711.884114499631</v>
      </c>
      <c r="AU83" s="275">
        <f t="shared" si="112"/>
        <v>14827.163231041097</v>
      </c>
      <c r="AV83" s="275">
        <f t="shared" si="112"/>
        <v>19922.82414842612</v>
      </c>
      <c r="AW83" s="275">
        <f t="shared" si="112"/>
        <v>25938.41290009622</v>
      </c>
      <c r="AX83" s="275">
        <f t="shared" si="112"/>
        <v>37533.959329586258</v>
      </c>
    </row>
    <row r="84" spans="14:50" x14ac:dyDescent="0.2">
      <c r="N84" s="275" t="str">
        <f t="shared" si="111"/>
        <v>PERSONAL</v>
      </c>
      <c r="O84" s="275">
        <f>+Timeline!J730</f>
        <v>21013.290261780105</v>
      </c>
      <c r="P84" s="275">
        <f>+Timeline!K730</f>
        <v>20576.894559999997</v>
      </c>
      <c r="Q84" s="275">
        <f>+Timeline!L730</f>
        <v>22967.195954198476</v>
      </c>
      <c r="R84" s="275">
        <f>+Timeline!M730</f>
        <v>20899.391239316243</v>
      </c>
      <c r="S84" s="275">
        <f>+Timeline!N730</f>
        <v>22159.869918367342</v>
      </c>
      <c r="T84" s="275">
        <f>+Timeline!O730</f>
        <v>32252.156531440163</v>
      </c>
      <c r="U84" s="275">
        <f>+Timeline!P730</f>
        <v>21350.810381818181</v>
      </c>
      <c r="V84" s="275">
        <f>+Timeline!Q730</f>
        <v>17715.111534246582</v>
      </c>
      <c r="W84" s="275">
        <f>+Timeline!R730</f>
        <v>17481.510509316769</v>
      </c>
      <c r="X84" s="275">
        <f>+Timeline!S730</f>
        <v>18731.544630434786</v>
      </c>
      <c r="Y84" s="275">
        <f>+Timeline!T730</f>
        <v>22713.969418994417</v>
      </c>
      <c r="Z84" s="275">
        <f>+Timeline!U730</f>
        <v>29593.129901477827</v>
      </c>
      <c r="AA84" s="275">
        <f>+Timeline!V730</f>
        <v>20327.608158995823</v>
      </c>
      <c r="AB84" s="275">
        <f>+Timeline!W730</f>
        <v>29337.420466019415</v>
      </c>
      <c r="AC84" s="275">
        <f>+Timeline!X730</f>
        <v>30862.548079207922</v>
      </c>
      <c r="AD84" s="275">
        <f>+Timeline!Y730</f>
        <v>29888.208480769226</v>
      </c>
      <c r="AE84" s="275">
        <f>+Timeline!Z730</f>
        <v>26575.248252032514</v>
      </c>
      <c r="AF84" s="275">
        <f>+Timeline!AA730</f>
        <v>37646.938805860809</v>
      </c>
      <c r="AG84" s="275">
        <f>+Timeline!AB730</f>
        <v>28338.206124999997</v>
      </c>
      <c r="AH84" s="275">
        <f>+Timeline!AC730</f>
        <v>30205.502980842914</v>
      </c>
      <c r="AI84" s="275">
        <f>+Timeline!AD730</f>
        <v>32543.128923076911</v>
      </c>
      <c r="AJ84" s="275">
        <f>+Timeline!AE730</f>
        <v>36225.954731092432</v>
      </c>
      <c r="AK84" s="275">
        <f>+Timeline!AF730</f>
        <v>42604.519973214286</v>
      </c>
      <c r="AL84" s="275">
        <f>+Timeline!AG730</f>
        <v>60467.937845528468</v>
      </c>
      <c r="AM84" s="275">
        <f>+Timeline!AH730</f>
        <v>44494.311729508197</v>
      </c>
      <c r="AN84" s="275">
        <f>+Timeline!AI730</f>
        <v>51000.642626016263</v>
      </c>
      <c r="AO84" s="275">
        <f>+Timeline!AJ730</f>
        <v>45866.188528301886</v>
      </c>
      <c r="AP84" s="275">
        <f t="shared" ref="AP84:AX84" si="113">+AP$51*AP58</f>
        <v>47467.198668691984</v>
      </c>
      <c r="AQ84" s="275">
        <f t="shared" si="113"/>
        <v>38577.525347796611</v>
      </c>
      <c r="AR84" s="275">
        <f t="shared" si="113"/>
        <v>31172.018180577765</v>
      </c>
      <c r="AS84" s="275">
        <f t="shared" si="113"/>
        <v>35700.604181856928</v>
      </c>
      <c r="AT84" s="275">
        <f t="shared" si="113"/>
        <v>31232.624927471381</v>
      </c>
      <c r="AU84" s="275">
        <f t="shared" si="113"/>
        <v>37067.90807760274</v>
      </c>
      <c r="AV84" s="275">
        <f t="shared" si="113"/>
        <v>49807.060371065294</v>
      </c>
      <c r="AW84" s="275">
        <f t="shared" si="113"/>
        <v>64846.032250240547</v>
      </c>
      <c r="AX84" s="275">
        <f t="shared" si="113"/>
        <v>76774.007719608257</v>
      </c>
    </row>
    <row r="85" spans="14:50" ht="13.5" thickBot="1" x14ac:dyDescent="0.25">
      <c r="N85" s="275" t="str">
        <f t="shared" si="111"/>
        <v>TOTAL</v>
      </c>
      <c r="O85" s="277">
        <f>+Timeline!J731</f>
        <v>40098.587143349359</v>
      </c>
      <c r="P85" s="277">
        <f>+Timeline!K731</f>
        <v>43501.180220376889</v>
      </c>
      <c r="Q85" s="277">
        <f>+Timeline!L731</f>
        <v>42437.989817237984</v>
      </c>
      <c r="R85" s="277">
        <f>+Timeline!M731</f>
        <v>33958.228590644947</v>
      </c>
      <c r="S85" s="277">
        <f>+Timeline!N731</f>
        <v>36167.237140864665</v>
      </c>
      <c r="T85" s="277">
        <f>+Timeline!O731</f>
        <v>46896.618867652505</v>
      </c>
      <c r="U85" s="277">
        <f>+Timeline!P731</f>
        <v>40349.372824322374</v>
      </c>
      <c r="V85" s="277">
        <f>+Timeline!Q731</f>
        <v>30407.88518351056</v>
      </c>
      <c r="W85" s="277">
        <f>+Timeline!R731</f>
        <v>29918.907105221115</v>
      </c>
      <c r="X85" s="277">
        <f>+Timeline!S731</f>
        <v>30554.017046262885</v>
      </c>
      <c r="Y85" s="277">
        <f>+Timeline!T731</f>
        <v>37619.500585529611</v>
      </c>
      <c r="Z85" s="277">
        <f>+Timeline!U731</f>
        <v>48156.896130524052</v>
      </c>
      <c r="AA85" s="277">
        <f>+Timeline!V731</f>
        <v>40778.475765690382</v>
      </c>
      <c r="AB85" s="277">
        <f>+Timeline!W731</f>
        <v>56254.470223300967</v>
      </c>
      <c r="AC85" s="277">
        <f>+Timeline!X731</f>
        <v>54621.549108910891</v>
      </c>
      <c r="AD85" s="277">
        <f>+Timeline!Y731</f>
        <v>54250.49997115384</v>
      </c>
      <c r="AE85" s="277">
        <f>+Timeline!Z731</f>
        <v>44057.048097560968</v>
      </c>
      <c r="AF85" s="277">
        <f>+Timeline!AA731</f>
        <v>55040.701135531141</v>
      </c>
      <c r="AG85" s="277">
        <f>+Timeline!AB731</f>
        <v>53189.097779411757</v>
      </c>
      <c r="AH85" s="277">
        <f>+Timeline!AC731</f>
        <v>57914.259938697323</v>
      </c>
      <c r="AI85" s="277">
        <f>+Timeline!AD731</f>
        <v>57636.630016720635</v>
      </c>
      <c r="AJ85" s="277">
        <f>+Timeline!AE731</f>
        <v>66301.860353109223</v>
      </c>
      <c r="AK85" s="277">
        <f>+Timeline!AF731</f>
        <v>78416.601197901793</v>
      </c>
      <c r="AL85" s="277">
        <f>+Timeline!AG731</f>
        <v>97888.118977032544</v>
      </c>
      <c r="AM85" s="277">
        <f>+Timeline!AH731</f>
        <v>109766.45804918034</v>
      </c>
      <c r="AN85" s="277">
        <f>+Timeline!AI731</f>
        <v>118447.02464227643</v>
      </c>
      <c r="AO85" s="277">
        <f>+Timeline!AJ731</f>
        <v>96464.991826415091</v>
      </c>
      <c r="AP85" s="277">
        <f t="shared" ref="AP85:AX85" si="114">+AP$51*AP59</f>
        <v>85806.089901097046</v>
      </c>
      <c r="AQ85" s="277">
        <f t="shared" si="114"/>
        <v>69736.295821016945</v>
      </c>
      <c r="AR85" s="277">
        <f t="shared" si="114"/>
        <v>51699.932592177764</v>
      </c>
      <c r="AS85" s="277">
        <f t="shared" si="114"/>
        <v>59210.758155274911</v>
      </c>
      <c r="AT85" s="277">
        <f t="shared" si="114"/>
        <v>51800.451099220831</v>
      </c>
      <c r="AU85" s="277">
        <f t="shared" si="114"/>
        <v>57825.936601060275</v>
      </c>
      <c r="AV85" s="277">
        <f t="shared" si="114"/>
        <v>77699.014178861864</v>
      </c>
      <c r="AW85" s="277">
        <f t="shared" si="114"/>
        <v>101159.81031037525</v>
      </c>
      <c r="AX85" s="277">
        <f t="shared" si="114"/>
        <v>131368.85765355191</v>
      </c>
    </row>
    <row r="86" spans="14:50" ht="13.5" thickTop="1" x14ac:dyDescent="0.2"/>
    <row r="100" spans="14:50" x14ac:dyDescent="0.2">
      <c r="N100" s="280" t="s">
        <v>227</v>
      </c>
    </row>
    <row r="101" spans="14:50" x14ac:dyDescent="0.2">
      <c r="O101" s="276">
        <f t="shared" ref="O101:AX101" si="115">+O81</f>
        <v>44957</v>
      </c>
      <c r="P101" s="276">
        <f t="shared" si="115"/>
        <v>44985</v>
      </c>
      <c r="Q101" s="276">
        <f t="shared" si="115"/>
        <v>45016</v>
      </c>
      <c r="R101" s="276">
        <f t="shared" si="115"/>
        <v>45046</v>
      </c>
      <c r="S101" s="276">
        <f t="shared" si="115"/>
        <v>45077</v>
      </c>
      <c r="T101" s="276">
        <f t="shared" si="115"/>
        <v>45107</v>
      </c>
      <c r="U101" s="276">
        <f t="shared" si="115"/>
        <v>45138</v>
      </c>
      <c r="V101" s="276">
        <f t="shared" si="115"/>
        <v>45169</v>
      </c>
      <c r="W101" s="276">
        <f t="shared" si="115"/>
        <v>45199</v>
      </c>
      <c r="X101" s="276">
        <f t="shared" si="115"/>
        <v>45230</v>
      </c>
      <c r="Y101" s="276">
        <f t="shared" si="115"/>
        <v>45260</v>
      </c>
      <c r="Z101" s="276">
        <f t="shared" si="115"/>
        <v>45291</v>
      </c>
      <c r="AA101" s="276">
        <f t="shared" si="115"/>
        <v>45322</v>
      </c>
      <c r="AB101" s="276">
        <f t="shared" si="115"/>
        <v>45351</v>
      </c>
      <c r="AC101" s="276">
        <f t="shared" si="115"/>
        <v>45382</v>
      </c>
      <c r="AD101" s="276">
        <f t="shared" si="115"/>
        <v>45412</v>
      </c>
      <c r="AE101" s="276">
        <f t="shared" si="115"/>
        <v>45443</v>
      </c>
      <c r="AF101" s="276">
        <f t="shared" si="115"/>
        <v>45473</v>
      </c>
      <c r="AG101" s="276">
        <f t="shared" si="115"/>
        <v>45504</v>
      </c>
      <c r="AH101" s="276">
        <f t="shared" si="115"/>
        <v>45535</v>
      </c>
      <c r="AI101" s="276">
        <f t="shared" si="115"/>
        <v>45565</v>
      </c>
      <c r="AJ101" s="276">
        <f t="shared" si="115"/>
        <v>45596</v>
      </c>
      <c r="AK101" s="276">
        <f t="shared" si="115"/>
        <v>45626</v>
      </c>
      <c r="AL101" s="276">
        <f t="shared" si="115"/>
        <v>45657</v>
      </c>
      <c r="AM101" s="276">
        <f t="shared" si="115"/>
        <v>45688</v>
      </c>
      <c r="AN101" s="276">
        <f t="shared" si="115"/>
        <v>45716</v>
      </c>
      <c r="AO101" s="276">
        <f t="shared" si="115"/>
        <v>45747</v>
      </c>
      <c r="AP101" s="276">
        <f t="shared" si="115"/>
        <v>45777</v>
      </c>
      <c r="AQ101" s="276">
        <f t="shared" si="115"/>
        <v>45808</v>
      </c>
      <c r="AR101" s="276">
        <f t="shared" si="115"/>
        <v>45838</v>
      </c>
      <c r="AS101" s="276">
        <f t="shared" si="115"/>
        <v>45869</v>
      </c>
      <c r="AT101" s="276">
        <f t="shared" si="115"/>
        <v>45900</v>
      </c>
      <c r="AU101" s="276">
        <f t="shared" si="115"/>
        <v>45930</v>
      </c>
      <c r="AV101" s="276">
        <f t="shared" si="115"/>
        <v>45961</v>
      </c>
      <c r="AW101" s="276">
        <f t="shared" si="115"/>
        <v>45991</v>
      </c>
      <c r="AX101" s="276">
        <f t="shared" si="115"/>
        <v>46022</v>
      </c>
    </row>
    <row r="102" spans="14:50" x14ac:dyDescent="0.2">
      <c r="N102" s="275" t="str">
        <f t="shared" ref="N102:AX102" si="116">+N51</f>
        <v>VENTAS HISTORICAS</v>
      </c>
      <c r="O102" s="275">
        <f t="shared" si="116"/>
        <v>115293.95140669739</v>
      </c>
      <c r="P102" s="275">
        <f t="shared" si="116"/>
        <v>74380.000153662084</v>
      </c>
      <c r="Q102" s="275">
        <f t="shared" si="116"/>
        <v>52782.753231204748</v>
      </c>
      <c r="R102" s="275">
        <f t="shared" si="116"/>
        <v>39491.477348251909</v>
      </c>
      <c r="S102" s="275">
        <f t="shared" si="116"/>
        <v>34346.673103445093</v>
      </c>
      <c r="T102" s="275">
        <f t="shared" si="116"/>
        <v>33548.904286774457</v>
      </c>
      <c r="U102" s="275">
        <f t="shared" si="116"/>
        <v>47750.383127195411</v>
      </c>
      <c r="V102" s="275">
        <f t="shared" si="116"/>
        <v>30560.633236151603</v>
      </c>
      <c r="W102" s="275">
        <f t="shared" si="116"/>
        <v>38207.412582245946</v>
      </c>
      <c r="X102" s="275">
        <f t="shared" si="116"/>
        <v>42540.183382145944</v>
      </c>
      <c r="Y102" s="275">
        <f t="shared" si="116"/>
        <v>63169.017870015559</v>
      </c>
      <c r="Z102" s="275">
        <f t="shared" si="116"/>
        <v>94736.047073071561</v>
      </c>
      <c r="AA102" s="275">
        <f t="shared" si="116"/>
        <v>95631.528195228864</v>
      </c>
      <c r="AB102" s="275">
        <f t="shared" si="116"/>
        <v>78786.755248754736</v>
      </c>
      <c r="AC102" s="275">
        <f t="shared" si="116"/>
        <v>70491.18586858944</v>
      </c>
      <c r="AD102" s="275">
        <f t="shared" si="116"/>
        <v>44294.68083587561</v>
      </c>
      <c r="AE102" s="275">
        <f t="shared" si="116"/>
        <v>37806.090616248461</v>
      </c>
      <c r="AF102" s="275">
        <f t="shared" si="116"/>
        <v>45876.213836560222</v>
      </c>
      <c r="AG102" s="275">
        <f t="shared" si="116"/>
        <v>55667.538201508956</v>
      </c>
      <c r="AH102" s="275">
        <f t="shared" si="116"/>
        <v>48728.448106920056</v>
      </c>
      <c r="AI102" s="275">
        <f t="shared" si="116"/>
        <v>68544.553871273238</v>
      </c>
      <c r="AJ102" s="275">
        <f t="shared" si="116"/>
        <v>86906.3637654864</v>
      </c>
      <c r="AK102" s="275">
        <f t="shared" si="116"/>
        <v>121595.49310332895</v>
      </c>
      <c r="AL102" s="275">
        <f t="shared" si="116"/>
        <v>165168.2960151803</v>
      </c>
      <c r="AM102" s="275">
        <f t="shared" si="116"/>
        <v>198140.33063114755</v>
      </c>
      <c r="AN102" s="275">
        <f t="shared" si="116"/>
        <v>145156.75787804875</v>
      </c>
      <c r="AO102" s="275">
        <f t="shared" si="116"/>
        <v>89910.251524528314</v>
      </c>
      <c r="AP102" s="275">
        <f t="shared" si="116"/>
        <v>91283.0743628692</v>
      </c>
      <c r="AQ102" s="275">
        <f t="shared" si="116"/>
        <v>74187.548745762717</v>
      </c>
      <c r="AR102" s="275">
        <f t="shared" si="116"/>
        <v>76029.312635555529</v>
      </c>
      <c r="AS102" s="275">
        <f t="shared" si="116"/>
        <v>87074.644345992507</v>
      </c>
      <c r="AT102" s="275">
        <f t="shared" si="116"/>
        <v>76177.133969442395</v>
      </c>
      <c r="AU102" s="275">
        <f t="shared" si="116"/>
        <v>74135.816155205481</v>
      </c>
      <c r="AV102" s="275">
        <f t="shared" si="116"/>
        <v>99614.120742130588</v>
      </c>
      <c r="AW102" s="275">
        <f t="shared" si="116"/>
        <v>129692.06450048109</v>
      </c>
      <c r="AX102" s="275">
        <f t="shared" si="116"/>
        <v>170608.90604357389</v>
      </c>
    </row>
    <row r="103" spans="14:50" x14ac:dyDescent="0.2">
      <c r="N103" s="275" t="s">
        <v>225</v>
      </c>
      <c r="O103" s="275">
        <f t="shared" ref="O103:AX103" si="117">+O85</f>
        <v>40098.587143349359</v>
      </c>
      <c r="P103" s="275">
        <f t="shared" si="117"/>
        <v>43501.180220376889</v>
      </c>
      <c r="Q103" s="275">
        <f t="shared" si="117"/>
        <v>42437.989817237984</v>
      </c>
      <c r="R103" s="275">
        <f t="shared" si="117"/>
        <v>33958.228590644947</v>
      </c>
      <c r="S103" s="275">
        <f t="shared" si="117"/>
        <v>36167.237140864665</v>
      </c>
      <c r="T103" s="275">
        <f t="shared" si="117"/>
        <v>46896.618867652505</v>
      </c>
      <c r="U103" s="275">
        <f t="shared" si="117"/>
        <v>40349.372824322374</v>
      </c>
      <c r="V103" s="275">
        <f t="shared" si="117"/>
        <v>30407.88518351056</v>
      </c>
      <c r="W103" s="275">
        <f t="shared" si="117"/>
        <v>29918.907105221115</v>
      </c>
      <c r="X103" s="275">
        <f t="shared" si="117"/>
        <v>30554.017046262885</v>
      </c>
      <c r="Y103" s="275">
        <f t="shared" si="117"/>
        <v>37619.500585529611</v>
      </c>
      <c r="Z103" s="275">
        <f t="shared" si="117"/>
        <v>48156.896130524052</v>
      </c>
      <c r="AA103" s="275">
        <f t="shared" si="117"/>
        <v>40778.475765690382</v>
      </c>
      <c r="AB103" s="275">
        <f t="shared" si="117"/>
        <v>56254.470223300967</v>
      </c>
      <c r="AC103" s="275">
        <f t="shared" si="117"/>
        <v>54621.549108910891</v>
      </c>
      <c r="AD103" s="275">
        <f t="shared" si="117"/>
        <v>54250.49997115384</v>
      </c>
      <c r="AE103" s="275">
        <f t="shared" si="117"/>
        <v>44057.048097560968</v>
      </c>
      <c r="AF103" s="275">
        <f t="shared" si="117"/>
        <v>55040.701135531141</v>
      </c>
      <c r="AG103" s="275">
        <f t="shared" si="117"/>
        <v>53189.097779411757</v>
      </c>
      <c r="AH103" s="275">
        <f t="shared" si="117"/>
        <v>57914.259938697323</v>
      </c>
      <c r="AI103" s="275">
        <f t="shared" si="117"/>
        <v>57636.630016720635</v>
      </c>
      <c r="AJ103" s="275">
        <f t="shared" si="117"/>
        <v>66301.860353109223</v>
      </c>
      <c r="AK103" s="275">
        <f t="shared" si="117"/>
        <v>78416.601197901793</v>
      </c>
      <c r="AL103" s="275">
        <f t="shared" si="117"/>
        <v>97888.118977032544</v>
      </c>
      <c r="AM103" s="275">
        <f t="shared" si="117"/>
        <v>109766.45804918034</v>
      </c>
      <c r="AN103" s="275">
        <f t="shared" si="117"/>
        <v>118447.02464227643</v>
      </c>
      <c r="AO103" s="275">
        <f t="shared" si="117"/>
        <v>96464.991826415091</v>
      </c>
      <c r="AP103" s="275">
        <f t="shared" si="117"/>
        <v>85806.089901097046</v>
      </c>
      <c r="AQ103" s="275">
        <f t="shared" si="117"/>
        <v>69736.295821016945</v>
      </c>
      <c r="AR103" s="275">
        <f t="shared" si="117"/>
        <v>51699.932592177764</v>
      </c>
      <c r="AS103" s="275">
        <f t="shared" si="117"/>
        <v>59210.758155274911</v>
      </c>
      <c r="AT103" s="275">
        <f t="shared" si="117"/>
        <v>51800.451099220831</v>
      </c>
      <c r="AU103" s="275">
        <f t="shared" si="117"/>
        <v>57825.936601060275</v>
      </c>
      <c r="AV103" s="275">
        <f t="shared" si="117"/>
        <v>77699.014178861864</v>
      </c>
      <c r="AW103" s="275">
        <f t="shared" si="117"/>
        <v>101159.81031037525</v>
      </c>
      <c r="AX103" s="275">
        <f t="shared" si="117"/>
        <v>131368.85765355191</v>
      </c>
    </row>
    <row r="104" spans="14:50" ht="13.5" thickBot="1" x14ac:dyDescent="0.25">
      <c r="N104" s="275" t="s">
        <v>226</v>
      </c>
      <c r="O104" s="277">
        <f>+O102-O103</f>
        <v>75195.364263348034</v>
      </c>
      <c r="P104" s="277">
        <f t="shared" ref="P104:AX104" si="118">+P102-P103</f>
        <v>30878.819933285195</v>
      </c>
      <c r="Q104" s="277">
        <f t="shared" si="118"/>
        <v>10344.763413966764</v>
      </c>
      <c r="R104" s="277">
        <f t="shared" si="118"/>
        <v>5533.2487576069616</v>
      </c>
      <c r="S104" s="277">
        <f t="shared" si="118"/>
        <v>-1820.5640374195718</v>
      </c>
      <c r="T104" s="277">
        <f t="shared" si="118"/>
        <v>-13347.714580878048</v>
      </c>
      <c r="U104" s="277">
        <f t="shared" si="118"/>
        <v>7401.0103028730373</v>
      </c>
      <c r="V104" s="277">
        <f t="shared" si="118"/>
        <v>152.74805264104361</v>
      </c>
      <c r="W104" s="277">
        <f t="shared" si="118"/>
        <v>8288.5054770248316</v>
      </c>
      <c r="X104" s="277">
        <f t="shared" si="118"/>
        <v>11986.166335883059</v>
      </c>
      <c r="Y104" s="277">
        <f t="shared" si="118"/>
        <v>25549.517284485948</v>
      </c>
      <c r="Z104" s="277">
        <f t="shared" si="118"/>
        <v>46579.150942547509</v>
      </c>
      <c r="AA104" s="277">
        <f t="shared" si="118"/>
        <v>54853.052429538482</v>
      </c>
      <c r="AB104" s="277">
        <f t="shared" si="118"/>
        <v>22532.28502545377</v>
      </c>
      <c r="AC104" s="277">
        <f t="shared" si="118"/>
        <v>15869.636759678549</v>
      </c>
      <c r="AD104" s="277">
        <f t="shared" si="118"/>
        <v>-9955.8191352782305</v>
      </c>
      <c r="AE104" s="277">
        <f t="shared" si="118"/>
        <v>-6250.9574813125073</v>
      </c>
      <c r="AF104" s="277">
        <f t="shared" si="118"/>
        <v>-9164.4872989709183</v>
      </c>
      <c r="AG104" s="277">
        <f t="shared" si="118"/>
        <v>2478.4404220971992</v>
      </c>
      <c r="AH104" s="277">
        <f t="shared" si="118"/>
        <v>-9185.8118317772678</v>
      </c>
      <c r="AI104" s="277">
        <f t="shared" si="118"/>
        <v>10907.923854552602</v>
      </c>
      <c r="AJ104" s="277">
        <f t="shared" si="118"/>
        <v>20604.503412377177</v>
      </c>
      <c r="AK104" s="277">
        <f t="shared" si="118"/>
        <v>43178.891905427154</v>
      </c>
      <c r="AL104" s="277">
        <f t="shared" si="118"/>
        <v>67280.177038147755</v>
      </c>
      <c r="AM104" s="277">
        <f t="shared" si="118"/>
        <v>88373.872581967211</v>
      </c>
      <c r="AN104" s="277">
        <f t="shared" si="118"/>
        <v>26709.733235772321</v>
      </c>
      <c r="AO104" s="277">
        <f t="shared" si="118"/>
        <v>-6554.7403018867772</v>
      </c>
      <c r="AP104" s="277">
        <f t="shared" si="118"/>
        <v>5476.9844617721537</v>
      </c>
      <c r="AQ104" s="277">
        <f t="shared" si="118"/>
        <v>4451.2529247457715</v>
      </c>
      <c r="AR104" s="277">
        <f t="shared" si="118"/>
        <v>24329.380043377765</v>
      </c>
      <c r="AS104" s="277">
        <f t="shared" si="118"/>
        <v>27863.886190717596</v>
      </c>
      <c r="AT104" s="277">
        <f t="shared" si="118"/>
        <v>24376.682870221564</v>
      </c>
      <c r="AU104" s="277">
        <f t="shared" si="118"/>
        <v>16309.879554145205</v>
      </c>
      <c r="AV104" s="277">
        <f t="shared" si="118"/>
        <v>21915.106563268724</v>
      </c>
      <c r="AW104" s="277">
        <f t="shared" si="118"/>
        <v>28532.254190105843</v>
      </c>
      <c r="AX104" s="277">
        <f t="shared" si="118"/>
        <v>39240.048390021984</v>
      </c>
    </row>
    <row r="105" spans="14:50" ht="13.5" thickTop="1" x14ac:dyDescent="0.2"/>
    <row r="119" spans="14:46" x14ac:dyDescent="0.2">
      <c r="N119" s="304"/>
    </row>
    <row r="120" spans="14:46" x14ac:dyDescent="0.2">
      <c r="N120" s="304"/>
    </row>
    <row r="121" spans="14:46" x14ac:dyDescent="0.2">
      <c r="N121" s="280" t="s">
        <v>228</v>
      </c>
      <c r="O121" s="303">
        <v>2023</v>
      </c>
      <c r="P121" s="303">
        <f>+O121</f>
        <v>2023</v>
      </c>
      <c r="Q121" s="303">
        <f>+P121</f>
        <v>2023</v>
      </c>
      <c r="R121" s="303">
        <f>+Q121</f>
        <v>2023</v>
      </c>
      <c r="S121" s="303">
        <f>+R121+1</f>
        <v>2024</v>
      </c>
      <c r="T121" s="303">
        <f>+S121</f>
        <v>2024</v>
      </c>
      <c r="U121" s="303">
        <f>+T121</f>
        <v>2024</v>
      </c>
      <c r="V121" s="303">
        <f>+U121</f>
        <v>2024</v>
      </c>
      <c r="W121" s="303">
        <f>+V121+1</f>
        <v>2025</v>
      </c>
      <c r="X121" s="303">
        <f>+W121</f>
        <v>2025</v>
      </c>
      <c r="Y121" s="303">
        <f>+X121</f>
        <v>2025</v>
      </c>
      <c r="Z121" s="303">
        <f>+Y121</f>
        <v>2025</v>
      </c>
      <c r="AA121" s="303">
        <f>+Z121+1</f>
        <v>2026</v>
      </c>
      <c r="AB121" s="303">
        <f>+AA121</f>
        <v>2026</v>
      </c>
      <c r="AC121" s="303">
        <f>+AB121</f>
        <v>2026</v>
      </c>
      <c r="AD121" s="303">
        <f>+AC121</f>
        <v>2026</v>
      </c>
      <c r="AE121" s="303">
        <f>+AD121+1</f>
        <v>2027</v>
      </c>
      <c r="AF121" s="303">
        <f>+AE121</f>
        <v>2027</v>
      </c>
      <c r="AG121" s="303">
        <f>+AF121</f>
        <v>2027</v>
      </c>
      <c r="AH121" s="303">
        <f>+AG121</f>
        <v>2027</v>
      </c>
      <c r="AI121" s="303">
        <f>+AH121+1</f>
        <v>2028</v>
      </c>
      <c r="AJ121" s="303">
        <f>+AI121</f>
        <v>2028</v>
      </c>
      <c r="AK121" s="303">
        <f>+AJ121</f>
        <v>2028</v>
      </c>
      <c r="AL121" s="303">
        <f>+AK121</f>
        <v>2028</v>
      </c>
      <c r="AM121" s="303">
        <f>+AL121+1</f>
        <v>2029</v>
      </c>
      <c r="AN121" s="303">
        <f>+AM121</f>
        <v>2029</v>
      </c>
      <c r="AO121" s="303">
        <f>+AN121</f>
        <v>2029</v>
      </c>
      <c r="AP121" s="303">
        <f>+AO121</f>
        <v>2029</v>
      </c>
      <c r="AQ121" s="303">
        <f>+AP121+1</f>
        <v>2030</v>
      </c>
      <c r="AR121" s="303">
        <f>+AQ121</f>
        <v>2030</v>
      </c>
      <c r="AS121" s="303">
        <f>+AR121</f>
        <v>2030</v>
      </c>
      <c r="AT121" s="303">
        <f>+AS121</f>
        <v>2030</v>
      </c>
    </row>
    <row r="122" spans="14:46" x14ac:dyDescent="0.2">
      <c r="O122" s="301" t="s">
        <v>203</v>
      </c>
      <c r="P122" s="301" t="s">
        <v>204</v>
      </c>
      <c r="Q122" s="301" t="s">
        <v>205</v>
      </c>
      <c r="R122" s="301" t="s">
        <v>206</v>
      </c>
      <c r="S122" s="301" t="s">
        <v>203</v>
      </c>
      <c r="T122" s="301" t="s">
        <v>204</v>
      </c>
      <c r="U122" s="301" t="s">
        <v>205</v>
      </c>
      <c r="V122" s="301" t="s">
        <v>206</v>
      </c>
      <c r="W122" s="301" t="s">
        <v>203</v>
      </c>
      <c r="X122" s="301" t="s">
        <v>204</v>
      </c>
      <c r="Y122" s="301" t="s">
        <v>205</v>
      </c>
      <c r="Z122" s="301" t="s">
        <v>206</v>
      </c>
      <c r="AA122" s="301" t="s">
        <v>203</v>
      </c>
      <c r="AB122" s="301" t="s">
        <v>204</v>
      </c>
      <c r="AC122" s="301" t="s">
        <v>205</v>
      </c>
      <c r="AD122" s="301" t="s">
        <v>206</v>
      </c>
      <c r="AE122" s="301" t="s">
        <v>203</v>
      </c>
      <c r="AF122" s="301" t="s">
        <v>204</v>
      </c>
      <c r="AG122" s="301" t="s">
        <v>205</v>
      </c>
      <c r="AH122" s="301" t="s">
        <v>206</v>
      </c>
      <c r="AI122" s="301" t="s">
        <v>203</v>
      </c>
      <c r="AJ122" s="301" t="s">
        <v>204</v>
      </c>
      <c r="AK122" s="301" t="s">
        <v>205</v>
      </c>
      <c r="AL122" s="301" t="s">
        <v>206</v>
      </c>
      <c r="AM122" s="301" t="s">
        <v>203</v>
      </c>
      <c r="AN122" s="301" t="s">
        <v>204</v>
      </c>
      <c r="AO122" s="301" t="s">
        <v>205</v>
      </c>
      <c r="AP122" s="301" t="s">
        <v>206</v>
      </c>
      <c r="AQ122" s="301" t="s">
        <v>203</v>
      </c>
      <c r="AR122" s="301" t="s">
        <v>204</v>
      </c>
      <c r="AS122" s="301" t="s">
        <v>205</v>
      </c>
      <c r="AT122" s="301" t="s">
        <v>206</v>
      </c>
    </row>
    <row r="123" spans="14:46" x14ac:dyDescent="0.2">
      <c r="O123" s="302" t="str">
        <f>+CONCATENATE(O121,"-",O122)</f>
        <v>2023-Q1</v>
      </c>
      <c r="P123" s="302" t="str">
        <f t="shared" ref="P123:R123" si="119">+CONCATENATE(P121,"-",P122)</f>
        <v>2023-Q2</v>
      </c>
      <c r="Q123" s="302" t="str">
        <f t="shared" si="119"/>
        <v>2023-Q3</v>
      </c>
      <c r="R123" s="302" t="str">
        <f t="shared" si="119"/>
        <v>2023-Q4</v>
      </c>
      <c r="S123" s="302" t="str">
        <f>+CONCATENATE(S121,"-",S122)</f>
        <v>2024-Q1</v>
      </c>
      <c r="T123" s="302" t="str">
        <f t="shared" ref="T123" si="120">+CONCATENATE(T121,"-",T122)</f>
        <v>2024-Q2</v>
      </c>
      <c r="U123" s="302" t="str">
        <f t="shared" ref="U123" si="121">+CONCATENATE(U121,"-",U122)</f>
        <v>2024-Q3</v>
      </c>
      <c r="V123" s="302" t="str">
        <f t="shared" ref="V123" si="122">+CONCATENATE(V121,"-",V122)</f>
        <v>2024-Q4</v>
      </c>
      <c r="W123" s="302" t="str">
        <f>+CONCATENATE(W121,"-",W122)</f>
        <v>2025-Q1</v>
      </c>
      <c r="X123" s="302" t="str">
        <f t="shared" ref="X123" si="123">+CONCATENATE(X121,"-",X122)</f>
        <v>2025-Q2</v>
      </c>
      <c r="Y123" s="302" t="str">
        <f t="shared" ref="Y123" si="124">+CONCATENATE(Y121,"-",Y122)</f>
        <v>2025-Q3</v>
      </c>
      <c r="Z123" s="302" t="str">
        <f t="shared" ref="Z123" si="125">+CONCATENATE(Z121,"-",Z122)</f>
        <v>2025-Q4</v>
      </c>
      <c r="AA123" s="302" t="str">
        <f>+CONCATENATE(AA121,"-",AA122)</f>
        <v>2026-Q1</v>
      </c>
      <c r="AB123" s="302" t="str">
        <f t="shared" ref="AB123" si="126">+CONCATENATE(AB121,"-",AB122)</f>
        <v>2026-Q2</v>
      </c>
      <c r="AC123" s="302" t="str">
        <f t="shared" ref="AC123" si="127">+CONCATENATE(AC121,"-",AC122)</f>
        <v>2026-Q3</v>
      </c>
      <c r="AD123" s="302" t="str">
        <f t="shared" ref="AD123" si="128">+CONCATENATE(AD121,"-",AD122)</f>
        <v>2026-Q4</v>
      </c>
      <c r="AE123" s="302" t="str">
        <f>+CONCATENATE(AE121,"-",AE122)</f>
        <v>2027-Q1</v>
      </c>
      <c r="AF123" s="302" t="str">
        <f t="shared" ref="AF123" si="129">+CONCATENATE(AF121,"-",AF122)</f>
        <v>2027-Q2</v>
      </c>
      <c r="AG123" s="302" t="str">
        <f t="shared" ref="AG123" si="130">+CONCATENATE(AG121,"-",AG122)</f>
        <v>2027-Q3</v>
      </c>
      <c r="AH123" s="302" t="str">
        <f t="shared" ref="AH123" si="131">+CONCATENATE(AH121,"-",AH122)</f>
        <v>2027-Q4</v>
      </c>
      <c r="AI123" s="302" t="str">
        <f>+CONCATENATE(AI121,"-",AI122)</f>
        <v>2028-Q1</v>
      </c>
      <c r="AJ123" s="302" t="str">
        <f t="shared" ref="AJ123" si="132">+CONCATENATE(AJ121,"-",AJ122)</f>
        <v>2028-Q2</v>
      </c>
      <c r="AK123" s="302" t="str">
        <f t="shared" ref="AK123" si="133">+CONCATENATE(AK121,"-",AK122)</f>
        <v>2028-Q3</v>
      </c>
      <c r="AL123" s="302" t="str">
        <f t="shared" ref="AL123" si="134">+CONCATENATE(AL121,"-",AL122)</f>
        <v>2028-Q4</v>
      </c>
      <c r="AM123" s="302" t="str">
        <f>+CONCATENATE(AM121,"-",AM122)</f>
        <v>2029-Q1</v>
      </c>
      <c r="AN123" s="302" t="str">
        <f t="shared" ref="AN123" si="135">+CONCATENATE(AN121,"-",AN122)</f>
        <v>2029-Q2</v>
      </c>
      <c r="AO123" s="302" t="str">
        <f t="shared" ref="AO123" si="136">+CONCATENATE(AO121,"-",AO122)</f>
        <v>2029-Q3</v>
      </c>
      <c r="AP123" s="302" t="str">
        <f t="shared" ref="AP123" si="137">+CONCATENATE(AP121,"-",AP122)</f>
        <v>2029-Q4</v>
      </c>
      <c r="AQ123" s="302" t="str">
        <f>+CONCATENATE(AQ121,"-",AQ122)</f>
        <v>2030-Q1</v>
      </c>
      <c r="AR123" s="302" t="str">
        <f t="shared" ref="AR123" si="138">+CONCATENATE(AR121,"-",AR122)</f>
        <v>2030-Q2</v>
      </c>
      <c r="AS123" s="302" t="str">
        <f t="shared" ref="AS123" si="139">+CONCATENATE(AS121,"-",AS122)</f>
        <v>2030-Q3</v>
      </c>
      <c r="AT123" s="302" t="str">
        <f t="shared" ref="AT123" si="140">+CONCATENATE(AT121,"-",AT122)</f>
        <v>2030-Q4</v>
      </c>
    </row>
    <row r="124" spans="14:46" x14ac:dyDescent="0.2">
      <c r="N124" s="275" t="str">
        <f>+N9</f>
        <v>TOLWEB SaaS</v>
      </c>
      <c r="O124" s="275">
        <f>+SUMIFS($O9:$AX9,$O$6:$AX$6,O$121,$O$7:$AX$7,O$122)</f>
        <v>167326.80716535001</v>
      </c>
      <c r="P124" s="275">
        <f t="shared" ref="P124:Z124" si="141">+SUMIFS($O9:$AX9,$O$6:$AX$6,P$121,$O$7:$AX$7,P$122)</f>
        <v>74111.099611481157</v>
      </c>
      <c r="Q124" s="275">
        <f t="shared" si="141"/>
        <v>80412.940974965837</v>
      </c>
      <c r="R124" s="275">
        <f t="shared" si="141"/>
        <v>138333.41273263859</v>
      </c>
      <c r="S124" s="275">
        <f t="shared" si="141"/>
        <v>129567.77500995569</v>
      </c>
      <c r="T124" s="275">
        <f t="shared" si="141"/>
        <v>72030.535616881098</v>
      </c>
      <c r="U124" s="275">
        <f t="shared" si="141"/>
        <v>107251.9195964165</v>
      </c>
      <c r="V124" s="275">
        <f t="shared" si="141"/>
        <v>322946.72925719497</v>
      </c>
      <c r="W124" s="275">
        <f t="shared" si="141"/>
        <v>446928.9003487099</v>
      </c>
      <c r="X124" s="275">
        <f t="shared" si="141"/>
        <v>235171.93673357554</v>
      </c>
      <c r="Y124" s="275">
        <f t="shared" si="141"/>
        <v>261784.67460961937</v>
      </c>
      <c r="Z124" s="275">
        <f t="shared" si="141"/>
        <v>294521.16606185568</v>
      </c>
      <c r="AA124" s="275">
        <f>+W124*(1+AA142)</f>
        <v>943851.88556571107</v>
      </c>
      <c r="AB124" s="275">
        <f t="shared" ref="AB124:AL126" si="142">+X124*(1+AB142)</f>
        <v>498190.42468132987</v>
      </c>
      <c r="AC124" s="275">
        <f t="shared" si="142"/>
        <v>494066.67192126141</v>
      </c>
      <c r="AD124" s="275">
        <f t="shared" si="142"/>
        <v>478086.48571812315</v>
      </c>
      <c r="AE124" s="275">
        <f t="shared" si="142"/>
        <v>1643473.5274153224</v>
      </c>
      <c r="AF124" s="275">
        <f t="shared" si="142"/>
        <v>869644.30371616723</v>
      </c>
      <c r="AG124" s="275">
        <f t="shared" si="142"/>
        <v>786324.15040078876</v>
      </c>
      <c r="AH124" s="275">
        <f t="shared" si="142"/>
        <v>676736.83457116585</v>
      </c>
      <c r="AI124" s="275">
        <f t="shared" si="142"/>
        <v>2252578.4437537189</v>
      </c>
      <c r="AJ124" s="275">
        <f t="shared" si="142"/>
        <v>1193850.4044281091</v>
      </c>
      <c r="AK124" s="275">
        <f t="shared" si="142"/>
        <v>1018893.0793775599</v>
      </c>
      <c r="AL124" s="275">
        <f t="shared" si="142"/>
        <v>817332.7437687827</v>
      </c>
      <c r="AM124" s="275">
        <f t="shared" ref="AM124:AM126" si="143">+AI124*(1+AM142)</f>
        <v>2670004.2743620486</v>
      </c>
      <c r="AN124" s="275">
        <f t="shared" ref="AN124:AN126" si="144">+AJ124*(1+AN142)</f>
        <v>1416385.9760400043</v>
      </c>
      <c r="AO124" s="275">
        <f t="shared" ref="AO124:AO126" si="145">+AK124*(1+AO142)</f>
        <v>1169570.6797615134</v>
      </c>
      <c r="AP124" s="275">
        <f t="shared" ref="AP124:AP126" si="146">+AL124*(1+AP142)</f>
        <v>902235.49647617247</v>
      </c>
      <c r="AQ124" s="275">
        <f t="shared" ref="AQ124:AQ126" si="147">+AM124*(1+AQ142)</f>
        <v>2917393.8281074236</v>
      </c>
      <c r="AR124" s="275">
        <f t="shared" ref="AR124:AR126" si="148">+AN124*(1+AR142)</f>
        <v>1548394.2501219329</v>
      </c>
      <c r="AS124" s="275">
        <f t="shared" ref="AS124:AS126" si="149">+AO124*(1+AS142)</f>
        <v>1256050.8547046741</v>
      </c>
      <c r="AT124" s="275">
        <f t="shared" ref="AT124:AT126" si="150">+AP124*(1+AT142)</f>
        <v>949096.62973257818</v>
      </c>
    </row>
    <row r="125" spans="14:46" x14ac:dyDescent="0.2">
      <c r="N125" s="275" t="str">
        <f t="shared" ref="N125:N136" si="151">+N10</f>
        <v>Andesmar - TOLWEB</v>
      </c>
      <c r="O125" s="275">
        <f t="shared" ref="O125:Z136" si="152">+SUMIFS($O10:$AX10,$O$6:$AX$6,O$121,$O$7:$AX$7,O$122)</f>
        <v>38645.962265826638</v>
      </c>
      <c r="P125" s="275">
        <f t="shared" si="152"/>
        <v>17116.771709113902</v>
      </c>
      <c r="Q125" s="275">
        <f t="shared" si="152"/>
        <v>18572.25112490046</v>
      </c>
      <c r="R125" s="275">
        <f t="shared" si="152"/>
        <v>31949.619664263984</v>
      </c>
      <c r="S125" s="275">
        <f t="shared" si="152"/>
        <v>29925.099442994499</v>
      </c>
      <c r="T125" s="275">
        <f t="shared" si="152"/>
        <v>16636.242623612998</v>
      </c>
      <c r="U125" s="275">
        <f t="shared" si="152"/>
        <v>24771.007753495818</v>
      </c>
      <c r="V125" s="275">
        <f t="shared" si="152"/>
        <v>74588.090959104637</v>
      </c>
      <c r="W125" s="275">
        <f t="shared" si="152"/>
        <v>120816.7619070817</v>
      </c>
      <c r="X125" s="275">
        <f t="shared" si="152"/>
        <v>85726.369424922945</v>
      </c>
      <c r="Y125" s="275">
        <f t="shared" si="152"/>
        <v>106152.78621999401</v>
      </c>
      <c r="Z125" s="275">
        <f t="shared" si="152"/>
        <v>1821.5685704467355</v>
      </c>
      <c r="AA125" s="275">
        <f t="shared" ref="AA125:AA134" si="153">+W125*(1+AA143)</f>
        <v>290663.67751645402</v>
      </c>
      <c r="AB125" s="275">
        <f t="shared" si="142"/>
        <v>262533.36594700144</v>
      </c>
      <c r="AC125" s="275">
        <f t="shared" si="142"/>
        <v>298243.07185775763</v>
      </c>
      <c r="AD125" s="275">
        <f t="shared" si="142"/>
        <v>2148.5173931765385</v>
      </c>
      <c r="AE125" s="275">
        <f t="shared" si="142"/>
        <v>563078.02536340465</v>
      </c>
      <c r="AF125" s="275">
        <f t="shared" si="142"/>
        <v>623509.31170950551</v>
      </c>
      <c r="AG125" s="275">
        <f t="shared" si="142"/>
        <v>658036.40310335904</v>
      </c>
      <c r="AH125" s="275">
        <f t="shared" si="142"/>
        <v>2405.6054302709636</v>
      </c>
      <c r="AI125" s="275">
        <f t="shared" si="142"/>
        <v>826940.60079241998</v>
      </c>
      <c r="AJ125" s="275">
        <f t="shared" si="142"/>
        <v>1052163.137622633</v>
      </c>
      <c r="AK125" s="275">
        <f t="shared" si="142"/>
        <v>1054956.1170780538</v>
      </c>
      <c r="AL125" s="275">
        <f t="shared" si="142"/>
        <v>2549.5308134342999</v>
      </c>
      <c r="AM125" s="275">
        <f t="shared" si="143"/>
        <v>1020695.8769915595</v>
      </c>
      <c r="AN125" s="275">
        <f t="shared" si="144"/>
        <v>1413836.7694005899</v>
      </c>
      <c r="AO125" s="275">
        <f t="shared" si="145"/>
        <v>1373124.5939827459</v>
      </c>
      <c r="AP125" s="275">
        <f t="shared" si="146"/>
        <v>2625.7989733313561</v>
      </c>
      <c r="AQ125" s="275">
        <f t="shared" si="147"/>
        <v>1140272.3080993763</v>
      </c>
      <c r="AR125" s="275">
        <f t="shared" si="148"/>
        <v>1656834.9608624752</v>
      </c>
      <c r="AS125" s="275">
        <f t="shared" si="149"/>
        <v>1580187.690539747</v>
      </c>
      <c r="AT125" s="275">
        <f t="shared" si="150"/>
        <v>2665.0738185107712</v>
      </c>
    </row>
    <row r="126" spans="14:46" x14ac:dyDescent="0.2">
      <c r="N126" s="275" t="str">
        <f t="shared" si="151"/>
        <v>Total TOLWEB</v>
      </c>
      <c r="O126" s="275">
        <f t="shared" si="152"/>
        <v>128680.84489952336</v>
      </c>
      <c r="P126" s="275">
        <f t="shared" si="152"/>
        <v>56994.327902367259</v>
      </c>
      <c r="Q126" s="275">
        <f t="shared" si="152"/>
        <v>61840.689850065377</v>
      </c>
      <c r="R126" s="275">
        <f t="shared" si="152"/>
        <v>106383.79306837462</v>
      </c>
      <c r="S126" s="275">
        <f t="shared" si="152"/>
        <v>99642.675566961188</v>
      </c>
      <c r="T126" s="275">
        <f t="shared" si="152"/>
        <v>55394.292993268093</v>
      </c>
      <c r="U126" s="275">
        <f t="shared" si="152"/>
        <v>82480.911842920672</v>
      </c>
      <c r="V126" s="275">
        <f t="shared" si="152"/>
        <v>248358.63829809031</v>
      </c>
      <c r="W126" s="275">
        <f t="shared" si="152"/>
        <v>326112.13844162814</v>
      </c>
      <c r="X126" s="275">
        <f t="shared" si="152"/>
        <v>149445.56730865256</v>
      </c>
      <c r="Y126" s="275">
        <f t="shared" si="152"/>
        <v>155631.88838962535</v>
      </c>
      <c r="Z126" s="275">
        <f t="shared" si="152"/>
        <v>292699.59749140893</v>
      </c>
      <c r="AA126" s="275">
        <f t="shared" si="153"/>
        <v>659913.27842786873</v>
      </c>
      <c r="AB126" s="275">
        <f t="shared" si="142"/>
        <v>274216.00914190221</v>
      </c>
      <c r="AC126" s="275">
        <f t="shared" si="142"/>
        <v>250617.77464965711</v>
      </c>
      <c r="AD126" s="275">
        <f t="shared" si="142"/>
        <v>514139.91712126008</v>
      </c>
      <c r="AE126" s="275">
        <f t="shared" si="142"/>
        <v>1110228.3258507531</v>
      </c>
      <c r="AF126" s="275">
        <f t="shared" si="142"/>
        <v>426842.606390842</v>
      </c>
      <c r="AG126" s="275">
        <f t="shared" si="142"/>
        <v>352589.81343054527</v>
      </c>
      <c r="AH126" s="275">
        <f t="shared" si="142"/>
        <v>773453.12551549356</v>
      </c>
      <c r="AI126" s="275">
        <f t="shared" si="142"/>
        <v>1489030.0090027903</v>
      </c>
      <c r="AJ126" s="275">
        <f t="shared" si="142"/>
        <v>545631.32113103429</v>
      </c>
      <c r="AK126" s="275">
        <f t="shared" si="142"/>
        <v>424321.16245227132</v>
      </c>
      <c r="AL126" s="275">
        <f t="shared" si="142"/>
        <v>968503.73804424878</v>
      </c>
      <c r="AM126" s="275">
        <f t="shared" si="143"/>
        <v>1743053.0151452105</v>
      </c>
      <c r="AN126" s="275">
        <f t="shared" si="144"/>
        <v>621554.90793881472</v>
      </c>
      <c r="AO126" s="275">
        <f t="shared" si="145"/>
        <v>467483.39834477816</v>
      </c>
      <c r="AP126" s="275">
        <f t="shared" si="146"/>
        <v>1090623.127771982</v>
      </c>
      <c r="AQ126" s="275">
        <f t="shared" si="147"/>
        <v>1891732.2103581147</v>
      </c>
      <c r="AR126" s="275">
        <f t="shared" si="148"/>
        <v>664799.01451876084</v>
      </c>
      <c r="AS126" s="275">
        <f t="shared" si="149"/>
        <v>491259.76221804798</v>
      </c>
      <c r="AT126" s="275">
        <f t="shared" si="150"/>
        <v>1159381.8870594867</v>
      </c>
    </row>
    <row r="128" spans="14:46" x14ac:dyDescent="0.2">
      <c r="N128" s="275" t="str">
        <f t="shared" si="151"/>
        <v>TOLPOS SaaS</v>
      </c>
      <c r="O128" s="275">
        <f t="shared" si="152"/>
        <v>19255.991580520575</v>
      </c>
      <c r="P128" s="275">
        <f t="shared" si="152"/>
        <v>8528.7153583919135</v>
      </c>
      <c r="Q128" s="275">
        <f t="shared" si="152"/>
        <v>9253.9321141095006</v>
      </c>
      <c r="R128" s="275">
        <f t="shared" si="152"/>
        <v>15919.427831142975</v>
      </c>
      <c r="S128" s="275">
        <f t="shared" si="152"/>
        <v>17525.713982621684</v>
      </c>
      <c r="T128" s="275">
        <f t="shared" si="152"/>
        <v>14353.161609510409</v>
      </c>
      <c r="U128" s="275">
        <f t="shared" si="152"/>
        <v>16715.733770352068</v>
      </c>
      <c r="V128" s="275">
        <f t="shared" si="152"/>
        <v>24132.94205787986</v>
      </c>
      <c r="W128" s="275">
        <f t="shared" si="152"/>
        <v>25591.708451542905</v>
      </c>
      <c r="X128" s="275">
        <f t="shared" si="152"/>
        <v>24930.918019229255</v>
      </c>
      <c r="Y128" s="275">
        <f t="shared" si="152"/>
        <v>2133.7626453335911</v>
      </c>
      <c r="Z128" s="275">
        <f t="shared" si="152"/>
        <v>0</v>
      </c>
      <c r="AA128" s="275">
        <f t="shared" si="153"/>
        <v>30331.051365391715</v>
      </c>
      <c r="AB128" s="275">
        <f t="shared" ref="AB128:AB129" si="154">+X128*(1+AB146)</f>
        <v>42630.441080144286</v>
      </c>
      <c r="AC128" s="275">
        <f t="shared" ref="AC128:AC129" si="155">+Y128*(1+AC146)</f>
        <v>2063.3361500727669</v>
      </c>
      <c r="AD128" s="275">
        <f t="shared" ref="AD128:AD129" si="156">+Z128*(1+AD146)</f>
        <v>0</v>
      </c>
      <c r="AE128" s="275">
        <f t="shared" ref="AE128:AE129" si="157">+AA128*(1+AE146)</f>
        <v>34075.734365104639</v>
      </c>
      <c r="AF128" s="275">
        <f t="shared" ref="AF128:AF129" si="158">+AB128*(1+AF146)</f>
        <v>62807.22115734312</v>
      </c>
      <c r="AG128" s="275">
        <f t="shared" ref="AG128:AG129" si="159">+AC128*(1+AG146)</f>
        <v>2017.9348073906654</v>
      </c>
      <c r="AH128" s="275">
        <f t="shared" ref="AH128:AH129" si="160">+AD128*(1+AH146)</f>
        <v>0</v>
      </c>
      <c r="AI128" s="275">
        <f t="shared" ref="AI128:AI129" si="161">+AE128*(1+AI146)</f>
        <v>36179.23585014281</v>
      </c>
      <c r="AJ128" s="275">
        <f t="shared" ref="AJ128:AJ129" si="162">+AF128*(1+AJ146)</f>
        <v>77670.397052817716</v>
      </c>
      <c r="AK128" s="275">
        <f t="shared" ref="AK128:AK129" si="163">+AG128*(1+AK146)</f>
        <v>1995.7336382556089</v>
      </c>
      <c r="AL128" s="275">
        <f t="shared" ref="AL128:AL129" si="164">+AH128*(1+AL146)</f>
        <v>0</v>
      </c>
      <c r="AM128" s="275">
        <f t="shared" ref="AM128:AM129" si="165">+AI128*(1+AM146)</f>
        <v>37295.911363616928</v>
      </c>
      <c r="AN128" s="275">
        <f t="shared" ref="AN128:AN129" si="166">+AJ128*(1+AN146)</f>
        <v>86860.652185864717</v>
      </c>
      <c r="AO128" s="275">
        <f t="shared" ref="AO128:AO129" si="167">+AK128*(1+AO146)</f>
        <v>1984.7551814964613</v>
      </c>
      <c r="AP128" s="275">
        <f t="shared" ref="AP128:AP129" si="168">+AL128*(1+AP146)</f>
        <v>0</v>
      </c>
      <c r="AQ128" s="275">
        <f t="shared" ref="AQ128:AQ129" si="169">+AM128*(1+AQ146)</f>
        <v>37871.482267670275</v>
      </c>
      <c r="AR128" s="275">
        <f t="shared" ref="AR128:AR129" si="170">+AN128*(1+AR146)</f>
        <v>91999.492625087078</v>
      </c>
      <c r="AS128" s="275">
        <f t="shared" ref="AS128:AS129" si="171">+AO128*(1+AS146)</f>
        <v>1979.2961491587096</v>
      </c>
      <c r="AT128" s="275">
        <f t="shared" ref="AT128:AT129" si="172">+AP128*(1+AT146)</f>
        <v>0</v>
      </c>
    </row>
    <row r="129" spans="14:46" x14ac:dyDescent="0.2">
      <c r="N129" s="275" t="str">
        <f t="shared" si="151"/>
        <v>Andesmar - TOLPOS</v>
      </c>
      <c r="O129" s="275">
        <f t="shared" si="152"/>
        <v>19255.991580520575</v>
      </c>
      <c r="P129" s="275">
        <f t="shared" si="152"/>
        <v>8528.7153583919135</v>
      </c>
      <c r="Q129" s="275">
        <f t="shared" si="152"/>
        <v>9253.9321141095006</v>
      </c>
      <c r="R129" s="275">
        <f t="shared" si="152"/>
        <v>15919.427831142975</v>
      </c>
      <c r="S129" s="275">
        <f t="shared" si="152"/>
        <v>17525.713982621684</v>
      </c>
      <c r="T129" s="275">
        <f t="shared" si="152"/>
        <v>14353.161609510409</v>
      </c>
      <c r="U129" s="275">
        <f t="shared" si="152"/>
        <v>16715.733770352068</v>
      </c>
      <c r="V129" s="275">
        <f t="shared" si="152"/>
        <v>24132.94205787986</v>
      </c>
      <c r="W129" s="275">
        <f t="shared" si="152"/>
        <v>25591.708451542905</v>
      </c>
      <c r="X129" s="275">
        <f t="shared" si="152"/>
        <v>24930.918019229255</v>
      </c>
      <c r="Y129" s="275">
        <f t="shared" si="152"/>
        <v>2133.7626453335911</v>
      </c>
      <c r="Z129" s="275">
        <f t="shared" si="152"/>
        <v>0</v>
      </c>
      <c r="AA129" s="275">
        <f t="shared" si="153"/>
        <v>30331.051365391715</v>
      </c>
      <c r="AB129" s="275">
        <f t="shared" si="154"/>
        <v>42630.441080144286</v>
      </c>
      <c r="AC129" s="275">
        <f t="shared" si="155"/>
        <v>2063.3361500727669</v>
      </c>
      <c r="AD129" s="275">
        <f t="shared" si="156"/>
        <v>0</v>
      </c>
      <c r="AE129" s="275">
        <f t="shared" si="157"/>
        <v>34075.734365104639</v>
      </c>
      <c r="AF129" s="275">
        <f t="shared" si="158"/>
        <v>62807.22115734312</v>
      </c>
      <c r="AG129" s="275">
        <f t="shared" si="159"/>
        <v>2017.9348073906654</v>
      </c>
      <c r="AH129" s="275">
        <f t="shared" si="160"/>
        <v>0</v>
      </c>
      <c r="AI129" s="275">
        <f t="shared" si="161"/>
        <v>36179.23585014281</v>
      </c>
      <c r="AJ129" s="275">
        <f t="shared" si="162"/>
        <v>77670.397052817716</v>
      </c>
      <c r="AK129" s="275">
        <f t="shared" si="163"/>
        <v>1995.7336382556089</v>
      </c>
      <c r="AL129" s="275">
        <f t="shared" si="164"/>
        <v>0</v>
      </c>
      <c r="AM129" s="275">
        <f t="shared" si="165"/>
        <v>37295.911363616928</v>
      </c>
      <c r="AN129" s="275">
        <f t="shared" si="166"/>
        <v>86860.652185864717</v>
      </c>
      <c r="AO129" s="275">
        <f t="shared" si="167"/>
        <v>1984.7551814964613</v>
      </c>
      <c r="AP129" s="275">
        <f t="shared" si="168"/>
        <v>0</v>
      </c>
      <c r="AQ129" s="275">
        <f t="shared" si="169"/>
        <v>37871.482267670275</v>
      </c>
      <c r="AR129" s="275">
        <f t="shared" si="170"/>
        <v>91999.492625087078</v>
      </c>
      <c r="AS129" s="275">
        <f t="shared" si="171"/>
        <v>1979.2961491587096</v>
      </c>
      <c r="AT129" s="275">
        <f t="shared" si="172"/>
        <v>0</v>
      </c>
    </row>
    <row r="130" spans="14:46" x14ac:dyDescent="0.2">
      <c r="N130" s="275" t="str">
        <f t="shared" si="151"/>
        <v>Total TOLPOS</v>
      </c>
      <c r="O130" s="275">
        <f t="shared" si="152"/>
        <v>0</v>
      </c>
      <c r="P130" s="275">
        <f t="shared" si="152"/>
        <v>0</v>
      </c>
      <c r="Q130" s="275">
        <f t="shared" si="152"/>
        <v>0</v>
      </c>
      <c r="R130" s="275">
        <f t="shared" si="152"/>
        <v>0</v>
      </c>
      <c r="S130" s="275">
        <f t="shared" si="152"/>
        <v>0</v>
      </c>
      <c r="T130" s="275">
        <f t="shared" si="152"/>
        <v>0</v>
      </c>
      <c r="U130" s="275">
        <f t="shared" si="152"/>
        <v>0</v>
      </c>
      <c r="V130" s="275">
        <f t="shared" si="152"/>
        <v>0</v>
      </c>
      <c r="W130" s="275">
        <f t="shared" si="152"/>
        <v>0</v>
      </c>
      <c r="X130" s="275">
        <f t="shared" si="152"/>
        <v>0</v>
      </c>
      <c r="Y130" s="275">
        <f t="shared" si="152"/>
        <v>0</v>
      </c>
      <c r="Z130" s="275">
        <f t="shared" si="152"/>
        <v>0</v>
      </c>
      <c r="AA130" s="275">
        <f>+IFERROR(+W130*(1+AA148),0)</f>
        <v>0</v>
      </c>
      <c r="AB130" s="275">
        <f t="shared" ref="AB130:AL130" si="173">+IFERROR(+X130*(1+AB148),0)</f>
        <v>0</v>
      </c>
      <c r="AC130" s="275">
        <f t="shared" si="173"/>
        <v>0</v>
      </c>
      <c r="AD130" s="275">
        <f t="shared" si="173"/>
        <v>0</v>
      </c>
      <c r="AE130" s="275">
        <f t="shared" si="173"/>
        <v>0</v>
      </c>
      <c r="AF130" s="275">
        <f t="shared" si="173"/>
        <v>0</v>
      </c>
      <c r="AG130" s="275">
        <f t="shared" si="173"/>
        <v>0</v>
      </c>
      <c r="AH130" s="275">
        <f t="shared" si="173"/>
        <v>0</v>
      </c>
      <c r="AI130" s="275">
        <f t="shared" si="173"/>
        <v>0</v>
      </c>
      <c r="AJ130" s="275">
        <f t="shared" si="173"/>
        <v>0</v>
      </c>
      <c r="AK130" s="275">
        <f t="shared" si="173"/>
        <v>0</v>
      </c>
      <c r="AL130" s="275">
        <f t="shared" si="173"/>
        <v>0</v>
      </c>
      <c r="AM130" s="275">
        <f t="shared" ref="AM130" si="174">+IFERROR(+AI130*(1+AM148),0)</f>
        <v>0</v>
      </c>
      <c r="AN130" s="275">
        <f t="shared" ref="AN130" si="175">+IFERROR(+AJ130*(1+AN148),0)</f>
        <v>0</v>
      </c>
      <c r="AO130" s="275">
        <f t="shared" ref="AO130" si="176">+IFERROR(+AK130*(1+AO148),0)</f>
        <v>0</v>
      </c>
      <c r="AP130" s="275">
        <f t="shared" ref="AP130" si="177">+IFERROR(+AL130*(1+AP148),0)</f>
        <v>0</v>
      </c>
      <c r="AQ130" s="275">
        <f t="shared" ref="AQ130" si="178">+IFERROR(+AM130*(1+AQ148),0)</f>
        <v>0</v>
      </c>
      <c r="AR130" s="275">
        <f t="shared" ref="AR130" si="179">+IFERROR(+AN130*(1+AR148),0)</f>
        <v>0</v>
      </c>
      <c r="AS130" s="275">
        <f t="shared" ref="AS130" si="180">+IFERROR(+AO130*(1+AS148),0)</f>
        <v>0</v>
      </c>
      <c r="AT130" s="275">
        <f t="shared" ref="AT130" si="181">+IFERROR(+AP130*(1+AT148),0)</f>
        <v>0</v>
      </c>
    </row>
    <row r="132" spans="14:46" x14ac:dyDescent="0.2">
      <c r="N132" s="275" t="str">
        <f t="shared" si="151"/>
        <v>Plataforma UNIBUS</v>
      </c>
      <c r="O132" s="275">
        <f t="shared" si="152"/>
        <v>113775.85989204085</v>
      </c>
      <c r="P132" s="275">
        <f t="shared" si="152"/>
        <v>50392.726836104193</v>
      </c>
      <c r="Q132" s="275">
        <f t="shared" si="152"/>
        <v>54677.739095527591</v>
      </c>
      <c r="R132" s="275">
        <f t="shared" si="152"/>
        <v>94061.455256858448</v>
      </c>
      <c r="S132" s="275">
        <f t="shared" si="152"/>
        <v>145266.79374561185</v>
      </c>
      <c r="T132" s="275">
        <f t="shared" si="152"/>
        <v>72582.6922954162</v>
      </c>
      <c r="U132" s="275">
        <f t="shared" si="152"/>
        <v>90459.628336781578</v>
      </c>
      <c r="V132" s="275">
        <f t="shared" si="152"/>
        <v>125311.51458590534</v>
      </c>
      <c r="W132" s="275">
        <f t="shared" si="152"/>
        <v>107095.20159209648</v>
      </c>
      <c r="X132" s="275">
        <f t="shared" si="152"/>
        <v>92054.368435534867</v>
      </c>
      <c r="Y132" s="275">
        <f t="shared" si="152"/>
        <v>81755.706081015029</v>
      </c>
      <c r="Z132" s="275">
        <f t="shared" si="152"/>
        <v>107215.49379477664</v>
      </c>
      <c r="AA132" s="275">
        <f t="shared" si="153"/>
        <v>107845.48782036267</v>
      </c>
      <c r="AB132" s="275">
        <f t="shared" ref="AB132:AB134" si="182">+X132*(1+AB150)</f>
        <v>124669.6683285965</v>
      </c>
      <c r="AC132" s="275">
        <f t="shared" ref="AC132:AC134" si="183">+Y132*(1+AC150)</f>
        <v>104573.53344810379</v>
      </c>
      <c r="AD132" s="275">
        <f t="shared" ref="AD132:AD134" si="184">+Z132*(1+AD150)</f>
        <v>117284.20537233991</v>
      </c>
      <c r="AE132" s="275">
        <f t="shared" ref="AE132:AE134" si="185">+AA132*(1+AE150)</f>
        <v>108349.18286981009</v>
      </c>
      <c r="AF132" s="275">
        <f t="shared" ref="AF132:AF134" si="186">+AB132*(1+AF150)</f>
        <v>154117.03868309301</v>
      </c>
      <c r="AG132" s="275">
        <f t="shared" ref="AG132:AG134" si="187">+AC132*(1+AG150)</f>
        <v>124031.02004865813</v>
      </c>
      <c r="AH132" s="275">
        <f t="shared" ref="AH132:AH134" si="188">+AD132*(1+AH150)</f>
        <v>124627.05477280795</v>
      </c>
      <c r="AI132" s="275">
        <f t="shared" ref="AI132:AI134" si="189">+AE132*(1+AI150)</f>
        <v>108602.20665469991</v>
      </c>
      <c r="AJ132" s="275">
        <f t="shared" ref="AJ132:AJ134" si="190">+AF132*(1+AJ150)</f>
        <v>172318.50491334489</v>
      </c>
      <c r="AK132" s="275">
        <f t="shared" ref="AK132:AK134" si="191">+AG132*(1+AK150)</f>
        <v>135569.94309675187</v>
      </c>
      <c r="AL132" s="275">
        <f t="shared" ref="AL132:AL134" si="192">+AH132*(1+AL150)</f>
        <v>128528.33752232825</v>
      </c>
      <c r="AM132" s="275">
        <f t="shared" ref="AM132:AM134" si="193">+AI132*(1+AM150)</f>
        <v>108729.01398562449</v>
      </c>
      <c r="AN132" s="275">
        <f t="shared" ref="AN132:AN134" si="194">+AJ132*(1+AN150)</f>
        <v>182494.04901550332</v>
      </c>
      <c r="AO132" s="275">
        <f t="shared" ref="AO132:AO134" si="195">+AK132*(1+AO150)</f>
        <v>141876.15238380834</v>
      </c>
      <c r="AP132" s="275">
        <f t="shared" ref="AP132:AP134" si="196">+AL132*(1+AP150)</f>
        <v>130540.04110833717</v>
      </c>
      <c r="AQ132" s="275">
        <f t="shared" ref="AQ132:AQ134" si="197">+AM132*(1+AQ150)</f>
        <v>108792.4916831883</v>
      </c>
      <c r="AR132" s="275">
        <f t="shared" ref="AR132:AR134" si="198">+AN132*(1+AR150)</f>
        <v>187882.25803307968</v>
      </c>
      <c r="AS132" s="275">
        <f t="shared" ref="AS132:AS134" si="199">+AO132*(1+AS150)</f>
        <v>145175.92772241746</v>
      </c>
      <c r="AT132" s="275">
        <f t="shared" ref="AT132:AT134" si="200">+AP132*(1+AT150)</f>
        <v>131561.63632180431</v>
      </c>
    </row>
    <row r="133" spans="14:46" x14ac:dyDescent="0.2">
      <c r="N133" s="275" t="str">
        <f t="shared" si="151"/>
        <v>Andesmar - UNIBUS</v>
      </c>
      <c r="O133" s="275">
        <f t="shared" si="152"/>
        <v>9784.3047747660512</v>
      </c>
      <c r="P133" s="275">
        <f t="shared" si="152"/>
        <v>4333.5888497245905</v>
      </c>
      <c r="Q133" s="275">
        <f t="shared" si="152"/>
        <v>4702.0841170826216</v>
      </c>
      <c r="R133" s="275">
        <f t="shared" si="152"/>
        <v>8088.9386084569978</v>
      </c>
      <c r="S133" s="275">
        <f t="shared" si="152"/>
        <v>12492.409066464668</v>
      </c>
      <c r="T133" s="275">
        <f t="shared" si="152"/>
        <v>6241.8441263839259</v>
      </c>
      <c r="U133" s="275">
        <f t="shared" si="152"/>
        <v>7779.1947632737683</v>
      </c>
      <c r="V133" s="275">
        <f t="shared" si="152"/>
        <v>10776.328578482662</v>
      </c>
      <c r="W133" s="275">
        <f t="shared" si="152"/>
        <v>39364.450626138314</v>
      </c>
      <c r="X133" s="275">
        <f t="shared" si="152"/>
        <v>19158.739537426238</v>
      </c>
      <c r="Y133" s="275">
        <f t="shared" si="152"/>
        <v>12490.130202382905</v>
      </c>
      <c r="Z133" s="275">
        <f t="shared" si="152"/>
        <v>21886.407199343386</v>
      </c>
      <c r="AA133" s="275">
        <f t="shared" si="153"/>
        <v>87149.94265624923</v>
      </c>
      <c r="AB133" s="275">
        <f t="shared" si="182"/>
        <v>43200.508695504745</v>
      </c>
      <c r="AC133" s="275">
        <f t="shared" si="183"/>
        <v>20358.884618134245</v>
      </c>
      <c r="AD133" s="275">
        <f t="shared" si="184"/>
        <v>36804.192168590904</v>
      </c>
      <c r="AE133" s="275">
        <f t="shared" si="185"/>
        <v>157678.94067321561</v>
      </c>
      <c r="AF133" s="275">
        <f t="shared" si="186"/>
        <v>79341.252907477232</v>
      </c>
      <c r="AG133" s="275">
        <f t="shared" si="187"/>
        <v>28909.586153023109</v>
      </c>
      <c r="AH133" s="275">
        <f t="shared" si="188"/>
        <v>53528.028101314609</v>
      </c>
      <c r="AI133" s="275">
        <f t="shared" si="189"/>
        <v>221482.41176626936</v>
      </c>
      <c r="AJ133" s="275">
        <f t="shared" si="190"/>
        <v>112528.96311475226</v>
      </c>
      <c r="AK133" s="275">
        <f t="shared" si="191"/>
        <v>34980.577941823532</v>
      </c>
      <c r="AL133" s="275">
        <f t="shared" si="192"/>
        <v>65689.604093363931</v>
      </c>
      <c r="AM133" s="275">
        <f t="shared" si="193"/>
        <v>266292.91910610418</v>
      </c>
      <c r="AN133" s="275">
        <f t="shared" si="194"/>
        <v>136063.87390153154</v>
      </c>
      <c r="AO133" s="275">
        <f t="shared" si="195"/>
        <v>38653.525737205528</v>
      </c>
      <c r="AP133" s="275">
        <f t="shared" si="196"/>
        <v>73151.94803173012</v>
      </c>
      <c r="AQ133" s="275">
        <f t="shared" si="197"/>
        <v>293231.2224932434</v>
      </c>
      <c r="AR133" s="275">
        <f t="shared" si="198"/>
        <v>150292.43801933384</v>
      </c>
      <c r="AS133" s="275">
        <f t="shared" si="199"/>
        <v>40682.828717509707</v>
      </c>
      <c r="AT133" s="275">
        <f t="shared" si="200"/>
        <v>77306.981415691436</v>
      </c>
    </row>
    <row r="134" spans="14:46" x14ac:dyDescent="0.2">
      <c r="N134" s="275" t="str">
        <f t="shared" si="151"/>
        <v>Total UNIBUS</v>
      </c>
      <c r="O134" s="275">
        <f t="shared" si="152"/>
        <v>113775.85989204085</v>
      </c>
      <c r="P134" s="275">
        <f t="shared" si="152"/>
        <v>50392.726836104193</v>
      </c>
      <c r="Q134" s="275">
        <f t="shared" si="152"/>
        <v>54677.739095527591</v>
      </c>
      <c r="R134" s="275">
        <f t="shared" si="152"/>
        <v>94061.455256858448</v>
      </c>
      <c r="S134" s="275">
        <f t="shared" si="152"/>
        <v>145266.79374561185</v>
      </c>
      <c r="T134" s="275">
        <f t="shared" si="152"/>
        <v>72582.6922954162</v>
      </c>
      <c r="U134" s="275">
        <f t="shared" si="152"/>
        <v>90459.628336781578</v>
      </c>
      <c r="V134" s="275">
        <f t="shared" si="152"/>
        <v>125311.51458590534</v>
      </c>
      <c r="W134" s="275">
        <f t="shared" si="152"/>
        <v>107095.20159209648</v>
      </c>
      <c r="X134" s="275">
        <f t="shared" si="152"/>
        <v>92054.368435534867</v>
      </c>
      <c r="Y134" s="275">
        <f t="shared" si="152"/>
        <v>81755.706081015029</v>
      </c>
      <c r="Z134" s="275">
        <f t="shared" si="152"/>
        <v>107215.49379477664</v>
      </c>
      <c r="AA134" s="275">
        <f t="shared" si="153"/>
        <v>107845.48782036267</v>
      </c>
      <c r="AB134" s="275">
        <f t="shared" si="182"/>
        <v>124669.6683285965</v>
      </c>
      <c r="AC134" s="275">
        <f t="shared" si="183"/>
        <v>104573.53344810379</v>
      </c>
      <c r="AD134" s="275">
        <f t="shared" si="184"/>
        <v>117284.20537233991</v>
      </c>
      <c r="AE134" s="275">
        <f t="shared" si="185"/>
        <v>108349.18286981009</v>
      </c>
      <c r="AF134" s="275">
        <f t="shared" si="186"/>
        <v>154117.03868309301</v>
      </c>
      <c r="AG134" s="275">
        <f t="shared" si="187"/>
        <v>124031.02004865813</v>
      </c>
      <c r="AH134" s="275">
        <f t="shared" si="188"/>
        <v>124627.05477280795</v>
      </c>
      <c r="AI134" s="275">
        <f t="shared" si="189"/>
        <v>108602.20665469991</v>
      </c>
      <c r="AJ134" s="275">
        <f t="shared" si="190"/>
        <v>172318.50491334489</v>
      </c>
      <c r="AK134" s="275">
        <f t="shared" si="191"/>
        <v>135569.94309675187</v>
      </c>
      <c r="AL134" s="275">
        <f t="shared" si="192"/>
        <v>128528.33752232825</v>
      </c>
      <c r="AM134" s="275">
        <f t="shared" si="193"/>
        <v>108729.01398562449</v>
      </c>
      <c r="AN134" s="275">
        <f t="shared" si="194"/>
        <v>182494.04901550332</v>
      </c>
      <c r="AO134" s="275">
        <f t="shared" si="195"/>
        <v>141876.15238380834</v>
      </c>
      <c r="AP134" s="275">
        <f t="shared" si="196"/>
        <v>130540.04110833717</v>
      </c>
      <c r="AQ134" s="275">
        <f t="shared" si="197"/>
        <v>108792.4916831883</v>
      </c>
      <c r="AR134" s="275">
        <f t="shared" si="198"/>
        <v>187882.25803307968</v>
      </c>
      <c r="AS134" s="275">
        <f t="shared" si="199"/>
        <v>145175.92772241746</v>
      </c>
      <c r="AT134" s="275">
        <f t="shared" si="200"/>
        <v>131561.63632180431</v>
      </c>
    </row>
    <row r="136" spans="14:46" ht="13.5" thickBot="1" x14ac:dyDescent="0.25">
      <c r="N136" s="275" t="str">
        <f t="shared" si="151"/>
        <v>Ventas Totales</v>
      </c>
      <c r="O136" s="277">
        <f t="shared" si="152"/>
        <v>242456.70479156423</v>
      </c>
      <c r="P136" s="277">
        <f t="shared" si="152"/>
        <v>107387.05473847146</v>
      </c>
      <c r="Q136" s="277">
        <f t="shared" si="152"/>
        <v>116518.42894559295</v>
      </c>
      <c r="R136" s="277">
        <f t="shared" si="152"/>
        <v>200445.24832523306</v>
      </c>
      <c r="S136" s="277">
        <f t="shared" si="152"/>
        <v>244909.46931257303</v>
      </c>
      <c r="T136" s="277">
        <f t="shared" si="152"/>
        <v>127976.98528868429</v>
      </c>
      <c r="U136" s="277">
        <f t="shared" si="152"/>
        <v>172940.54017970225</v>
      </c>
      <c r="V136" s="277">
        <f t="shared" si="152"/>
        <v>373670.15288399567</v>
      </c>
      <c r="W136" s="277">
        <f t="shared" si="152"/>
        <v>433207.34003372461</v>
      </c>
      <c r="X136" s="277">
        <f t="shared" si="152"/>
        <v>241499.93574418745</v>
      </c>
      <c r="Y136" s="277">
        <f t="shared" si="152"/>
        <v>237387.59447064038</v>
      </c>
      <c r="Z136" s="277">
        <f t="shared" si="152"/>
        <v>399915.09128618555</v>
      </c>
      <c r="AA136" s="277">
        <f>+AA134+AA130+AA126</f>
        <v>767758.7662482314</v>
      </c>
      <c r="AB136" s="277">
        <f t="shared" ref="AB136:AL136" si="201">+AB134+AB130+AB126</f>
        <v>398885.67747049872</v>
      </c>
      <c r="AC136" s="277">
        <f t="shared" si="201"/>
        <v>355191.30809776089</v>
      </c>
      <c r="AD136" s="277">
        <f t="shared" si="201"/>
        <v>631424.12249360001</v>
      </c>
      <c r="AE136" s="277">
        <f t="shared" si="201"/>
        <v>1218577.5087205633</v>
      </c>
      <c r="AF136" s="277">
        <f t="shared" si="201"/>
        <v>580959.64507393504</v>
      </c>
      <c r="AG136" s="277">
        <f t="shared" si="201"/>
        <v>476620.8334792034</v>
      </c>
      <c r="AH136" s="277">
        <f t="shared" si="201"/>
        <v>898080.18028830155</v>
      </c>
      <c r="AI136" s="277">
        <f t="shared" si="201"/>
        <v>1597632.2156574903</v>
      </c>
      <c r="AJ136" s="277">
        <f t="shared" si="201"/>
        <v>717949.82604437915</v>
      </c>
      <c r="AK136" s="277">
        <f t="shared" si="201"/>
        <v>559891.10554902325</v>
      </c>
      <c r="AL136" s="277">
        <f t="shared" si="201"/>
        <v>1097032.075566577</v>
      </c>
      <c r="AM136" s="277">
        <f t="shared" ref="AM136:AT136" si="202">+AM134+AM130+AM126</f>
        <v>1851782.0291308351</v>
      </c>
      <c r="AN136" s="277">
        <f t="shared" si="202"/>
        <v>804048.9569543181</v>
      </c>
      <c r="AO136" s="277">
        <f t="shared" si="202"/>
        <v>609359.5507285865</v>
      </c>
      <c r="AP136" s="277">
        <f t="shared" si="202"/>
        <v>1221163.1688803192</v>
      </c>
      <c r="AQ136" s="277">
        <f t="shared" si="202"/>
        <v>2000524.702041303</v>
      </c>
      <c r="AR136" s="277">
        <f t="shared" si="202"/>
        <v>852681.27255184052</v>
      </c>
      <c r="AS136" s="277">
        <f t="shared" si="202"/>
        <v>636435.68994046538</v>
      </c>
      <c r="AT136" s="277">
        <f t="shared" si="202"/>
        <v>1290943.523381291</v>
      </c>
    </row>
    <row r="137" spans="14:46" ht="13.5" thickTop="1" x14ac:dyDescent="0.2">
      <c r="W137" s="275">
        <v>-10950578.4</v>
      </c>
    </row>
    <row r="140" spans="14:46" x14ac:dyDescent="0.2">
      <c r="N140" s="275" t="s">
        <v>229</v>
      </c>
      <c r="AA140" s="460">
        <f>+'Valuation Dashboard'!AY24</f>
        <v>1</v>
      </c>
      <c r="AE140" s="460" cm="1">
        <f t="array" ref="AE140:AF140">+'Valuation Dashboard'!BB24:BC24</f>
        <v>1.5</v>
      </c>
      <c r="AF140" s="314">
        <v>0</v>
      </c>
      <c r="AG140" s="314"/>
      <c r="AH140" s="315"/>
      <c r="AI140" s="460" cm="1">
        <f t="array" ref="AI140:AJ140">+'Valuation Dashboard'!BE24:BF24</f>
        <v>2</v>
      </c>
      <c r="AJ140" s="314">
        <v>0</v>
      </c>
      <c r="AK140" s="314"/>
      <c r="AL140" s="315"/>
      <c r="AM140" s="460">
        <f>+'Valuation Dashboard'!BH24</f>
        <v>2</v>
      </c>
      <c r="AN140" s="314"/>
      <c r="AO140" s="314"/>
      <c r="AP140" s="315"/>
      <c r="AQ140" s="460">
        <f>+'Valuation Dashboard'!BK24</f>
        <v>2</v>
      </c>
      <c r="AR140" s="314"/>
      <c r="AS140" s="314"/>
      <c r="AT140" s="315"/>
    </row>
    <row r="141" spans="14:46" x14ac:dyDescent="0.2">
      <c r="AE141" s="316"/>
      <c r="AH141" s="317"/>
      <c r="AI141" s="316"/>
      <c r="AL141" s="317"/>
      <c r="AM141" s="316"/>
      <c r="AP141" s="317"/>
      <c r="AQ141" s="316"/>
      <c r="AT141" s="317"/>
    </row>
    <row r="142" spans="14:46" x14ac:dyDescent="0.2">
      <c r="N142" s="275" t="str">
        <f>+N124</f>
        <v>TOLWEB SaaS</v>
      </c>
      <c r="O142" s="309">
        <v>0</v>
      </c>
      <c r="P142" s="309">
        <v>0</v>
      </c>
      <c r="Q142" s="309">
        <v>0</v>
      </c>
      <c r="R142" s="309">
        <v>0</v>
      </c>
      <c r="S142" s="305">
        <f>+(S124-O124)/O124</f>
        <v>-0.22566038756767393</v>
      </c>
      <c r="T142" s="305">
        <f t="shared" ref="T142:Z142" si="203">+(T124-P124)/P124</f>
        <v>-2.8073581494636762E-2</v>
      </c>
      <c r="U142" s="305">
        <f t="shared" si="203"/>
        <v>0.33376442020453118</v>
      </c>
      <c r="V142" s="305">
        <f t="shared" si="203"/>
        <v>1.3345533293634881</v>
      </c>
      <c r="W142" s="305">
        <f t="shared" si="203"/>
        <v>2.4493831534451287</v>
      </c>
      <c r="X142" s="305">
        <f t="shared" si="203"/>
        <v>2.2648922393749431</v>
      </c>
      <c r="Y142" s="305">
        <f t="shared" si="203"/>
        <v>1.4408390599879399</v>
      </c>
      <c r="Z142" s="305">
        <f t="shared" si="203"/>
        <v>-8.8019356197601095E-2</v>
      </c>
      <c r="AA142" s="307">
        <f>+AVERAGE(S142,W142)/$AA$140</f>
        <v>1.1118613829387274</v>
      </c>
      <c r="AB142" s="307">
        <f>+AVERAGE(T142,X142)/$AA$140</f>
        <v>1.1184093289401531</v>
      </c>
      <c r="AC142" s="307">
        <f>+AVERAGE(U142,Y142)/$AA$140</f>
        <v>0.88730174009623553</v>
      </c>
      <c r="AD142" s="307">
        <f>+AVERAGE(V142,Z142)/$AA$140</f>
        <v>0.62326698658294355</v>
      </c>
      <c r="AE142" s="318">
        <f>+AA142/$AE$140</f>
        <v>0.74124092195915159</v>
      </c>
      <c r="AF142" s="319">
        <f t="shared" ref="AF142:AF152" si="204">+AB142/$AE$140</f>
        <v>0.7456062192934354</v>
      </c>
      <c r="AG142" s="319">
        <f t="shared" ref="AG142:AG152" si="205">+AC142/$AE$140</f>
        <v>0.59153449339749031</v>
      </c>
      <c r="AH142" s="320">
        <f t="shared" ref="AH142:AH152" si="206">+AD142/$AE$140</f>
        <v>0.41551132438862903</v>
      </c>
      <c r="AI142" s="318">
        <f>+AE142/$AI$140</f>
        <v>0.37062046097957579</v>
      </c>
      <c r="AJ142" s="319">
        <f t="shared" ref="AJ142:AJ152" si="207">+AF142/$AI$140</f>
        <v>0.3728031096467177</v>
      </c>
      <c r="AK142" s="319">
        <f t="shared" ref="AK142:AK152" si="208">+AG142/$AI$140</f>
        <v>0.29576724669874516</v>
      </c>
      <c r="AL142" s="320">
        <f t="shared" ref="AL142:AL152" si="209">+AH142/$AI$140</f>
        <v>0.20775566219431452</v>
      </c>
      <c r="AM142" s="318">
        <f>+AI142/$AM$140</f>
        <v>0.1853102304897879</v>
      </c>
      <c r="AN142" s="319">
        <f t="shared" ref="AN142:AN152" si="210">+AJ142/$AM$140</f>
        <v>0.18640155482335885</v>
      </c>
      <c r="AO142" s="319">
        <f t="shared" ref="AO142:AO152" si="211">+AK142/$AM$140</f>
        <v>0.14788362334937258</v>
      </c>
      <c r="AP142" s="320">
        <f t="shared" ref="AP142:AP152" si="212">+AL142/$AM$140</f>
        <v>0.10387783109715726</v>
      </c>
      <c r="AQ142" s="318">
        <f>+AM142/$AQ$140</f>
        <v>9.2655115244893949E-2</v>
      </c>
      <c r="AR142" s="319">
        <f t="shared" ref="AR142:AR152" si="213">+AN142/$AQ$140</f>
        <v>9.3200777411679425E-2</v>
      </c>
      <c r="AS142" s="319">
        <f t="shared" ref="AS142:AS152" si="214">+AO142/$AQ$140</f>
        <v>7.3941811674686289E-2</v>
      </c>
      <c r="AT142" s="320">
        <f t="shared" ref="AT142:AT152" si="215">+AP142/$AQ$140</f>
        <v>5.1938915548578629E-2</v>
      </c>
    </row>
    <row r="143" spans="14:46" x14ac:dyDescent="0.2">
      <c r="N143" s="275" t="str">
        <f t="shared" ref="N143:N152" si="216">+N125</f>
        <v>Andesmar - TOLWEB</v>
      </c>
      <c r="O143" s="309">
        <v>0</v>
      </c>
      <c r="P143" s="309">
        <v>0</v>
      </c>
      <c r="Q143" s="309">
        <v>0</v>
      </c>
      <c r="R143" s="309">
        <v>0</v>
      </c>
      <c r="S143" s="305">
        <f t="shared" ref="S143:Z143" si="217">+(S125-O125)/O125</f>
        <v>-0.22566038756767387</v>
      </c>
      <c r="T143" s="305">
        <f t="shared" si="217"/>
        <v>-2.8073581494636891E-2</v>
      </c>
      <c r="U143" s="305">
        <f t="shared" si="217"/>
        <v>0.3337644202045314</v>
      </c>
      <c r="V143" s="305">
        <f t="shared" si="217"/>
        <v>1.3345533293634875</v>
      </c>
      <c r="W143" s="305">
        <f t="shared" si="217"/>
        <v>3.0373052773719369</v>
      </c>
      <c r="X143" s="305">
        <f t="shared" si="217"/>
        <v>4.152988650408683</v>
      </c>
      <c r="Y143" s="305">
        <f t="shared" si="217"/>
        <v>3.2853640544766756</v>
      </c>
      <c r="Z143" s="305">
        <f t="shared" si="217"/>
        <v>-0.97557829209698543</v>
      </c>
      <c r="AA143" s="307">
        <f>+AVERAGE(S143,W143)/$AA$140</f>
        <v>1.4058224449021315</v>
      </c>
      <c r="AB143" s="307">
        <f t="shared" ref="AB143:AB144" si="218">+AVERAGE(T143,X143)/$AA$140</f>
        <v>2.0624575344570233</v>
      </c>
      <c r="AC143" s="307">
        <f t="shared" ref="AC143:AC152" si="219">+AVERAGE(U143,Y143)/$AA$140</f>
        <v>1.8095642373406036</v>
      </c>
      <c r="AD143" s="307">
        <f t="shared" ref="AD143:AD152" si="220">+AVERAGE(V143,Z143)/$AA$140</f>
        <v>0.17948751863325102</v>
      </c>
      <c r="AE143" s="318">
        <f t="shared" ref="AE143:AE152" si="221">+AA143/$AE$140</f>
        <v>0.93721496326808762</v>
      </c>
      <c r="AF143" s="319">
        <f t="shared" si="204"/>
        <v>1.3749716896380155</v>
      </c>
      <c r="AG143" s="319">
        <f t="shared" si="205"/>
        <v>1.2063761582270691</v>
      </c>
      <c r="AH143" s="320">
        <f t="shared" si="206"/>
        <v>0.11965834575550068</v>
      </c>
      <c r="AI143" s="318">
        <f t="shared" ref="AI143:AI152" si="222">+AE143/$AI$140</f>
        <v>0.46860748163404381</v>
      </c>
      <c r="AJ143" s="319">
        <f t="shared" si="207"/>
        <v>0.68748584481900776</v>
      </c>
      <c r="AK143" s="319">
        <f t="shared" si="208"/>
        <v>0.60318807911353456</v>
      </c>
      <c r="AL143" s="320">
        <f t="shared" si="209"/>
        <v>5.9829172877750338E-2</v>
      </c>
      <c r="AM143" s="318">
        <f t="shared" ref="AM143:AM152" si="223">+AI143/$AM$140</f>
        <v>0.2343037408170219</v>
      </c>
      <c r="AN143" s="319">
        <f t="shared" si="210"/>
        <v>0.34374292240950388</v>
      </c>
      <c r="AO143" s="319">
        <f t="shared" si="211"/>
        <v>0.30159403955676728</v>
      </c>
      <c r="AP143" s="320">
        <f t="shared" si="212"/>
        <v>2.9914586438875169E-2</v>
      </c>
      <c r="AQ143" s="318">
        <f t="shared" ref="AQ143:AQ152" si="224">+AM143/$AQ$140</f>
        <v>0.11715187040851095</v>
      </c>
      <c r="AR143" s="319">
        <f t="shared" si="213"/>
        <v>0.17187146120475194</v>
      </c>
      <c r="AS143" s="319">
        <f t="shared" si="214"/>
        <v>0.15079701977838364</v>
      </c>
      <c r="AT143" s="320">
        <f t="shared" si="215"/>
        <v>1.4957293219437584E-2</v>
      </c>
    </row>
    <row r="144" spans="14:46" x14ac:dyDescent="0.2">
      <c r="N144" s="275" t="str">
        <f t="shared" si="216"/>
        <v>Total TOLWEB</v>
      </c>
      <c r="O144" s="309">
        <v>0</v>
      </c>
      <c r="P144" s="309">
        <v>0</v>
      </c>
      <c r="Q144" s="309">
        <v>0</v>
      </c>
      <c r="R144" s="309">
        <v>0</v>
      </c>
      <c r="S144" s="305">
        <f t="shared" ref="S144:Z144" si="225">+(S126-O126)/O126</f>
        <v>-0.2256603875676739</v>
      </c>
      <c r="T144" s="305">
        <f t="shared" si="225"/>
        <v>-2.8073581494636915E-2</v>
      </c>
      <c r="U144" s="305">
        <f t="shared" si="225"/>
        <v>0.33376442020453101</v>
      </c>
      <c r="V144" s="305">
        <f t="shared" si="225"/>
        <v>1.3345533293634879</v>
      </c>
      <c r="W144" s="305">
        <f t="shared" si="225"/>
        <v>2.2728159554735812</v>
      </c>
      <c r="X144" s="305">
        <f t="shared" si="225"/>
        <v>1.697851335097178</v>
      </c>
      <c r="Y144" s="305">
        <f t="shared" si="225"/>
        <v>0.88688370329871935</v>
      </c>
      <c r="Z144" s="305">
        <f t="shared" si="225"/>
        <v>0.1785360054201085</v>
      </c>
      <c r="AA144" s="307">
        <f>+AVERAGE(S144,W144)/$AA$140</f>
        <v>1.0235777839529536</v>
      </c>
      <c r="AB144" s="307">
        <f t="shared" si="218"/>
        <v>0.83488887680127055</v>
      </c>
      <c r="AC144" s="307">
        <f t="shared" si="219"/>
        <v>0.61032406175162524</v>
      </c>
      <c r="AD144" s="307">
        <f t="shared" si="220"/>
        <v>0.75654466739179815</v>
      </c>
      <c r="AE144" s="318">
        <f t="shared" si="221"/>
        <v>0.68238518930196912</v>
      </c>
      <c r="AF144" s="319">
        <f t="shared" si="204"/>
        <v>0.55659258453418037</v>
      </c>
      <c r="AG144" s="319">
        <f t="shared" si="205"/>
        <v>0.40688270783441682</v>
      </c>
      <c r="AH144" s="320">
        <f t="shared" si="206"/>
        <v>0.50436311159453207</v>
      </c>
      <c r="AI144" s="318">
        <f t="shared" si="222"/>
        <v>0.34119259465098456</v>
      </c>
      <c r="AJ144" s="319">
        <f t="shared" si="207"/>
        <v>0.27829629226709018</v>
      </c>
      <c r="AK144" s="319">
        <f t="shared" si="208"/>
        <v>0.20344135391720841</v>
      </c>
      <c r="AL144" s="320">
        <f t="shared" si="209"/>
        <v>0.25218155579726603</v>
      </c>
      <c r="AM144" s="318">
        <f t="shared" si="223"/>
        <v>0.17059629732549228</v>
      </c>
      <c r="AN144" s="319">
        <f t="shared" si="210"/>
        <v>0.13914814613354509</v>
      </c>
      <c r="AO144" s="319">
        <f t="shared" si="211"/>
        <v>0.10172067695860421</v>
      </c>
      <c r="AP144" s="320">
        <f t="shared" si="212"/>
        <v>0.12609077789863302</v>
      </c>
      <c r="AQ144" s="318">
        <f t="shared" si="224"/>
        <v>8.529814866274614E-2</v>
      </c>
      <c r="AR144" s="319">
        <f t="shared" si="213"/>
        <v>6.9574073066772546E-2</v>
      </c>
      <c r="AS144" s="319">
        <f t="shared" si="214"/>
        <v>5.0860338479302103E-2</v>
      </c>
      <c r="AT144" s="320">
        <f t="shared" si="215"/>
        <v>6.3045388949316508E-2</v>
      </c>
    </row>
    <row r="145" spans="14:46" x14ac:dyDescent="0.2">
      <c r="O145" s="309"/>
      <c r="P145" s="309"/>
      <c r="Q145" s="309"/>
      <c r="R145" s="309"/>
      <c r="S145" s="305"/>
      <c r="T145" s="305"/>
      <c r="U145" s="305"/>
      <c r="V145" s="305"/>
      <c r="W145" s="305"/>
      <c r="X145" s="305"/>
      <c r="Y145" s="305"/>
      <c r="Z145" s="305"/>
      <c r="AA145" s="307"/>
      <c r="AB145" s="307"/>
      <c r="AC145" s="307"/>
      <c r="AD145" s="307"/>
      <c r="AE145" s="318"/>
      <c r="AF145" s="319"/>
      <c r="AG145" s="319"/>
      <c r="AH145" s="320"/>
      <c r="AI145" s="318"/>
      <c r="AJ145" s="319"/>
      <c r="AK145" s="319"/>
      <c r="AL145" s="320"/>
      <c r="AM145" s="318"/>
      <c r="AN145" s="319"/>
      <c r="AO145" s="319"/>
      <c r="AP145" s="320"/>
      <c r="AQ145" s="318"/>
      <c r="AR145" s="319"/>
      <c r="AS145" s="319"/>
      <c r="AT145" s="320"/>
    </row>
    <row r="146" spans="14:46" x14ac:dyDescent="0.2">
      <c r="N146" s="275" t="str">
        <f t="shared" si="216"/>
        <v>TOLPOS SaaS</v>
      </c>
      <c r="O146" s="309">
        <v>0</v>
      </c>
      <c r="P146" s="309">
        <v>0</v>
      </c>
      <c r="Q146" s="309">
        <v>0</v>
      </c>
      <c r="R146" s="309">
        <v>0</v>
      </c>
      <c r="S146" s="305">
        <f t="shared" ref="S146:Z146" si="226">+(S128-O128)/O128</f>
        <v>-8.9856582594751697E-2</v>
      </c>
      <c r="T146" s="305">
        <f t="shared" si="226"/>
        <v>0.68292187115700542</v>
      </c>
      <c r="U146" s="305">
        <f t="shared" si="226"/>
        <v>0.80633849094975896</v>
      </c>
      <c r="V146" s="305">
        <f t="shared" si="226"/>
        <v>0.51594280358926536</v>
      </c>
      <c r="W146" s="305">
        <f t="shared" si="226"/>
        <v>0.4602377099683001</v>
      </c>
      <c r="X146" s="305">
        <f t="shared" si="226"/>
        <v>0.73696351350980549</v>
      </c>
      <c r="Y146" s="305">
        <f t="shared" si="226"/>
        <v>-0.87235004609141675</v>
      </c>
      <c r="Z146" s="305">
        <f t="shared" si="226"/>
        <v>-1</v>
      </c>
      <c r="AA146" s="307">
        <f>+AVERAGE(S146,W146)/$AA$140</f>
        <v>0.1851905636867742</v>
      </c>
      <c r="AB146" s="307">
        <f>+AVERAGE(T146,X146)/$AA$140</f>
        <v>0.70994269233340546</v>
      </c>
      <c r="AC146" s="307">
        <f t="shared" si="219"/>
        <v>-3.3005777570828898E-2</v>
      </c>
      <c r="AD146" s="307">
        <f t="shared" si="220"/>
        <v>-0.24202859820536732</v>
      </c>
      <c r="AE146" s="318">
        <f t="shared" si="221"/>
        <v>0.1234603757911828</v>
      </c>
      <c r="AF146" s="319">
        <f t="shared" si="204"/>
        <v>0.47329512822227032</v>
      </c>
      <c r="AG146" s="319">
        <f t="shared" si="205"/>
        <v>-2.2003851713885931E-2</v>
      </c>
      <c r="AH146" s="320">
        <f t="shared" si="206"/>
        <v>-0.16135239880357821</v>
      </c>
      <c r="AI146" s="318">
        <f t="shared" si="222"/>
        <v>6.1730187895591399E-2</v>
      </c>
      <c r="AJ146" s="319">
        <f t="shared" si="207"/>
        <v>0.23664756411113516</v>
      </c>
      <c r="AK146" s="319">
        <f t="shared" si="208"/>
        <v>-1.1001925856942965E-2</v>
      </c>
      <c r="AL146" s="320">
        <f t="shared" si="209"/>
        <v>-8.0676199401789106E-2</v>
      </c>
      <c r="AM146" s="318">
        <f t="shared" si="223"/>
        <v>3.0865093947795699E-2</v>
      </c>
      <c r="AN146" s="319">
        <f t="shared" si="210"/>
        <v>0.11832378205556758</v>
      </c>
      <c r="AO146" s="319">
        <f t="shared" si="211"/>
        <v>-5.5009629284714827E-3</v>
      </c>
      <c r="AP146" s="320">
        <f t="shared" si="212"/>
        <v>-4.0338099700894553E-2</v>
      </c>
      <c r="AQ146" s="318">
        <f t="shared" si="224"/>
        <v>1.543254697389785E-2</v>
      </c>
      <c r="AR146" s="319">
        <f t="shared" si="213"/>
        <v>5.916189102778379E-2</v>
      </c>
      <c r="AS146" s="319">
        <f t="shared" si="214"/>
        <v>-2.7504814642357414E-3</v>
      </c>
      <c r="AT146" s="320">
        <f t="shared" si="215"/>
        <v>-2.0169049850447276E-2</v>
      </c>
    </row>
    <row r="147" spans="14:46" x14ac:dyDescent="0.2">
      <c r="N147" s="275" t="str">
        <f t="shared" si="216"/>
        <v>Andesmar - TOLPOS</v>
      </c>
      <c r="O147" s="309">
        <v>0</v>
      </c>
      <c r="P147" s="309">
        <v>0</v>
      </c>
      <c r="Q147" s="309">
        <v>0</v>
      </c>
      <c r="R147" s="309">
        <v>0</v>
      </c>
      <c r="S147" s="305">
        <f t="shared" ref="S147:Z147" si="227">+(S129-O129)/O129</f>
        <v>-8.9856582594751697E-2</v>
      </c>
      <c r="T147" s="305">
        <f t="shared" si="227"/>
        <v>0.68292187115700542</v>
      </c>
      <c r="U147" s="305">
        <f t="shared" si="227"/>
        <v>0.80633849094975896</v>
      </c>
      <c r="V147" s="305">
        <f t="shared" si="227"/>
        <v>0.51594280358926536</v>
      </c>
      <c r="W147" s="305">
        <f t="shared" si="227"/>
        <v>0.4602377099683001</v>
      </c>
      <c r="X147" s="305">
        <f t="shared" si="227"/>
        <v>0.73696351350980549</v>
      </c>
      <c r="Y147" s="305">
        <f t="shared" si="227"/>
        <v>-0.87235004609141675</v>
      </c>
      <c r="Z147" s="305">
        <f t="shared" si="227"/>
        <v>-1</v>
      </c>
      <c r="AA147" s="307">
        <f>+AVERAGE(S147,W147)/$AA$140</f>
        <v>0.1851905636867742</v>
      </c>
      <c r="AB147" s="307">
        <f t="shared" ref="AB147:AB148" si="228">+AVERAGE(T147,X147)/$AA$140</f>
        <v>0.70994269233340546</v>
      </c>
      <c r="AC147" s="307">
        <f t="shared" si="219"/>
        <v>-3.3005777570828898E-2</v>
      </c>
      <c r="AD147" s="307">
        <f t="shared" si="220"/>
        <v>-0.24202859820536732</v>
      </c>
      <c r="AE147" s="318">
        <f t="shared" si="221"/>
        <v>0.1234603757911828</v>
      </c>
      <c r="AF147" s="319">
        <f t="shared" si="204"/>
        <v>0.47329512822227032</v>
      </c>
      <c r="AG147" s="319">
        <f t="shared" si="205"/>
        <v>-2.2003851713885931E-2</v>
      </c>
      <c r="AH147" s="320">
        <f t="shared" si="206"/>
        <v>-0.16135239880357821</v>
      </c>
      <c r="AI147" s="318">
        <f t="shared" si="222"/>
        <v>6.1730187895591399E-2</v>
      </c>
      <c r="AJ147" s="319">
        <f t="shared" si="207"/>
        <v>0.23664756411113516</v>
      </c>
      <c r="AK147" s="319">
        <f t="shared" si="208"/>
        <v>-1.1001925856942965E-2</v>
      </c>
      <c r="AL147" s="320">
        <f t="shared" si="209"/>
        <v>-8.0676199401789106E-2</v>
      </c>
      <c r="AM147" s="318">
        <f t="shared" si="223"/>
        <v>3.0865093947795699E-2</v>
      </c>
      <c r="AN147" s="319">
        <f t="shared" si="210"/>
        <v>0.11832378205556758</v>
      </c>
      <c r="AO147" s="319">
        <f t="shared" si="211"/>
        <v>-5.5009629284714827E-3</v>
      </c>
      <c r="AP147" s="320">
        <f t="shared" si="212"/>
        <v>-4.0338099700894553E-2</v>
      </c>
      <c r="AQ147" s="318">
        <f t="shared" si="224"/>
        <v>1.543254697389785E-2</v>
      </c>
      <c r="AR147" s="319">
        <f t="shared" si="213"/>
        <v>5.916189102778379E-2</v>
      </c>
      <c r="AS147" s="319">
        <f t="shared" si="214"/>
        <v>-2.7504814642357414E-3</v>
      </c>
      <c r="AT147" s="320">
        <f t="shared" si="215"/>
        <v>-2.0169049850447276E-2</v>
      </c>
    </row>
    <row r="148" spans="14:46" x14ac:dyDescent="0.2">
      <c r="N148" s="275" t="str">
        <f t="shared" si="216"/>
        <v>Total TOLPOS</v>
      </c>
      <c r="O148" s="309">
        <v>0</v>
      </c>
      <c r="P148" s="309">
        <v>0</v>
      </c>
      <c r="Q148" s="309">
        <v>0</v>
      </c>
      <c r="R148" s="309">
        <v>0</v>
      </c>
      <c r="S148" s="305">
        <f>+IFERROR(+(S130-O130)/O130,0)</f>
        <v>0</v>
      </c>
      <c r="T148" s="305">
        <f t="shared" ref="T148:Z148" si="229">+IFERROR(+(T130-P130)/P130,0)</f>
        <v>0</v>
      </c>
      <c r="U148" s="305">
        <f t="shared" si="229"/>
        <v>0</v>
      </c>
      <c r="V148" s="305">
        <f t="shared" si="229"/>
        <v>0</v>
      </c>
      <c r="W148" s="305">
        <f t="shared" si="229"/>
        <v>0</v>
      </c>
      <c r="X148" s="305">
        <f t="shared" si="229"/>
        <v>0</v>
      </c>
      <c r="Y148" s="305">
        <f t="shared" si="229"/>
        <v>0</v>
      </c>
      <c r="Z148" s="305">
        <f t="shared" si="229"/>
        <v>0</v>
      </c>
      <c r="AA148" s="307">
        <f>+AVERAGE(S148,W148)/$AA$140</f>
        <v>0</v>
      </c>
      <c r="AB148" s="307">
        <f t="shared" si="228"/>
        <v>0</v>
      </c>
      <c r="AC148" s="307">
        <f t="shared" si="219"/>
        <v>0</v>
      </c>
      <c r="AD148" s="307">
        <f t="shared" si="220"/>
        <v>0</v>
      </c>
      <c r="AE148" s="318">
        <f t="shared" si="221"/>
        <v>0</v>
      </c>
      <c r="AF148" s="319">
        <f t="shared" si="204"/>
        <v>0</v>
      </c>
      <c r="AG148" s="319">
        <f t="shared" si="205"/>
        <v>0</v>
      </c>
      <c r="AH148" s="320">
        <f t="shared" si="206"/>
        <v>0</v>
      </c>
      <c r="AI148" s="318">
        <f t="shared" si="222"/>
        <v>0</v>
      </c>
      <c r="AJ148" s="319">
        <f t="shared" si="207"/>
        <v>0</v>
      </c>
      <c r="AK148" s="319">
        <f t="shared" si="208"/>
        <v>0</v>
      </c>
      <c r="AL148" s="320">
        <f t="shared" si="209"/>
        <v>0</v>
      </c>
      <c r="AM148" s="318">
        <f t="shared" si="223"/>
        <v>0</v>
      </c>
      <c r="AN148" s="319">
        <f t="shared" si="210"/>
        <v>0</v>
      </c>
      <c r="AO148" s="319">
        <f t="shared" si="211"/>
        <v>0</v>
      </c>
      <c r="AP148" s="320">
        <f t="shared" si="212"/>
        <v>0</v>
      </c>
      <c r="AQ148" s="318">
        <f t="shared" si="224"/>
        <v>0</v>
      </c>
      <c r="AR148" s="319">
        <f t="shared" si="213"/>
        <v>0</v>
      </c>
      <c r="AS148" s="319">
        <f t="shared" si="214"/>
        <v>0</v>
      </c>
      <c r="AT148" s="320">
        <f t="shared" si="215"/>
        <v>0</v>
      </c>
    </row>
    <row r="149" spans="14:46" x14ac:dyDescent="0.2">
      <c r="O149" s="309"/>
      <c r="P149" s="309"/>
      <c r="Q149" s="309"/>
      <c r="R149" s="309"/>
      <c r="S149" s="305"/>
      <c r="T149" s="305"/>
      <c r="U149" s="305"/>
      <c r="V149" s="305"/>
      <c r="W149" s="305"/>
      <c r="X149" s="305"/>
      <c r="Y149" s="305"/>
      <c r="Z149" s="305"/>
      <c r="AA149" s="307"/>
      <c r="AB149" s="307"/>
      <c r="AC149" s="307"/>
      <c r="AD149" s="307"/>
      <c r="AE149" s="318"/>
      <c r="AF149" s="319"/>
      <c r="AG149" s="319"/>
      <c r="AH149" s="320"/>
      <c r="AI149" s="318"/>
      <c r="AJ149" s="319"/>
      <c r="AK149" s="319"/>
      <c r="AL149" s="320"/>
      <c r="AM149" s="318"/>
      <c r="AN149" s="319"/>
      <c r="AO149" s="319"/>
      <c r="AP149" s="320"/>
      <c r="AQ149" s="318"/>
      <c r="AR149" s="319"/>
      <c r="AS149" s="319"/>
      <c r="AT149" s="320"/>
    </row>
    <row r="150" spans="14:46" x14ac:dyDescent="0.2">
      <c r="N150" s="275" t="str">
        <f t="shared" si="216"/>
        <v>Plataforma UNIBUS</v>
      </c>
      <c r="O150" s="309">
        <v>0</v>
      </c>
      <c r="P150" s="309">
        <v>0</v>
      </c>
      <c r="Q150" s="309">
        <v>0</v>
      </c>
      <c r="R150" s="309">
        <v>0</v>
      </c>
      <c r="S150" s="305">
        <f t="shared" ref="S150:Z150" si="230">+(S132-O132)/O132</f>
        <v>0.27678045134927548</v>
      </c>
      <c r="T150" s="305">
        <f t="shared" si="230"/>
        <v>0.44034063747893604</v>
      </c>
      <c r="U150" s="305">
        <f t="shared" si="230"/>
        <v>0.65441420646050075</v>
      </c>
      <c r="V150" s="305">
        <f t="shared" si="230"/>
        <v>0.33223023441122357</v>
      </c>
      <c r="W150" s="305">
        <f t="shared" si="230"/>
        <v>-0.26276887628125573</v>
      </c>
      <c r="X150" s="305">
        <f t="shared" si="230"/>
        <v>0.26826886030718866</v>
      </c>
      <c r="Y150" s="305">
        <f t="shared" si="230"/>
        <v>-9.6218859349740088E-2</v>
      </c>
      <c r="Z150" s="305">
        <f t="shared" si="230"/>
        <v>-0.14440828403461084</v>
      </c>
      <c r="AA150" s="307">
        <f>+AVERAGE(S150,W150)/$AA$140</f>
        <v>7.0057875340098774E-3</v>
      </c>
      <c r="AB150" s="307">
        <f>+AVERAGE(T150,X150)/$AA$140</f>
        <v>0.35430474889306235</v>
      </c>
      <c r="AC150" s="307">
        <f t="shared" si="219"/>
        <v>0.27909767355538034</v>
      </c>
      <c r="AD150" s="307">
        <f t="shared" si="220"/>
        <v>9.3910975188306364E-2</v>
      </c>
      <c r="AE150" s="318">
        <f t="shared" si="221"/>
        <v>4.6705250226732513E-3</v>
      </c>
      <c r="AF150" s="319">
        <f t="shared" si="204"/>
        <v>0.23620316592870824</v>
      </c>
      <c r="AG150" s="319">
        <f t="shared" si="205"/>
        <v>0.18606511570358689</v>
      </c>
      <c r="AH150" s="320">
        <f t="shared" si="206"/>
        <v>6.2607316792204243E-2</v>
      </c>
      <c r="AI150" s="318">
        <f t="shared" si="222"/>
        <v>2.3352625113366257E-3</v>
      </c>
      <c r="AJ150" s="319">
        <f t="shared" si="207"/>
        <v>0.11810158296435412</v>
      </c>
      <c r="AK150" s="319">
        <f t="shared" si="208"/>
        <v>9.3032557851793443E-2</v>
      </c>
      <c r="AL150" s="320">
        <f t="shared" si="209"/>
        <v>3.1303658396102121E-2</v>
      </c>
      <c r="AM150" s="318">
        <f t="shared" si="223"/>
        <v>1.1676312556683128E-3</v>
      </c>
      <c r="AN150" s="319">
        <f t="shared" si="210"/>
        <v>5.905079148217706E-2</v>
      </c>
      <c r="AO150" s="319">
        <f t="shared" si="211"/>
        <v>4.6516278925896722E-2</v>
      </c>
      <c r="AP150" s="320">
        <f t="shared" si="212"/>
        <v>1.5651829198051061E-2</v>
      </c>
      <c r="AQ150" s="318">
        <f t="shared" si="224"/>
        <v>5.8381562783415642E-4</v>
      </c>
      <c r="AR150" s="319">
        <f t="shared" si="213"/>
        <v>2.952539574108853E-2</v>
      </c>
      <c r="AS150" s="319">
        <f t="shared" si="214"/>
        <v>2.3258139462948361E-2</v>
      </c>
      <c r="AT150" s="320">
        <f t="shared" si="215"/>
        <v>7.8259145990255304E-3</v>
      </c>
    </row>
    <row r="151" spans="14:46" x14ac:dyDescent="0.2">
      <c r="N151" s="275" t="str">
        <f t="shared" si="216"/>
        <v>Andesmar - UNIBUS</v>
      </c>
      <c r="O151" s="309">
        <v>0</v>
      </c>
      <c r="P151" s="309">
        <v>0</v>
      </c>
      <c r="Q151" s="309">
        <v>0</v>
      </c>
      <c r="R151" s="309">
        <v>0</v>
      </c>
      <c r="S151" s="305">
        <f t="shared" ref="S151:Z151" si="231">+(S133-O133)/O133</f>
        <v>0.27678045134927531</v>
      </c>
      <c r="T151" s="305">
        <f t="shared" si="231"/>
        <v>0.44034063747893604</v>
      </c>
      <c r="U151" s="305">
        <f t="shared" si="231"/>
        <v>0.65441420646050052</v>
      </c>
      <c r="V151" s="305">
        <f t="shared" si="231"/>
        <v>0.33223023441122351</v>
      </c>
      <c r="W151" s="305">
        <f t="shared" si="231"/>
        <v>2.151069614892013</v>
      </c>
      <c r="X151" s="305">
        <f t="shared" si="231"/>
        <v>2.0694037129897742</v>
      </c>
      <c r="Y151" s="305">
        <f t="shared" si="231"/>
        <v>0.60558137216847407</v>
      </c>
      <c r="Z151" s="305">
        <f t="shared" si="231"/>
        <v>1.0309706631481588</v>
      </c>
      <c r="AA151" s="307">
        <f>+AVERAGE(S151,W151)/$AA$140</f>
        <v>1.2139250331206441</v>
      </c>
      <c r="AB151" s="307">
        <f t="shared" ref="AB151" si="232">+AVERAGE(T151,X151)/$AA$140</f>
        <v>1.2548721752343552</v>
      </c>
      <c r="AC151" s="307">
        <f t="shared" si="219"/>
        <v>0.62999778931448724</v>
      </c>
      <c r="AD151" s="307">
        <f t="shared" si="220"/>
        <v>0.68160044877969117</v>
      </c>
      <c r="AE151" s="318">
        <f t="shared" si="221"/>
        <v>0.80928335541376273</v>
      </c>
      <c r="AF151" s="319">
        <f t="shared" si="204"/>
        <v>0.83658145015623686</v>
      </c>
      <c r="AG151" s="319">
        <f t="shared" si="205"/>
        <v>0.41999852620965816</v>
      </c>
      <c r="AH151" s="320">
        <f t="shared" si="206"/>
        <v>0.4544002991864608</v>
      </c>
      <c r="AI151" s="318">
        <f t="shared" si="222"/>
        <v>0.40464167770688136</v>
      </c>
      <c r="AJ151" s="319">
        <f t="shared" si="207"/>
        <v>0.41829072507811843</v>
      </c>
      <c r="AK151" s="319">
        <f t="shared" si="208"/>
        <v>0.20999926310482908</v>
      </c>
      <c r="AL151" s="320">
        <f t="shared" si="209"/>
        <v>0.2272001495932304</v>
      </c>
      <c r="AM151" s="318">
        <f t="shared" si="223"/>
        <v>0.20232083885344068</v>
      </c>
      <c r="AN151" s="319">
        <f t="shared" si="210"/>
        <v>0.20914536253905922</v>
      </c>
      <c r="AO151" s="319">
        <f t="shared" si="211"/>
        <v>0.10499963155241454</v>
      </c>
      <c r="AP151" s="320">
        <f t="shared" si="212"/>
        <v>0.1136000747966152</v>
      </c>
      <c r="AQ151" s="318">
        <f t="shared" si="224"/>
        <v>0.10116041942672034</v>
      </c>
      <c r="AR151" s="319">
        <f t="shared" si="213"/>
        <v>0.10457268126952961</v>
      </c>
      <c r="AS151" s="319">
        <f t="shared" si="214"/>
        <v>5.249981577620727E-2</v>
      </c>
      <c r="AT151" s="320">
        <f t="shared" si="215"/>
        <v>5.68000373983076E-2</v>
      </c>
    </row>
    <row r="152" spans="14:46" x14ac:dyDescent="0.2">
      <c r="N152" s="275" t="str">
        <f t="shared" si="216"/>
        <v>Total UNIBUS</v>
      </c>
      <c r="O152" s="309">
        <v>0</v>
      </c>
      <c r="P152" s="309">
        <v>0</v>
      </c>
      <c r="Q152" s="309">
        <v>0</v>
      </c>
      <c r="R152" s="309">
        <v>0</v>
      </c>
      <c r="S152" s="305">
        <f t="shared" ref="S152:Z152" si="233">+(S134-O134)/O134</f>
        <v>0.27678045134927548</v>
      </c>
      <c r="T152" s="305">
        <f t="shared" si="233"/>
        <v>0.44034063747893604</v>
      </c>
      <c r="U152" s="305">
        <f t="shared" si="233"/>
        <v>0.65441420646050075</v>
      </c>
      <c r="V152" s="305">
        <f t="shared" si="233"/>
        <v>0.33223023441122357</v>
      </c>
      <c r="W152" s="305">
        <f t="shared" si="233"/>
        <v>-0.26276887628125573</v>
      </c>
      <c r="X152" s="305">
        <f t="shared" si="233"/>
        <v>0.26826886030718866</v>
      </c>
      <c r="Y152" s="305">
        <f t="shared" si="233"/>
        <v>-9.6218859349740088E-2</v>
      </c>
      <c r="Z152" s="305">
        <f t="shared" si="233"/>
        <v>-0.14440828403461084</v>
      </c>
      <c r="AA152" s="307">
        <f>+AVERAGE(S152,W152)/$AA$140</f>
        <v>7.0057875340098774E-3</v>
      </c>
      <c r="AB152" s="307">
        <f>+AVERAGE(T152,X152)/$AA$140</f>
        <v>0.35430474889306235</v>
      </c>
      <c r="AC152" s="307">
        <f t="shared" si="219"/>
        <v>0.27909767355538034</v>
      </c>
      <c r="AD152" s="307">
        <f t="shared" si="220"/>
        <v>9.3910975188306364E-2</v>
      </c>
      <c r="AE152" s="318">
        <f t="shared" si="221"/>
        <v>4.6705250226732513E-3</v>
      </c>
      <c r="AF152" s="319">
        <f t="shared" si="204"/>
        <v>0.23620316592870824</v>
      </c>
      <c r="AG152" s="319">
        <f t="shared" si="205"/>
        <v>0.18606511570358689</v>
      </c>
      <c r="AH152" s="320">
        <f t="shared" si="206"/>
        <v>6.2607316792204243E-2</v>
      </c>
      <c r="AI152" s="318">
        <f t="shared" si="222"/>
        <v>2.3352625113366257E-3</v>
      </c>
      <c r="AJ152" s="319">
        <f t="shared" si="207"/>
        <v>0.11810158296435412</v>
      </c>
      <c r="AK152" s="319">
        <f t="shared" si="208"/>
        <v>9.3032557851793443E-2</v>
      </c>
      <c r="AL152" s="320">
        <f t="shared" si="209"/>
        <v>3.1303658396102121E-2</v>
      </c>
      <c r="AM152" s="318">
        <f t="shared" si="223"/>
        <v>1.1676312556683128E-3</v>
      </c>
      <c r="AN152" s="319">
        <f t="shared" si="210"/>
        <v>5.905079148217706E-2</v>
      </c>
      <c r="AO152" s="319">
        <f t="shared" si="211"/>
        <v>4.6516278925896722E-2</v>
      </c>
      <c r="AP152" s="320">
        <f t="shared" si="212"/>
        <v>1.5651829198051061E-2</v>
      </c>
      <c r="AQ152" s="318">
        <f t="shared" si="224"/>
        <v>5.8381562783415642E-4</v>
      </c>
      <c r="AR152" s="319">
        <f t="shared" si="213"/>
        <v>2.952539574108853E-2</v>
      </c>
      <c r="AS152" s="319">
        <f t="shared" si="214"/>
        <v>2.3258139462948361E-2</v>
      </c>
      <c r="AT152" s="320">
        <f t="shared" si="215"/>
        <v>7.8259145990255304E-3</v>
      </c>
    </row>
    <row r="153" spans="14:46" x14ac:dyDescent="0.2">
      <c r="O153" s="309"/>
      <c r="P153" s="309"/>
      <c r="Q153" s="309"/>
      <c r="R153" s="309"/>
      <c r="S153" s="305"/>
      <c r="T153" s="305"/>
      <c r="U153" s="305"/>
      <c r="V153" s="305"/>
      <c r="W153" s="305"/>
      <c r="X153" s="305"/>
      <c r="Y153" s="305"/>
      <c r="Z153" s="305"/>
      <c r="AA153" s="307"/>
      <c r="AB153" s="307"/>
      <c r="AC153" s="307"/>
      <c r="AD153" s="307"/>
      <c r="AE153" s="321"/>
      <c r="AF153" s="322"/>
      <c r="AG153" s="322"/>
      <c r="AH153" s="323"/>
      <c r="AI153" s="321"/>
      <c r="AJ153" s="322"/>
      <c r="AK153" s="322"/>
      <c r="AL153" s="323"/>
      <c r="AM153" s="321"/>
      <c r="AN153" s="322"/>
      <c r="AO153" s="322"/>
      <c r="AP153" s="323"/>
      <c r="AQ153" s="321"/>
      <c r="AR153" s="322"/>
      <c r="AS153" s="322"/>
      <c r="AT153" s="323"/>
    </row>
    <row r="154" spans="14:46" ht="13.5" thickBot="1" x14ac:dyDescent="0.25">
      <c r="N154" s="275" t="s">
        <v>386</v>
      </c>
      <c r="O154" s="306">
        <v>0</v>
      </c>
      <c r="P154" s="306">
        <f>+(P136-O136)/O136</f>
        <v>-0.55708770837750099</v>
      </c>
      <c r="Q154" s="306">
        <f t="shared" ref="Q154:T154" si="234">+(Q136-P136)/P136</f>
        <v>8.5032355430176218E-2</v>
      </c>
      <c r="R154" s="306">
        <f t="shared" si="234"/>
        <v>0.72028794190856149</v>
      </c>
      <c r="S154" s="306">
        <f t="shared" si="234"/>
        <v>0.22182726384810286</v>
      </c>
      <c r="T154" s="306">
        <f t="shared" si="234"/>
        <v>-0.47745186967291237</v>
      </c>
      <c r="U154" s="306">
        <f>+(U136-T136)/T136</f>
        <v>0.35134094454242187</v>
      </c>
      <c r="V154" s="306">
        <f t="shared" ref="V154" si="235">+(V136-U136)/U136</f>
        <v>1.1606857044375807</v>
      </c>
      <c r="W154" s="306">
        <f t="shared" ref="W154:AT154" si="236">+(W136-V136)/V136</f>
        <v>0.1593308608948813</v>
      </c>
      <c r="X154" s="306">
        <f t="shared" si="236"/>
        <v>-0.44253036957917891</v>
      </c>
      <c r="Y154" s="306">
        <f t="shared" si="236"/>
        <v>-1.7028332785575247E-2</v>
      </c>
      <c r="Z154" s="306">
        <f t="shared" si="236"/>
        <v>0.68465033810200315</v>
      </c>
      <c r="AA154" s="306">
        <f t="shared" si="236"/>
        <v>0.91980443593415462</v>
      </c>
      <c r="AB154" s="306">
        <f t="shared" si="236"/>
        <v>-0.48045441484215995</v>
      </c>
      <c r="AC154" s="306">
        <f t="shared" si="236"/>
        <v>-0.10954108367545844</v>
      </c>
      <c r="AD154" s="306">
        <f t="shared" si="236"/>
        <v>0.77770150366351398</v>
      </c>
      <c r="AE154" s="306">
        <f t="shared" si="236"/>
        <v>0.92988748023784051</v>
      </c>
      <c r="AF154" s="306">
        <f t="shared" si="236"/>
        <v>-0.52324768763875396</v>
      </c>
      <c r="AG154" s="306">
        <f t="shared" si="236"/>
        <v>-0.17959734807647973</v>
      </c>
      <c r="AH154" s="306">
        <f t="shared" si="236"/>
        <v>0.88426547310691117</v>
      </c>
      <c r="AI154" s="306">
        <f t="shared" si="236"/>
        <v>0.77894162539542811</v>
      </c>
      <c r="AJ154" s="306">
        <f t="shared" si="236"/>
        <v>-0.55061633146342526</v>
      </c>
      <c r="AK154" s="306">
        <f t="shared" si="236"/>
        <v>-0.2201528780446918</v>
      </c>
      <c r="AL154" s="306">
        <f t="shared" si="236"/>
        <v>0.95936685668696065</v>
      </c>
      <c r="AM154" s="306">
        <f t="shared" si="236"/>
        <v>0.68799260329234879</v>
      </c>
      <c r="AN154" s="306">
        <f t="shared" si="236"/>
        <v>-0.56579719194504119</v>
      </c>
      <c r="AO154" s="306">
        <f t="shared" si="236"/>
        <v>-0.24213625867161326</v>
      </c>
      <c r="AP154" s="306">
        <f t="shared" si="236"/>
        <v>1.0040108789961919</v>
      </c>
      <c r="AQ154" s="306">
        <f t="shared" si="236"/>
        <v>0.63821244615130179</v>
      </c>
      <c r="AR154" s="306">
        <f t="shared" si="236"/>
        <v>-0.57377118528865045</v>
      </c>
      <c r="AS154" s="306">
        <f t="shared" si="236"/>
        <v>-0.25360658146532478</v>
      </c>
      <c r="AT154" s="306">
        <f t="shared" si="236"/>
        <v>1.0283958674631379</v>
      </c>
    </row>
    <row r="155" spans="14:46" ht="13.5" thickTop="1" x14ac:dyDescent="0.2">
      <c r="N155" s="275" t="s">
        <v>232</v>
      </c>
      <c r="O155" s="287">
        <f>+O154</f>
        <v>0</v>
      </c>
      <c r="P155" s="287">
        <f>+P154+O155</f>
        <v>-0.55708770837750099</v>
      </c>
      <c r="Q155" s="287">
        <f t="shared" ref="Q155:T155" si="237">+Q154+P155</f>
        <v>-0.47205535294732476</v>
      </c>
      <c r="R155" s="287">
        <f t="shared" si="237"/>
        <v>0.24823258896123673</v>
      </c>
      <c r="S155" s="287">
        <f t="shared" si="237"/>
        <v>0.4700598528093396</v>
      </c>
      <c r="T155" s="287">
        <f t="shared" si="237"/>
        <v>-7.3920168635727701E-3</v>
      </c>
      <c r="U155" s="287">
        <f>+U154+T155</f>
        <v>0.3439489276788491</v>
      </c>
      <c r="V155" s="287">
        <f t="shared" ref="V155" si="238">+V154+U155</f>
        <v>1.5046346321164297</v>
      </c>
      <c r="W155" s="287">
        <f t="shared" ref="W155" si="239">+W154+V155</f>
        <v>1.663965493011311</v>
      </c>
      <c r="X155" s="287">
        <f t="shared" ref="X155" si="240">+X154+W155</f>
        <v>1.2214351234321321</v>
      </c>
      <c r="Y155" s="287">
        <f t="shared" ref="Y155" si="241">+Y154+X155</f>
        <v>1.204406790646557</v>
      </c>
      <c r="Z155" s="287">
        <f t="shared" ref="Z155" si="242">+Z154+Y155</f>
        <v>1.88905712874856</v>
      </c>
      <c r="AA155" s="287">
        <f t="shared" ref="AA155" si="243">+AA154+Z155</f>
        <v>2.8088615646827146</v>
      </c>
      <c r="AB155" s="287">
        <f t="shared" ref="AB155" si="244">+AB154+AA155</f>
        <v>2.3284071498405545</v>
      </c>
      <c r="AC155" s="287">
        <f t="shared" ref="AC155" si="245">+AC154+AB155</f>
        <v>2.2188660661650963</v>
      </c>
      <c r="AD155" s="287">
        <f t="shared" ref="AD155" si="246">+AD154+AC155</f>
        <v>2.9965675698286103</v>
      </c>
      <c r="AE155" s="287">
        <f t="shared" ref="AE155" si="247">+AE154+AD155</f>
        <v>3.9264550500664508</v>
      </c>
      <c r="AF155" s="287">
        <f t="shared" ref="AF155" si="248">+AF154+AE155</f>
        <v>3.4032073624276968</v>
      </c>
      <c r="AG155" s="287">
        <f t="shared" ref="AG155" si="249">+AG154+AF155</f>
        <v>3.223610014351217</v>
      </c>
      <c r="AH155" s="287">
        <f t="shared" ref="AH155" si="250">+AH154+AG155</f>
        <v>4.107875487458128</v>
      </c>
      <c r="AI155" s="287">
        <f t="shared" ref="AI155" si="251">+AI154+AH155</f>
        <v>4.8868171128535565</v>
      </c>
      <c r="AJ155" s="287">
        <f t="shared" ref="AJ155" si="252">+AJ154+AI155</f>
        <v>4.3362007813901311</v>
      </c>
      <c r="AK155" s="287">
        <f t="shared" ref="AK155" si="253">+AK154+AJ155</f>
        <v>4.1160479033454394</v>
      </c>
      <c r="AL155" s="287">
        <f t="shared" ref="AL155" si="254">+AL154+AK155</f>
        <v>5.0754147600324</v>
      </c>
      <c r="AM155" s="287">
        <f t="shared" ref="AM155" si="255">+AM154+AL155</f>
        <v>5.7634073633247489</v>
      </c>
      <c r="AN155" s="287">
        <f t="shared" ref="AN155" si="256">+AN154+AM155</f>
        <v>5.1976101713797078</v>
      </c>
      <c r="AO155" s="287">
        <f t="shared" ref="AO155" si="257">+AO154+AN155</f>
        <v>4.9554739127080945</v>
      </c>
      <c r="AP155" s="287">
        <f t="shared" ref="AP155" si="258">+AP154+AO155</f>
        <v>5.9594847917042859</v>
      </c>
      <c r="AQ155" s="287">
        <f t="shared" ref="AQ155" si="259">+AQ154+AP155</f>
        <v>6.5976972378555878</v>
      </c>
      <c r="AR155" s="287">
        <f t="shared" ref="AR155" si="260">+AR154+AQ155</f>
        <v>6.0239260525669369</v>
      </c>
      <c r="AS155" s="287">
        <f t="shared" ref="AS155" si="261">+AS154+AR155</f>
        <v>5.7703194711016117</v>
      </c>
      <c r="AT155" s="287">
        <f t="shared" ref="AT155" si="262">+AT154+AS155</f>
        <v>6.7987153385647492</v>
      </c>
    </row>
    <row r="162" spans="14:22" x14ac:dyDescent="0.2">
      <c r="N162" s="280" t="s">
        <v>298</v>
      </c>
    </row>
    <row r="163" spans="14:22" x14ac:dyDescent="0.2">
      <c r="O163" s="303">
        <v>2023</v>
      </c>
      <c r="P163" s="303">
        <v>2024</v>
      </c>
      <c r="Q163" s="303">
        <v>2025</v>
      </c>
      <c r="R163" s="303">
        <v>2026</v>
      </c>
      <c r="S163" s="303">
        <v>2027</v>
      </c>
      <c r="T163" s="303">
        <v>2028</v>
      </c>
      <c r="U163" s="303">
        <v>2029</v>
      </c>
      <c r="V163" s="303">
        <v>2030</v>
      </c>
    </row>
    <row r="164" spans="14:22" x14ac:dyDescent="0.2">
      <c r="N164" s="275" t="s">
        <v>264</v>
      </c>
      <c r="O164" s="275">
        <f>+SUMIFS($O$126:$AT$126,$O$121:$AT$121,O163)</f>
        <v>353899.6557203306</v>
      </c>
      <c r="P164" s="275">
        <f>+SUMIFS($O$126:$AT$126,$O$121:$AT$121,P163)</f>
        <v>485876.5187012403</v>
      </c>
      <c r="Q164" s="275">
        <f t="shared" ref="Q164:V164" si="263">+SUMIFS($O$126:$AT$126,$O$121:$AT$121,Q163)</f>
        <v>923889.19163131504</v>
      </c>
      <c r="R164" s="275">
        <f t="shared" si="263"/>
        <v>1698886.9793406883</v>
      </c>
      <c r="S164" s="275">
        <f t="shared" si="263"/>
        <v>2663113.8711876338</v>
      </c>
      <c r="T164" s="275">
        <f t="shared" si="263"/>
        <v>3427486.2306303447</v>
      </c>
      <c r="U164" s="275">
        <f t="shared" si="263"/>
        <v>3922714.4492007853</v>
      </c>
      <c r="V164" s="275">
        <f t="shared" si="263"/>
        <v>4207172.8741544103</v>
      </c>
    </row>
    <row r="165" spans="14:22" x14ac:dyDescent="0.2">
      <c r="N165" s="275" t="s">
        <v>266</v>
      </c>
      <c r="O165" s="275">
        <f>+SUMIFS($O$130:$AT$130,$O$121:$AT$121,O163)</f>
        <v>0</v>
      </c>
      <c r="P165" s="275">
        <f>+SUMIFS($O$130:$AT$130,$O$121:$AT$121,P163)</f>
        <v>0</v>
      </c>
      <c r="Q165" s="275">
        <f t="shared" ref="Q165:V165" si="264">+SUMIFS($O$130:$AT$130,$O$121:$AT$121,Q163)</f>
        <v>0</v>
      </c>
      <c r="R165" s="275">
        <f t="shared" si="264"/>
        <v>0</v>
      </c>
      <c r="S165" s="275">
        <f t="shared" si="264"/>
        <v>0</v>
      </c>
      <c r="T165" s="275">
        <f t="shared" si="264"/>
        <v>0</v>
      </c>
      <c r="U165" s="275">
        <f t="shared" si="264"/>
        <v>0</v>
      </c>
      <c r="V165" s="275">
        <f t="shared" si="264"/>
        <v>0</v>
      </c>
    </row>
    <row r="166" spans="14:22" x14ac:dyDescent="0.2">
      <c r="N166" s="275" t="s">
        <v>265</v>
      </c>
      <c r="O166" s="275">
        <f>+SUMIFS($O$134:$AT$134,$O$121:$AT$121,O163)</f>
        <v>312907.78108053107</v>
      </c>
      <c r="P166" s="275">
        <f>+SUMIFS($O$134:$AT$134,$O$121:$AT$121,P163)</f>
        <v>433620.62896371499</v>
      </c>
      <c r="Q166" s="275">
        <f t="shared" ref="Q166:V166" si="265">+SUMIFS($O$134:$AT$134,$O$121:$AT$121,Q163)</f>
        <v>388120.76990342303</v>
      </c>
      <c r="R166" s="275">
        <f t="shared" si="265"/>
        <v>454372.89496940293</v>
      </c>
      <c r="S166" s="275">
        <f t="shared" si="265"/>
        <v>511124.29637436918</v>
      </c>
      <c r="T166" s="275">
        <f t="shared" si="265"/>
        <v>545018.99218712491</v>
      </c>
      <c r="U166" s="275">
        <f t="shared" si="265"/>
        <v>563639.25649327331</v>
      </c>
      <c r="V166" s="275">
        <f t="shared" si="265"/>
        <v>573412.31376048969</v>
      </c>
    </row>
    <row r="167" spans="14:22" ht="13.5" thickBot="1" x14ac:dyDescent="0.25">
      <c r="N167" s="277" t="s">
        <v>115</v>
      </c>
      <c r="O167" s="277">
        <f>SUM(O164:O166)</f>
        <v>666807.43680086173</v>
      </c>
      <c r="P167" s="277">
        <f t="shared" ref="P167:V167" si="266">SUM(P164:P166)</f>
        <v>919497.14766495535</v>
      </c>
      <c r="Q167" s="277">
        <f t="shared" si="266"/>
        <v>1312009.9615347381</v>
      </c>
      <c r="R167" s="277">
        <f t="shared" si="266"/>
        <v>2153259.8743100911</v>
      </c>
      <c r="S167" s="277">
        <f t="shared" si="266"/>
        <v>3174238.1675620032</v>
      </c>
      <c r="T167" s="277">
        <f t="shared" si="266"/>
        <v>3972505.2228174694</v>
      </c>
      <c r="U167" s="277">
        <f t="shared" si="266"/>
        <v>4486353.7056940589</v>
      </c>
      <c r="V167" s="277">
        <f t="shared" si="266"/>
        <v>4780585.1879149005</v>
      </c>
    </row>
    <row r="168" spans="14:22" ht="13.5" thickTop="1" x14ac:dyDescent="0.2"/>
    <row r="169" spans="14:22" x14ac:dyDescent="0.2">
      <c r="N169" s="275" t="s">
        <v>299</v>
      </c>
      <c r="O169" s="275">
        <f>+O164</f>
        <v>353899.6557203306</v>
      </c>
      <c r="P169" s="275">
        <f t="shared" ref="P169:Q169" si="267">+P164</f>
        <v>485876.5187012403</v>
      </c>
      <c r="Q169" s="275">
        <f t="shared" si="267"/>
        <v>923889.19163131504</v>
      </c>
      <c r="R169" s="275">
        <v>0</v>
      </c>
      <c r="S169" s="275">
        <v>0</v>
      </c>
      <c r="T169" s="275">
        <v>0</v>
      </c>
      <c r="U169" s="275">
        <v>0</v>
      </c>
      <c r="V169" s="275">
        <v>0</v>
      </c>
    </row>
    <row r="170" spans="14:22" x14ac:dyDescent="0.2">
      <c r="N170" s="275" t="s">
        <v>300</v>
      </c>
      <c r="O170" s="275">
        <f t="shared" ref="O170:Q171" si="268">+O165</f>
        <v>0</v>
      </c>
      <c r="P170" s="275">
        <f t="shared" si="268"/>
        <v>0</v>
      </c>
      <c r="Q170" s="275">
        <f t="shared" si="268"/>
        <v>0</v>
      </c>
      <c r="R170" s="275">
        <v>0</v>
      </c>
      <c r="S170" s="275">
        <v>0</v>
      </c>
      <c r="T170" s="275">
        <v>0</v>
      </c>
      <c r="U170" s="275">
        <v>0</v>
      </c>
      <c r="V170" s="275">
        <v>0</v>
      </c>
    </row>
    <row r="171" spans="14:22" x14ac:dyDescent="0.2">
      <c r="N171" s="275" t="s">
        <v>301</v>
      </c>
      <c r="O171" s="275">
        <f t="shared" si="268"/>
        <v>312907.78108053107</v>
      </c>
      <c r="P171" s="275">
        <f t="shared" si="268"/>
        <v>433620.62896371499</v>
      </c>
      <c r="Q171" s="275">
        <f t="shared" si="268"/>
        <v>388120.76990342303</v>
      </c>
      <c r="R171" s="275">
        <v>0</v>
      </c>
      <c r="S171" s="275">
        <v>0</v>
      </c>
      <c r="T171" s="275">
        <v>0</v>
      </c>
      <c r="U171" s="275">
        <v>0</v>
      </c>
      <c r="V171" s="275">
        <v>0</v>
      </c>
    </row>
    <row r="172" spans="14:22" x14ac:dyDescent="0.2">
      <c r="N172" s="275" t="s">
        <v>302</v>
      </c>
      <c r="O172" s="275">
        <v>0</v>
      </c>
      <c r="P172" s="275">
        <v>0</v>
      </c>
      <c r="Q172" s="275">
        <v>0</v>
      </c>
      <c r="R172" s="275">
        <f>+R164</f>
        <v>1698886.9793406883</v>
      </c>
      <c r="S172" s="275">
        <f t="shared" ref="S172:V172" si="269">+S164</f>
        <v>2663113.8711876338</v>
      </c>
      <c r="T172" s="275">
        <f t="shared" si="269"/>
        <v>3427486.2306303447</v>
      </c>
      <c r="U172" s="275">
        <f t="shared" si="269"/>
        <v>3922714.4492007853</v>
      </c>
      <c r="V172" s="275">
        <f t="shared" si="269"/>
        <v>4207172.8741544103</v>
      </c>
    </row>
    <row r="173" spans="14:22" x14ac:dyDescent="0.2">
      <c r="N173" s="275" t="s">
        <v>303</v>
      </c>
      <c r="O173" s="275">
        <v>0</v>
      </c>
      <c r="P173" s="275">
        <v>0</v>
      </c>
      <c r="Q173" s="275">
        <v>0</v>
      </c>
      <c r="R173" s="275">
        <f t="shared" ref="R173:V174" si="270">+R165</f>
        <v>0</v>
      </c>
      <c r="S173" s="275">
        <f t="shared" si="270"/>
        <v>0</v>
      </c>
      <c r="T173" s="275">
        <f t="shared" si="270"/>
        <v>0</v>
      </c>
      <c r="U173" s="275">
        <f t="shared" si="270"/>
        <v>0</v>
      </c>
      <c r="V173" s="275">
        <f t="shared" si="270"/>
        <v>0</v>
      </c>
    </row>
    <row r="174" spans="14:22" x14ac:dyDescent="0.2">
      <c r="N174" s="275" t="s">
        <v>304</v>
      </c>
      <c r="O174" s="275">
        <v>0</v>
      </c>
      <c r="P174" s="275">
        <v>0</v>
      </c>
      <c r="Q174" s="275">
        <v>0</v>
      </c>
      <c r="R174" s="275">
        <f t="shared" si="270"/>
        <v>454372.89496940293</v>
      </c>
      <c r="S174" s="275">
        <f t="shared" si="270"/>
        <v>511124.29637436918</v>
      </c>
      <c r="T174" s="275">
        <f t="shared" si="270"/>
        <v>545018.99218712491</v>
      </c>
      <c r="U174" s="275">
        <f t="shared" si="270"/>
        <v>563639.25649327331</v>
      </c>
      <c r="V174" s="275">
        <f t="shared" si="270"/>
        <v>573412.31376048969</v>
      </c>
    </row>
    <row r="175" spans="14:22" ht="13.5" thickBot="1" x14ac:dyDescent="0.25">
      <c r="N175" s="277" t="s">
        <v>115</v>
      </c>
      <c r="O175" s="277">
        <f>SUM(O169:O174)</f>
        <v>666807.43680086173</v>
      </c>
      <c r="P175" s="277">
        <f t="shared" ref="P175:V175" si="271">SUM(P169:P174)</f>
        <v>919497.14766495535</v>
      </c>
      <c r="Q175" s="277">
        <f t="shared" si="271"/>
        <v>1312009.9615347381</v>
      </c>
      <c r="R175" s="277">
        <f t="shared" si="271"/>
        <v>2153259.8743100911</v>
      </c>
      <c r="S175" s="277">
        <f t="shared" si="271"/>
        <v>3174238.1675620032</v>
      </c>
      <c r="T175" s="277">
        <f t="shared" si="271"/>
        <v>3972505.2228174694</v>
      </c>
      <c r="U175" s="277">
        <f t="shared" si="271"/>
        <v>4486353.7056940589</v>
      </c>
      <c r="V175" s="277">
        <f t="shared" si="271"/>
        <v>4780585.1879149005</v>
      </c>
    </row>
    <row r="176" spans="14:22" ht="13.5" thickTop="1" x14ac:dyDescent="0.2">
      <c r="P176" s="392">
        <f>+(P175-O175)/O175</f>
        <v>0.37895454807226148</v>
      </c>
      <c r="Q176" s="392">
        <f t="shared" ref="Q176:V176" si="272">+(Q175-P175)/P175</f>
        <v>0.42687768512013463</v>
      </c>
      <c r="R176" s="392">
        <f t="shared" si="272"/>
        <v>0.64119171152579646</v>
      </c>
      <c r="S176" s="392">
        <f t="shared" si="272"/>
        <v>0.47415470163769047</v>
      </c>
      <c r="T176" s="392">
        <f t="shared" si="272"/>
        <v>0.25148303722545839</v>
      </c>
      <c r="U176" s="392">
        <f t="shared" si="272"/>
        <v>0.12935124161074013</v>
      </c>
      <c r="V176" s="392">
        <f t="shared" si="272"/>
        <v>6.5583656912161059E-2</v>
      </c>
    </row>
    <row r="178" spans="13:46" x14ac:dyDescent="0.2">
      <c r="N178" s="275" t="s">
        <v>390</v>
      </c>
      <c r="O178" s="275">
        <v>0</v>
      </c>
      <c r="P178" s="305">
        <f>+P176</f>
        <v>0.37895454807226148</v>
      </c>
      <c r="Q178" s="305">
        <f>+Q176+P178</f>
        <v>0.80583223319239616</v>
      </c>
      <c r="R178" s="305">
        <f t="shared" ref="R178:V178" si="273">+R176+Q178</f>
        <v>1.4470239447181927</v>
      </c>
      <c r="S178" s="305">
        <f t="shared" si="273"/>
        <v>1.9211786463558833</v>
      </c>
      <c r="T178" s="305">
        <f t="shared" si="273"/>
        <v>2.1726616835813415</v>
      </c>
      <c r="U178" s="305">
        <f t="shared" si="273"/>
        <v>2.3020129251920816</v>
      </c>
      <c r="V178" s="305">
        <f t="shared" si="273"/>
        <v>2.3675965821042428</v>
      </c>
    </row>
    <row r="179" spans="13:46" x14ac:dyDescent="0.2">
      <c r="N179" s="275" t="s">
        <v>389</v>
      </c>
      <c r="O179" s="275">
        <f>+'Benchmark Projections'!L66*1000</f>
        <v>44574681.181849003</v>
      </c>
      <c r="P179" s="275">
        <f>+'Benchmark Projections'!M66*1000</f>
        <v>50176395.186147302</v>
      </c>
      <c r="Q179" s="275">
        <f>+'Benchmark Projections'!N66*1000</f>
        <v>56482078.326151296</v>
      </c>
      <c r="R179" s="275">
        <f>+'Benchmark Projections'!O66*1000</f>
        <v>63580198.621407799</v>
      </c>
      <c r="S179" s="275">
        <f>+'Benchmark Projections'!P66*1000</f>
        <v>71570341.894908592</v>
      </c>
      <c r="T179" s="275">
        <f>+'Benchmark Projections'!Q66*1000</f>
        <v>80564608.950897709</v>
      </c>
      <c r="U179" s="275">
        <f>+'Benchmark Projections'!R66*1000</f>
        <v>90689188.33644408</v>
      </c>
      <c r="V179" s="275">
        <f>+'Benchmark Projections'!S66*1000</f>
        <v>102086126.7524513</v>
      </c>
    </row>
    <row r="180" spans="13:46" x14ac:dyDescent="0.2">
      <c r="M180" s="289">
        <f>+'Valuation Dashboard'!$AI$23</f>
        <v>1.4999999999999999E-2</v>
      </c>
    </row>
    <row r="181" spans="13:46" x14ac:dyDescent="0.2">
      <c r="M181" s="275" t="b">
        <v>1</v>
      </c>
      <c r="N181" s="275" t="str">
        <f>+'Valuation Dashboard'!$AC$23</f>
        <v>Ajuste Costos Andesmar</v>
      </c>
    </row>
    <row r="182" spans="13:46" x14ac:dyDescent="0.2">
      <c r="M182" s="275" t="b">
        <f>+M10</f>
        <v>0</v>
      </c>
      <c r="N182" s="275" t="str">
        <f>+'Valuation Dashboard'!$W$23</f>
        <v>ANDESMAR INCL.</v>
      </c>
    </row>
    <row r="184" spans="13:46" x14ac:dyDescent="0.2">
      <c r="N184" s="280" t="s">
        <v>230</v>
      </c>
      <c r="O184" s="303">
        <v>2023</v>
      </c>
      <c r="P184" s="303">
        <f>+O184</f>
        <v>2023</v>
      </c>
      <c r="Q184" s="303">
        <f>+P184</f>
        <v>2023</v>
      </c>
      <c r="R184" s="303">
        <f>+Q184</f>
        <v>2023</v>
      </c>
      <c r="S184" s="303">
        <f>+R184+1</f>
        <v>2024</v>
      </c>
      <c r="T184" s="303">
        <f>+S184</f>
        <v>2024</v>
      </c>
      <c r="U184" s="303">
        <f>+T184</f>
        <v>2024</v>
      </c>
      <c r="V184" s="303">
        <f>+U184</f>
        <v>2024</v>
      </c>
      <c r="W184" s="303">
        <f>+V184+1</f>
        <v>2025</v>
      </c>
      <c r="X184" s="303">
        <f>+W184</f>
        <v>2025</v>
      </c>
      <c r="Y184" s="303">
        <f>+X184</f>
        <v>2025</v>
      </c>
      <c r="Z184" s="303">
        <f>+Y184</f>
        <v>2025</v>
      </c>
      <c r="AA184" s="303">
        <f>+Z184+1</f>
        <v>2026</v>
      </c>
      <c r="AB184" s="303">
        <f>+AA184</f>
        <v>2026</v>
      </c>
      <c r="AC184" s="303">
        <f>+AB184</f>
        <v>2026</v>
      </c>
      <c r="AD184" s="303">
        <f>+AC184</f>
        <v>2026</v>
      </c>
      <c r="AE184" s="303">
        <f>+AD184+1</f>
        <v>2027</v>
      </c>
      <c r="AF184" s="303">
        <f>+AE184</f>
        <v>2027</v>
      </c>
      <c r="AG184" s="303">
        <f>+AF184</f>
        <v>2027</v>
      </c>
      <c r="AH184" s="303">
        <f>+AG184</f>
        <v>2027</v>
      </c>
      <c r="AI184" s="303">
        <f>+AH184+1</f>
        <v>2028</v>
      </c>
      <c r="AJ184" s="303">
        <f>+AI184</f>
        <v>2028</v>
      </c>
      <c r="AK184" s="303">
        <f>+AJ184</f>
        <v>2028</v>
      </c>
      <c r="AL184" s="303">
        <f>+AK184</f>
        <v>2028</v>
      </c>
      <c r="AM184" s="303">
        <f t="shared" ref="AM184" si="274">+AL184+1</f>
        <v>2029</v>
      </c>
      <c r="AN184" s="303">
        <f t="shared" ref="AN184:AP184" si="275">+AM184</f>
        <v>2029</v>
      </c>
      <c r="AO184" s="303">
        <f t="shared" si="275"/>
        <v>2029</v>
      </c>
      <c r="AP184" s="303">
        <f t="shared" si="275"/>
        <v>2029</v>
      </c>
      <c r="AQ184" s="303">
        <f t="shared" ref="AQ184" si="276">+AP184+1</f>
        <v>2030</v>
      </c>
      <c r="AR184" s="303">
        <f t="shared" ref="AR184:AT184" si="277">+AQ184</f>
        <v>2030</v>
      </c>
      <c r="AS184" s="303">
        <f t="shared" si="277"/>
        <v>2030</v>
      </c>
      <c r="AT184" s="303">
        <f t="shared" si="277"/>
        <v>2030</v>
      </c>
    </row>
    <row r="185" spans="13:46" x14ac:dyDescent="0.2">
      <c r="O185" s="301" t="s">
        <v>203</v>
      </c>
      <c r="P185" s="301" t="s">
        <v>204</v>
      </c>
      <c r="Q185" s="301" t="s">
        <v>205</v>
      </c>
      <c r="R185" s="301" t="s">
        <v>206</v>
      </c>
      <c r="S185" s="301" t="s">
        <v>203</v>
      </c>
      <c r="T185" s="301" t="s">
        <v>204</v>
      </c>
      <c r="U185" s="301" t="s">
        <v>205</v>
      </c>
      <c r="V185" s="301" t="s">
        <v>206</v>
      </c>
      <c r="W185" s="301" t="s">
        <v>203</v>
      </c>
      <c r="X185" s="301" t="s">
        <v>204</v>
      </c>
      <c r="Y185" s="301" t="s">
        <v>205</v>
      </c>
      <c r="Z185" s="301" t="s">
        <v>206</v>
      </c>
      <c r="AA185" s="301" t="s">
        <v>203</v>
      </c>
      <c r="AB185" s="301" t="s">
        <v>204</v>
      </c>
      <c r="AC185" s="301" t="s">
        <v>205</v>
      </c>
      <c r="AD185" s="301" t="s">
        <v>206</v>
      </c>
      <c r="AE185" s="301" t="s">
        <v>203</v>
      </c>
      <c r="AF185" s="301" t="s">
        <v>204</v>
      </c>
      <c r="AG185" s="301" t="s">
        <v>205</v>
      </c>
      <c r="AH185" s="301" t="s">
        <v>206</v>
      </c>
      <c r="AI185" s="301" t="s">
        <v>203</v>
      </c>
      <c r="AJ185" s="301" t="s">
        <v>204</v>
      </c>
      <c r="AK185" s="301" t="s">
        <v>205</v>
      </c>
      <c r="AL185" s="301" t="s">
        <v>206</v>
      </c>
      <c r="AM185" s="301" t="s">
        <v>203</v>
      </c>
      <c r="AN185" s="301" t="s">
        <v>204</v>
      </c>
      <c r="AO185" s="301" t="s">
        <v>205</v>
      </c>
      <c r="AP185" s="301" t="s">
        <v>206</v>
      </c>
      <c r="AQ185" s="301" t="s">
        <v>203</v>
      </c>
      <c r="AR185" s="301" t="s">
        <v>204</v>
      </c>
      <c r="AS185" s="301" t="s">
        <v>205</v>
      </c>
      <c r="AT185" s="301" t="s">
        <v>206</v>
      </c>
    </row>
    <row r="186" spans="13:46" x14ac:dyDescent="0.2">
      <c r="O186" s="302" t="str">
        <f>+CONCATENATE(O184,"-",O185)</f>
        <v>2023-Q1</v>
      </c>
      <c r="P186" s="302" t="str">
        <f t="shared" ref="P186" si="278">+CONCATENATE(P184,"-",P185)</f>
        <v>2023-Q2</v>
      </c>
      <c r="Q186" s="302" t="str">
        <f t="shared" ref="Q186" si="279">+CONCATENATE(Q184,"-",Q185)</f>
        <v>2023-Q3</v>
      </c>
      <c r="R186" s="302" t="str">
        <f t="shared" ref="R186" si="280">+CONCATENATE(R184,"-",R185)</f>
        <v>2023-Q4</v>
      </c>
      <c r="S186" s="302" t="str">
        <f>+CONCATENATE(S184,"-",S185)</f>
        <v>2024-Q1</v>
      </c>
      <c r="T186" s="302" t="str">
        <f t="shared" ref="T186" si="281">+CONCATENATE(T184,"-",T185)</f>
        <v>2024-Q2</v>
      </c>
      <c r="U186" s="302" t="str">
        <f t="shared" ref="U186" si="282">+CONCATENATE(U184,"-",U185)</f>
        <v>2024-Q3</v>
      </c>
      <c r="V186" s="302" t="str">
        <f t="shared" ref="V186" si="283">+CONCATENATE(V184,"-",V185)</f>
        <v>2024-Q4</v>
      </c>
      <c r="W186" s="302" t="str">
        <f>+CONCATENATE(W184,"-",W185)</f>
        <v>2025-Q1</v>
      </c>
      <c r="X186" s="302" t="str">
        <f t="shared" ref="X186" si="284">+CONCATENATE(X184,"-",X185)</f>
        <v>2025-Q2</v>
      </c>
      <c r="Y186" s="302" t="str">
        <f t="shared" ref="Y186" si="285">+CONCATENATE(Y184,"-",Y185)</f>
        <v>2025-Q3</v>
      </c>
      <c r="Z186" s="302" t="str">
        <f t="shared" ref="Z186" si="286">+CONCATENATE(Z184,"-",Z185)</f>
        <v>2025-Q4</v>
      </c>
      <c r="AA186" s="302" t="str">
        <f>+CONCATENATE(AA184,"-",AA185)</f>
        <v>2026-Q1</v>
      </c>
      <c r="AB186" s="302" t="str">
        <f t="shared" ref="AB186" si="287">+CONCATENATE(AB184,"-",AB185)</f>
        <v>2026-Q2</v>
      </c>
      <c r="AC186" s="302" t="str">
        <f t="shared" ref="AC186" si="288">+CONCATENATE(AC184,"-",AC185)</f>
        <v>2026-Q3</v>
      </c>
      <c r="AD186" s="302" t="str">
        <f t="shared" ref="AD186" si="289">+CONCATENATE(AD184,"-",AD185)</f>
        <v>2026-Q4</v>
      </c>
      <c r="AE186" s="302" t="str">
        <f>+CONCATENATE(AE184,"-",AE185)</f>
        <v>2027-Q1</v>
      </c>
      <c r="AF186" s="302" t="str">
        <f t="shared" ref="AF186" si="290">+CONCATENATE(AF184,"-",AF185)</f>
        <v>2027-Q2</v>
      </c>
      <c r="AG186" s="302" t="str">
        <f t="shared" ref="AG186" si="291">+CONCATENATE(AG184,"-",AG185)</f>
        <v>2027-Q3</v>
      </c>
      <c r="AH186" s="302" t="str">
        <f t="shared" ref="AH186" si="292">+CONCATENATE(AH184,"-",AH185)</f>
        <v>2027-Q4</v>
      </c>
      <c r="AI186" s="302" t="str">
        <f>+CONCATENATE(AI184,"-",AI185)</f>
        <v>2028-Q1</v>
      </c>
      <c r="AJ186" s="302" t="str">
        <f t="shared" ref="AJ186" si="293">+CONCATENATE(AJ184,"-",AJ185)</f>
        <v>2028-Q2</v>
      </c>
      <c r="AK186" s="302" t="str">
        <f t="shared" ref="AK186" si="294">+CONCATENATE(AK184,"-",AK185)</f>
        <v>2028-Q3</v>
      </c>
      <c r="AL186" s="302" t="str">
        <f t="shared" ref="AL186:AM186" si="295">+CONCATENATE(AL184,"-",AL185)</f>
        <v>2028-Q4</v>
      </c>
      <c r="AM186" s="302" t="str">
        <f t="shared" si="295"/>
        <v>2029-Q1</v>
      </c>
      <c r="AN186" s="302" t="str">
        <f t="shared" ref="AN186" si="296">+CONCATENATE(AN184,"-",AN185)</f>
        <v>2029-Q2</v>
      </c>
      <c r="AO186" s="302" t="str">
        <f t="shared" ref="AO186" si="297">+CONCATENATE(AO184,"-",AO185)</f>
        <v>2029-Q3</v>
      </c>
      <c r="AP186" s="302" t="str">
        <f t="shared" ref="AP186:AQ186" si="298">+CONCATENATE(AP184,"-",AP185)</f>
        <v>2029-Q4</v>
      </c>
      <c r="AQ186" s="302" t="str">
        <f t="shared" si="298"/>
        <v>2030-Q1</v>
      </c>
      <c r="AR186" s="302" t="str">
        <f t="shared" ref="AR186" si="299">+CONCATENATE(AR184,"-",AR185)</f>
        <v>2030-Q2</v>
      </c>
      <c r="AS186" s="302" t="str">
        <f t="shared" ref="AS186" si="300">+CONCATENATE(AS184,"-",AS185)</f>
        <v>2030-Q3</v>
      </c>
      <c r="AT186" s="302" t="str">
        <f t="shared" ref="AT186" si="301">+CONCATENATE(AT184,"-",AT185)</f>
        <v>2030-Q4</v>
      </c>
    </row>
    <row r="187" spans="13:46" x14ac:dyDescent="0.2">
      <c r="N187" s="275" t="str">
        <f>+N82</f>
        <v>OPERACIONES</v>
      </c>
      <c r="O187" s="275">
        <f t="shared" ref="O187:Z187" si="302">+SUMIFS($O82:$AX82,$O$7:$AX$7,O185,$O$6:$AX$6,O184)</f>
        <v>29007.998883189855</v>
      </c>
      <c r="P187" s="275">
        <f t="shared" si="302"/>
        <v>12579.969275236708</v>
      </c>
      <c r="Q187" s="275">
        <f t="shared" si="302"/>
        <v>14561.718335413008</v>
      </c>
      <c r="R187" s="275">
        <f t="shared" si="302"/>
        <v>17266.264084077673</v>
      </c>
      <c r="S187" s="275">
        <f t="shared" si="302"/>
        <v>31189.793810777141</v>
      </c>
      <c r="T187" s="275">
        <f t="shared" si="302"/>
        <v>17422.572861319575</v>
      </c>
      <c r="U187" s="275">
        <f t="shared" si="302"/>
        <v>22048.333511685352</v>
      </c>
      <c r="V187" s="275">
        <f t="shared" si="302"/>
        <v>42235.203902048641</v>
      </c>
      <c r="W187" s="275">
        <f t="shared" si="302"/>
        <v>89232.111967923789</v>
      </c>
      <c r="X187" s="275">
        <f t="shared" si="302"/>
        <v>30008.525372408465</v>
      </c>
      <c r="Y187" s="275">
        <f t="shared" si="302"/>
        <v>20623.52534080558</v>
      </c>
      <c r="Z187" s="275">
        <f t="shared" si="302"/>
        <v>35405.385423766325</v>
      </c>
      <c r="AA187" s="312">
        <f t="shared" ref="AA187:AT187" si="303">+AA$136*AA195*AA$192</f>
        <v>114186.16234811934</v>
      </c>
      <c r="AB187" s="312">
        <f t="shared" si="303"/>
        <v>49445.890645869105</v>
      </c>
      <c r="AC187" s="312">
        <f t="shared" si="303"/>
        <v>39574.379260147187</v>
      </c>
      <c r="AD187" s="312">
        <f t="shared" si="303"/>
        <v>59645.237927404363</v>
      </c>
      <c r="AE187" s="312">
        <f t="shared" si="303"/>
        <v>181234.90784023801</v>
      </c>
      <c r="AF187" s="312">
        <f t="shared" si="303"/>
        <v>72015.789742446388</v>
      </c>
      <c r="AG187" s="312">
        <f t="shared" si="303"/>
        <v>53103.702701536786</v>
      </c>
      <c r="AH187" s="312">
        <f t="shared" si="303"/>
        <v>84833.955693108466</v>
      </c>
      <c r="AI187" s="312">
        <f t="shared" si="303"/>
        <v>237610.43125708762</v>
      </c>
      <c r="AJ187" s="312">
        <f t="shared" si="303"/>
        <v>88997.100153932319</v>
      </c>
      <c r="AK187" s="312">
        <f t="shared" si="303"/>
        <v>62381.433470443146</v>
      </c>
      <c r="AL187" s="312">
        <f t="shared" si="303"/>
        <v>103627.24012310116</v>
      </c>
      <c r="AM187" s="312">
        <f t="shared" si="303"/>
        <v>275409.27268722083</v>
      </c>
      <c r="AN187" s="312">
        <f t="shared" si="303"/>
        <v>99669.953184590631</v>
      </c>
      <c r="AO187" s="312">
        <f t="shared" si="303"/>
        <v>67893.063305729011</v>
      </c>
      <c r="AP187" s="312">
        <f t="shared" si="303"/>
        <v>115352.84313878581</v>
      </c>
      <c r="AQ187" s="312">
        <f t="shared" si="303"/>
        <v>297531.26691731537</v>
      </c>
      <c r="AR187" s="312">
        <f t="shared" si="303"/>
        <v>105698.41771643219</v>
      </c>
      <c r="AS187" s="312">
        <f t="shared" si="303"/>
        <v>70909.807740749136</v>
      </c>
      <c r="AT187" s="312">
        <f t="shared" si="303"/>
        <v>121944.39657901926</v>
      </c>
    </row>
    <row r="188" spans="13:46" x14ac:dyDescent="0.2">
      <c r="N188" s="275" t="str">
        <f>+N83</f>
        <v>INFRAESTRUCTURA</v>
      </c>
      <c r="O188" s="275">
        <f t="shared" ref="O188:Z188" si="304">+SUMIFS($O83:$AX83,$O$7:$AX$7,O185,$O$6:$AX$6,O184)</f>
        <v>32472.377521795795</v>
      </c>
      <c r="P188" s="275">
        <f t="shared" si="304"/>
        <v>29130.697634801661</v>
      </c>
      <c r="Q188" s="275">
        <f t="shared" si="304"/>
        <v>29567.01435225951</v>
      </c>
      <c r="R188" s="275">
        <f t="shared" si="304"/>
        <v>28025.505727331853</v>
      </c>
      <c r="S188" s="275">
        <f t="shared" si="304"/>
        <v>39937.124582901939</v>
      </c>
      <c r="T188" s="275">
        <f t="shared" si="304"/>
        <v>41815.280804263821</v>
      </c>
      <c r="U188" s="275">
        <f t="shared" si="304"/>
        <v>55604.816194224542</v>
      </c>
      <c r="V188" s="275">
        <f t="shared" si="304"/>
        <v>61072.964076159726</v>
      </c>
      <c r="W188" s="275">
        <f t="shared" si="304"/>
        <v>94085.219666121731</v>
      </c>
      <c r="X188" s="275">
        <f t="shared" si="304"/>
        <v>60017.05074481693</v>
      </c>
      <c r="Y188" s="275">
        <f t="shared" si="304"/>
        <v>44212.483327819384</v>
      </c>
      <c r="Z188" s="275">
        <f t="shared" si="304"/>
        <v>83395.196378108594</v>
      </c>
      <c r="AA188" s="312">
        <f>+AA$136*AA196*AA192</f>
        <v>129615.51701944474</v>
      </c>
      <c r="AB188" s="312">
        <f t="shared" ref="AB188:AT188" si="305">+AB$136*AB196*AB192</f>
        <v>110867.46140221135</v>
      </c>
      <c r="AC188" s="312">
        <f t="shared" si="305"/>
        <v>88809.985533080951</v>
      </c>
      <c r="AD188" s="312">
        <f t="shared" si="305"/>
        <v>106102.93539817975</v>
      </c>
      <c r="AE188" s="312">
        <f t="shared" si="305"/>
        <v>205724.19458381741</v>
      </c>
      <c r="AF188" s="312">
        <f t="shared" si="305"/>
        <v>161473.63684483399</v>
      </c>
      <c r="AG188" s="312">
        <f t="shared" si="305"/>
        <v>119171.52351713157</v>
      </c>
      <c r="AH188" s="312">
        <f t="shared" si="305"/>
        <v>150911.15457420793</v>
      </c>
      <c r="AI188" s="312">
        <f t="shared" si="305"/>
        <v>269717.43566183432</v>
      </c>
      <c r="AJ188" s="312">
        <f t="shared" si="305"/>
        <v>199549.09169078027</v>
      </c>
      <c r="AK188" s="312">
        <f t="shared" si="305"/>
        <v>139991.94194871379</v>
      </c>
      <c r="AL188" s="312">
        <f t="shared" si="305"/>
        <v>184342.53506802215</v>
      </c>
      <c r="AM188" s="312">
        <f t="shared" si="305"/>
        <v>312623.82881800481</v>
      </c>
      <c r="AN188" s="312">
        <f t="shared" si="305"/>
        <v>223479.73801895679</v>
      </c>
      <c r="AO188" s="312">
        <f t="shared" si="305"/>
        <v>152360.74659168054</v>
      </c>
      <c r="AP188" s="312">
        <f t="shared" si="305"/>
        <v>205201.21452860438</v>
      </c>
      <c r="AQ188" s="312">
        <f t="shared" si="305"/>
        <v>337735.04773166956</v>
      </c>
      <c r="AR188" s="312">
        <f t="shared" si="305"/>
        <v>236996.74721968762</v>
      </c>
      <c r="AS188" s="312">
        <f t="shared" si="305"/>
        <v>159130.70823453926</v>
      </c>
      <c r="AT188" s="312">
        <f t="shared" si="305"/>
        <v>216926.93133593735</v>
      </c>
    </row>
    <row r="189" spans="13:46" x14ac:dyDescent="0.2">
      <c r="N189" s="275" t="str">
        <f>+N84</f>
        <v>PERSONAL</v>
      </c>
      <c r="O189" s="275">
        <f t="shared" ref="O189:Z189" si="306">+SUMIFS($O84:$AX84,$O$7:$AX$7,O185,$O$6:$AX$6,O184)</f>
        <v>64557.380775978578</v>
      </c>
      <c r="P189" s="275">
        <f t="shared" si="306"/>
        <v>75311.417689123744</v>
      </c>
      <c r="Q189" s="275">
        <f t="shared" si="306"/>
        <v>56547.432425381528</v>
      </c>
      <c r="R189" s="275">
        <f t="shared" si="306"/>
        <v>71038.643950907019</v>
      </c>
      <c r="S189" s="275">
        <f t="shared" si="306"/>
        <v>80527.57670422316</v>
      </c>
      <c r="T189" s="275">
        <f t="shared" si="306"/>
        <v>94110.39553866256</v>
      </c>
      <c r="U189" s="275">
        <f t="shared" si="306"/>
        <v>91086.838028919825</v>
      </c>
      <c r="V189" s="275">
        <f t="shared" si="306"/>
        <v>139298.41254983519</v>
      </c>
      <c r="W189" s="275">
        <f t="shared" si="306"/>
        <v>141361.14288382634</v>
      </c>
      <c r="X189" s="275">
        <f t="shared" si="306"/>
        <v>117216.74219706636</v>
      </c>
      <c r="Y189" s="275">
        <f t="shared" si="306"/>
        <v>104001.13718693105</v>
      </c>
      <c r="Z189" s="275">
        <f t="shared" si="306"/>
        <v>191427.1003409141</v>
      </c>
      <c r="AA189" s="312">
        <f>+AA$136*AA197*AA192</f>
        <v>232262.68789446162</v>
      </c>
      <c r="AB189" s="312">
        <f t="shared" ref="AB189:AT189" si="307">+AB$136*AB197*AB192</f>
        <v>251725.68797292997</v>
      </c>
      <c r="AC189" s="312">
        <f t="shared" si="307"/>
        <v>169113.52868836618</v>
      </c>
      <c r="AD189" s="312">
        <f t="shared" si="307"/>
        <v>249995.57332566375</v>
      </c>
      <c r="AE189" s="312">
        <f t="shared" si="307"/>
        <v>368644.55350505974</v>
      </c>
      <c r="AF189" s="312">
        <f t="shared" si="307"/>
        <v>366627.51911307097</v>
      </c>
      <c r="AG189" s="312">
        <f t="shared" si="307"/>
        <v>226928.50066554424</v>
      </c>
      <c r="AH189" s="312">
        <f t="shared" si="307"/>
        <v>355570.94125092606</v>
      </c>
      <c r="AI189" s="312">
        <f t="shared" si="307"/>
        <v>483316.33448965219</v>
      </c>
      <c r="AJ189" s="312">
        <f t="shared" si="307"/>
        <v>453078.22290619375</v>
      </c>
      <c r="AK189" s="312">
        <f t="shared" si="307"/>
        <v>266575.10581470979</v>
      </c>
      <c r="AL189" s="312">
        <f t="shared" si="307"/>
        <v>434340.6482553081</v>
      </c>
      <c r="AM189" s="312">
        <f t="shared" si="307"/>
        <v>560201.8373327544</v>
      </c>
      <c r="AN189" s="312">
        <f t="shared" si="307"/>
        <v>507412.99646741973</v>
      </c>
      <c r="AO189" s="312">
        <f t="shared" si="307"/>
        <v>290128.00007849728</v>
      </c>
      <c r="AP189" s="312">
        <f t="shared" si="307"/>
        <v>483487.05038825003</v>
      </c>
      <c r="AQ189" s="312">
        <f t="shared" si="307"/>
        <v>605199.53001116309</v>
      </c>
      <c r="AR189" s="312">
        <f t="shared" si="307"/>
        <v>538103.50202564045</v>
      </c>
      <c r="AS189" s="312">
        <f t="shared" si="307"/>
        <v>303019.47951784777</v>
      </c>
      <c r="AT189" s="312">
        <f t="shared" si="307"/>
        <v>511114.72425893793</v>
      </c>
    </row>
    <row r="190" spans="13:46" ht="13.5" thickBot="1" x14ac:dyDescent="0.25">
      <c r="N190" s="275" t="str">
        <f>+N85</f>
        <v>TOTAL</v>
      </c>
      <c r="O190" s="277">
        <f t="shared" ref="O190:Z190" si="308">+SUMIFS($O85:$AX85,$O$7:$AX$7,O185,$O$6:$AX$6,O184)</f>
        <v>126037.75718096422</v>
      </c>
      <c r="P190" s="277">
        <f t="shared" si="308"/>
        <v>117022.08459916212</v>
      </c>
      <c r="Q190" s="277">
        <f t="shared" si="308"/>
        <v>100676.16511305404</v>
      </c>
      <c r="R190" s="277">
        <f t="shared" si="308"/>
        <v>116330.41376231654</v>
      </c>
      <c r="S190" s="277">
        <f t="shared" si="308"/>
        <v>151654.49509790225</v>
      </c>
      <c r="T190" s="277">
        <f t="shared" si="308"/>
        <v>153348.24920424595</v>
      </c>
      <c r="U190" s="277">
        <f t="shared" si="308"/>
        <v>168739.98773482972</v>
      </c>
      <c r="V190" s="277">
        <f t="shared" si="308"/>
        <v>242606.58052804356</v>
      </c>
      <c r="W190" s="277">
        <f t="shared" si="308"/>
        <v>324678.47451787186</v>
      </c>
      <c r="X190" s="277">
        <f t="shared" si="308"/>
        <v>207242.31831429177</v>
      </c>
      <c r="Y190" s="277">
        <f t="shared" si="308"/>
        <v>168837.14585555601</v>
      </c>
      <c r="Z190" s="277">
        <f t="shared" si="308"/>
        <v>310227.68214278901</v>
      </c>
      <c r="AA190" s="313">
        <f>+AA$136*AA198*AA192</f>
        <v>476064.36726202583</v>
      </c>
      <c r="AB190" s="313">
        <f t="shared" ref="AB190:AT190" si="309">+AB$136*AB198*AB192</f>
        <v>412039.04002101038</v>
      </c>
      <c r="AC190" s="313">
        <f t="shared" si="309"/>
        <v>297497.89348159428</v>
      </c>
      <c r="AD190" s="313">
        <f t="shared" si="309"/>
        <v>415743.74665124796</v>
      </c>
      <c r="AE190" s="313">
        <f t="shared" si="309"/>
        <v>755603.65592911525</v>
      </c>
      <c r="AF190" s="313">
        <f t="shared" si="309"/>
        <v>600116.94570035127</v>
      </c>
      <c r="AG190" s="313">
        <f t="shared" si="309"/>
        <v>399203.72688421258</v>
      </c>
      <c r="AH190" s="313">
        <f t="shared" si="309"/>
        <v>591316.05151824269</v>
      </c>
      <c r="AI190" s="313">
        <f t="shared" si="309"/>
        <v>990644.20140857424</v>
      </c>
      <c r="AJ190" s="313">
        <f t="shared" si="309"/>
        <v>741624.41475090641</v>
      </c>
      <c r="AK190" s="313">
        <f t="shared" si="309"/>
        <v>468948.48123386665</v>
      </c>
      <c r="AL190" s="313">
        <f t="shared" si="309"/>
        <v>722310.42344643152</v>
      </c>
      <c r="AM190" s="313">
        <f t="shared" si="309"/>
        <v>1148234.9388379804</v>
      </c>
      <c r="AN190" s="313">
        <f t="shared" si="309"/>
        <v>830562.68767096708</v>
      </c>
      <c r="AO190" s="313">
        <f t="shared" si="309"/>
        <v>510381.8099759068</v>
      </c>
      <c r="AP190" s="313">
        <f t="shared" si="309"/>
        <v>804041.10805564036</v>
      </c>
      <c r="AQ190" s="313">
        <f t="shared" si="309"/>
        <v>1240465.8446601483</v>
      </c>
      <c r="AR190" s="313">
        <f t="shared" si="309"/>
        <v>880798.66696176014</v>
      </c>
      <c r="AS190" s="313">
        <f t="shared" si="309"/>
        <v>533059.99549313611</v>
      </c>
      <c r="AT190" s="313">
        <f t="shared" si="309"/>
        <v>849986.05217389471</v>
      </c>
    </row>
    <row r="191" spans="13:46" ht="13.5" thickTop="1" x14ac:dyDescent="0.2"/>
    <row r="192" spans="13:46" x14ac:dyDescent="0.2">
      <c r="W192" s="426"/>
      <c r="Z192" s="393" t="s">
        <v>308</v>
      </c>
      <c r="AA192" s="324">
        <f>+(1-(1-$M$182)*($M$181)*$M$180)</f>
        <v>0.98499999999999999</v>
      </c>
      <c r="AB192" s="324">
        <f t="shared" ref="AB192:AT192" si="310">+(1-(1-$M$182)*($M$181)*$M$180)</f>
        <v>0.98499999999999999</v>
      </c>
      <c r="AC192" s="324">
        <f t="shared" si="310"/>
        <v>0.98499999999999999</v>
      </c>
      <c r="AD192" s="324">
        <f t="shared" si="310"/>
        <v>0.98499999999999999</v>
      </c>
      <c r="AE192" s="324">
        <f t="shared" si="310"/>
        <v>0.98499999999999999</v>
      </c>
      <c r="AF192" s="324">
        <f t="shared" si="310"/>
        <v>0.98499999999999999</v>
      </c>
      <c r="AG192" s="324">
        <f t="shared" si="310"/>
        <v>0.98499999999999999</v>
      </c>
      <c r="AH192" s="324">
        <f t="shared" si="310"/>
        <v>0.98499999999999999</v>
      </c>
      <c r="AI192" s="324">
        <f t="shared" si="310"/>
        <v>0.98499999999999999</v>
      </c>
      <c r="AJ192" s="324">
        <f t="shared" si="310"/>
        <v>0.98499999999999999</v>
      </c>
      <c r="AK192" s="324">
        <f t="shared" si="310"/>
        <v>0.98499999999999999</v>
      </c>
      <c r="AL192" s="324">
        <f t="shared" si="310"/>
        <v>0.98499999999999999</v>
      </c>
      <c r="AM192" s="324">
        <f t="shared" si="310"/>
        <v>0.98499999999999999</v>
      </c>
      <c r="AN192" s="324">
        <f t="shared" si="310"/>
        <v>0.98499999999999999</v>
      </c>
      <c r="AO192" s="324">
        <f t="shared" si="310"/>
        <v>0.98499999999999999</v>
      </c>
      <c r="AP192" s="324">
        <f t="shared" si="310"/>
        <v>0.98499999999999999</v>
      </c>
      <c r="AQ192" s="324">
        <f t="shared" si="310"/>
        <v>0.98499999999999999</v>
      </c>
      <c r="AR192" s="324">
        <f t="shared" si="310"/>
        <v>0.98499999999999999</v>
      </c>
      <c r="AS192" s="324">
        <f t="shared" si="310"/>
        <v>0.98499999999999999</v>
      </c>
      <c r="AT192" s="324">
        <f t="shared" si="310"/>
        <v>0.98499999999999999</v>
      </c>
    </row>
    <row r="193" spans="14:47" x14ac:dyDescent="0.2">
      <c r="N193" s="280" t="s">
        <v>231</v>
      </c>
    </row>
    <row r="195" spans="14:47" x14ac:dyDescent="0.2">
      <c r="N195" s="275" t="str">
        <f>+N187</f>
        <v>OPERACIONES</v>
      </c>
      <c r="O195" s="310">
        <f t="shared" ref="O195:Z195" si="311">+O187/O136</f>
        <v>0.11964197446355432</v>
      </c>
      <c r="P195" s="310">
        <f t="shared" si="311"/>
        <v>0.1171460499207632</v>
      </c>
      <c r="Q195" s="310">
        <f t="shared" si="311"/>
        <v>0.12497352107461429</v>
      </c>
      <c r="R195" s="310">
        <f t="shared" si="311"/>
        <v>8.6139552961925256E-2</v>
      </c>
      <c r="S195" s="310">
        <f t="shared" si="311"/>
        <v>0.12735233920649364</v>
      </c>
      <c r="T195" s="310">
        <f t="shared" si="311"/>
        <v>0.13613832848162957</v>
      </c>
      <c r="U195" s="310">
        <f t="shared" si="311"/>
        <v>0.12749083291156002</v>
      </c>
      <c r="V195" s="310">
        <f t="shared" si="311"/>
        <v>0.11302803709655768</v>
      </c>
      <c r="W195" s="310">
        <f t="shared" si="311"/>
        <v>0.20598014789171668</v>
      </c>
      <c r="X195" s="310">
        <f t="shared" si="311"/>
        <v>0.1242589372951033</v>
      </c>
      <c r="Y195" s="310">
        <f t="shared" si="311"/>
        <v>8.687701388438078E-2</v>
      </c>
      <c r="Z195" s="310">
        <f t="shared" si="311"/>
        <v>8.8532256459483483E-2</v>
      </c>
      <c r="AA195" s="307">
        <f>+AVERAGE(W195,S195,O195)</f>
        <v>0.15099148718725486</v>
      </c>
      <c r="AB195" s="307">
        <f t="shared" ref="AB195:AB198" si="312">+AVERAGE(X195,T195,P195)</f>
        <v>0.12584777189916538</v>
      </c>
      <c r="AC195" s="307">
        <f t="shared" ref="AC195:AC198" si="313">+AVERAGE(Y195,U195,Q195)</f>
        <v>0.11311378929018502</v>
      </c>
      <c r="AD195" s="307">
        <f t="shared" ref="AD195:AD198" si="314">+AVERAGE(Z195,V195,R195)</f>
        <v>9.5899948839322138E-2</v>
      </c>
      <c r="AE195" s="307">
        <f>+AA195</f>
        <v>0.15099148718725486</v>
      </c>
      <c r="AF195" s="307">
        <f t="shared" ref="AF195:AF198" si="315">+AB195</f>
        <v>0.12584777189916538</v>
      </c>
      <c r="AG195" s="307">
        <f t="shared" ref="AG195:AG198" si="316">+AC195</f>
        <v>0.11311378929018502</v>
      </c>
      <c r="AH195" s="307">
        <f t="shared" ref="AH195:AH198" si="317">+AD195</f>
        <v>9.5899948839322138E-2</v>
      </c>
      <c r="AI195" s="307">
        <f t="shared" ref="AI195:AI198" si="318">+AE195</f>
        <v>0.15099148718725486</v>
      </c>
      <c r="AJ195" s="307">
        <f t="shared" ref="AJ195:AJ198" si="319">+AF195</f>
        <v>0.12584777189916538</v>
      </c>
      <c r="AK195" s="307">
        <f t="shared" ref="AK195:AK198" si="320">+AG195</f>
        <v>0.11311378929018502</v>
      </c>
      <c r="AL195" s="307">
        <f t="shared" ref="AL195:AL198" si="321">+AH195</f>
        <v>9.5899948839322138E-2</v>
      </c>
      <c r="AM195" s="307">
        <f t="shared" ref="AM195:AM198" si="322">+AI195</f>
        <v>0.15099148718725486</v>
      </c>
      <c r="AN195" s="307">
        <f t="shared" ref="AN195:AN198" si="323">+AJ195</f>
        <v>0.12584777189916538</v>
      </c>
      <c r="AO195" s="307">
        <f t="shared" ref="AO195:AO198" si="324">+AK195</f>
        <v>0.11311378929018502</v>
      </c>
      <c r="AP195" s="307">
        <f t="shared" ref="AP195:AP198" si="325">+AL195</f>
        <v>9.5899948839322138E-2</v>
      </c>
      <c r="AQ195" s="307">
        <f t="shared" ref="AQ195:AQ198" si="326">+AM195</f>
        <v>0.15099148718725486</v>
      </c>
      <c r="AR195" s="307">
        <f t="shared" ref="AR195:AR198" si="327">+AN195</f>
        <v>0.12584777189916538</v>
      </c>
      <c r="AS195" s="307">
        <f t="shared" ref="AS195:AS198" si="328">+AO195</f>
        <v>0.11311378929018502</v>
      </c>
      <c r="AT195" s="307">
        <f t="shared" ref="AT195:AT198" si="329">+AP195</f>
        <v>9.5899948839322138E-2</v>
      </c>
    </row>
    <row r="196" spans="14:47" x14ac:dyDescent="0.2">
      <c r="N196" s="275" t="str">
        <f t="shared" ref="N196:N198" si="330">+N188</f>
        <v>INFRAESTRUCTURA</v>
      </c>
      <c r="O196" s="310">
        <f t="shared" ref="O196:Z196" si="331">+O188/O136</f>
        <v>0.13393062299395567</v>
      </c>
      <c r="P196" s="310">
        <f t="shared" si="331"/>
        <v>0.27126824276674733</v>
      </c>
      <c r="Q196" s="310">
        <f t="shared" si="331"/>
        <v>0.2537539736831288</v>
      </c>
      <c r="R196" s="310">
        <f t="shared" si="331"/>
        <v>0.13981626385006135</v>
      </c>
      <c r="S196" s="310">
        <f t="shared" si="331"/>
        <v>0.1630689278573014</v>
      </c>
      <c r="T196" s="310">
        <f t="shared" si="331"/>
        <v>0.32674063004327641</v>
      </c>
      <c r="U196" s="310">
        <f t="shared" si="331"/>
        <v>0.32152563034928455</v>
      </c>
      <c r="V196" s="310">
        <f t="shared" si="331"/>
        <v>0.16344084108617465</v>
      </c>
      <c r="W196" s="310">
        <f t="shared" si="331"/>
        <v>0.21718288443311537</v>
      </c>
      <c r="X196" s="310">
        <f t="shared" si="331"/>
        <v>0.24851787459020661</v>
      </c>
      <c r="Y196" s="310">
        <f t="shared" si="331"/>
        <v>0.18624597223123845</v>
      </c>
      <c r="Z196" s="310">
        <f t="shared" si="331"/>
        <v>0.20853225645948348</v>
      </c>
      <c r="AA196" s="307">
        <f>+AVERAGE(W196,S196,O196)</f>
        <v>0.17139414509479081</v>
      </c>
      <c r="AB196" s="307">
        <f t="shared" si="312"/>
        <v>0.28217558246674346</v>
      </c>
      <c r="AC196" s="307">
        <f t="shared" si="313"/>
        <v>0.25384185875455062</v>
      </c>
      <c r="AD196" s="307">
        <f t="shared" si="314"/>
        <v>0.17059645379857313</v>
      </c>
      <c r="AE196" s="307">
        <f t="shared" ref="AE196:AE198" si="332">+AA196</f>
        <v>0.17139414509479081</v>
      </c>
      <c r="AF196" s="307">
        <f t="shared" si="315"/>
        <v>0.28217558246674346</v>
      </c>
      <c r="AG196" s="307">
        <f t="shared" si="316"/>
        <v>0.25384185875455062</v>
      </c>
      <c r="AH196" s="307">
        <f t="shared" si="317"/>
        <v>0.17059645379857313</v>
      </c>
      <c r="AI196" s="307">
        <f t="shared" si="318"/>
        <v>0.17139414509479081</v>
      </c>
      <c r="AJ196" s="307">
        <f t="shared" si="319"/>
        <v>0.28217558246674346</v>
      </c>
      <c r="AK196" s="307">
        <f t="shared" si="320"/>
        <v>0.25384185875455062</v>
      </c>
      <c r="AL196" s="307">
        <f t="shared" si="321"/>
        <v>0.17059645379857313</v>
      </c>
      <c r="AM196" s="307">
        <f t="shared" si="322"/>
        <v>0.17139414509479081</v>
      </c>
      <c r="AN196" s="307">
        <f t="shared" si="323"/>
        <v>0.28217558246674346</v>
      </c>
      <c r="AO196" s="307">
        <f t="shared" si="324"/>
        <v>0.25384185875455062</v>
      </c>
      <c r="AP196" s="307">
        <f t="shared" si="325"/>
        <v>0.17059645379857313</v>
      </c>
      <c r="AQ196" s="307">
        <f t="shared" si="326"/>
        <v>0.17139414509479081</v>
      </c>
      <c r="AR196" s="307">
        <f t="shared" si="327"/>
        <v>0.28217558246674346</v>
      </c>
      <c r="AS196" s="307">
        <f t="shared" si="328"/>
        <v>0.25384185875455062</v>
      </c>
      <c r="AT196" s="307">
        <f t="shared" si="329"/>
        <v>0.17059645379857313</v>
      </c>
    </row>
    <row r="197" spans="14:47" x14ac:dyDescent="0.2">
      <c r="N197" s="275" t="str">
        <f t="shared" si="330"/>
        <v>PERSONAL</v>
      </c>
      <c r="O197" s="310">
        <f t="shared" ref="O197:Z197" si="333">+O189/O136</f>
        <v>0.26626354107830269</v>
      </c>
      <c r="P197" s="310">
        <f t="shared" si="333"/>
        <v>0.701308159279867</v>
      </c>
      <c r="Q197" s="310">
        <f t="shared" si="333"/>
        <v>0.48530891582640334</v>
      </c>
      <c r="R197" s="310">
        <f t="shared" si="333"/>
        <v>0.35440423030454205</v>
      </c>
      <c r="S197" s="310">
        <f t="shared" si="333"/>
        <v>0.32880548445208313</v>
      </c>
      <c r="T197" s="310">
        <f t="shared" si="333"/>
        <v>0.73536968640394906</v>
      </c>
      <c r="U197" s="310">
        <f t="shared" si="333"/>
        <v>0.52669453867943072</v>
      </c>
      <c r="V197" s="310">
        <f t="shared" si="333"/>
        <v>0.37278442357444536</v>
      </c>
      <c r="W197" s="310">
        <f t="shared" si="333"/>
        <v>0.32631289874456321</v>
      </c>
      <c r="X197" s="310">
        <f t="shared" si="333"/>
        <v>0.48536966204922727</v>
      </c>
      <c r="Y197" s="310">
        <f t="shared" si="333"/>
        <v>0.43810687504057294</v>
      </c>
      <c r="Z197" s="310">
        <f t="shared" si="333"/>
        <v>0.47866935885129136</v>
      </c>
      <c r="AA197" s="307">
        <f t="shared" ref="AA197:AA198" si="334">+AVERAGE(W197,S197,O197)</f>
        <v>0.30712730809164968</v>
      </c>
      <c r="AB197" s="307">
        <f t="shared" si="312"/>
        <v>0.64068250257768111</v>
      </c>
      <c r="AC197" s="307">
        <f t="shared" si="313"/>
        <v>0.48337010984880235</v>
      </c>
      <c r="AD197" s="307">
        <f t="shared" si="314"/>
        <v>0.4019526709100929</v>
      </c>
      <c r="AE197" s="307">
        <f t="shared" si="332"/>
        <v>0.30712730809164968</v>
      </c>
      <c r="AF197" s="307">
        <f t="shared" si="315"/>
        <v>0.64068250257768111</v>
      </c>
      <c r="AG197" s="307">
        <f t="shared" si="316"/>
        <v>0.48337010984880235</v>
      </c>
      <c r="AH197" s="307">
        <f t="shared" si="317"/>
        <v>0.4019526709100929</v>
      </c>
      <c r="AI197" s="307">
        <f t="shared" si="318"/>
        <v>0.30712730809164968</v>
      </c>
      <c r="AJ197" s="307">
        <f t="shared" si="319"/>
        <v>0.64068250257768111</v>
      </c>
      <c r="AK197" s="307">
        <f t="shared" si="320"/>
        <v>0.48337010984880235</v>
      </c>
      <c r="AL197" s="307">
        <f t="shared" si="321"/>
        <v>0.4019526709100929</v>
      </c>
      <c r="AM197" s="307">
        <f t="shared" si="322"/>
        <v>0.30712730809164968</v>
      </c>
      <c r="AN197" s="307">
        <f t="shared" si="323"/>
        <v>0.64068250257768111</v>
      </c>
      <c r="AO197" s="307">
        <f t="shared" si="324"/>
        <v>0.48337010984880235</v>
      </c>
      <c r="AP197" s="307">
        <f t="shared" si="325"/>
        <v>0.4019526709100929</v>
      </c>
      <c r="AQ197" s="307">
        <f t="shared" si="326"/>
        <v>0.30712730809164968</v>
      </c>
      <c r="AR197" s="307">
        <f t="shared" si="327"/>
        <v>0.64068250257768111</v>
      </c>
      <c r="AS197" s="307">
        <f t="shared" si="328"/>
        <v>0.48337010984880235</v>
      </c>
      <c r="AT197" s="307">
        <f t="shared" si="329"/>
        <v>0.4019526709100929</v>
      </c>
    </row>
    <row r="198" spans="14:47" ht="13.5" thickBot="1" x14ac:dyDescent="0.25">
      <c r="N198" s="275" t="str">
        <f t="shared" si="330"/>
        <v>TOTAL</v>
      </c>
      <c r="O198" s="311">
        <f t="shared" ref="O198:Z198" si="335">+O190/O136</f>
        <v>0.51983613853581268</v>
      </c>
      <c r="P198" s="311">
        <f t="shared" si="335"/>
        <v>1.0897224519673776</v>
      </c>
      <c r="Q198" s="311">
        <f t="shared" si="335"/>
        <v>0.86403641058414637</v>
      </c>
      <c r="R198" s="311">
        <f t="shared" si="335"/>
        <v>0.58036004711652867</v>
      </c>
      <c r="S198" s="311">
        <f t="shared" si="335"/>
        <v>0.61922675151587825</v>
      </c>
      <c r="T198" s="311">
        <f t="shared" si="335"/>
        <v>1.198248644928855</v>
      </c>
      <c r="U198" s="311">
        <f t="shared" si="335"/>
        <v>0.97571100194027527</v>
      </c>
      <c r="V198" s="311">
        <f t="shared" si="335"/>
        <v>0.64925330175717766</v>
      </c>
      <c r="W198" s="311">
        <f t="shared" si="335"/>
        <v>0.74947593106939525</v>
      </c>
      <c r="X198" s="311">
        <f t="shared" si="335"/>
        <v>0.85814647393453725</v>
      </c>
      <c r="Y198" s="311">
        <f t="shared" si="335"/>
        <v>0.71122986115619213</v>
      </c>
      <c r="Z198" s="311">
        <f t="shared" si="335"/>
        <v>0.77573387177025832</v>
      </c>
      <c r="AA198" s="308">
        <f t="shared" si="334"/>
        <v>0.62951294037369543</v>
      </c>
      <c r="AB198" s="308">
        <f t="shared" si="312"/>
        <v>1.0487058569435899</v>
      </c>
      <c r="AC198" s="308">
        <f t="shared" si="313"/>
        <v>0.85032575789353793</v>
      </c>
      <c r="AD198" s="308">
        <f t="shared" si="314"/>
        <v>0.66844907354798833</v>
      </c>
      <c r="AE198" s="308">
        <f t="shared" si="332"/>
        <v>0.62951294037369543</v>
      </c>
      <c r="AF198" s="308">
        <f t="shared" si="315"/>
        <v>1.0487058569435899</v>
      </c>
      <c r="AG198" s="308">
        <f t="shared" si="316"/>
        <v>0.85032575789353793</v>
      </c>
      <c r="AH198" s="308">
        <f t="shared" si="317"/>
        <v>0.66844907354798833</v>
      </c>
      <c r="AI198" s="308">
        <f t="shared" si="318"/>
        <v>0.62951294037369543</v>
      </c>
      <c r="AJ198" s="308">
        <f t="shared" si="319"/>
        <v>1.0487058569435899</v>
      </c>
      <c r="AK198" s="308">
        <f t="shared" si="320"/>
        <v>0.85032575789353793</v>
      </c>
      <c r="AL198" s="308">
        <f t="shared" si="321"/>
        <v>0.66844907354798833</v>
      </c>
      <c r="AM198" s="308">
        <f t="shared" si="322"/>
        <v>0.62951294037369543</v>
      </c>
      <c r="AN198" s="308">
        <f t="shared" si="323"/>
        <v>1.0487058569435899</v>
      </c>
      <c r="AO198" s="308">
        <f t="shared" si="324"/>
        <v>0.85032575789353793</v>
      </c>
      <c r="AP198" s="308">
        <f t="shared" si="325"/>
        <v>0.66844907354798833</v>
      </c>
      <c r="AQ198" s="308">
        <f t="shared" si="326"/>
        <v>0.62951294037369543</v>
      </c>
      <c r="AR198" s="308">
        <f t="shared" si="327"/>
        <v>1.0487058569435899</v>
      </c>
      <c r="AS198" s="308">
        <f t="shared" si="328"/>
        <v>0.85032575789353793</v>
      </c>
      <c r="AT198" s="308">
        <f t="shared" si="329"/>
        <v>0.66844907354798833</v>
      </c>
    </row>
    <row r="199" spans="14:47" ht="13.5" thickTop="1" x14ac:dyDescent="0.2"/>
    <row r="200" spans="14:47" x14ac:dyDescent="0.2">
      <c r="AT200" s="305">
        <f>(SUM(AQ213:AT213)-SUM(AM213:AP213))/(SUM(AM213:AP213))</f>
        <v>6.9683309608134708E-2</v>
      </c>
      <c r="AU200" s="305">
        <f>(SUM(AQ213:AT213)-SUM(AM213:AP213))/(SUM(AM213:AP213))</f>
        <v>6.9683309608134708E-2</v>
      </c>
    </row>
    <row r="201" spans="14:47" x14ac:dyDescent="0.2">
      <c r="Z201" s="276">
        <v>46022</v>
      </c>
      <c r="AA201" s="326">
        <f>+EOMONTH(Z201,3)</f>
        <v>46112</v>
      </c>
      <c r="AB201" s="326">
        <f>+EOMONTH(AA201,3)</f>
        <v>46203</v>
      </c>
      <c r="AC201" s="326">
        <f>+EOMONTH(AB201,3)</f>
        <v>46295</v>
      </c>
      <c r="AD201" s="326">
        <f>+EOMONTH(AC201,3)</f>
        <v>46387</v>
      </c>
      <c r="AE201" s="326">
        <f>+EOMONTH(AD201,3)</f>
        <v>46477</v>
      </c>
      <c r="AF201" s="326">
        <f t="shared" ref="AF201:AT201" si="336">+EOMONTH(AE201,3)</f>
        <v>46568</v>
      </c>
      <c r="AG201" s="326">
        <f t="shared" si="336"/>
        <v>46660</v>
      </c>
      <c r="AH201" s="326">
        <f t="shared" si="336"/>
        <v>46752</v>
      </c>
      <c r="AI201" s="326">
        <f t="shared" si="336"/>
        <v>46843</v>
      </c>
      <c r="AJ201" s="326">
        <f t="shared" si="336"/>
        <v>46934</v>
      </c>
      <c r="AK201" s="326">
        <f t="shared" si="336"/>
        <v>47026</v>
      </c>
      <c r="AL201" s="326">
        <f t="shared" si="336"/>
        <v>47118</v>
      </c>
      <c r="AM201" s="326">
        <f t="shared" si="336"/>
        <v>47208</v>
      </c>
      <c r="AN201" s="326">
        <f t="shared" si="336"/>
        <v>47299</v>
      </c>
      <c r="AO201" s="326">
        <f t="shared" si="336"/>
        <v>47391</v>
      </c>
      <c r="AP201" s="326">
        <f t="shared" si="336"/>
        <v>47483</v>
      </c>
      <c r="AQ201" s="326">
        <f t="shared" si="336"/>
        <v>47573</v>
      </c>
      <c r="AR201" s="326">
        <f t="shared" si="336"/>
        <v>47664</v>
      </c>
      <c r="AS201" s="326">
        <f t="shared" si="336"/>
        <v>47756</v>
      </c>
      <c r="AT201" s="326">
        <f t="shared" si="336"/>
        <v>47848</v>
      </c>
    </row>
    <row r="202" spans="14:47" x14ac:dyDescent="0.2">
      <c r="N202" s="280" t="s">
        <v>233</v>
      </c>
      <c r="O202" s="302" t="str">
        <f>+O186</f>
        <v>2023-Q1</v>
      </c>
      <c r="P202" s="302" t="str">
        <f t="shared" ref="P202:AT202" si="337">+P186</f>
        <v>2023-Q2</v>
      </c>
      <c r="Q202" s="302" t="str">
        <f t="shared" si="337"/>
        <v>2023-Q3</v>
      </c>
      <c r="R202" s="302" t="str">
        <f t="shared" si="337"/>
        <v>2023-Q4</v>
      </c>
      <c r="S202" s="302" t="str">
        <f t="shared" si="337"/>
        <v>2024-Q1</v>
      </c>
      <c r="T202" s="302" t="str">
        <f t="shared" si="337"/>
        <v>2024-Q2</v>
      </c>
      <c r="U202" s="302" t="str">
        <f t="shared" si="337"/>
        <v>2024-Q3</v>
      </c>
      <c r="V202" s="302" t="str">
        <f t="shared" si="337"/>
        <v>2024-Q4</v>
      </c>
      <c r="W202" s="302" t="str">
        <f t="shared" si="337"/>
        <v>2025-Q1</v>
      </c>
      <c r="X202" s="302" t="str">
        <f t="shared" si="337"/>
        <v>2025-Q2</v>
      </c>
      <c r="Y202" s="302" t="str">
        <f t="shared" si="337"/>
        <v>2025-Q3</v>
      </c>
      <c r="Z202" s="302" t="str">
        <f t="shared" si="337"/>
        <v>2025-Q4</v>
      </c>
      <c r="AA202" s="301" t="str">
        <f t="shared" si="337"/>
        <v>2026-Q1</v>
      </c>
      <c r="AB202" s="301" t="str">
        <f t="shared" si="337"/>
        <v>2026-Q2</v>
      </c>
      <c r="AC202" s="301" t="str">
        <f t="shared" si="337"/>
        <v>2026-Q3</v>
      </c>
      <c r="AD202" s="301" t="str">
        <f t="shared" si="337"/>
        <v>2026-Q4</v>
      </c>
      <c r="AE202" s="301" t="str">
        <f t="shared" si="337"/>
        <v>2027-Q1</v>
      </c>
      <c r="AF202" s="301" t="str">
        <f t="shared" si="337"/>
        <v>2027-Q2</v>
      </c>
      <c r="AG202" s="301" t="str">
        <f t="shared" si="337"/>
        <v>2027-Q3</v>
      </c>
      <c r="AH202" s="301" t="str">
        <f t="shared" si="337"/>
        <v>2027-Q4</v>
      </c>
      <c r="AI202" s="301" t="str">
        <f t="shared" si="337"/>
        <v>2028-Q1</v>
      </c>
      <c r="AJ202" s="301" t="str">
        <f t="shared" si="337"/>
        <v>2028-Q2</v>
      </c>
      <c r="AK202" s="301" t="str">
        <f t="shared" si="337"/>
        <v>2028-Q3</v>
      </c>
      <c r="AL202" s="301" t="str">
        <f t="shared" si="337"/>
        <v>2028-Q4</v>
      </c>
      <c r="AM202" s="301" t="str">
        <f t="shared" si="337"/>
        <v>2029-Q1</v>
      </c>
      <c r="AN202" s="301" t="str">
        <f t="shared" si="337"/>
        <v>2029-Q2</v>
      </c>
      <c r="AO202" s="301" t="str">
        <f t="shared" si="337"/>
        <v>2029-Q3</v>
      </c>
      <c r="AP202" s="301" t="str">
        <f t="shared" si="337"/>
        <v>2029-Q4</v>
      </c>
      <c r="AQ202" s="301" t="str">
        <f t="shared" si="337"/>
        <v>2030-Q1</v>
      </c>
      <c r="AR202" s="301" t="str">
        <f t="shared" si="337"/>
        <v>2030-Q2</v>
      </c>
      <c r="AS202" s="301" t="str">
        <f t="shared" si="337"/>
        <v>2030-Q3</v>
      </c>
      <c r="AT202" s="301" t="str">
        <f t="shared" si="337"/>
        <v>2030-Q4</v>
      </c>
    </row>
    <row r="203" spans="14:47" x14ac:dyDescent="0.2">
      <c r="X203" s="456"/>
      <c r="Y203" s="456"/>
      <c r="Z203" s="456"/>
      <c r="AA203" s="456"/>
    </row>
    <row r="204" spans="14:47" x14ac:dyDescent="0.2">
      <c r="N204" s="275" t="str">
        <f t="shared" ref="N204:AT204" si="338">+N136</f>
        <v>Ventas Totales</v>
      </c>
      <c r="O204" s="275">
        <f t="shared" si="338"/>
        <v>242456.70479156423</v>
      </c>
      <c r="P204" s="275">
        <f t="shared" si="338"/>
        <v>107387.05473847146</v>
      </c>
      <c r="Q204" s="275">
        <f t="shared" si="338"/>
        <v>116518.42894559295</v>
      </c>
      <c r="R204" s="275">
        <f t="shared" si="338"/>
        <v>200445.24832523306</v>
      </c>
      <c r="S204" s="275">
        <f t="shared" si="338"/>
        <v>244909.46931257303</v>
      </c>
      <c r="T204" s="275">
        <f t="shared" si="338"/>
        <v>127976.98528868429</v>
      </c>
      <c r="U204" s="275">
        <f t="shared" si="338"/>
        <v>172940.54017970225</v>
      </c>
      <c r="V204" s="275">
        <f t="shared" si="338"/>
        <v>373670.15288399567</v>
      </c>
      <c r="W204" s="275">
        <f t="shared" si="338"/>
        <v>433207.34003372461</v>
      </c>
      <c r="X204" s="456">
        <f t="shared" si="338"/>
        <v>241499.93574418745</v>
      </c>
      <c r="Y204" s="456">
        <f t="shared" si="338"/>
        <v>237387.59447064038</v>
      </c>
      <c r="Z204" s="456">
        <f t="shared" si="338"/>
        <v>399915.09128618555</v>
      </c>
      <c r="AA204" s="456">
        <f t="shared" si="338"/>
        <v>767758.7662482314</v>
      </c>
      <c r="AB204" s="275">
        <f t="shared" si="338"/>
        <v>398885.67747049872</v>
      </c>
      <c r="AC204" s="275">
        <f t="shared" si="338"/>
        <v>355191.30809776089</v>
      </c>
      <c r="AD204" s="275">
        <f t="shared" si="338"/>
        <v>631424.12249360001</v>
      </c>
      <c r="AE204" s="275">
        <f t="shared" si="338"/>
        <v>1218577.5087205633</v>
      </c>
      <c r="AF204" s="275">
        <f t="shared" si="338"/>
        <v>580959.64507393504</v>
      </c>
      <c r="AG204" s="275">
        <f t="shared" si="338"/>
        <v>476620.8334792034</v>
      </c>
      <c r="AH204" s="275">
        <f t="shared" si="338"/>
        <v>898080.18028830155</v>
      </c>
      <c r="AI204" s="275">
        <f t="shared" si="338"/>
        <v>1597632.2156574903</v>
      </c>
      <c r="AJ204" s="275">
        <f t="shared" si="338"/>
        <v>717949.82604437915</v>
      </c>
      <c r="AK204" s="275">
        <f t="shared" si="338"/>
        <v>559891.10554902325</v>
      </c>
      <c r="AL204" s="275">
        <f t="shared" si="338"/>
        <v>1097032.075566577</v>
      </c>
      <c r="AM204" s="275">
        <f t="shared" si="338"/>
        <v>1851782.0291308351</v>
      </c>
      <c r="AN204" s="275">
        <f t="shared" si="338"/>
        <v>804048.9569543181</v>
      </c>
      <c r="AO204" s="275">
        <f t="shared" si="338"/>
        <v>609359.5507285865</v>
      </c>
      <c r="AP204" s="275">
        <f t="shared" si="338"/>
        <v>1221163.1688803192</v>
      </c>
      <c r="AQ204" s="275">
        <f t="shared" si="338"/>
        <v>2000524.702041303</v>
      </c>
      <c r="AR204" s="275">
        <f t="shared" si="338"/>
        <v>852681.27255184052</v>
      </c>
      <c r="AS204" s="275">
        <f t="shared" si="338"/>
        <v>636435.68994046538</v>
      </c>
      <c r="AT204" s="275">
        <f t="shared" si="338"/>
        <v>1290943.523381291</v>
      </c>
    </row>
    <row r="205" spans="14:47" x14ac:dyDescent="0.2">
      <c r="N205" s="275" t="s">
        <v>234</v>
      </c>
      <c r="O205" s="275">
        <f>+O190</f>
        <v>126037.75718096422</v>
      </c>
      <c r="P205" s="275">
        <f t="shared" ref="P205:AT205" si="339">+P190</f>
        <v>117022.08459916212</v>
      </c>
      <c r="Q205" s="275">
        <f t="shared" si="339"/>
        <v>100676.16511305404</v>
      </c>
      <c r="R205" s="275">
        <f t="shared" si="339"/>
        <v>116330.41376231654</v>
      </c>
      <c r="S205" s="275">
        <f t="shared" si="339"/>
        <v>151654.49509790225</v>
      </c>
      <c r="T205" s="275">
        <f t="shared" si="339"/>
        <v>153348.24920424595</v>
      </c>
      <c r="U205" s="275">
        <f t="shared" si="339"/>
        <v>168739.98773482972</v>
      </c>
      <c r="V205" s="275">
        <f t="shared" si="339"/>
        <v>242606.58052804356</v>
      </c>
      <c r="W205" s="275">
        <f t="shared" si="339"/>
        <v>324678.47451787186</v>
      </c>
      <c r="X205" s="456">
        <f t="shared" si="339"/>
        <v>207242.31831429177</v>
      </c>
      <c r="Y205" s="456">
        <f t="shared" si="339"/>
        <v>168837.14585555601</v>
      </c>
      <c r="Z205" s="456">
        <f t="shared" si="339"/>
        <v>310227.68214278901</v>
      </c>
      <c r="AA205" s="456">
        <f t="shared" si="339"/>
        <v>476064.36726202583</v>
      </c>
      <c r="AB205" s="275">
        <f t="shared" si="339"/>
        <v>412039.04002101038</v>
      </c>
      <c r="AC205" s="275">
        <f t="shared" si="339"/>
        <v>297497.89348159428</v>
      </c>
      <c r="AD205" s="275">
        <f t="shared" si="339"/>
        <v>415743.74665124796</v>
      </c>
      <c r="AE205" s="275">
        <f t="shared" si="339"/>
        <v>755603.65592911525</v>
      </c>
      <c r="AF205" s="275">
        <f t="shared" si="339"/>
        <v>600116.94570035127</v>
      </c>
      <c r="AG205" s="275">
        <f t="shared" si="339"/>
        <v>399203.72688421258</v>
      </c>
      <c r="AH205" s="275">
        <f t="shared" si="339"/>
        <v>591316.05151824269</v>
      </c>
      <c r="AI205" s="275">
        <f t="shared" si="339"/>
        <v>990644.20140857424</v>
      </c>
      <c r="AJ205" s="275">
        <f t="shared" si="339"/>
        <v>741624.41475090641</v>
      </c>
      <c r="AK205" s="275">
        <f t="shared" si="339"/>
        <v>468948.48123386665</v>
      </c>
      <c r="AL205" s="275">
        <f t="shared" si="339"/>
        <v>722310.42344643152</v>
      </c>
      <c r="AM205" s="275">
        <f t="shared" si="339"/>
        <v>1148234.9388379804</v>
      </c>
      <c r="AN205" s="275">
        <f t="shared" si="339"/>
        <v>830562.68767096708</v>
      </c>
      <c r="AO205" s="275">
        <f t="shared" si="339"/>
        <v>510381.8099759068</v>
      </c>
      <c r="AP205" s="275">
        <f t="shared" si="339"/>
        <v>804041.10805564036</v>
      </c>
      <c r="AQ205" s="275">
        <f t="shared" si="339"/>
        <v>1240465.8446601483</v>
      </c>
      <c r="AR205" s="275">
        <f t="shared" si="339"/>
        <v>880798.66696176014</v>
      </c>
      <c r="AS205" s="275">
        <f t="shared" si="339"/>
        <v>533059.99549313611</v>
      </c>
      <c r="AT205" s="275">
        <f t="shared" si="339"/>
        <v>849986.05217389471</v>
      </c>
    </row>
    <row r="206" spans="14:47" ht="13.5" thickBot="1" x14ac:dyDescent="0.25">
      <c r="N206" s="275" t="s">
        <v>226</v>
      </c>
      <c r="O206" s="277">
        <f>+O204-O205</f>
        <v>116418.94761060001</v>
      </c>
      <c r="P206" s="277">
        <f t="shared" ref="P206:AT206" si="340">+P204-P205</f>
        <v>-9635.0298606906581</v>
      </c>
      <c r="Q206" s="277">
        <f t="shared" si="340"/>
        <v>15842.263832538913</v>
      </c>
      <c r="R206" s="277">
        <f t="shared" si="340"/>
        <v>84114.834562916512</v>
      </c>
      <c r="S206" s="277">
        <f t="shared" si="340"/>
        <v>93254.974214670772</v>
      </c>
      <c r="T206" s="277">
        <f t="shared" si="340"/>
        <v>-25371.263915561663</v>
      </c>
      <c r="U206" s="277">
        <f t="shared" si="340"/>
        <v>4200.5524448725337</v>
      </c>
      <c r="V206" s="277">
        <f t="shared" si="340"/>
        <v>131063.57235595211</v>
      </c>
      <c r="W206" s="277">
        <f t="shared" si="340"/>
        <v>108528.86551585275</v>
      </c>
      <c r="X206" s="329">
        <f t="shared" si="340"/>
        <v>34257.617429895676</v>
      </c>
      <c r="Y206" s="329">
        <f t="shared" si="340"/>
        <v>68550.448615084373</v>
      </c>
      <c r="Z206" s="329">
        <f t="shared" si="340"/>
        <v>89687.409143396537</v>
      </c>
      <c r="AA206" s="329">
        <f t="shared" si="340"/>
        <v>291694.39898620558</v>
      </c>
      <c r="AB206" s="277">
        <f t="shared" si="340"/>
        <v>-13153.362550511665</v>
      </c>
      <c r="AC206" s="277">
        <f t="shared" si="340"/>
        <v>57693.414616166614</v>
      </c>
      <c r="AD206" s="277">
        <f t="shared" si="340"/>
        <v>215680.37584235205</v>
      </c>
      <c r="AE206" s="277">
        <f t="shared" si="340"/>
        <v>462973.85279144801</v>
      </c>
      <c r="AF206" s="277">
        <f t="shared" si="340"/>
        <v>-19157.300626416225</v>
      </c>
      <c r="AG206" s="277">
        <f t="shared" si="340"/>
        <v>77417.106594990822</v>
      </c>
      <c r="AH206" s="277">
        <f t="shared" si="340"/>
        <v>306764.12877005886</v>
      </c>
      <c r="AI206" s="277">
        <f t="shared" si="340"/>
        <v>606988.01424891606</v>
      </c>
      <c r="AJ206" s="277">
        <f t="shared" si="340"/>
        <v>-23674.588706527255</v>
      </c>
      <c r="AK206" s="277">
        <f t="shared" si="340"/>
        <v>90942.624315156601</v>
      </c>
      <c r="AL206" s="277">
        <f t="shared" si="340"/>
        <v>374721.6521201455</v>
      </c>
      <c r="AM206" s="277">
        <f t="shared" si="340"/>
        <v>703547.0902928547</v>
      </c>
      <c r="AN206" s="277">
        <f t="shared" si="340"/>
        <v>-26513.730716648977</v>
      </c>
      <c r="AO206" s="277">
        <f t="shared" si="340"/>
        <v>98977.740752679703</v>
      </c>
      <c r="AP206" s="277">
        <f t="shared" si="340"/>
        <v>417122.06082467886</v>
      </c>
      <c r="AQ206" s="277">
        <f t="shared" si="340"/>
        <v>760058.85738115478</v>
      </c>
      <c r="AR206" s="277">
        <f t="shared" si="340"/>
        <v>-28117.394409919623</v>
      </c>
      <c r="AS206" s="277">
        <f t="shared" si="340"/>
        <v>103375.69444732927</v>
      </c>
      <c r="AT206" s="277">
        <f t="shared" si="340"/>
        <v>440957.47120739624</v>
      </c>
    </row>
    <row r="207" spans="14:47" ht="13.5" thickTop="1" x14ac:dyDescent="0.2">
      <c r="X207" s="456"/>
      <c r="Y207" s="456"/>
      <c r="Z207" s="456"/>
      <c r="AA207" s="456"/>
    </row>
    <row r="208" spans="14:47" x14ac:dyDescent="0.2">
      <c r="N208" s="275" t="s">
        <v>235</v>
      </c>
      <c r="O208" s="275">
        <v>0</v>
      </c>
      <c r="P208" s="275">
        <v>0</v>
      </c>
      <c r="Q208" s="275">
        <v>0</v>
      </c>
      <c r="R208" s="275">
        <v>0</v>
      </c>
      <c r="S208" s="275">
        <v>0</v>
      </c>
      <c r="T208" s="275">
        <v>0</v>
      </c>
      <c r="U208" s="275">
        <v>0</v>
      </c>
      <c r="V208" s="275">
        <v>0</v>
      </c>
      <c r="W208" s="275">
        <v>0</v>
      </c>
      <c r="X208" s="456">
        <v>0</v>
      </c>
      <c r="Y208" s="456">
        <v>0</v>
      </c>
      <c r="Z208" s="456">
        <v>0</v>
      </c>
      <c r="AA208" s="456">
        <v>0</v>
      </c>
      <c r="AB208" s="275">
        <v>0</v>
      </c>
      <c r="AC208" s="275">
        <v>0</v>
      </c>
      <c r="AD208" s="275">
        <v>0</v>
      </c>
      <c r="AE208" s="275">
        <v>0</v>
      </c>
      <c r="AF208" s="275">
        <v>0</v>
      </c>
      <c r="AG208" s="275">
        <v>0</v>
      </c>
      <c r="AH208" s="275">
        <v>0</v>
      </c>
      <c r="AI208" s="275">
        <v>0</v>
      </c>
      <c r="AJ208" s="275">
        <v>0</v>
      </c>
      <c r="AK208" s="275">
        <v>0</v>
      </c>
      <c r="AL208" s="275">
        <v>0</v>
      </c>
      <c r="AM208" s="275">
        <v>0</v>
      </c>
      <c r="AN208" s="275">
        <v>0</v>
      </c>
      <c r="AO208" s="275">
        <v>0</v>
      </c>
      <c r="AP208" s="275">
        <v>0</v>
      </c>
      <c r="AQ208" s="275">
        <v>0</v>
      </c>
      <c r="AR208" s="275">
        <v>0</v>
      </c>
      <c r="AS208" s="275">
        <v>0</v>
      </c>
      <c r="AT208" s="275">
        <v>0</v>
      </c>
    </row>
    <row r="209" spans="13:46" x14ac:dyDescent="0.2">
      <c r="N209" s="275" t="s">
        <v>14</v>
      </c>
      <c r="O209" s="325">
        <f>+O206-O208</f>
        <v>116418.94761060001</v>
      </c>
      <c r="P209" s="325">
        <f t="shared" ref="P209:R209" si="341">+P206-P208</f>
        <v>-9635.0298606906581</v>
      </c>
      <c r="Q209" s="325">
        <f t="shared" si="341"/>
        <v>15842.263832538913</v>
      </c>
      <c r="R209" s="325">
        <f t="shared" si="341"/>
        <v>84114.834562916512</v>
      </c>
      <c r="S209" s="325">
        <f>+S206-S208</f>
        <v>93254.974214670772</v>
      </c>
      <c r="T209" s="325">
        <f t="shared" ref="T209" si="342">+T206-T208</f>
        <v>-25371.263915561663</v>
      </c>
      <c r="U209" s="325">
        <f t="shared" ref="U209" si="343">+U206-U208</f>
        <v>4200.5524448725337</v>
      </c>
      <c r="V209" s="325">
        <f t="shared" ref="V209" si="344">+V206-V208</f>
        <v>131063.57235595211</v>
      </c>
      <c r="W209" s="325">
        <f>+W206-W208</f>
        <v>108528.86551585275</v>
      </c>
      <c r="X209" s="457">
        <f t="shared" ref="X209" si="345">+X206-X208</f>
        <v>34257.617429895676</v>
      </c>
      <c r="Y209" s="457">
        <f t="shared" ref="Y209" si="346">+Y206-Y208</f>
        <v>68550.448615084373</v>
      </c>
      <c r="Z209" s="457">
        <f t="shared" ref="Z209" si="347">+Z206-Z208</f>
        <v>89687.409143396537</v>
      </c>
      <c r="AA209" s="457">
        <f>+AA206-AA208</f>
        <v>291694.39898620558</v>
      </c>
      <c r="AB209" s="325">
        <f t="shared" ref="AB209" si="348">+AB206-AB208</f>
        <v>-13153.362550511665</v>
      </c>
      <c r="AC209" s="325">
        <f t="shared" ref="AC209" si="349">+AC206-AC208</f>
        <v>57693.414616166614</v>
      </c>
      <c r="AD209" s="325">
        <f t="shared" ref="AD209" si="350">+AD206-AD208</f>
        <v>215680.37584235205</v>
      </c>
      <c r="AE209" s="325">
        <f>+AE206-AE208</f>
        <v>462973.85279144801</v>
      </c>
      <c r="AF209" s="325">
        <f t="shared" ref="AF209" si="351">+AF206-AF208</f>
        <v>-19157.300626416225</v>
      </c>
      <c r="AG209" s="325">
        <f t="shared" ref="AG209" si="352">+AG206-AG208</f>
        <v>77417.106594990822</v>
      </c>
      <c r="AH209" s="325">
        <f t="shared" ref="AH209" si="353">+AH206-AH208</f>
        <v>306764.12877005886</v>
      </c>
      <c r="AI209" s="325">
        <f>+AI206-AI208</f>
        <v>606988.01424891606</v>
      </c>
      <c r="AJ209" s="325">
        <f t="shared" ref="AJ209" si="354">+AJ206-AJ208</f>
        <v>-23674.588706527255</v>
      </c>
      <c r="AK209" s="325">
        <f t="shared" ref="AK209" si="355">+AK206-AK208</f>
        <v>90942.624315156601</v>
      </c>
      <c r="AL209" s="325">
        <f t="shared" ref="AL209" si="356">+AL206-AL208</f>
        <v>374721.6521201455</v>
      </c>
      <c r="AM209" s="325">
        <f>+AM206-AM208</f>
        <v>703547.0902928547</v>
      </c>
      <c r="AN209" s="325">
        <f t="shared" ref="AN209" si="357">+AN206-AN208</f>
        <v>-26513.730716648977</v>
      </c>
      <c r="AO209" s="325">
        <f t="shared" ref="AO209" si="358">+AO206-AO208</f>
        <v>98977.740752679703</v>
      </c>
      <c r="AP209" s="325">
        <f t="shared" ref="AP209" si="359">+AP206-AP208</f>
        <v>417122.06082467886</v>
      </c>
      <c r="AQ209" s="325">
        <f>+AQ206-AQ208</f>
        <v>760058.85738115478</v>
      </c>
      <c r="AR209" s="325">
        <f t="shared" ref="AR209" si="360">+AR206-AR208</f>
        <v>-28117.394409919623</v>
      </c>
      <c r="AS209" s="325">
        <f t="shared" ref="AS209" si="361">+AS206-AS208</f>
        <v>103375.69444732927</v>
      </c>
      <c r="AT209" s="325">
        <f t="shared" ref="AT209" si="362">+AT206-AT208</f>
        <v>440957.47120739624</v>
      </c>
    </row>
    <row r="210" spans="13:46" x14ac:dyDescent="0.2">
      <c r="N210" s="275" t="s">
        <v>236</v>
      </c>
      <c r="O210" s="275">
        <v>0</v>
      </c>
      <c r="P210" s="275">
        <v>0</v>
      </c>
      <c r="Q210" s="275">
        <v>0</v>
      </c>
      <c r="R210" s="275">
        <v>0</v>
      </c>
      <c r="S210" s="275">
        <v>0</v>
      </c>
      <c r="T210" s="275">
        <v>0</v>
      </c>
      <c r="U210" s="275">
        <v>0</v>
      </c>
      <c r="V210" s="275">
        <v>0</v>
      </c>
      <c r="W210" s="275">
        <v>0</v>
      </c>
      <c r="X210" s="456">
        <v>0</v>
      </c>
      <c r="Y210" s="456">
        <v>0</v>
      </c>
      <c r="Z210" s="456">
        <v>0</v>
      </c>
      <c r="AA210" s="456">
        <v>0</v>
      </c>
      <c r="AB210" s="275">
        <v>0</v>
      </c>
      <c r="AC210" s="275">
        <v>0</v>
      </c>
      <c r="AD210" s="275">
        <v>0</v>
      </c>
      <c r="AE210" s="275">
        <v>0</v>
      </c>
      <c r="AF210" s="275">
        <v>0</v>
      </c>
      <c r="AG210" s="275">
        <v>0</v>
      </c>
      <c r="AH210" s="275">
        <v>0</v>
      </c>
      <c r="AI210" s="275">
        <v>0</v>
      </c>
      <c r="AJ210" s="275">
        <v>0</v>
      </c>
      <c r="AK210" s="275">
        <v>0</v>
      </c>
      <c r="AL210" s="275">
        <v>0</v>
      </c>
      <c r="AM210" s="275">
        <v>0</v>
      </c>
      <c r="AN210" s="275">
        <v>0</v>
      </c>
      <c r="AO210" s="275">
        <v>0</v>
      </c>
      <c r="AP210" s="275">
        <v>0</v>
      </c>
      <c r="AQ210" s="275">
        <v>0</v>
      </c>
      <c r="AR210" s="275">
        <v>0</v>
      </c>
      <c r="AS210" s="275">
        <v>0</v>
      </c>
      <c r="AT210" s="275">
        <v>0</v>
      </c>
    </row>
    <row r="211" spans="13:46" x14ac:dyDescent="0.2">
      <c r="N211" s="275" t="s">
        <v>16</v>
      </c>
      <c r="O211" s="325">
        <f>+O209-O210</f>
        <v>116418.94761060001</v>
      </c>
      <c r="P211" s="325">
        <f t="shared" ref="P211:R211" si="363">+P209-P210</f>
        <v>-9635.0298606906581</v>
      </c>
      <c r="Q211" s="325">
        <f t="shared" si="363"/>
        <v>15842.263832538913</v>
      </c>
      <c r="R211" s="325">
        <f t="shared" si="363"/>
        <v>84114.834562916512</v>
      </c>
      <c r="S211" s="325">
        <f>+S209-S210</f>
        <v>93254.974214670772</v>
      </c>
      <c r="T211" s="325">
        <f t="shared" ref="T211" si="364">+T209-T210</f>
        <v>-25371.263915561663</v>
      </c>
      <c r="U211" s="325">
        <f t="shared" ref="U211" si="365">+U209-U210</f>
        <v>4200.5524448725337</v>
      </c>
      <c r="V211" s="325">
        <f t="shared" ref="V211" si="366">+V209-V210</f>
        <v>131063.57235595211</v>
      </c>
      <c r="W211" s="325">
        <f>+W209-W210</f>
        <v>108528.86551585275</v>
      </c>
      <c r="X211" s="457">
        <f t="shared" ref="X211" si="367">+X209-X210</f>
        <v>34257.617429895676</v>
      </c>
      <c r="Y211" s="457">
        <f t="shared" ref="Y211" si="368">+Y209-Y210</f>
        <v>68550.448615084373</v>
      </c>
      <c r="Z211" s="457">
        <f t="shared" ref="Z211" si="369">+Z209-Z210</f>
        <v>89687.409143396537</v>
      </c>
      <c r="AA211" s="457">
        <f>+AA209-AA210</f>
        <v>291694.39898620558</v>
      </c>
      <c r="AB211" s="325">
        <f t="shared" ref="AB211" si="370">+AB209-AB210</f>
        <v>-13153.362550511665</v>
      </c>
      <c r="AC211" s="325">
        <f t="shared" ref="AC211" si="371">+AC209-AC210</f>
        <v>57693.414616166614</v>
      </c>
      <c r="AD211" s="325">
        <f t="shared" ref="AD211" si="372">+AD209-AD210</f>
        <v>215680.37584235205</v>
      </c>
      <c r="AE211" s="325">
        <f>+AE209-AE210</f>
        <v>462973.85279144801</v>
      </c>
      <c r="AF211" s="325">
        <f t="shared" ref="AF211" si="373">+AF209-AF210</f>
        <v>-19157.300626416225</v>
      </c>
      <c r="AG211" s="325">
        <f t="shared" ref="AG211" si="374">+AG209-AG210</f>
        <v>77417.106594990822</v>
      </c>
      <c r="AH211" s="325">
        <f t="shared" ref="AH211" si="375">+AH209-AH210</f>
        <v>306764.12877005886</v>
      </c>
      <c r="AI211" s="325">
        <f>+AI209-AI210</f>
        <v>606988.01424891606</v>
      </c>
      <c r="AJ211" s="325">
        <f t="shared" ref="AJ211" si="376">+AJ209-AJ210</f>
        <v>-23674.588706527255</v>
      </c>
      <c r="AK211" s="325">
        <f t="shared" ref="AK211" si="377">+AK209-AK210</f>
        <v>90942.624315156601</v>
      </c>
      <c r="AL211" s="325">
        <f t="shared" ref="AL211" si="378">+AL209-AL210</f>
        <v>374721.6521201455</v>
      </c>
      <c r="AM211" s="325">
        <f>+AM209-AM210</f>
        <v>703547.0902928547</v>
      </c>
      <c r="AN211" s="325">
        <f t="shared" ref="AN211" si="379">+AN209-AN210</f>
        <v>-26513.730716648977</v>
      </c>
      <c r="AO211" s="325">
        <f t="shared" ref="AO211" si="380">+AO209-AO210</f>
        <v>98977.740752679703</v>
      </c>
      <c r="AP211" s="325">
        <f t="shared" ref="AP211" si="381">+AP209-AP210</f>
        <v>417122.06082467886</v>
      </c>
      <c r="AQ211" s="325">
        <f>+AQ209-AQ210</f>
        <v>760058.85738115478</v>
      </c>
      <c r="AR211" s="325">
        <f t="shared" ref="AR211" si="382">+AR209-AR210</f>
        <v>-28117.394409919623</v>
      </c>
      <c r="AS211" s="325">
        <f t="shared" ref="AS211" si="383">+AS209-AS210</f>
        <v>103375.69444732927</v>
      </c>
      <c r="AT211" s="325">
        <f t="shared" ref="AT211" si="384">+AT209-AT210</f>
        <v>440957.47120739624</v>
      </c>
    </row>
    <row r="212" spans="13:46" x14ac:dyDescent="0.2">
      <c r="M212" s="324">
        <v>0.3</v>
      </c>
      <c r="N212" s="275" t="s">
        <v>237</v>
      </c>
      <c r="R212" s="275">
        <f>SUM(O211:R211)*$M$212</f>
        <v>62022.304843609432</v>
      </c>
      <c r="V212" s="275">
        <f>SUM(S211:V211)*$M$212</f>
        <v>60944.350529980125</v>
      </c>
      <c r="X212" s="456"/>
      <c r="Y212" s="456"/>
      <c r="Z212" s="456">
        <f>SUM(W211:Z211)*$M$212</f>
        <v>90307.30221126879</v>
      </c>
      <c r="AA212" s="456"/>
      <c r="AD212" s="275">
        <f>SUM(AA211:AD211)*$M$212</f>
        <v>165574.44806826374</v>
      </c>
      <c r="AH212" s="275">
        <f>SUM(AE211:AH211)*$M$212</f>
        <v>248399.33625902442</v>
      </c>
      <c r="AL212" s="275">
        <f>SUM(AI211:AL211)*$M$212</f>
        <v>314693.31059330725</v>
      </c>
      <c r="AP212" s="275">
        <f>SUM(AM211:AP211)*$M$212</f>
        <v>357939.94834606926</v>
      </c>
      <c r="AT212" s="275">
        <f>SUM(AQ211:AT211)*$M$212</f>
        <v>382882.38858778815</v>
      </c>
    </row>
    <row r="213" spans="13:46" ht="13.5" thickBot="1" x14ac:dyDescent="0.25">
      <c r="N213" s="275" t="s">
        <v>238</v>
      </c>
      <c r="O213" s="277">
        <f>+O211-O212</f>
        <v>116418.94761060001</v>
      </c>
      <c r="P213" s="277">
        <f t="shared" ref="P213:R213" si="385">+P211-P212</f>
        <v>-9635.0298606906581</v>
      </c>
      <c r="Q213" s="277">
        <f t="shared" si="385"/>
        <v>15842.263832538913</v>
      </c>
      <c r="R213" s="277">
        <f t="shared" si="385"/>
        <v>22092.52971930708</v>
      </c>
      <c r="S213" s="277">
        <f>+S211-S212</f>
        <v>93254.974214670772</v>
      </c>
      <c r="T213" s="277">
        <f t="shared" ref="T213" si="386">+T211-T212</f>
        <v>-25371.263915561663</v>
      </c>
      <c r="U213" s="277">
        <f t="shared" ref="U213" si="387">+U211-U212</f>
        <v>4200.5524448725337</v>
      </c>
      <c r="V213" s="277">
        <f t="shared" ref="V213" si="388">+V211-V212</f>
        <v>70119.221825971996</v>
      </c>
      <c r="W213" s="277">
        <f>+W211-W212</f>
        <v>108528.86551585275</v>
      </c>
      <c r="X213" s="329">
        <f t="shared" ref="X213" si="389">+X211-X212</f>
        <v>34257.617429895676</v>
      </c>
      <c r="Y213" s="329">
        <f t="shared" ref="Y213" si="390">+Y211-Y212</f>
        <v>68550.448615084373</v>
      </c>
      <c r="Z213" s="329">
        <f t="shared" ref="Z213" si="391">+Z211-Z212</f>
        <v>-619.8930678722536</v>
      </c>
      <c r="AA213" s="329">
        <f>+AA211-AA212</f>
        <v>291694.39898620558</v>
      </c>
      <c r="AB213" s="277">
        <f t="shared" ref="AB213" si="392">+AB211-AB212</f>
        <v>-13153.362550511665</v>
      </c>
      <c r="AC213" s="277">
        <f t="shared" ref="AC213" si="393">+AC211-AC212</f>
        <v>57693.414616166614</v>
      </c>
      <c r="AD213" s="277">
        <f t="shared" ref="AD213" si="394">+AD211-AD212</f>
        <v>50105.927774088312</v>
      </c>
      <c r="AE213" s="277">
        <f>+AE211-AE212</f>
        <v>462973.85279144801</v>
      </c>
      <c r="AF213" s="277">
        <f t="shared" ref="AF213" si="395">+AF211-AF212</f>
        <v>-19157.300626416225</v>
      </c>
      <c r="AG213" s="277">
        <f t="shared" ref="AG213" si="396">+AG211-AG212</f>
        <v>77417.106594990822</v>
      </c>
      <c r="AH213" s="277">
        <f t="shared" ref="AH213" si="397">+AH211-AH212</f>
        <v>58364.792511034437</v>
      </c>
      <c r="AI213" s="277">
        <f>+AI211-AI212</f>
        <v>606988.01424891606</v>
      </c>
      <c r="AJ213" s="277">
        <f t="shared" ref="AJ213" si="398">+AJ211-AJ212</f>
        <v>-23674.588706527255</v>
      </c>
      <c r="AK213" s="277">
        <f t="shared" ref="AK213" si="399">+AK211-AK212</f>
        <v>90942.624315156601</v>
      </c>
      <c r="AL213" s="277">
        <f t="shared" ref="AL213" si="400">+AL211-AL212</f>
        <v>60028.341526838252</v>
      </c>
      <c r="AM213" s="277">
        <f>+AM211-AM212</f>
        <v>703547.0902928547</v>
      </c>
      <c r="AN213" s="277">
        <f t="shared" ref="AN213" si="401">+AN211-AN212</f>
        <v>-26513.730716648977</v>
      </c>
      <c r="AO213" s="277">
        <f t="shared" ref="AO213" si="402">+AO211-AO212</f>
        <v>98977.740752679703</v>
      </c>
      <c r="AP213" s="277">
        <f t="shared" ref="AP213" si="403">+AP211-AP212</f>
        <v>59182.112478609604</v>
      </c>
      <c r="AQ213" s="277">
        <f>+AQ211-AQ212</f>
        <v>760058.85738115478</v>
      </c>
      <c r="AR213" s="277">
        <f t="shared" ref="AR213" si="404">+AR211-AR212</f>
        <v>-28117.394409919623</v>
      </c>
      <c r="AS213" s="277">
        <f t="shared" ref="AS213" si="405">+AS211-AS212</f>
        <v>103375.69444732927</v>
      </c>
      <c r="AT213" s="277">
        <f t="shared" ref="AT213" si="406">+AT211-AT212</f>
        <v>58075.082619608089</v>
      </c>
    </row>
    <row r="214" spans="13:46" ht="13.5" thickTop="1" x14ac:dyDescent="0.2">
      <c r="M214" s="278" t="b">
        <v>1</v>
      </c>
      <c r="N214" s="275" t="s">
        <v>248</v>
      </c>
      <c r="X214" s="456"/>
      <c r="Y214" s="456"/>
      <c r="Z214" s="456"/>
      <c r="AA214" s="456"/>
      <c r="AT214" s="275">
        <f>SUM(AQ213:AT213)/(Q219-AT200)*M214*(1-'Valuation Dashboard'!K23)</f>
        <v>9731762.4133567959</v>
      </c>
    </row>
    <row r="215" spans="13:46" ht="13.5" thickBot="1" x14ac:dyDescent="0.25">
      <c r="N215" s="275" t="s">
        <v>249</v>
      </c>
      <c r="O215" s="277">
        <f t="shared" ref="O215:AS215" si="407">+O214+O213</f>
        <v>116418.94761060001</v>
      </c>
      <c r="P215" s="277">
        <f t="shared" si="407"/>
        <v>-9635.0298606906581</v>
      </c>
      <c r="Q215" s="277">
        <f t="shared" si="407"/>
        <v>15842.263832538913</v>
      </c>
      <c r="R215" s="277">
        <f t="shared" si="407"/>
        <v>22092.52971930708</v>
      </c>
      <c r="S215" s="277">
        <f t="shared" si="407"/>
        <v>93254.974214670772</v>
      </c>
      <c r="T215" s="277">
        <f t="shared" si="407"/>
        <v>-25371.263915561663</v>
      </c>
      <c r="U215" s="277">
        <f t="shared" si="407"/>
        <v>4200.5524448725337</v>
      </c>
      <c r="V215" s="277">
        <f t="shared" si="407"/>
        <v>70119.221825971996</v>
      </c>
      <c r="W215" s="277">
        <f t="shared" si="407"/>
        <v>108528.86551585275</v>
      </c>
      <c r="X215" s="329">
        <f t="shared" si="407"/>
        <v>34257.617429895676</v>
      </c>
      <c r="Y215" s="329">
        <f t="shared" si="407"/>
        <v>68550.448615084373</v>
      </c>
      <c r="Z215" s="329">
        <f t="shared" si="407"/>
        <v>-619.8930678722536</v>
      </c>
      <c r="AA215" s="329">
        <f t="shared" si="407"/>
        <v>291694.39898620558</v>
      </c>
      <c r="AB215" s="277">
        <f t="shared" si="407"/>
        <v>-13153.362550511665</v>
      </c>
      <c r="AC215" s="277">
        <f t="shared" si="407"/>
        <v>57693.414616166614</v>
      </c>
      <c r="AD215" s="277">
        <f t="shared" si="407"/>
        <v>50105.927774088312</v>
      </c>
      <c r="AE215" s="277">
        <f t="shared" si="407"/>
        <v>462973.85279144801</v>
      </c>
      <c r="AF215" s="277">
        <f t="shared" si="407"/>
        <v>-19157.300626416225</v>
      </c>
      <c r="AG215" s="277">
        <f t="shared" si="407"/>
        <v>77417.106594990822</v>
      </c>
      <c r="AH215" s="277">
        <f t="shared" si="407"/>
        <v>58364.792511034437</v>
      </c>
      <c r="AI215" s="277">
        <f t="shared" si="407"/>
        <v>606988.01424891606</v>
      </c>
      <c r="AJ215" s="277">
        <f t="shared" si="407"/>
        <v>-23674.588706527255</v>
      </c>
      <c r="AK215" s="277">
        <f t="shared" si="407"/>
        <v>90942.624315156601</v>
      </c>
      <c r="AL215" s="277">
        <f t="shared" si="407"/>
        <v>60028.341526838252</v>
      </c>
      <c r="AM215" s="277">
        <f t="shared" si="407"/>
        <v>703547.0902928547</v>
      </c>
      <c r="AN215" s="277">
        <f t="shared" si="407"/>
        <v>-26513.730716648977</v>
      </c>
      <c r="AO215" s="277">
        <f t="shared" si="407"/>
        <v>98977.740752679703</v>
      </c>
      <c r="AP215" s="277">
        <f t="shared" si="407"/>
        <v>59182.112478609604</v>
      </c>
      <c r="AQ215" s="277">
        <f t="shared" si="407"/>
        <v>760058.85738115478</v>
      </c>
      <c r="AR215" s="277">
        <f t="shared" si="407"/>
        <v>-28117.394409919623</v>
      </c>
      <c r="AS215" s="277">
        <f t="shared" si="407"/>
        <v>103375.69444732927</v>
      </c>
      <c r="AT215" s="277">
        <f>+AT214+AT213</f>
        <v>9789837.4959764034</v>
      </c>
    </row>
    <row r="216" spans="13:46" ht="13.5" thickTop="1" x14ac:dyDescent="0.2">
      <c r="X216" s="456"/>
      <c r="Y216" s="456"/>
      <c r="Z216" s="456"/>
      <c r="AA216" s="456"/>
    </row>
    <row r="217" spans="13:46" x14ac:dyDescent="0.2">
      <c r="N217" s="280" t="s">
        <v>239</v>
      </c>
      <c r="X217" s="550" t="s">
        <v>431</v>
      </c>
      <c r="Y217" s="550"/>
      <c r="Z217" s="550"/>
      <c r="AA217" s="550"/>
    </row>
    <row r="218" spans="13:46" x14ac:dyDescent="0.2">
      <c r="S218" s="275">
        <v>1</v>
      </c>
    </row>
    <row r="219" spans="13:46" x14ac:dyDescent="0.2">
      <c r="N219" s="327" t="s">
        <v>240</v>
      </c>
      <c r="O219" s="275" t="s">
        <v>241</v>
      </c>
      <c r="Q219" s="450">
        <f>+CHOOSE(S218,S219,S220,S221,S222,S223,S224,S225,S226,S227,S228)</f>
        <v>0.16148500000000002</v>
      </c>
      <c r="S219" s="389">
        <f>+WACC!C19</f>
        <v>0.16148500000000002</v>
      </c>
      <c r="T219" s="454" t="s">
        <v>430</v>
      </c>
    </row>
    <row r="220" spans="13:46" x14ac:dyDescent="0.2">
      <c r="S220" s="389">
        <v>0.1</v>
      </c>
      <c r="T220" s="455">
        <f>+S220</f>
        <v>0.1</v>
      </c>
    </row>
    <row r="221" spans="13:46" ht="13.5" thickBot="1" x14ac:dyDescent="0.25">
      <c r="N221" s="275" t="s">
        <v>250</v>
      </c>
      <c r="O221" s="329" t="s">
        <v>242</v>
      </c>
      <c r="P221" s="329"/>
      <c r="Q221" s="330">
        <f>+XNPV(Q219,AA213:AT213,AA201:AT201)</f>
        <v>2410430.4148352402</v>
      </c>
      <c r="S221" s="389">
        <v>0.11</v>
      </c>
      <c r="T221" s="455">
        <f t="shared" ref="T221:T228" si="408">+S221</f>
        <v>0.11</v>
      </c>
    </row>
    <row r="222" spans="13:46" ht="13.5" thickTop="1" x14ac:dyDescent="0.2">
      <c r="S222" s="389">
        <v>0.12</v>
      </c>
      <c r="T222" s="455">
        <f t="shared" si="408"/>
        <v>0.12</v>
      </c>
    </row>
    <row r="223" spans="13:46" ht="13.5" thickBot="1" x14ac:dyDescent="0.25">
      <c r="N223" s="275" t="s">
        <v>251</v>
      </c>
      <c r="O223" s="329" t="s">
        <v>242</v>
      </c>
      <c r="P223" s="329"/>
      <c r="Q223" s="330">
        <f>+XNPV(Q219,AA215:AT215,AA201:AT201)</f>
        <v>7185460.3978489526</v>
      </c>
      <c r="S223" s="389">
        <v>0.13</v>
      </c>
      <c r="T223" s="455">
        <f t="shared" si="408"/>
        <v>0.13</v>
      </c>
    </row>
    <row r="224" spans="13:46" ht="13.5" thickTop="1" x14ac:dyDescent="0.2">
      <c r="S224" s="389">
        <v>0.14000000000000001</v>
      </c>
      <c r="T224" s="455">
        <f t="shared" si="408"/>
        <v>0.14000000000000001</v>
      </c>
    </row>
    <row r="225" spans="14:20" x14ac:dyDescent="0.2">
      <c r="S225" s="389">
        <v>0.15</v>
      </c>
      <c r="T225" s="455">
        <f t="shared" si="408"/>
        <v>0.15</v>
      </c>
    </row>
    <row r="226" spans="14:20" x14ac:dyDescent="0.2">
      <c r="Q226" s="275">
        <v>1300</v>
      </c>
      <c r="S226" s="389">
        <v>0.16</v>
      </c>
      <c r="T226" s="455">
        <f t="shared" si="408"/>
        <v>0.16</v>
      </c>
    </row>
    <row r="227" spans="14:20" x14ac:dyDescent="0.2">
      <c r="N227" s="327" t="s">
        <v>243</v>
      </c>
      <c r="O227" s="275" t="s">
        <v>244</v>
      </c>
      <c r="Q227" s="328">
        <f>+Q226/100</f>
        <v>13</v>
      </c>
      <c r="S227" s="389">
        <v>0.17</v>
      </c>
      <c r="T227" s="455">
        <f t="shared" si="408"/>
        <v>0.17</v>
      </c>
    </row>
    <row r="228" spans="14:20" x14ac:dyDescent="0.2">
      <c r="O228" s="275" t="s">
        <v>216</v>
      </c>
      <c r="Q228" s="275">
        <f>SUM(X206:AA206)</f>
        <v>484189.87417458219</v>
      </c>
      <c r="S228" s="389">
        <v>0.18</v>
      </c>
      <c r="T228" s="455">
        <f t="shared" si="408"/>
        <v>0.18</v>
      </c>
    </row>
    <row r="229" spans="14:20" ht="13.5" thickBot="1" x14ac:dyDescent="0.25">
      <c r="O229" s="329" t="s">
        <v>245</v>
      </c>
      <c r="P229" s="329"/>
      <c r="Q229" s="330">
        <f>+Q228*Q227</f>
        <v>6294468.3642695686</v>
      </c>
    </row>
    <row r="230" spans="14:20" ht="13.5" thickTop="1" x14ac:dyDescent="0.2"/>
    <row r="231" spans="14:20" x14ac:dyDescent="0.2">
      <c r="Q231" s="275">
        <v>300</v>
      </c>
    </row>
    <row r="232" spans="14:20" x14ac:dyDescent="0.2">
      <c r="N232" s="327" t="s">
        <v>246</v>
      </c>
      <c r="O232" s="275" t="s">
        <v>244</v>
      </c>
      <c r="Q232" s="328">
        <f>+Q231/100</f>
        <v>3</v>
      </c>
    </row>
    <row r="233" spans="14:20" x14ac:dyDescent="0.2">
      <c r="O233" s="275" t="s">
        <v>247</v>
      </c>
      <c r="Q233" s="275">
        <f>SUM(X204:AA204)</f>
        <v>1646561.3877492449</v>
      </c>
    </row>
    <row r="234" spans="14:20" ht="13.5" thickBot="1" x14ac:dyDescent="0.25">
      <c r="O234" s="329" t="s">
        <v>245</v>
      </c>
      <c r="P234" s="329"/>
      <c r="Q234" s="330">
        <f>+Q233*Q232</f>
        <v>4939684.1632477343</v>
      </c>
    </row>
    <row r="235" spans="14:20" ht="13.5" thickTop="1" x14ac:dyDescent="0.2"/>
    <row r="237" spans="14:20" x14ac:dyDescent="0.2">
      <c r="Q237" s="275">
        <f>+Q234*0.2+Q229*0.4+Q223*0.4</f>
        <v>6379908.3374969559</v>
      </c>
    </row>
    <row r="249" spans="14:22" x14ac:dyDescent="0.2">
      <c r="N249" s="280" t="s">
        <v>305</v>
      </c>
    </row>
    <row r="250" spans="14:22" x14ac:dyDescent="0.2">
      <c r="O250" s="303">
        <v>2023</v>
      </c>
      <c r="P250" s="303">
        <v>2024</v>
      </c>
      <c r="Q250" s="303">
        <v>2025</v>
      </c>
      <c r="R250" s="303">
        <v>2026</v>
      </c>
      <c r="S250" s="303">
        <v>2027</v>
      </c>
      <c r="T250" s="303">
        <v>2028</v>
      </c>
      <c r="U250" s="303">
        <v>2029</v>
      </c>
      <c r="V250" s="303">
        <v>2030</v>
      </c>
    </row>
    <row r="251" spans="14:22" x14ac:dyDescent="0.2">
      <c r="N251" s="275" t="s">
        <v>264</v>
      </c>
      <c r="O251" s="275">
        <f>+SUMIFS($O$126:$AT$126,$O$121:$AT$121,O$250)</f>
        <v>353899.6557203306</v>
      </c>
      <c r="P251" s="275">
        <f>+SUMIFS($O$126:$AT$126,$O$121:$AT$121,P250)</f>
        <v>485876.5187012403</v>
      </c>
      <c r="Q251" s="275">
        <f t="shared" ref="Q251" si="409">+SUMIFS($O$126:$AT$126,$O$121:$AT$121,Q250)</f>
        <v>923889.19163131504</v>
      </c>
      <c r="R251" s="275">
        <f t="shared" ref="R251" si="410">+SUMIFS($O$126:$AT$126,$O$121:$AT$121,R250)</f>
        <v>1698886.9793406883</v>
      </c>
      <c r="S251" s="275">
        <f t="shared" ref="S251" si="411">+SUMIFS($O$126:$AT$126,$O$121:$AT$121,S250)</f>
        <v>2663113.8711876338</v>
      </c>
      <c r="T251" s="275">
        <f t="shared" ref="T251" si="412">+SUMIFS($O$126:$AT$126,$O$121:$AT$121,T250)</f>
        <v>3427486.2306303447</v>
      </c>
      <c r="U251" s="275">
        <f t="shared" ref="U251" si="413">+SUMIFS($O$126:$AT$126,$O$121:$AT$121,U250)</f>
        <v>3922714.4492007853</v>
      </c>
      <c r="V251" s="275">
        <f t="shared" ref="V251" si="414">+SUMIFS($O$126:$AT$126,$O$121:$AT$121,V250)</f>
        <v>4207172.8741544103</v>
      </c>
    </row>
    <row r="252" spans="14:22" x14ac:dyDescent="0.2">
      <c r="N252" s="275" t="s">
        <v>266</v>
      </c>
      <c r="O252" s="275">
        <f>+SUMIFS($O$130:$AT$130,$O$121:$AT$121,O250)</f>
        <v>0</v>
      </c>
      <c r="P252" s="275">
        <f>+SUMIFS($O$130:$AT$130,$O$121:$AT$121,P250)</f>
        <v>0</v>
      </c>
      <c r="Q252" s="275">
        <f t="shared" ref="Q252:V252" si="415">+SUMIFS($O$130:$AT$130,$O$121:$AT$121,Q250)</f>
        <v>0</v>
      </c>
      <c r="R252" s="275">
        <f t="shared" si="415"/>
        <v>0</v>
      </c>
      <c r="S252" s="275">
        <f t="shared" si="415"/>
        <v>0</v>
      </c>
      <c r="T252" s="275">
        <f t="shared" si="415"/>
        <v>0</v>
      </c>
      <c r="U252" s="275">
        <f t="shared" si="415"/>
        <v>0</v>
      </c>
      <c r="V252" s="275">
        <f t="shared" si="415"/>
        <v>0</v>
      </c>
    </row>
    <row r="253" spans="14:22" x14ac:dyDescent="0.2">
      <c r="N253" s="275" t="s">
        <v>265</v>
      </c>
      <c r="O253" s="275">
        <f>+SUMIFS($O$134:$AT$134,$O$121:$AT$121,O250)</f>
        <v>312907.78108053107</v>
      </c>
      <c r="P253" s="275">
        <f>+SUMIFS($O$134:$AT$134,$O$121:$AT$121,P250)</f>
        <v>433620.62896371499</v>
      </c>
      <c r="Q253" s="275">
        <f t="shared" ref="Q253:V253" si="416">+SUMIFS($O$134:$AT$134,$O$121:$AT$121,Q250)</f>
        <v>388120.76990342303</v>
      </c>
      <c r="R253" s="275">
        <f t="shared" si="416"/>
        <v>454372.89496940293</v>
      </c>
      <c r="S253" s="275">
        <f t="shared" si="416"/>
        <v>511124.29637436918</v>
      </c>
      <c r="T253" s="275">
        <f t="shared" si="416"/>
        <v>545018.99218712491</v>
      </c>
      <c r="U253" s="275">
        <f t="shared" si="416"/>
        <v>563639.25649327331</v>
      </c>
      <c r="V253" s="275">
        <f t="shared" si="416"/>
        <v>573412.31376048969</v>
      </c>
    </row>
    <row r="254" spans="14:22" ht="13.5" thickBot="1" x14ac:dyDescent="0.25">
      <c r="N254" s="277" t="s">
        <v>306</v>
      </c>
      <c r="O254" s="277">
        <f>SUM(O251:O253)</f>
        <v>666807.43680086173</v>
      </c>
      <c r="P254" s="277">
        <f t="shared" ref="P254" si="417">SUM(P251:P253)</f>
        <v>919497.14766495535</v>
      </c>
      <c r="Q254" s="277">
        <f t="shared" ref="Q254" si="418">SUM(Q251:Q253)</f>
        <v>1312009.9615347381</v>
      </c>
      <c r="R254" s="277">
        <f t="shared" ref="R254" si="419">SUM(R251:R253)</f>
        <v>2153259.8743100911</v>
      </c>
      <c r="S254" s="277">
        <f t="shared" ref="S254" si="420">SUM(S251:S253)</f>
        <v>3174238.1675620032</v>
      </c>
      <c r="T254" s="277">
        <f t="shared" ref="T254" si="421">SUM(T251:T253)</f>
        <v>3972505.2228174694</v>
      </c>
      <c r="U254" s="277">
        <f t="shared" ref="U254" si="422">SUM(U251:U253)</f>
        <v>4486353.7056940589</v>
      </c>
      <c r="V254" s="277">
        <f t="shared" ref="V254" si="423">SUM(V251:V253)</f>
        <v>4780585.1879149005</v>
      </c>
    </row>
    <row r="255" spans="14:22" ht="13.5" thickTop="1" x14ac:dyDescent="0.2"/>
    <row r="256" spans="14:22" x14ac:dyDescent="0.2">
      <c r="N256" s="280" t="s">
        <v>219</v>
      </c>
    </row>
    <row r="257" spans="14:22" x14ac:dyDescent="0.2">
      <c r="N257" s="275" t="str">
        <f>+N187</f>
        <v>OPERACIONES</v>
      </c>
      <c r="O257" s="275">
        <f t="shared" ref="O257:V259" si="424">+SUMIFS($O187:$AT187,$O$121:$AT$121,O$250)</f>
        <v>73415.950577917247</v>
      </c>
      <c r="P257" s="275">
        <f t="shared" si="424"/>
        <v>112895.90408583071</v>
      </c>
      <c r="Q257" s="275">
        <f t="shared" si="424"/>
        <v>175269.54810490416</v>
      </c>
      <c r="R257" s="275">
        <f t="shared" si="424"/>
        <v>262851.67018154002</v>
      </c>
      <c r="S257" s="275">
        <f t="shared" si="424"/>
        <v>391188.35597732966</v>
      </c>
      <c r="T257" s="275">
        <f t="shared" si="424"/>
        <v>492616.20500456425</v>
      </c>
      <c r="U257" s="275">
        <f t="shared" si="424"/>
        <v>558325.13231632626</v>
      </c>
      <c r="V257" s="275">
        <f t="shared" si="424"/>
        <v>596083.88895351603</v>
      </c>
    </row>
    <row r="258" spans="14:22" x14ac:dyDescent="0.2">
      <c r="N258" s="275" t="str">
        <f t="shared" ref="N258:N259" si="425">+N188</f>
        <v>INFRAESTRUCTURA</v>
      </c>
      <c r="O258" s="275">
        <f t="shared" si="424"/>
        <v>119195.59523618882</v>
      </c>
      <c r="P258" s="275">
        <f t="shared" si="424"/>
        <v>198430.18565755003</v>
      </c>
      <c r="Q258" s="275">
        <f t="shared" si="424"/>
        <v>281709.95011686662</v>
      </c>
      <c r="R258" s="275">
        <f t="shared" si="424"/>
        <v>435395.89935291681</v>
      </c>
      <c r="S258" s="275">
        <f t="shared" si="424"/>
        <v>637280.50951999088</v>
      </c>
      <c r="T258" s="275">
        <f t="shared" si="424"/>
        <v>793601.00436935038</v>
      </c>
      <c r="U258" s="275">
        <f t="shared" si="424"/>
        <v>893665.52795724652</v>
      </c>
      <c r="V258" s="275">
        <f t="shared" si="424"/>
        <v>950789.43452183378</v>
      </c>
    </row>
    <row r="259" spans="14:22" x14ac:dyDescent="0.2">
      <c r="N259" s="275" t="str">
        <f t="shared" si="425"/>
        <v>PERSONAL</v>
      </c>
      <c r="O259" s="275">
        <f t="shared" si="424"/>
        <v>267454.87484139088</v>
      </c>
      <c r="P259" s="275">
        <f t="shared" si="424"/>
        <v>405023.22282164078</v>
      </c>
      <c r="Q259" s="275">
        <f t="shared" si="424"/>
        <v>554006.12260873779</v>
      </c>
      <c r="R259" s="275">
        <f t="shared" si="424"/>
        <v>903097.47788142157</v>
      </c>
      <c r="S259" s="275">
        <f t="shared" si="424"/>
        <v>1317771.514534601</v>
      </c>
      <c r="T259" s="275">
        <f t="shared" si="424"/>
        <v>1637310.3114658638</v>
      </c>
      <c r="U259" s="275">
        <f t="shared" si="424"/>
        <v>1841229.8842669213</v>
      </c>
      <c r="V259" s="275">
        <f t="shared" si="424"/>
        <v>1957437.2358135893</v>
      </c>
    </row>
    <row r="260" spans="14:22" ht="13.5" thickBot="1" x14ac:dyDescent="0.25">
      <c r="N260" s="277" t="s">
        <v>306</v>
      </c>
      <c r="O260" s="277">
        <f>SUM(O257:O259)</f>
        <v>460066.42065549694</v>
      </c>
      <c r="P260" s="277">
        <f t="shared" ref="P260:V260" si="426">SUM(P257:P259)</f>
        <v>716349.31256502145</v>
      </c>
      <c r="Q260" s="277">
        <f t="shared" si="426"/>
        <v>1010985.6208305085</v>
      </c>
      <c r="R260" s="277">
        <f t="shared" si="426"/>
        <v>1601345.0474158784</v>
      </c>
      <c r="S260" s="277">
        <f t="shared" si="426"/>
        <v>2346240.3800319214</v>
      </c>
      <c r="T260" s="277">
        <f t="shared" si="426"/>
        <v>2923527.5208397787</v>
      </c>
      <c r="U260" s="277">
        <f t="shared" si="426"/>
        <v>3293220.5445404942</v>
      </c>
      <c r="V260" s="277">
        <f t="shared" si="426"/>
        <v>3504310.559288939</v>
      </c>
    </row>
    <row r="261" spans="14:22" ht="13.5" thickTop="1" x14ac:dyDescent="0.2"/>
    <row r="262" spans="14:22" ht="13.5" thickBot="1" x14ac:dyDescent="0.25">
      <c r="N262" s="277" t="s">
        <v>226</v>
      </c>
      <c r="O262" s="277">
        <f>+O254-O260</f>
        <v>206741.01614536479</v>
      </c>
      <c r="P262" s="277">
        <f t="shared" ref="P262:V262" si="427">+P254-P260</f>
        <v>203147.8350999339</v>
      </c>
      <c r="Q262" s="277">
        <f t="shared" si="427"/>
        <v>301024.34070422954</v>
      </c>
      <c r="R262" s="277">
        <f t="shared" si="427"/>
        <v>551914.82689421275</v>
      </c>
      <c r="S262" s="277">
        <f t="shared" si="427"/>
        <v>827997.78753008181</v>
      </c>
      <c r="T262" s="277">
        <f t="shared" si="427"/>
        <v>1048977.7019776907</v>
      </c>
      <c r="U262" s="277">
        <f t="shared" si="427"/>
        <v>1193133.1611535647</v>
      </c>
      <c r="V262" s="277">
        <f t="shared" si="427"/>
        <v>1276274.6286259615</v>
      </c>
    </row>
    <row r="263" spans="14:22" ht="13.5" thickTop="1" x14ac:dyDescent="0.2"/>
    <row r="265" spans="14:22" x14ac:dyDescent="0.2">
      <c r="N265" s="280" t="s">
        <v>305</v>
      </c>
    </row>
    <row r="266" spans="14:22" x14ac:dyDescent="0.2">
      <c r="O266" s="303">
        <v>2023</v>
      </c>
      <c r="P266" s="303">
        <v>2024</v>
      </c>
      <c r="Q266" s="303">
        <v>2025</v>
      </c>
      <c r="R266" s="303">
        <v>2026</v>
      </c>
      <c r="S266" s="303">
        <v>2027</v>
      </c>
      <c r="T266" s="303">
        <v>2028</v>
      </c>
      <c r="U266" s="303">
        <v>2029</v>
      </c>
      <c r="V266" s="303">
        <v>2030</v>
      </c>
    </row>
    <row r="267" spans="14:22" x14ac:dyDescent="0.2">
      <c r="N267" s="275" t="s">
        <v>309</v>
      </c>
      <c r="O267" s="275">
        <f>+O254</f>
        <v>666807.43680086173</v>
      </c>
      <c r="P267" s="275">
        <f t="shared" ref="P267:Q267" si="428">+P254</f>
        <v>919497.14766495535</v>
      </c>
      <c r="Q267" s="275">
        <f t="shared" si="428"/>
        <v>1312009.9615347381</v>
      </c>
      <c r="R267" s="275">
        <v>0</v>
      </c>
      <c r="S267" s="275">
        <v>0</v>
      </c>
      <c r="T267" s="275">
        <v>0</v>
      </c>
      <c r="U267" s="275">
        <v>0</v>
      </c>
      <c r="V267" s="275">
        <v>0</v>
      </c>
    </row>
    <row r="268" spans="14:22" x14ac:dyDescent="0.2">
      <c r="N268" s="275" t="s">
        <v>310</v>
      </c>
      <c r="O268" s="275">
        <v>0</v>
      </c>
      <c r="P268" s="275">
        <v>0</v>
      </c>
      <c r="Q268" s="275">
        <v>0</v>
      </c>
      <c r="R268" s="275">
        <f>+R254</f>
        <v>2153259.8743100911</v>
      </c>
      <c r="S268" s="275">
        <f t="shared" ref="S268:V268" si="429">+S254</f>
        <v>3174238.1675620032</v>
      </c>
      <c r="T268" s="275">
        <f t="shared" si="429"/>
        <v>3972505.2228174694</v>
      </c>
      <c r="U268" s="275">
        <f t="shared" si="429"/>
        <v>4486353.7056940589</v>
      </c>
      <c r="V268" s="275">
        <f t="shared" si="429"/>
        <v>4780585.1879149005</v>
      </c>
    </row>
    <row r="269" spans="14:22" x14ac:dyDescent="0.2">
      <c r="N269" s="275" t="s">
        <v>311</v>
      </c>
      <c r="O269" s="275">
        <f>+O260</f>
        <v>460066.42065549694</v>
      </c>
      <c r="P269" s="275">
        <f t="shared" ref="P269:Q269" si="430">+P260</f>
        <v>716349.31256502145</v>
      </c>
      <c r="Q269" s="275">
        <f t="shared" si="430"/>
        <v>1010985.6208305085</v>
      </c>
      <c r="R269" s="275">
        <v>0</v>
      </c>
      <c r="S269" s="275">
        <v>0</v>
      </c>
      <c r="T269" s="275">
        <v>0</v>
      </c>
      <c r="U269" s="275">
        <v>0</v>
      </c>
      <c r="V269" s="275">
        <v>0</v>
      </c>
    </row>
    <row r="270" spans="14:22" x14ac:dyDescent="0.2">
      <c r="N270" s="275" t="s">
        <v>312</v>
      </c>
      <c r="O270" s="275">
        <v>0</v>
      </c>
      <c r="P270" s="275">
        <v>0</v>
      </c>
      <c r="Q270" s="275">
        <v>0</v>
      </c>
      <c r="R270" s="275">
        <f>+R260</f>
        <v>1601345.0474158784</v>
      </c>
      <c r="S270" s="275">
        <f t="shared" ref="S270:V270" si="431">+S260</f>
        <v>2346240.3800319214</v>
      </c>
      <c r="T270" s="275">
        <f t="shared" si="431"/>
        <v>2923527.5208397787</v>
      </c>
      <c r="U270" s="275">
        <f t="shared" si="431"/>
        <v>3293220.5445404942</v>
      </c>
      <c r="V270" s="275">
        <f t="shared" si="431"/>
        <v>3504310.559288939</v>
      </c>
    </row>
    <row r="271" spans="14:22" x14ac:dyDescent="0.2">
      <c r="N271" s="275" t="s">
        <v>313</v>
      </c>
      <c r="O271" s="275">
        <f>+O262</f>
        <v>206741.01614536479</v>
      </c>
      <c r="P271" s="275">
        <f t="shared" ref="P271:Q271" si="432">+P262</f>
        <v>203147.8350999339</v>
      </c>
      <c r="Q271" s="275">
        <f t="shared" si="432"/>
        <v>301024.34070422954</v>
      </c>
      <c r="R271" s="275">
        <v>0</v>
      </c>
      <c r="S271" s="275">
        <v>0</v>
      </c>
      <c r="T271" s="275">
        <v>0</v>
      </c>
      <c r="U271" s="275">
        <v>0</v>
      </c>
      <c r="V271" s="275">
        <v>0</v>
      </c>
    </row>
    <row r="272" spans="14:22" x14ac:dyDescent="0.2">
      <c r="N272" s="275" t="s">
        <v>314</v>
      </c>
      <c r="O272" s="275">
        <v>0</v>
      </c>
      <c r="P272" s="275">
        <v>0</v>
      </c>
      <c r="Q272" s="275">
        <v>0</v>
      </c>
      <c r="R272" s="275">
        <f>+R262</f>
        <v>551914.82689421275</v>
      </c>
      <c r="S272" s="275">
        <f t="shared" ref="S272:V272" si="433">+S262</f>
        <v>827997.78753008181</v>
      </c>
      <c r="T272" s="275">
        <f t="shared" si="433"/>
        <v>1048977.7019776907</v>
      </c>
      <c r="U272" s="275">
        <f t="shared" si="433"/>
        <v>1193133.1611535647</v>
      </c>
      <c r="V272" s="275">
        <f t="shared" si="433"/>
        <v>1276274.6286259615</v>
      </c>
    </row>
  </sheetData>
  <mergeCells count="2">
    <mergeCell ref="H2:I3"/>
    <mergeCell ref="X217:AA217"/>
  </mergeCells>
  <phoneticPr fontId="57" type="noConversion"/>
  <conditionalFormatting sqref="O163:V163">
    <cfRule type="colorScale" priority="6">
      <colorScale>
        <cfvo type="min"/>
        <cfvo type="percentile" val="50"/>
        <cfvo type="max"/>
        <color rgb="FFF8696B"/>
        <color rgb="FFFFEB84"/>
        <color rgb="FF63BE7B"/>
      </colorScale>
    </cfRule>
  </conditionalFormatting>
  <conditionalFormatting sqref="O250:V250">
    <cfRule type="colorScale" priority="5">
      <colorScale>
        <cfvo type="min"/>
        <cfvo type="percentile" val="50"/>
        <cfvo type="max"/>
        <color rgb="FFF8696B"/>
        <color rgb="FFFFEB84"/>
        <color rgb="FF63BE7B"/>
      </colorScale>
    </cfRule>
  </conditionalFormatting>
  <conditionalFormatting sqref="O266:V266">
    <cfRule type="colorScale" priority="4">
      <colorScale>
        <cfvo type="min"/>
        <cfvo type="percentile" val="50"/>
        <cfvo type="max"/>
        <color rgb="FFF8696B"/>
        <color rgb="FFFFEB84"/>
        <color rgb="FF63BE7B"/>
      </colorScale>
    </cfRule>
  </conditionalFormatting>
  <conditionalFormatting sqref="O121:AT121">
    <cfRule type="colorScale" priority="9">
      <colorScale>
        <cfvo type="min"/>
        <cfvo type="percentile" val="50"/>
        <cfvo type="max"/>
        <color rgb="FFF8696B"/>
        <color rgb="FFFFEB84"/>
        <color rgb="FF63BE7B"/>
      </colorScale>
    </cfRule>
  </conditionalFormatting>
  <conditionalFormatting sqref="O155:AT155">
    <cfRule type="colorScale" priority="7">
      <colorScale>
        <cfvo type="min"/>
        <cfvo type="percentile" val="50"/>
        <cfvo type="max"/>
        <color rgb="FFF8696B"/>
        <color rgb="FFFFEB84"/>
        <color rgb="FF63BE7B"/>
      </colorScale>
    </cfRule>
  </conditionalFormatting>
  <conditionalFormatting sqref="O184:AT184">
    <cfRule type="colorScale" priority="8">
      <colorScale>
        <cfvo type="min"/>
        <cfvo type="percentile" val="50"/>
        <cfvo type="max"/>
        <color rgb="FFF8696B"/>
        <color rgb="FFFFEB84"/>
        <color rgb="FF63BE7B"/>
      </colorScale>
    </cfRule>
  </conditionalFormatting>
  <conditionalFormatting sqref="O6:AX6">
    <cfRule type="colorScale" priority="10">
      <colorScale>
        <cfvo type="min"/>
        <cfvo type="percentile" val="50"/>
        <cfvo type="max"/>
        <color rgb="FFF8696B"/>
        <color rgb="FFFFEB84"/>
        <color rgb="FF63BE7B"/>
      </colorScale>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6</xdr:col>
                    <xdr:colOff>114300</xdr:colOff>
                    <xdr:row>1</xdr:row>
                    <xdr:rowOff>57150</xdr:rowOff>
                  </from>
                  <to>
                    <xdr:col>6</xdr:col>
                    <xdr:colOff>419100</xdr:colOff>
                    <xdr:row>2</xdr:row>
                    <xdr:rowOff>114300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1E2-C97A-4E27-9671-B335DA460EBF}">
  <dimension ref="B1:E19"/>
  <sheetViews>
    <sheetView workbookViewId="0">
      <selection activeCell="C6" sqref="C6"/>
    </sheetView>
  </sheetViews>
  <sheetFormatPr defaultColWidth="9.140625" defaultRowHeight="18.75" x14ac:dyDescent="0.3"/>
  <cols>
    <col min="1" max="1" width="6.85546875" style="418" customWidth="1"/>
    <col min="2" max="2" width="34.7109375" style="418" customWidth="1"/>
    <col min="3" max="3" width="13.28515625" style="418" customWidth="1"/>
    <col min="4" max="4" width="90.5703125" style="420" bestFit="1" customWidth="1"/>
    <col min="5" max="16384" width="9.140625" style="418"/>
  </cols>
  <sheetData>
    <row r="1" spans="2:5" x14ac:dyDescent="0.3">
      <c r="B1" s="416" t="s">
        <v>391</v>
      </c>
      <c r="C1" s="416" t="s">
        <v>392</v>
      </c>
      <c r="D1" s="417" t="s">
        <v>393</v>
      </c>
    </row>
    <row r="2" spans="2:5" x14ac:dyDescent="0.3">
      <c r="B2" s="418" t="s">
        <v>394</v>
      </c>
      <c r="C2" s="419">
        <v>4.3999999999999997E-2</v>
      </c>
      <c r="D2" s="420" t="s">
        <v>395</v>
      </c>
      <c r="E2" s="451" t="s">
        <v>428</v>
      </c>
    </row>
    <row r="3" spans="2:5" x14ac:dyDescent="0.3">
      <c r="B3" s="418" t="s">
        <v>396</v>
      </c>
      <c r="C3" s="419">
        <v>6.3E-2</v>
      </c>
      <c r="E3" s="452" t="s">
        <v>428</v>
      </c>
    </row>
    <row r="4" spans="2:5" x14ac:dyDescent="0.3">
      <c r="B4" s="418" t="s">
        <v>397</v>
      </c>
      <c r="C4" s="419">
        <v>4.2000000000000003E-2</v>
      </c>
      <c r="D4" s="420" t="s">
        <v>398</v>
      </c>
    </row>
    <row r="5" spans="2:5" x14ac:dyDescent="0.3">
      <c r="B5" s="418" t="s">
        <v>399</v>
      </c>
      <c r="C5" s="421">
        <v>1.1000000000000001</v>
      </c>
      <c r="D5" s="420" t="s">
        <v>400</v>
      </c>
    </row>
    <row r="6" spans="2:5" x14ac:dyDescent="0.3">
      <c r="B6" s="418" t="s">
        <v>429</v>
      </c>
      <c r="C6" s="422">
        <v>2.4500000000000001E-2</v>
      </c>
    </row>
    <row r="7" spans="2:5" x14ac:dyDescent="0.3">
      <c r="B7" s="418" t="s">
        <v>401</v>
      </c>
      <c r="C7" s="453">
        <f>+C2+C5*C4+C3+C6</f>
        <v>0.1777</v>
      </c>
      <c r="D7" s="420" t="s">
        <v>402</v>
      </c>
    </row>
    <row r="8" spans="2:5" x14ac:dyDescent="0.3">
      <c r="B8" s="418" t="s">
        <v>403</v>
      </c>
      <c r="C8" s="419">
        <v>7.0000000000000007E-2</v>
      </c>
      <c r="D8" s="420" t="s">
        <v>404</v>
      </c>
    </row>
    <row r="9" spans="2:5" x14ac:dyDescent="0.3">
      <c r="B9" s="418" t="s">
        <v>405</v>
      </c>
      <c r="C9" s="419">
        <v>0.35</v>
      </c>
      <c r="D9" s="420" t="s">
        <v>406</v>
      </c>
    </row>
    <row r="10" spans="2:5" x14ac:dyDescent="0.3">
      <c r="B10" s="418" t="s">
        <v>407</v>
      </c>
      <c r="C10" s="419">
        <v>0.75</v>
      </c>
      <c r="D10" s="420" t="s">
        <v>408</v>
      </c>
    </row>
    <row r="11" spans="2:5" x14ac:dyDescent="0.3">
      <c r="B11" s="418" t="s">
        <v>409</v>
      </c>
      <c r="C11" s="419">
        <v>0.76</v>
      </c>
      <c r="D11" s="420" t="s">
        <v>410</v>
      </c>
    </row>
    <row r="12" spans="2:5" x14ac:dyDescent="0.3">
      <c r="C12" s="419"/>
    </row>
    <row r="13" spans="2:5" x14ac:dyDescent="0.3">
      <c r="B13" s="418" t="s">
        <v>412</v>
      </c>
      <c r="C13" s="422">
        <f>+C7</f>
        <v>0.1777</v>
      </c>
    </row>
    <row r="14" spans="2:5" x14ac:dyDescent="0.3">
      <c r="B14" s="418" t="s">
        <v>413</v>
      </c>
      <c r="C14" s="423">
        <f>+C8*(1-C9)</f>
        <v>4.5500000000000006E-2</v>
      </c>
    </row>
    <row r="16" spans="2:5" x14ac:dyDescent="0.3">
      <c r="B16" s="418" t="s">
        <v>407</v>
      </c>
      <c r="C16" s="419">
        <v>0.75</v>
      </c>
    </row>
    <row r="17" spans="2:3" x14ac:dyDescent="0.3">
      <c r="B17" s="418" t="s">
        <v>409</v>
      </c>
      <c r="C17" s="419">
        <v>0.62</v>
      </c>
    </row>
    <row r="19" spans="2:3" x14ac:dyDescent="0.3">
      <c r="B19" s="424" t="s">
        <v>411</v>
      </c>
      <c r="C19" s="424">
        <f>+(C16*C13+C17*C14)</f>
        <v>0.16148500000000002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E497-AD4D-428C-B5D5-2E4AAD01AF42}">
  <dimension ref="A1:AL70"/>
  <sheetViews>
    <sheetView topLeftCell="F1" workbookViewId="0">
      <selection activeCell="M66" sqref="M66"/>
    </sheetView>
  </sheetViews>
  <sheetFormatPr defaultColWidth="9.140625" defaultRowHeight="15" x14ac:dyDescent="0.25"/>
  <cols>
    <col min="1" max="5" width="0" style="74" hidden="1" customWidth="1"/>
    <col min="6" max="6" width="24.7109375" style="74" bestFit="1" customWidth="1"/>
    <col min="7" max="16384" width="9.140625" style="74"/>
  </cols>
  <sheetData>
    <row r="1" spans="1:38" x14ac:dyDescent="0.25">
      <c r="A1" s="74" t="s">
        <v>341</v>
      </c>
      <c r="B1" s="74" t="s">
        <v>342</v>
      </c>
      <c r="C1" s="74" t="s">
        <v>343</v>
      </c>
      <c r="D1" s="74" t="s">
        <v>344</v>
      </c>
      <c r="F1" s="74" t="s">
        <v>341</v>
      </c>
      <c r="G1" s="74" t="s">
        <v>345</v>
      </c>
      <c r="H1" s="74" t="s">
        <v>345</v>
      </c>
      <c r="I1" s="74" t="s">
        <v>345</v>
      </c>
      <c r="J1" s="74" t="s">
        <v>345</v>
      </c>
      <c r="K1" s="74" t="s">
        <v>346</v>
      </c>
      <c r="L1" s="74" t="s">
        <v>346</v>
      </c>
      <c r="M1" s="74" t="s">
        <v>346</v>
      </c>
      <c r="N1" s="74" t="s">
        <v>346</v>
      </c>
      <c r="O1" s="74" t="s">
        <v>347</v>
      </c>
      <c r="P1" s="74" t="s">
        <v>347</v>
      </c>
      <c r="Q1" s="74" t="s">
        <v>347</v>
      </c>
      <c r="R1" s="74" t="s">
        <v>347</v>
      </c>
      <c r="S1" s="74" t="s">
        <v>348</v>
      </c>
      <c r="T1" s="74" t="s">
        <v>348</v>
      </c>
      <c r="U1" s="74" t="s">
        <v>348</v>
      </c>
      <c r="V1" s="74" t="s">
        <v>348</v>
      </c>
      <c r="W1" s="74" t="s">
        <v>349</v>
      </c>
      <c r="X1" s="74" t="s">
        <v>349</v>
      </c>
      <c r="Y1" s="74" t="s">
        <v>349</v>
      </c>
      <c r="Z1" s="74" t="s">
        <v>349</v>
      </c>
      <c r="AA1" s="74" t="s">
        <v>350</v>
      </c>
      <c r="AB1" s="74" t="s">
        <v>350</v>
      </c>
      <c r="AC1" s="74" t="s">
        <v>350</v>
      </c>
      <c r="AD1" s="74" t="s">
        <v>350</v>
      </c>
      <c r="AE1" s="74" t="s">
        <v>351</v>
      </c>
      <c r="AF1" s="74" t="s">
        <v>351</v>
      </c>
      <c r="AG1" s="74" t="s">
        <v>351</v>
      </c>
      <c r="AH1" s="74" t="s">
        <v>351</v>
      </c>
      <c r="AI1" s="74" t="s">
        <v>352</v>
      </c>
      <c r="AJ1" s="74" t="s">
        <v>352</v>
      </c>
      <c r="AK1" s="74" t="s">
        <v>352</v>
      </c>
      <c r="AL1" s="74" t="s">
        <v>352</v>
      </c>
    </row>
    <row r="2" spans="1:38" x14ac:dyDescent="0.25">
      <c r="A2" s="74" t="s">
        <v>345</v>
      </c>
      <c r="B2" s="74">
        <v>10.65</v>
      </c>
      <c r="C2" s="74">
        <v>0.69</v>
      </c>
      <c r="D2" s="74">
        <v>8.43</v>
      </c>
      <c r="F2" s="74" t="s">
        <v>342</v>
      </c>
      <c r="G2" s="74">
        <v>10.65</v>
      </c>
      <c r="H2" s="74">
        <v>10.969965820000001</v>
      </c>
      <c r="I2" s="74">
        <v>11.299544600000001</v>
      </c>
      <c r="J2" s="74">
        <v>11.63902517</v>
      </c>
      <c r="K2" s="74">
        <v>11.988705</v>
      </c>
      <c r="L2" s="74">
        <v>12.348890519999999</v>
      </c>
      <c r="M2" s="74">
        <v>12.719897359999999</v>
      </c>
      <c r="N2" s="74">
        <v>13.102050630000001</v>
      </c>
      <c r="O2" s="74">
        <v>13.49568522</v>
      </c>
      <c r="P2" s="74">
        <v>13.90114606</v>
      </c>
      <c r="Q2" s="74">
        <v>14.31878846</v>
      </c>
      <c r="R2" s="74">
        <v>14.7489784</v>
      </c>
      <c r="S2" s="74">
        <v>15.19209285</v>
      </c>
      <c r="T2" s="74">
        <v>15.648520120000001</v>
      </c>
      <c r="U2" s="74">
        <v>16.118660169999998</v>
      </c>
      <c r="V2" s="74">
        <v>16.602924980000001</v>
      </c>
      <c r="W2" s="74">
        <v>17.101738919999999</v>
      </c>
      <c r="X2" s="74">
        <v>17.615539099999999</v>
      </c>
      <c r="Y2" s="74">
        <v>18.144775750000001</v>
      </c>
      <c r="Z2" s="74">
        <v>18.68991265</v>
      </c>
      <c r="AA2" s="74">
        <v>19.251427499999998</v>
      </c>
      <c r="AB2" s="74">
        <v>19.829812359999998</v>
      </c>
      <c r="AC2" s="74">
        <v>20.425574059999999</v>
      </c>
      <c r="AD2" s="74">
        <v>21.039234669999999</v>
      </c>
      <c r="AE2" s="74">
        <v>21.671331940000002</v>
      </c>
      <c r="AF2" s="74">
        <v>22.322419780000001</v>
      </c>
      <c r="AG2" s="74">
        <v>22.99306872</v>
      </c>
      <c r="AH2" s="74">
        <v>23.683866470000002</v>
      </c>
      <c r="AI2" s="74">
        <v>24.395418370000002</v>
      </c>
      <c r="AJ2" s="74">
        <v>25.128347940000001</v>
      </c>
      <c r="AK2" s="74">
        <v>25.883297460000001</v>
      </c>
      <c r="AL2" s="74">
        <v>26.66092849</v>
      </c>
    </row>
    <row r="3" spans="1:38" x14ac:dyDescent="0.25">
      <c r="A3" s="74" t="s">
        <v>345</v>
      </c>
      <c r="B3" s="74">
        <v>10.969965820000001</v>
      </c>
      <c r="C3" s="74">
        <v>0.72249399199999997</v>
      </c>
      <c r="D3" s="74">
        <v>8.611811479</v>
      </c>
      <c r="F3" s="74" t="s">
        <v>343</v>
      </c>
      <c r="G3" s="74">
        <v>0.69</v>
      </c>
      <c r="H3" s="74">
        <v>0.72249399199999997</v>
      </c>
      <c r="I3" s="74">
        <v>0.75651821500000005</v>
      </c>
      <c r="J3" s="74">
        <v>0.79214473200000002</v>
      </c>
      <c r="K3" s="74">
        <v>0.82944899999999999</v>
      </c>
      <c r="L3" s="74">
        <v>0.86851002799999999</v>
      </c>
      <c r="M3" s="74">
        <v>0.90941054700000001</v>
      </c>
      <c r="N3" s="74">
        <v>0.95223718300000004</v>
      </c>
      <c r="O3" s="74">
        <v>0.99708064299999999</v>
      </c>
      <c r="P3" s="74">
        <v>1.044035904</v>
      </c>
      <c r="Q3" s="74">
        <v>1.093202418</v>
      </c>
      <c r="R3" s="74">
        <v>1.1446843179999999</v>
      </c>
      <c r="S3" s="74">
        <v>1.198590641</v>
      </c>
      <c r="T3" s="74">
        <v>1.2550355609999999</v>
      </c>
      <c r="U3" s="74">
        <v>1.3141386269999999</v>
      </c>
      <c r="V3" s="74">
        <v>1.376025018</v>
      </c>
      <c r="W3" s="74">
        <v>1.4408258089999999</v>
      </c>
      <c r="X3" s="74">
        <v>1.5086782480000001</v>
      </c>
      <c r="Y3" s="74">
        <v>1.579726043</v>
      </c>
      <c r="Z3" s="74">
        <v>1.6541196739999999</v>
      </c>
      <c r="AA3" s="74">
        <v>1.7320167049999999</v>
      </c>
      <c r="AB3" s="74">
        <v>1.813582121</v>
      </c>
      <c r="AC3" s="74">
        <v>1.8989886760000001</v>
      </c>
      <c r="AD3" s="74">
        <v>1.9884172600000001</v>
      </c>
      <c r="AE3" s="74">
        <v>2.0820572820000001</v>
      </c>
      <c r="AF3" s="74">
        <v>2.1801070679999999</v>
      </c>
      <c r="AG3" s="74">
        <v>2.2827742880000002</v>
      </c>
      <c r="AH3" s="74">
        <v>2.3902763889999998</v>
      </c>
      <c r="AI3" s="74">
        <v>2.502841058</v>
      </c>
      <c r="AJ3" s="74">
        <v>2.6207067070000001</v>
      </c>
      <c r="AK3" s="74">
        <v>2.744122972</v>
      </c>
      <c r="AL3" s="74">
        <v>2.873351247</v>
      </c>
    </row>
    <row r="4" spans="1:38" x14ac:dyDescent="0.25">
      <c r="A4" s="74" t="s">
        <v>345</v>
      </c>
      <c r="B4" s="74">
        <v>11.299544600000001</v>
      </c>
      <c r="C4" s="74">
        <v>0.75651821500000005</v>
      </c>
      <c r="D4" s="74">
        <v>8.7975441229999998</v>
      </c>
      <c r="F4" s="74" t="s">
        <v>344</v>
      </c>
      <c r="G4" s="74">
        <v>8.43</v>
      </c>
      <c r="H4" s="74">
        <v>8.611811479</v>
      </c>
      <c r="I4" s="74">
        <v>8.7975441229999998</v>
      </c>
      <c r="J4" s="74">
        <v>8.9872824990000009</v>
      </c>
      <c r="K4" s="74">
        <v>9.1811129999999999</v>
      </c>
      <c r="L4" s="74">
        <v>9.379123882</v>
      </c>
      <c r="M4" s="74">
        <v>9.5814053040000005</v>
      </c>
      <c r="N4" s="74">
        <v>9.7880493689999994</v>
      </c>
      <c r="O4" s="74">
        <v>9.9991501679999999</v>
      </c>
      <c r="P4" s="74">
        <v>10.21480382</v>
      </c>
      <c r="Q4" s="74">
        <v>10.43510852</v>
      </c>
      <c r="R4" s="74">
        <v>10.660164569999999</v>
      </c>
      <c r="S4" s="74">
        <v>10.89007445</v>
      </c>
      <c r="T4" s="74">
        <v>11.124942839999999</v>
      </c>
      <c r="U4" s="74">
        <v>11.364876689999999</v>
      </c>
      <c r="V4" s="74">
        <v>11.609985229999999</v>
      </c>
      <c r="W4" s="74">
        <v>11.860380080000001</v>
      </c>
      <c r="X4" s="74">
        <v>12.11617525</v>
      </c>
      <c r="Y4" s="74">
        <v>12.377487199999999</v>
      </c>
      <c r="Z4" s="74">
        <v>12.64443492</v>
      </c>
      <c r="AA4" s="74">
        <v>12.917139949999999</v>
      </c>
      <c r="AB4" s="74">
        <v>13.195726459999999</v>
      </c>
      <c r="AC4" s="74">
        <v>13.480321310000001</v>
      </c>
      <c r="AD4" s="74">
        <v>13.77105407</v>
      </c>
      <c r="AE4" s="74">
        <v>14.068057120000001</v>
      </c>
      <c r="AF4" s="74">
        <v>14.371465690000001</v>
      </c>
      <c r="AG4" s="74">
        <v>14.681417939999999</v>
      </c>
      <c r="AH4" s="74">
        <v>14.998054979999999</v>
      </c>
      <c r="AI4" s="74">
        <v>15.32152101</v>
      </c>
      <c r="AJ4" s="74">
        <v>15.65196328</v>
      </c>
      <c r="AK4" s="74">
        <v>15.98953227</v>
      </c>
      <c r="AL4" s="74">
        <v>16.33438168</v>
      </c>
    </row>
    <row r="5" spans="1:38" x14ac:dyDescent="0.25">
      <c r="A5" s="74" t="s">
        <v>345</v>
      </c>
      <c r="B5" s="74">
        <v>11.63902517</v>
      </c>
      <c r="C5" s="74">
        <v>0.79214473200000002</v>
      </c>
      <c r="D5" s="74">
        <v>8.9872824990000009</v>
      </c>
      <c r="G5" s="74">
        <v>2023</v>
      </c>
      <c r="H5" s="74">
        <v>2023</v>
      </c>
      <c r="I5" s="74">
        <v>2023</v>
      </c>
      <c r="J5" s="74">
        <v>2023</v>
      </c>
      <c r="K5" s="74">
        <v>2024</v>
      </c>
      <c r="L5" s="74">
        <v>2024</v>
      </c>
      <c r="M5" s="74">
        <v>2024</v>
      </c>
      <c r="N5" s="74">
        <v>2024</v>
      </c>
      <c r="O5" s="74">
        <v>2025</v>
      </c>
      <c r="P5" s="74">
        <v>2025</v>
      </c>
      <c r="Q5" s="74">
        <v>2025</v>
      </c>
      <c r="R5" s="74">
        <v>2025</v>
      </c>
      <c r="S5" s="74">
        <v>2026</v>
      </c>
      <c r="T5" s="74">
        <v>2026</v>
      </c>
      <c r="U5" s="74">
        <v>2026</v>
      </c>
      <c r="V5" s="74">
        <v>2026</v>
      </c>
      <c r="W5" s="74">
        <v>2027</v>
      </c>
      <c r="X5" s="74">
        <v>2027</v>
      </c>
      <c r="Y5" s="74">
        <v>2027</v>
      </c>
      <c r="Z5" s="74">
        <v>2027</v>
      </c>
      <c r="AA5" s="74">
        <v>2028</v>
      </c>
      <c r="AB5" s="74">
        <v>2028</v>
      </c>
      <c r="AC5" s="74">
        <v>2028</v>
      </c>
      <c r="AD5" s="74">
        <v>2028</v>
      </c>
      <c r="AE5" s="74">
        <v>2029</v>
      </c>
      <c r="AF5" s="74">
        <v>2029</v>
      </c>
      <c r="AG5" s="74">
        <v>2029</v>
      </c>
      <c r="AH5" s="74">
        <v>2029</v>
      </c>
      <c r="AI5" s="74">
        <v>2030</v>
      </c>
      <c r="AJ5" s="74">
        <v>2030</v>
      </c>
      <c r="AK5" s="74">
        <v>2030</v>
      </c>
      <c r="AL5" s="74">
        <v>2030</v>
      </c>
    </row>
    <row r="6" spans="1:38" x14ac:dyDescent="0.25">
      <c r="A6" s="74" t="s">
        <v>346</v>
      </c>
      <c r="B6" s="74">
        <v>11.988705</v>
      </c>
      <c r="C6" s="74">
        <v>0.82944899999999999</v>
      </c>
      <c r="D6" s="74">
        <v>9.1811129999999999</v>
      </c>
      <c r="G6" s="74" t="s">
        <v>203</v>
      </c>
      <c r="H6" s="74" t="s">
        <v>204</v>
      </c>
      <c r="I6" s="74" t="s">
        <v>205</v>
      </c>
      <c r="J6" s="74" t="s">
        <v>206</v>
      </c>
      <c r="K6" s="74" t="s">
        <v>203</v>
      </c>
      <c r="L6" s="74" t="s">
        <v>204</v>
      </c>
      <c r="M6" s="74" t="s">
        <v>205</v>
      </c>
      <c r="N6" s="74" t="s">
        <v>206</v>
      </c>
      <c r="O6" s="74" t="s">
        <v>203</v>
      </c>
      <c r="P6" s="74" t="s">
        <v>204</v>
      </c>
      <c r="Q6" s="74" t="s">
        <v>205</v>
      </c>
      <c r="R6" s="74" t="s">
        <v>206</v>
      </c>
      <c r="S6" s="74" t="s">
        <v>203</v>
      </c>
      <c r="T6" s="74" t="s">
        <v>204</v>
      </c>
      <c r="U6" s="74" t="s">
        <v>205</v>
      </c>
      <c r="V6" s="74" t="s">
        <v>206</v>
      </c>
      <c r="W6" s="74" t="s">
        <v>203</v>
      </c>
      <c r="X6" s="74" t="s">
        <v>204</v>
      </c>
      <c r="Y6" s="74" t="s">
        <v>205</v>
      </c>
      <c r="Z6" s="74" t="s">
        <v>206</v>
      </c>
      <c r="AA6" s="74" t="s">
        <v>203</v>
      </c>
      <c r="AB6" s="74" t="s">
        <v>204</v>
      </c>
      <c r="AC6" s="74" t="s">
        <v>205</v>
      </c>
      <c r="AD6" s="74" t="s">
        <v>206</v>
      </c>
      <c r="AE6" s="74" t="s">
        <v>203</v>
      </c>
      <c r="AF6" s="74" t="s">
        <v>204</v>
      </c>
      <c r="AG6" s="74" t="s">
        <v>205</v>
      </c>
      <c r="AH6" s="74" t="s">
        <v>206</v>
      </c>
      <c r="AI6" s="74" t="s">
        <v>203</v>
      </c>
      <c r="AJ6" s="74" t="s">
        <v>204</v>
      </c>
      <c r="AK6" s="74" t="s">
        <v>205</v>
      </c>
      <c r="AL6" s="74" t="s">
        <v>206</v>
      </c>
    </row>
    <row r="7" spans="1:38" x14ac:dyDescent="0.25">
      <c r="A7" s="74" t="s">
        <v>346</v>
      </c>
      <c r="B7" s="74">
        <v>12.348890519999999</v>
      </c>
      <c r="C7" s="74">
        <v>0.86851002799999999</v>
      </c>
      <c r="D7" s="74">
        <v>9.379123882</v>
      </c>
      <c r="G7" s="74" t="s">
        <v>353</v>
      </c>
      <c r="H7" s="74" t="s">
        <v>354</v>
      </c>
      <c r="I7" s="74" t="s">
        <v>355</v>
      </c>
      <c r="J7" s="74" t="s">
        <v>356</v>
      </c>
      <c r="K7" s="74" t="s">
        <v>357</v>
      </c>
      <c r="L7" s="74" t="s">
        <v>358</v>
      </c>
      <c r="M7" s="74" t="s">
        <v>359</v>
      </c>
      <c r="N7" s="74" t="s">
        <v>360</v>
      </c>
      <c r="O7" s="74" t="s">
        <v>361</v>
      </c>
      <c r="P7" s="74" t="s">
        <v>362</v>
      </c>
      <c r="Q7" s="74" t="s">
        <v>363</v>
      </c>
      <c r="R7" s="74" t="s">
        <v>364</v>
      </c>
      <c r="S7" s="74" t="s">
        <v>365</v>
      </c>
      <c r="T7" s="74" t="s">
        <v>366</v>
      </c>
      <c r="U7" s="74" t="s">
        <v>367</v>
      </c>
      <c r="V7" s="74" t="s">
        <v>368</v>
      </c>
      <c r="W7" s="74" t="s">
        <v>369</v>
      </c>
      <c r="X7" s="74" t="s">
        <v>370</v>
      </c>
      <c r="Y7" s="74" t="s">
        <v>371</v>
      </c>
      <c r="Z7" s="74" t="s">
        <v>372</v>
      </c>
      <c r="AA7" s="74" t="s">
        <v>373</v>
      </c>
      <c r="AB7" s="74" t="s">
        <v>374</v>
      </c>
      <c r="AC7" s="74" t="s">
        <v>375</v>
      </c>
      <c r="AD7" s="74" t="s">
        <v>376</v>
      </c>
      <c r="AE7" s="74" t="s">
        <v>377</v>
      </c>
      <c r="AF7" s="74" t="s">
        <v>378</v>
      </c>
      <c r="AG7" s="74" t="s">
        <v>379</v>
      </c>
      <c r="AH7" s="74" t="s">
        <v>380</v>
      </c>
      <c r="AI7" s="74" t="s">
        <v>381</v>
      </c>
      <c r="AJ7" s="74" t="s">
        <v>382</v>
      </c>
      <c r="AK7" s="74" t="s">
        <v>383</v>
      </c>
      <c r="AL7" s="74" t="s">
        <v>384</v>
      </c>
    </row>
    <row r="8" spans="1:38" x14ac:dyDescent="0.25">
      <c r="A8" s="74" t="s">
        <v>346</v>
      </c>
      <c r="B8" s="74">
        <v>12.719897359999999</v>
      </c>
      <c r="C8" s="74">
        <v>0.90941054700000001</v>
      </c>
      <c r="D8" s="74">
        <v>9.5814053040000005</v>
      </c>
      <c r="F8" s="74" t="s">
        <v>342</v>
      </c>
      <c r="G8" s="74">
        <v>10.65</v>
      </c>
      <c r="H8" s="74">
        <v>21.619965820000001</v>
      </c>
      <c r="I8" s="74">
        <v>32.919510420000002</v>
      </c>
      <c r="J8" s="74">
        <v>44.558535589999998</v>
      </c>
      <c r="K8" s="74">
        <v>56.547240590000001</v>
      </c>
      <c r="L8" s="74">
        <v>68.896131109999999</v>
      </c>
      <c r="M8" s="74">
        <v>81.616028470000003</v>
      </c>
      <c r="N8" s="74">
        <v>94.718079099999997</v>
      </c>
      <c r="O8" s="74">
        <v>108.21376429999999</v>
      </c>
      <c r="P8" s="74">
        <v>122.1149104</v>
      </c>
      <c r="Q8" s="74">
        <v>136.4336988</v>
      </c>
      <c r="R8" s="74">
        <v>151.1826772</v>
      </c>
      <c r="S8" s="74">
        <v>166.37477010000001</v>
      </c>
      <c r="T8" s="74">
        <v>182.02329019999999</v>
      </c>
      <c r="U8" s="74">
        <v>198.14195040000001</v>
      </c>
      <c r="V8" s="74">
        <v>214.74487540000001</v>
      </c>
      <c r="W8" s="74">
        <v>231.8466143</v>
      </c>
      <c r="X8" s="74">
        <v>249.46215340000001</v>
      </c>
      <c r="Y8" s="74">
        <v>267.6069291</v>
      </c>
      <c r="Z8" s="74">
        <v>286.29684179999998</v>
      </c>
      <c r="AA8" s="74">
        <v>305.54826930000002</v>
      </c>
      <c r="AB8" s="74">
        <v>325.37808159999997</v>
      </c>
      <c r="AC8" s="74">
        <v>345.80365569999998</v>
      </c>
      <c r="AD8" s="74">
        <v>366.84289039999999</v>
      </c>
      <c r="AE8" s="74">
        <v>388.51422229999997</v>
      </c>
      <c r="AF8" s="74">
        <v>410.83664210000001</v>
      </c>
      <c r="AG8" s="74">
        <v>433.82971079999999</v>
      </c>
      <c r="AH8" s="74">
        <v>457.51357730000001</v>
      </c>
      <c r="AI8" s="74">
        <v>481.90899569999999</v>
      </c>
      <c r="AJ8" s="74">
        <v>507.03734359999999</v>
      </c>
      <c r="AK8" s="74">
        <v>532.92064110000001</v>
      </c>
      <c r="AL8" s="74">
        <v>559.5815695</v>
      </c>
    </row>
    <row r="9" spans="1:38" x14ac:dyDescent="0.25">
      <c r="A9" s="74" t="s">
        <v>346</v>
      </c>
      <c r="B9" s="74">
        <v>13.102050630000001</v>
      </c>
      <c r="C9" s="74">
        <v>0.95223718300000004</v>
      </c>
      <c r="D9" s="74">
        <v>9.7880493689999994</v>
      </c>
      <c r="F9" s="74" t="s">
        <v>343</v>
      </c>
      <c r="G9" s="74">
        <v>0.69</v>
      </c>
      <c r="H9" s="74">
        <v>1.4124939919999999</v>
      </c>
      <c r="I9" s="74">
        <v>2.1690122070000002</v>
      </c>
      <c r="J9" s="74">
        <v>2.96115694</v>
      </c>
      <c r="K9" s="74">
        <v>3.7906059399999998</v>
      </c>
      <c r="L9" s="74">
        <v>4.6591159680000001</v>
      </c>
      <c r="M9" s="74">
        <v>5.5685265140000002</v>
      </c>
      <c r="N9" s="74">
        <v>6.5207636969999996</v>
      </c>
      <c r="O9" s="74">
        <v>7.5178443399999999</v>
      </c>
      <c r="P9" s="74">
        <v>8.5618802439999993</v>
      </c>
      <c r="Q9" s="74">
        <v>9.6550826619999999</v>
      </c>
      <c r="R9" s="74">
        <v>10.799766979999999</v>
      </c>
      <c r="S9" s="74">
        <v>11.99835762</v>
      </c>
      <c r="T9" s="74">
        <v>13.25339318</v>
      </c>
      <c r="U9" s="74">
        <v>14.56753181</v>
      </c>
      <c r="V9" s="74">
        <v>15.94355683</v>
      </c>
      <c r="W9" s="74">
        <v>17.384382639999998</v>
      </c>
      <c r="X9" s="74">
        <v>18.89306088</v>
      </c>
      <c r="Y9" s="74">
        <v>20.472786930000002</v>
      </c>
      <c r="Z9" s="74">
        <v>22.126906600000002</v>
      </c>
      <c r="AA9" s="74">
        <v>23.858923310000002</v>
      </c>
      <c r="AB9" s="74">
        <v>25.672505430000001</v>
      </c>
      <c r="AC9" s="74">
        <v>27.571494099999999</v>
      </c>
      <c r="AD9" s="74">
        <v>29.559911360000001</v>
      </c>
      <c r="AE9" s="74">
        <v>31.641968649999999</v>
      </c>
      <c r="AF9" s="74">
        <v>33.82207571</v>
      </c>
      <c r="AG9" s="74">
        <v>36.104849999999999</v>
      </c>
      <c r="AH9" s="74">
        <v>38.495126390000003</v>
      </c>
      <c r="AI9" s="74">
        <v>40.997967449999997</v>
      </c>
      <c r="AJ9" s="74">
        <v>43.618674159999998</v>
      </c>
      <c r="AK9" s="74">
        <v>46.362797129999997</v>
      </c>
      <c r="AL9" s="74">
        <v>49.236148370000002</v>
      </c>
    </row>
    <row r="10" spans="1:38" x14ac:dyDescent="0.25">
      <c r="A10" s="74" t="s">
        <v>347</v>
      </c>
      <c r="B10" s="74">
        <v>13.49568522</v>
      </c>
      <c r="C10" s="74">
        <v>0.99708064299999999</v>
      </c>
      <c r="D10" s="74">
        <v>9.9991501679999999</v>
      </c>
      <c r="F10" s="74" t="s">
        <v>344</v>
      </c>
      <c r="G10" s="74">
        <v>8.43</v>
      </c>
      <c r="H10" s="74">
        <v>17.04181148</v>
      </c>
      <c r="I10" s="74">
        <v>25.839355600000001</v>
      </c>
      <c r="J10" s="74">
        <v>34.826638099999997</v>
      </c>
      <c r="K10" s="74">
        <v>44.0077511</v>
      </c>
      <c r="L10" s="74">
        <v>53.386874980000002</v>
      </c>
      <c r="M10" s="74">
        <v>62.968280290000003</v>
      </c>
      <c r="N10" s="74">
        <v>72.756329660000006</v>
      </c>
      <c r="O10" s="74">
        <v>82.755479820000005</v>
      </c>
      <c r="P10" s="74">
        <v>92.970283640000005</v>
      </c>
      <c r="Q10" s="74">
        <v>103.40539219999999</v>
      </c>
      <c r="R10" s="74">
        <v>114.0655567</v>
      </c>
      <c r="S10" s="74">
        <v>124.9556312</v>
      </c>
      <c r="T10" s="74">
        <v>136.08057400000001</v>
      </c>
      <c r="U10" s="74">
        <v>147.44545070000001</v>
      </c>
      <c r="V10" s="74">
        <v>159.05543589999999</v>
      </c>
      <c r="W10" s="74">
        <v>170.91581600000001</v>
      </c>
      <c r="X10" s="74">
        <v>183.03199129999999</v>
      </c>
      <c r="Y10" s="74">
        <v>195.40947850000001</v>
      </c>
      <c r="Z10" s="74">
        <v>208.0539134</v>
      </c>
      <c r="AA10" s="74">
        <v>220.97105329999999</v>
      </c>
      <c r="AB10" s="74">
        <v>234.1667798</v>
      </c>
      <c r="AC10" s="74">
        <v>247.64710109999999</v>
      </c>
      <c r="AD10" s="74">
        <v>261.4181552</v>
      </c>
      <c r="AE10" s="74">
        <v>275.48621229999998</v>
      </c>
      <c r="AF10" s="74">
        <v>289.85767800000002</v>
      </c>
      <c r="AG10" s="74">
        <v>304.53909590000001</v>
      </c>
      <c r="AH10" s="74">
        <v>319.53715089999997</v>
      </c>
      <c r="AI10" s="74">
        <v>334.85867189999999</v>
      </c>
      <c r="AJ10" s="74">
        <v>350.51063520000002</v>
      </c>
      <c r="AK10" s="74">
        <v>366.50016740000001</v>
      </c>
      <c r="AL10" s="74">
        <v>382.8345491</v>
      </c>
    </row>
    <row r="11" spans="1:38" x14ac:dyDescent="0.25">
      <c r="A11" s="74" t="s">
        <v>347</v>
      </c>
      <c r="B11" s="74">
        <v>13.90114606</v>
      </c>
      <c r="C11" s="74">
        <v>1.044035904</v>
      </c>
      <c r="D11" s="74">
        <v>10.21480382</v>
      </c>
    </row>
    <row r="12" spans="1:38" x14ac:dyDescent="0.25">
      <c r="A12" s="74" t="s">
        <v>347</v>
      </c>
      <c r="B12" s="74">
        <v>14.31878846</v>
      </c>
      <c r="C12" s="74">
        <v>1.093202418</v>
      </c>
      <c r="D12" s="74">
        <v>10.43510852</v>
      </c>
    </row>
    <row r="13" spans="1:38" x14ac:dyDescent="0.25">
      <c r="A13" s="74" t="s">
        <v>347</v>
      </c>
      <c r="B13" s="74">
        <v>14.7489784</v>
      </c>
      <c r="C13" s="74">
        <v>1.1446843179999999</v>
      </c>
      <c r="D13" s="74">
        <v>10.660164569999999</v>
      </c>
    </row>
    <row r="14" spans="1:38" x14ac:dyDescent="0.25">
      <c r="A14" s="74" t="s">
        <v>348</v>
      </c>
      <c r="B14" s="74">
        <v>15.19209285</v>
      </c>
      <c r="C14" s="74">
        <v>1.198590641</v>
      </c>
      <c r="D14" s="74">
        <v>10.89007445</v>
      </c>
    </row>
    <row r="15" spans="1:38" x14ac:dyDescent="0.25">
      <c r="A15" s="74" t="s">
        <v>348</v>
      </c>
      <c r="B15" s="74">
        <v>15.648520120000001</v>
      </c>
      <c r="C15" s="74">
        <v>1.2550355609999999</v>
      </c>
      <c r="D15" s="74">
        <v>11.124942839999999</v>
      </c>
    </row>
    <row r="16" spans="1:38" x14ac:dyDescent="0.25">
      <c r="A16" s="74" t="s">
        <v>348</v>
      </c>
      <c r="B16" s="74">
        <v>16.118660169999998</v>
      </c>
      <c r="C16" s="74">
        <v>1.3141386269999999</v>
      </c>
      <c r="D16" s="74">
        <v>11.364876689999999</v>
      </c>
    </row>
    <row r="17" spans="1:4" x14ac:dyDescent="0.25">
      <c r="A17" s="74" t="s">
        <v>348</v>
      </c>
      <c r="B17" s="74">
        <v>16.602924980000001</v>
      </c>
      <c r="C17" s="74">
        <v>1.376025018</v>
      </c>
      <c r="D17" s="74">
        <v>11.609985229999999</v>
      </c>
    </row>
    <row r="18" spans="1:4" x14ac:dyDescent="0.25">
      <c r="A18" s="74" t="s">
        <v>349</v>
      </c>
      <c r="B18" s="74">
        <v>17.101738919999999</v>
      </c>
      <c r="C18" s="74">
        <v>1.4408258089999999</v>
      </c>
      <c r="D18" s="74">
        <v>11.860380080000001</v>
      </c>
    </row>
    <row r="19" spans="1:4" x14ac:dyDescent="0.25">
      <c r="A19" s="74" t="s">
        <v>349</v>
      </c>
      <c r="B19" s="74">
        <v>17.615539099999999</v>
      </c>
      <c r="C19" s="74">
        <v>1.5086782480000001</v>
      </c>
      <c r="D19" s="74">
        <v>12.11617525</v>
      </c>
    </row>
    <row r="20" spans="1:4" x14ac:dyDescent="0.25">
      <c r="A20" s="74" t="s">
        <v>349</v>
      </c>
      <c r="B20" s="74">
        <v>18.144775750000001</v>
      </c>
      <c r="C20" s="74">
        <v>1.579726043</v>
      </c>
      <c r="D20" s="74">
        <v>12.377487199999999</v>
      </c>
    </row>
    <row r="21" spans="1:4" x14ac:dyDescent="0.25">
      <c r="A21" s="74" t="s">
        <v>349</v>
      </c>
      <c r="B21" s="74">
        <v>18.68991265</v>
      </c>
      <c r="C21" s="74">
        <v>1.6541196739999999</v>
      </c>
      <c r="D21" s="74">
        <v>12.64443492</v>
      </c>
    </row>
    <row r="22" spans="1:4" x14ac:dyDescent="0.25">
      <c r="A22" s="74" t="s">
        <v>350</v>
      </c>
      <c r="B22" s="74">
        <v>19.251427499999998</v>
      </c>
      <c r="C22" s="74">
        <v>1.7320167049999999</v>
      </c>
      <c r="D22" s="74">
        <v>12.917139949999999</v>
      </c>
    </row>
    <row r="23" spans="1:4" x14ac:dyDescent="0.25">
      <c r="A23" s="74" t="s">
        <v>350</v>
      </c>
      <c r="B23" s="74">
        <v>19.829812359999998</v>
      </c>
      <c r="C23" s="74">
        <v>1.813582121</v>
      </c>
      <c r="D23" s="74">
        <v>13.195726459999999</v>
      </c>
    </row>
    <row r="24" spans="1:4" x14ac:dyDescent="0.25">
      <c r="A24" s="74" t="s">
        <v>350</v>
      </c>
      <c r="B24" s="74">
        <v>20.425574059999999</v>
      </c>
      <c r="C24" s="74">
        <v>1.8989886760000001</v>
      </c>
      <c r="D24" s="74">
        <v>13.480321310000001</v>
      </c>
    </row>
    <row r="25" spans="1:4" x14ac:dyDescent="0.25">
      <c r="A25" s="74" t="s">
        <v>350</v>
      </c>
      <c r="B25" s="74">
        <v>21.039234669999999</v>
      </c>
      <c r="C25" s="74">
        <v>1.9884172600000001</v>
      </c>
      <c r="D25" s="74">
        <v>13.77105407</v>
      </c>
    </row>
    <row r="26" spans="1:4" x14ac:dyDescent="0.25">
      <c r="A26" s="74" t="s">
        <v>351</v>
      </c>
      <c r="B26" s="74">
        <v>21.671331940000002</v>
      </c>
      <c r="C26" s="74">
        <v>2.0820572820000001</v>
      </c>
      <c r="D26" s="74">
        <v>14.068057120000001</v>
      </c>
    </row>
    <row r="27" spans="1:4" x14ac:dyDescent="0.25">
      <c r="A27" s="74" t="s">
        <v>351</v>
      </c>
      <c r="B27" s="74">
        <v>22.322419780000001</v>
      </c>
      <c r="C27" s="74">
        <v>2.1801070679999999</v>
      </c>
      <c r="D27" s="74">
        <v>14.371465690000001</v>
      </c>
    </row>
    <row r="28" spans="1:4" x14ac:dyDescent="0.25">
      <c r="A28" s="74" t="s">
        <v>351</v>
      </c>
      <c r="B28" s="74">
        <v>22.99306872</v>
      </c>
      <c r="C28" s="74">
        <v>2.2827742880000002</v>
      </c>
      <c r="D28" s="74">
        <v>14.681417939999999</v>
      </c>
    </row>
    <row r="29" spans="1:4" x14ac:dyDescent="0.25">
      <c r="A29" s="74" t="s">
        <v>351</v>
      </c>
      <c r="B29" s="74">
        <v>23.683866470000002</v>
      </c>
      <c r="C29" s="74">
        <v>2.3902763889999998</v>
      </c>
      <c r="D29" s="74">
        <v>14.998054979999999</v>
      </c>
    </row>
    <row r="30" spans="1:4" x14ac:dyDescent="0.25">
      <c r="A30" s="74" t="s">
        <v>352</v>
      </c>
      <c r="B30" s="74">
        <v>24.395418370000002</v>
      </c>
      <c r="C30" s="74">
        <v>2.502841058</v>
      </c>
      <c r="D30" s="74">
        <v>15.32152101</v>
      </c>
    </row>
    <row r="31" spans="1:4" x14ac:dyDescent="0.25">
      <c r="A31" s="74" t="s">
        <v>352</v>
      </c>
      <c r="B31" s="74">
        <v>25.128347940000001</v>
      </c>
      <c r="C31" s="74">
        <v>2.6207067070000001</v>
      </c>
      <c r="D31" s="74">
        <v>15.65196328</v>
      </c>
    </row>
    <row r="32" spans="1:4" x14ac:dyDescent="0.25">
      <c r="A32" s="74" t="s">
        <v>352</v>
      </c>
      <c r="B32" s="74">
        <v>25.883297460000001</v>
      </c>
      <c r="C32" s="74">
        <v>2.744122972</v>
      </c>
      <c r="D32" s="74">
        <v>15.98953227</v>
      </c>
    </row>
    <row r="33" spans="1:38" x14ac:dyDescent="0.25">
      <c r="A33" s="74" t="s">
        <v>352</v>
      </c>
      <c r="B33" s="74">
        <v>26.66092849</v>
      </c>
      <c r="C33" s="74">
        <v>2.873351247</v>
      </c>
      <c r="D33" s="74">
        <v>16.33438168</v>
      </c>
    </row>
    <row r="38" spans="1:38" x14ac:dyDescent="0.25">
      <c r="G38" s="414" t="str">
        <f>+G7</f>
        <v>2023 Q1</v>
      </c>
      <c r="H38" s="414" t="str">
        <f t="shared" ref="H38:AL38" si="0">+H7</f>
        <v>2023 Q2</v>
      </c>
      <c r="I38" s="414" t="str">
        <f t="shared" si="0"/>
        <v>2023 Q3</v>
      </c>
      <c r="J38" s="414" t="str">
        <f t="shared" si="0"/>
        <v>2023 Q4</v>
      </c>
      <c r="K38" s="414" t="str">
        <f t="shared" si="0"/>
        <v>2024 Q1</v>
      </c>
      <c r="L38" s="414" t="str">
        <f t="shared" si="0"/>
        <v>2024 Q2</v>
      </c>
      <c r="M38" s="414" t="str">
        <f t="shared" si="0"/>
        <v>2024 Q3</v>
      </c>
      <c r="N38" s="414" t="str">
        <f t="shared" si="0"/>
        <v>2024 Q4</v>
      </c>
      <c r="O38" s="414" t="str">
        <f t="shared" si="0"/>
        <v>2025 Q1</v>
      </c>
      <c r="P38" s="414" t="str">
        <f t="shared" si="0"/>
        <v>2025 Q2</v>
      </c>
      <c r="Q38" s="414" t="str">
        <f t="shared" si="0"/>
        <v>2025 Q3</v>
      </c>
      <c r="R38" s="414" t="str">
        <f t="shared" si="0"/>
        <v>2025 Q4</v>
      </c>
      <c r="S38" s="414" t="str">
        <f t="shared" si="0"/>
        <v>2026 Q1</v>
      </c>
      <c r="T38" s="414" t="str">
        <f t="shared" si="0"/>
        <v>2026 Q2</v>
      </c>
      <c r="U38" s="414" t="str">
        <f t="shared" si="0"/>
        <v>2026 Q3</v>
      </c>
      <c r="V38" s="414" t="str">
        <f t="shared" si="0"/>
        <v>2026 Q4</v>
      </c>
      <c r="W38" s="414" t="str">
        <f t="shared" si="0"/>
        <v>2027 Q1</v>
      </c>
      <c r="X38" s="414" t="str">
        <f t="shared" si="0"/>
        <v>2027 Q2</v>
      </c>
      <c r="Y38" s="414" t="str">
        <f t="shared" si="0"/>
        <v>2027 Q3</v>
      </c>
      <c r="Z38" s="414" t="str">
        <f t="shared" si="0"/>
        <v>2027 Q4</v>
      </c>
      <c r="AA38" s="414" t="str">
        <f t="shared" si="0"/>
        <v>2028 Q1</v>
      </c>
      <c r="AB38" s="414" t="str">
        <f t="shared" si="0"/>
        <v>2028 Q2</v>
      </c>
      <c r="AC38" s="414" t="str">
        <f t="shared" si="0"/>
        <v>2028 Q3</v>
      </c>
      <c r="AD38" s="414" t="str">
        <f t="shared" si="0"/>
        <v>2028 Q4</v>
      </c>
      <c r="AE38" s="414" t="str">
        <f t="shared" si="0"/>
        <v>2029 Q1</v>
      </c>
      <c r="AF38" s="414" t="str">
        <f t="shared" si="0"/>
        <v>2029 Q2</v>
      </c>
      <c r="AG38" s="414" t="str">
        <f t="shared" si="0"/>
        <v>2029 Q3</v>
      </c>
      <c r="AH38" s="414" t="str">
        <f t="shared" si="0"/>
        <v>2029 Q4</v>
      </c>
      <c r="AI38" s="414" t="str">
        <f t="shared" si="0"/>
        <v>2030 Q1</v>
      </c>
      <c r="AJ38" s="414" t="str">
        <f t="shared" si="0"/>
        <v>2030 Q2</v>
      </c>
      <c r="AK38" s="414" t="str">
        <f t="shared" si="0"/>
        <v>2030 Q3</v>
      </c>
      <c r="AL38" s="414" t="str">
        <f t="shared" si="0"/>
        <v>2030 Q4</v>
      </c>
    </row>
    <row r="39" spans="1:38" x14ac:dyDescent="0.25">
      <c r="F39" s="74" t="str">
        <f>+F8</f>
        <v>SaaS Tourism (USD B)</v>
      </c>
      <c r="G39" s="74">
        <f>+G2</f>
        <v>10.65</v>
      </c>
      <c r="H39" s="74">
        <f t="shared" ref="H39:AL41" si="1">+H2</f>
        <v>10.969965820000001</v>
      </c>
      <c r="I39" s="74">
        <f t="shared" si="1"/>
        <v>11.299544600000001</v>
      </c>
      <c r="J39" s="74">
        <f t="shared" si="1"/>
        <v>11.63902517</v>
      </c>
      <c r="K39" s="74">
        <f t="shared" si="1"/>
        <v>11.988705</v>
      </c>
      <c r="L39" s="74">
        <f t="shared" si="1"/>
        <v>12.348890519999999</v>
      </c>
      <c r="M39" s="74">
        <f t="shared" si="1"/>
        <v>12.719897359999999</v>
      </c>
      <c r="N39" s="74">
        <f t="shared" si="1"/>
        <v>13.102050630000001</v>
      </c>
      <c r="O39" s="74">
        <f t="shared" si="1"/>
        <v>13.49568522</v>
      </c>
      <c r="P39" s="74">
        <f t="shared" si="1"/>
        <v>13.90114606</v>
      </c>
      <c r="Q39" s="74">
        <f t="shared" si="1"/>
        <v>14.31878846</v>
      </c>
      <c r="R39" s="74">
        <f t="shared" si="1"/>
        <v>14.7489784</v>
      </c>
      <c r="S39" s="74">
        <f t="shared" si="1"/>
        <v>15.19209285</v>
      </c>
      <c r="T39" s="74">
        <f t="shared" si="1"/>
        <v>15.648520120000001</v>
      </c>
      <c r="U39" s="74">
        <f t="shared" si="1"/>
        <v>16.118660169999998</v>
      </c>
      <c r="V39" s="74">
        <f t="shared" si="1"/>
        <v>16.602924980000001</v>
      </c>
      <c r="W39" s="74">
        <f t="shared" si="1"/>
        <v>17.101738919999999</v>
      </c>
      <c r="X39" s="74">
        <f t="shared" si="1"/>
        <v>17.615539099999999</v>
      </c>
      <c r="Y39" s="74">
        <f t="shared" si="1"/>
        <v>18.144775750000001</v>
      </c>
      <c r="Z39" s="74">
        <f t="shared" si="1"/>
        <v>18.68991265</v>
      </c>
      <c r="AA39" s="74">
        <f t="shared" si="1"/>
        <v>19.251427499999998</v>
      </c>
      <c r="AB39" s="74">
        <f t="shared" si="1"/>
        <v>19.829812359999998</v>
      </c>
      <c r="AC39" s="74">
        <f t="shared" si="1"/>
        <v>20.425574059999999</v>
      </c>
      <c r="AD39" s="74">
        <f t="shared" si="1"/>
        <v>21.039234669999999</v>
      </c>
      <c r="AE39" s="74">
        <f t="shared" si="1"/>
        <v>21.671331940000002</v>
      </c>
      <c r="AF39" s="74">
        <f t="shared" si="1"/>
        <v>22.322419780000001</v>
      </c>
      <c r="AG39" s="74">
        <f t="shared" si="1"/>
        <v>22.99306872</v>
      </c>
      <c r="AH39" s="74">
        <f t="shared" si="1"/>
        <v>23.683866470000002</v>
      </c>
      <c r="AI39" s="74">
        <f t="shared" si="1"/>
        <v>24.395418370000002</v>
      </c>
      <c r="AJ39" s="74">
        <f t="shared" si="1"/>
        <v>25.128347940000001</v>
      </c>
      <c r="AK39" s="74">
        <f t="shared" si="1"/>
        <v>25.883297460000001</v>
      </c>
      <c r="AL39" s="74">
        <f t="shared" si="1"/>
        <v>26.66092849</v>
      </c>
    </row>
    <row r="40" spans="1:38" x14ac:dyDescent="0.25">
      <c r="F40" s="74" t="str">
        <f t="shared" ref="F40:F41" si="2">+F9</f>
        <v>AI in Tourism SaaS (USD B)</v>
      </c>
      <c r="G40" s="74">
        <f t="shared" ref="G40:V41" si="3">+G3</f>
        <v>0.69</v>
      </c>
      <c r="H40" s="74">
        <f t="shared" si="3"/>
        <v>0.72249399199999997</v>
      </c>
      <c r="I40" s="74">
        <f t="shared" si="3"/>
        <v>0.75651821500000005</v>
      </c>
      <c r="J40" s="74">
        <f t="shared" si="3"/>
        <v>0.79214473200000002</v>
      </c>
      <c r="K40" s="74">
        <f t="shared" si="3"/>
        <v>0.82944899999999999</v>
      </c>
      <c r="L40" s="74">
        <f t="shared" si="3"/>
        <v>0.86851002799999999</v>
      </c>
      <c r="M40" s="74">
        <f t="shared" si="3"/>
        <v>0.90941054700000001</v>
      </c>
      <c r="N40" s="74">
        <f t="shared" si="3"/>
        <v>0.95223718300000004</v>
      </c>
      <c r="O40" s="74">
        <f t="shared" si="3"/>
        <v>0.99708064299999999</v>
      </c>
      <c r="P40" s="74">
        <f t="shared" si="3"/>
        <v>1.044035904</v>
      </c>
      <c r="Q40" s="74">
        <f t="shared" si="3"/>
        <v>1.093202418</v>
      </c>
      <c r="R40" s="74">
        <f t="shared" si="3"/>
        <v>1.1446843179999999</v>
      </c>
      <c r="S40" s="74">
        <f t="shared" si="3"/>
        <v>1.198590641</v>
      </c>
      <c r="T40" s="74">
        <f t="shared" si="3"/>
        <v>1.2550355609999999</v>
      </c>
      <c r="U40" s="74">
        <f t="shared" si="3"/>
        <v>1.3141386269999999</v>
      </c>
      <c r="V40" s="74">
        <f t="shared" si="3"/>
        <v>1.376025018</v>
      </c>
      <c r="W40" s="74">
        <f t="shared" si="1"/>
        <v>1.4408258089999999</v>
      </c>
      <c r="X40" s="74">
        <f t="shared" si="1"/>
        <v>1.5086782480000001</v>
      </c>
      <c r="Y40" s="74">
        <f t="shared" si="1"/>
        <v>1.579726043</v>
      </c>
      <c r="Z40" s="74">
        <f t="shared" si="1"/>
        <v>1.6541196739999999</v>
      </c>
      <c r="AA40" s="74">
        <f t="shared" si="1"/>
        <v>1.7320167049999999</v>
      </c>
      <c r="AB40" s="74">
        <f t="shared" si="1"/>
        <v>1.813582121</v>
      </c>
      <c r="AC40" s="74">
        <f t="shared" si="1"/>
        <v>1.8989886760000001</v>
      </c>
      <c r="AD40" s="74">
        <f t="shared" si="1"/>
        <v>1.9884172600000001</v>
      </c>
      <c r="AE40" s="74">
        <f t="shared" si="1"/>
        <v>2.0820572820000001</v>
      </c>
      <c r="AF40" s="74">
        <f t="shared" si="1"/>
        <v>2.1801070679999999</v>
      </c>
      <c r="AG40" s="74">
        <f t="shared" si="1"/>
        <v>2.2827742880000002</v>
      </c>
      <c r="AH40" s="74">
        <f t="shared" si="1"/>
        <v>2.3902763889999998</v>
      </c>
      <c r="AI40" s="74">
        <f t="shared" si="1"/>
        <v>2.502841058</v>
      </c>
      <c r="AJ40" s="74">
        <f t="shared" si="1"/>
        <v>2.6207067070000001</v>
      </c>
      <c r="AK40" s="74">
        <f t="shared" si="1"/>
        <v>2.744122972</v>
      </c>
      <c r="AL40" s="74">
        <f t="shared" si="1"/>
        <v>2.873351247</v>
      </c>
    </row>
    <row r="41" spans="1:38" x14ac:dyDescent="0.25">
      <c r="F41" s="74" t="str">
        <f t="shared" si="2"/>
        <v>OTAs (USD B)</v>
      </c>
      <c r="G41" s="74">
        <f t="shared" si="3"/>
        <v>8.43</v>
      </c>
      <c r="H41" s="74">
        <f t="shared" si="1"/>
        <v>8.611811479</v>
      </c>
      <c r="I41" s="74">
        <f t="shared" si="1"/>
        <v>8.7975441229999998</v>
      </c>
      <c r="J41" s="74">
        <f t="shared" si="1"/>
        <v>8.9872824990000009</v>
      </c>
      <c r="K41" s="74">
        <f t="shared" si="1"/>
        <v>9.1811129999999999</v>
      </c>
      <c r="L41" s="74">
        <f t="shared" si="1"/>
        <v>9.379123882</v>
      </c>
      <c r="M41" s="74">
        <f t="shared" si="1"/>
        <v>9.5814053040000005</v>
      </c>
      <c r="N41" s="74">
        <f t="shared" si="1"/>
        <v>9.7880493689999994</v>
      </c>
      <c r="O41" s="74">
        <f t="shared" si="1"/>
        <v>9.9991501679999999</v>
      </c>
      <c r="P41" s="74">
        <f t="shared" si="1"/>
        <v>10.21480382</v>
      </c>
      <c r="Q41" s="74">
        <f t="shared" si="1"/>
        <v>10.43510852</v>
      </c>
      <c r="R41" s="74">
        <f t="shared" si="1"/>
        <v>10.660164569999999</v>
      </c>
      <c r="S41" s="74">
        <f t="shared" si="1"/>
        <v>10.89007445</v>
      </c>
      <c r="T41" s="74">
        <f t="shared" si="1"/>
        <v>11.124942839999999</v>
      </c>
      <c r="U41" s="74">
        <f t="shared" si="1"/>
        <v>11.364876689999999</v>
      </c>
      <c r="V41" s="74">
        <f t="shared" si="1"/>
        <v>11.609985229999999</v>
      </c>
      <c r="W41" s="74">
        <f t="shared" si="1"/>
        <v>11.860380080000001</v>
      </c>
      <c r="X41" s="74">
        <f t="shared" si="1"/>
        <v>12.11617525</v>
      </c>
      <c r="Y41" s="74">
        <f t="shared" si="1"/>
        <v>12.377487199999999</v>
      </c>
      <c r="Z41" s="74">
        <f t="shared" si="1"/>
        <v>12.64443492</v>
      </c>
      <c r="AA41" s="74">
        <f t="shared" si="1"/>
        <v>12.917139949999999</v>
      </c>
      <c r="AB41" s="74">
        <f t="shared" si="1"/>
        <v>13.195726459999999</v>
      </c>
      <c r="AC41" s="74">
        <f t="shared" si="1"/>
        <v>13.480321310000001</v>
      </c>
      <c r="AD41" s="74">
        <f t="shared" si="1"/>
        <v>13.77105407</v>
      </c>
      <c r="AE41" s="74">
        <f t="shared" si="1"/>
        <v>14.068057120000001</v>
      </c>
      <c r="AF41" s="74">
        <f t="shared" si="1"/>
        <v>14.371465690000001</v>
      </c>
      <c r="AG41" s="74">
        <f t="shared" si="1"/>
        <v>14.681417939999999</v>
      </c>
      <c r="AH41" s="74">
        <f t="shared" si="1"/>
        <v>14.998054979999999</v>
      </c>
      <c r="AI41" s="74">
        <f t="shared" si="1"/>
        <v>15.32152101</v>
      </c>
      <c r="AJ41" s="74">
        <f t="shared" si="1"/>
        <v>15.65196328</v>
      </c>
      <c r="AK41" s="74">
        <f t="shared" si="1"/>
        <v>15.98953227</v>
      </c>
      <c r="AL41" s="74">
        <f t="shared" si="1"/>
        <v>16.33438168</v>
      </c>
    </row>
    <row r="44" spans="1:38" x14ac:dyDescent="0.25">
      <c r="F44" s="280" t="s">
        <v>387</v>
      </c>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row>
    <row r="45" spans="1:38" x14ac:dyDescent="0.25">
      <c r="F45" s="275" t="str">
        <f>+F39</f>
        <v>SaaS Tourism (USD B)</v>
      </c>
      <c r="G45" s="287">
        <v>0</v>
      </c>
      <c r="H45" s="287">
        <f>+(H39-G39)/G39</f>
        <v>3.0043738967136167E-2</v>
      </c>
      <c r="I45" s="287">
        <f t="shared" ref="I45:J45" si="4">+(I39-H39)/H39</f>
        <v>3.0043738094345337E-2</v>
      </c>
      <c r="J45" s="287">
        <f t="shared" si="4"/>
        <v>3.0043739107857424E-2</v>
      </c>
      <c r="K45" s="287">
        <f t="shared" ref="K45:AL45" si="5">+(K39-J39)/J39</f>
        <v>3.0043738620078909E-2</v>
      </c>
      <c r="L45" s="287">
        <f t="shared" si="5"/>
        <v>3.0043738669022213E-2</v>
      </c>
      <c r="M45" s="287">
        <f t="shared" si="5"/>
        <v>3.0043738698559596E-2</v>
      </c>
      <c r="N45" s="287">
        <f t="shared" si="5"/>
        <v>3.0043738497588134E-2</v>
      </c>
      <c r="O45" s="287">
        <f t="shared" si="5"/>
        <v>3.0043739038733933E-2</v>
      </c>
      <c r="P45" s="287">
        <f t="shared" si="5"/>
        <v>3.0043738675760247E-2</v>
      </c>
      <c r="Q45" s="287">
        <f t="shared" si="5"/>
        <v>3.0043738710274371E-2</v>
      </c>
      <c r="R45" s="287">
        <f t="shared" si="5"/>
        <v>3.004373877034007E-2</v>
      </c>
      <c r="S45" s="287">
        <f t="shared" si="5"/>
        <v>3.0043738486999174E-2</v>
      </c>
      <c r="T45" s="287">
        <f t="shared" si="5"/>
        <v>3.0043738838786832E-2</v>
      </c>
      <c r="U45" s="287">
        <f t="shared" si="5"/>
        <v>3.0043738730228101E-2</v>
      </c>
      <c r="V45" s="287">
        <f t="shared" si="5"/>
        <v>3.0043738430649145E-2</v>
      </c>
      <c r="W45" s="287">
        <f t="shared" si="5"/>
        <v>3.0043738714766993E-2</v>
      </c>
      <c r="X45" s="287">
        <f t="shared" si="5"/>
        <v>3.0043738967335407E-2</v>
      </c>
      <c r="Y45" s="287">
        <f t="shared" si="5"/>
        <v>3.0043738485414927E-2</v>
      </c>
      <c r="Z45" s="287">
        <f t="shared" si="5"/>
        <v>3.0043738622672105E-2</v>
      </c>
      <c r="AA45" s="287">
        <f t="shared" si="5"/>
        <v>3.0043738593930679E-2</v>
      </c>
      <c r="AB45" s="287">
        <f t="shared" si="5"/>
        <v>3.0043738834431885E-2</v>
      </c>
      <c r="AC45" s="287">
        <f t="shared" si="5"/>
        <v>3.0043738648871443E-2</v>
      </c>
      <c r="AD45" s="287">
        <f t="shared" si="5"/>
        <v>3.0043738707043233E-2</v>
      </c>
      <c r="AE45" s="287">
        <f t="shared" si="5"/>
        <v>3.0043738753544817E-2</v>
      </c>
      <c r="AF45" s="287">
        <f t="shared" si="5"/>
        <v>3.0043738972880075E-2</v>
      </c>
      <c r="AG45" s="287">
        <f t="shared" si="5"/>
        <v>3.0043738385426937E-2</v>
      </c>
      <c r="AH45" s="287">
        <f t="shared" si="5"/>
        <v>3.0043738763722599E-2</v>
      </c>
      <c r="AI45" s="287">
        <f t="shared" si="5"/>
        <v>3.0043738884498104E-2</v>
      </c>
      <c r="AJ45" s="287">
        <f t="shared" si="5"/>
        <v>3.0043738495639481E-2</v>
      </c>
      <c r="AK45" s="287">
        <f t="shared" si="5"/>
        <v>3.0043738721010411E-2</v>
      </c>
      <c r="AL45" s="287">
        <f t="shared" si="5"/>
        <v>3.0043738870665453E-2</v>
      </c>
    </row>
    <row r="46" spans="1:38" x14ac:dyDescent="0.25">
      <c r="F46" s="275" t="str">
        <f t="shared" ref="F46:F47" si="6">+F40</f>
        <v>AI in Tourism SaaS (USD B)</v>
      </c>
      <c r="G46" s="287">
        <v>0</v>
      </c>
      <c r="H46" s="287">
        <f t="shared" ref="H46:J46" si="7">+(H40-G40)/G40</f>
        <v>4.709274202898555E-2</v>
      </c>
      <c r="I46" s="287">
        <f t="shared" si="7"/>
        <v>4.7092741776045215E-2</v>
      </c>
      <c r="J46" s="287">
        <f t="shared" si="7"/>
        <v>4.709274184495342E-2</v>
      </c>
      <c r="K46" s="287">
        <f t="shared" ref="K46:AL46" si="8">+(K40-J40)/J40</f>
        <v>4.7092742642893662E-2</v>
      </c>
      <c r="L46" s="287">
        <f t="shared" si="8"/>
        <v>4.7092742290363844E-2</v>
      </c>
      <c r="M46" s="287">
        <f t="shared" si="8"/>
        <v>4.7092742376487591E-2</v>
      </c>
      <c r="N46" s="287">
        <f t="shared" si="8"/>
        <v>4.7092741711956446E-2</v>
      </c>
      <c r="O46" s="287">
        <f t="shared" si="8"/>
        <v>4.7092742019085747E-2</v>
      </c>
      <c r="P46" s="287">
        <f t="shared" si="8"/>
        <v>4.7092741524619113E-2</v>
      </c>
      <c r="Q46" s="287">
        <f t="shared" si="8"/>
        <v>4.709274251165977E-2</v>
      </c>
      <c r="R46" s="287">
        <f t="shared" si="8"/>
        <v>4.7092742526297603E-2</v>
      </c>
      <c r="S46" s="287">
        <f t="shared" si="8"/>
        <v>4.7092741773719395E-2</v>
      </c>
      <c r="T46" s="287">
        <f t="shared" si="8"/>
        <v>4.7092742149986384E-2</v>
      </c>
      <c r="U46" s="287">
        <f t="shared" si="8"/>
        <v>4.7092742099600189E-2</v>
      </c>
      <c r="V46" s="287">
        <f t="shared" si="8"/>
        <v>4.7092741761406307E-2</v>
      </c>
      <c r="W46" s="287">
        <f t="shared" si="8"/>
        <v>4.7092741885017032E-2</v>
      </c>
      <c r="X46" s="287">
        <f t="shared" si="8"/>
        <v>4.7092742631458621E-2</v>
      </c>
      <c r="Y46" s="287">
        <f t="shared" si="8"/>
        <v>4.7092741672510617E-2</v>
      </c>
      <c r="Z46" s="287">
        <f t="shared" si="8"/>
        <v>4.7092742016661152E-2</v>
      </c>
      <c r="AA46" s="287">
        <f t="shared" si="8"/>
        <v>4.7092741972912418E-2</v>
      </c>
      <c r="AB46" s="287">
        <f t="shared" si="8"/>
        <v>4.709274209915898E-2</v>
      </c>
      <c r="AC46" s="287">
        <f t="shared" si="8"/>
        <v>4.7092742044075347E-2</v>
      </c>
      <c r="AD46" s="287">
        <f t="shared" si="8"/>
        <v>4.7092742115961927E-2</v>
      </c>
      <c r="AE46" s="287">
        <f t="shared" si="8"/>
        <v>4.7092742496109688E-2</v>
      </c>
      <c r="AF46" s="287">
        <f t="shared" si="8"/>
        <v>4.7092741802864484E-2</v>
      </c>
      <c r="AG46" s="287">
        <f t="shared" si="8"/>
        <v>4.7092742144167157E-2</v>
      </c>
      <c r="AH46" s="287">
        <f t="shared" si="8"/>
        <v>4.7092742180036187E-2</v>
      </c>
      <c r="AI46" s="287">
        <f t="shared" si="8"/>
        <v>4.7092741876219979E-2</v>
      </c>
      <c r="AJ46" s="287">
        <f t="shared" si="8"/>
        <v>4.7092742315081551E-2</v>
      </c>
      <c r="AK46" s="287">
        <f t="shared" si="8"/>
        <v>4.7092742072339003E-2</v>
      </c>
      <c r="AL46" s="287">
        <f t="shared" si="8"/>
        <v>4.7092741950195666E-2</v>
      </c>
    </row>
    <row r="47" spans="1:38" x14ac:dyDescent="0.25">
      <c r="F47" s="275" t="str">
        <f t="shared" si="6"/>
        <v>OTAs (USD B)</v>
      </c>
      <c r="G47" s="287">
        <v>0</v>
      </c>
      <c r="H47" s="287">
        <f t="shared" ref="H47:J47" si="9">+(H41-G41)/G41</f>
        <v>2.156719798339268E-2</v>
      </c>
      <c r="I47" s="287">
        <f t="shared" si="9"/>
        <v>2.1567198080556099E-2</v>
      </c>
      <c r="J47" s="287">
        <f t="shared" si="9"/>
        <v>2.1567197998354513E-2</v>
      </c>
      <c r="K47" s="287">
        <f t="shared" ref="K47:AL47" si="10">+(K41-J41)/J41</f>
        <v>2.1567197984659565E-2</v>
      </c>
      <c r="L47" s="287">
        <f t="shared" si="10"/>
        <v>2.1567198007474711E-2</v>
      </c>
      <c r="M47" s="287">
        <f t="shared" si="10"/>
        <v>2.1567198018165642E-2</v>
      </c>
      <c r="N47" s="287">
        <f t="shared" si="10"/>
        <v>2.1567197967685407E-2</v>
      </c>
      <c r="O47" s="287">
        <f t="shared" si="10"/>
        <v>2.1567198022987462E-2</v>
      </c>
      <c r="P47" s="287">
        <f t="shared" si="10"/>
        <v>2.1567198049505312E-2</v>
      </c>
      <c r="Q47" s="287">
        <f t="shared" si="10"/>
        <v>2.1567198340966258E-2</v>
      </c>
      <c r="R47" s="287">
        <f t="shared" si="10"/>
        <v>2.1567197846448383E-2</v>
      </c>
      <c r="S47" s="287">
        <f t="shared" si="10"/>
        <v>2.156719800058406E-2</v>
      </c>
      <c r="T47" s="287">
        <f t="shared" si="10"/>
        <v>2.1567197825722764E-2</v>
      </c>
      <c r="U47" s="287">
        <f t="shared" si="10"/>
        <v>2.1567198452230422E-2</v>
      </c>
      <c r="V47" s="287">
        <f t="shared" si="10"/>
        <v>2.1567197488000234E-2</v>
      </c>
      <c r="W47" s="287">
        <f t="shared" si="10"/>
        <v>2.1567197979975472E-2</v>
      </c>
      <c r="X47" s="287">
        <f t="shared" si="10"/>
        <v>2.1567198375989898E-2</v>
      </c>
      <c r="Y47" s="287">
        <f t="shared" si="10"/>
        <v>2.1567197948874142E-2</v>
      </c>
      <c r="Z47" s="287">
        <f t="shared" si="10"/>
        <v>2.1567198227439979E-2</v>
      </c>
      <c r="AA47" s="287">
        <f t="shared" si="10"/>
        <v>2.1567197879966558E-2</v>
      </c>
      <c r="AB47" s="287">
        <f t="shared" si="10"/>
        <v>2.1567197621018285E-2</v>
      </c>
      <c r="AC47" s="287">
        <f t="shared" si="10"/>
        <v>2.1567198354913556E-2</v>
      </c>
      <c r="AD47" s="287">
        <f t="shared" si="10"/>
        <v>2.1567198089286428E-2</v>
      </c>
      <c r="AE47" s="287">
        <f t="shared" si="10"/>
        <v>2.1567198014784988E-2</v>
      </c>
      <c r="AF47" s="287">
        <f t="shared" si="10"/>
        <v>2.1567197759572374E-2</v>
      </c>
      <c r="AG47" s="287">
        <f t="shared" si="10"/>
        <v>2.1567198272314732E-2</v>
      </c>
      <c r="AH47" s="287">
        <f t="shared" si="10"/>
        <v>2.1567197480109324E-2</v>
      </c>
      <c r="AI47" s="287">
        <f t="shared" si="10"/>
        <v>2.1567198575504924E-2</v>
      </c>
      <c r="AJ47" s="287">
        <f t="shared" si="10"/>
        <v>2.1567197524601425E-2</v>
      </c>
      <c r="AK47" s="287">
        <f t="shared" si="10"/>
        <v>2.1567197926623261E-2</v>
      </c>
      <c r="AL47" s="287">
        <f t="shared" si="10"/>
        <v>2.1567198100410735E-2</v>
      </c>
    </row>
    <row r="50" spans="6:38" x14ac:dyDescent="0.25">
      <c r="F50" s="280" t="s">
        <v>385</v>
      </c>
    </row>
    <row r="51" spans="6:38" x14ac:dyDescent="0.25">
      <c r="F51" s="275" t="str">
        <f>+F45</f>
        <v>SaaS Tourism (USD B)</v>
      </c>
      <c r="G51" s="415">
        <f>+G45</f>
        <v>0</v>
      </c>
      <c r="H51" s="415">
        <f>+H45+G51</f>
        <v>3.0043738967136167E-2</v>
      </c>
      <c r="I51" s="415">
        <f t="shared" ref="I51:X51" si="11">+I45+H51</f>
        <v>6.0087477061481501E-2</v>
      </c>
      <c r="J51" s="415">
        <f t="shared" si="11"/>
        <v>9.0131216169338918E-2</v>
      </c>
      <c r="K51" s="415">
        <f t="shared" si="11"/>
        <v>0.12017495478941782</v>
      </c>
      <c r="L51" s="415">
        <f t="shared" si="11"/>
        <v>0.15021869345844002</v>
      </c>
      <c r="M51" s="415">
        <f t="shared" si="11"/>
        <v>0.18026243215699961</v>
      </c>
      <c r="N51" s="415">
        <f t="shared" si="11"/>
        <v>0.21030617065458773</v>
      </c>
      <c r="O51" s="415">
        <f t="shared" si="11"/>
        <v>0.24034990969332165</v>
      </c>
      <c r="P51" s="415">
        <f t="shared" si="11"/>
        <v>0.27039364836908192</v>
      </c>
      <c r="Q51" s="415">
        <f t="shared" si="11"/>
        <v>0.3004373870793563</v>
      </c>
      <c r="R51" s="415">
        <f t="shared" si="11"/>
        <v>0.33048112584969636</v>
      </c>
      <c r="S51" s="415">
        <f t="shared" si="11"/>
        <v>0.36052486433669551</v>
      </c>
      <c r="T51" s="415">
        <f t="shared" si="11"/>
        <v>0.39056860317548237</v>
      </c>
      <c r="U51" s="415">
        <f t="shared" si="11"/>
        <v>0.42061234190571045</v>
      </c>
      <c r="V51" s="415">
        <f t="shared" si="11"/>
        <v>0.45065608033635962</v>
      </c>
      <c r="W51" s="415">
        <f t="shared" si="11"/>
        <v>0.48069981905112663</v>
      </c>
      <c r="X51" s="415">
        <f t="shared" si="11"/>
        <v>0.51074355801846205</v>
      </c>
      <c r="Y51" s="415">
        <f>+Y45+X51</f>
        <v>0.54078729650387702</v>
      </c>
      <c r="Z51" s="415">
        <f t="shared" ref="Z51:AL51" si="12">+Z45+Y51</f>
        <v>0.57083103512654909</v>
      </c>
      <c r="AA51" s="415">
        <f t="shared" si="12"/>
        <v>0.60087477372047982</v>
      </c>
      <c r="AB51" s="415">
        <f t="shared" si="12"/>
        <v>0.63091851255491171</v>
      </c>
      <c r="AC51" s="415">
        <f t="shared" si="12"/>
        <v>0.66096225120378316</v>
      </c>
      <c r="AD51" s="415">
        <f t="shared" si="12"/>
        <v>0.6910059899108264</v>
      </c>
      <c r="AE51" s="415">
        <f t="shared" si="12"/>
        <v>0.72104972866437123</v>
      </c>
      <c r="AF51" s="415">
        <f t="shared" si="12"/>
        <v>0.75109346763725127</v>
      </c>
      <c r="AG51" s="415">
        <f t="shared" si="12"/>
        <v>0.78113720602267822</v>
      </c>
      <c r="AH51" s="415">
        <f t="shared" si="12"/>
        <v>0.81118094478640079</v>
      </c>
      <c r="AI51" s="415">
        <f t="shared" si="12"/>
        <v>0.84122468367089887</v>
      </c>
      <c r="AJ51" s="415">
        <f t="shared" si="12"/>
        <v>0.87126842216653833</v>
      </c>
      <c r="AK51" s="415">
        <f t="shared" si="12"/>
        <v>0.90131216088754873</v>
      </c>
      <c r="AL51" s="415">
        <f t="shared" si="12"/>
        <v>0.9313558997582142</v>
      </c>
    </row>
    <row r="52" spans="6:38" x14ac:dyDescent="0.25">
      <c r="F52" s="275" t="str">
        <f t="shared" ref="F52:G53" si="13">+F46</f>
        <v>AI in Tourism SaaS (USD B)</v>
      </c>
      <c r="G52" s="415">
        <f t="shared" si="13"/>
        <v>0</v>
      </c>
      <c r="H52" s="415">
        <f>+H46+G52</f>
        <v>4.709274202898555E-2</v>
      </c>
      <c r="I52" s="415">
        <f t="shared" ref="I52:X52" si="14">+I46+H52</f>
        <v>9.4185483805030765E-2</v>
      </c>
      <c r="J52" s="415">
        <f t="shared" si="14"/>
        <v>0.14127822564998418</v>
      </c>
      <c r="K52" s="415">
        <f t="shared" si="14"/>
        <v>0.18837096829287786</v>
      </c>
      <c r="L52" s="415">
        <f t="shared" si="14"/>
        <v>0.2354637105832417</v>
      </c>
      <c r="M52" s="415">
        <f t="shared" si="14"/>
        <v>0.28255645295972931</v>
      </c>
      <c r="N52" s="415">
        <f t="shared" si="14"/>
        <v>0.32964919467168574</v>
      </c>
      <c r="O52" s="415">
        <f t="shared" si="14"/>
        <v>0.3767419366907715</v>
      </c>
      <c r="P52" s="415">
        <f t="shared" si="14"/>
        <v>0.42383467821539061</v>
      </c>
      <c r="Q52" s="415">
        <f t="shared" si="14"/>
        <v>0.47092742072705041</v>
      </c>
      <c r="R52" s="415">
        <f t="shared" si="14"/>
        <v>0.51802016325334799</v>
      </c>
      <c r="S52" s="415">
        <f t="shared" si="14"/>
        <v>0.56511290502706735</v>
      </c>
      <c r="T52" s="415">
        <f t="shared" si="14"/>
        <v>0.61220564717705372</v>
      </c>
      <c r="U52" s="415">
        <f t="shared" si="14"/>
        <v>0.65929838927665396</v>
      </c>
      <c r="V52" s="415">
        <f t="shared" si="14"/>
        <v>0.70639113103806028</v>
      </c>
      <c r="W52" s="415">
        <f t="shared" si="14"/>
        <v>0.75348387292307728</v>
      </c>
      <c r="X52" s="415">
        <f t="shared" si="14"/>
        <v>0.80057661555453585</v>
      </c>
      <c r="Y52" s="415">
        <f>+Y46+X52</f>
        <v>0.8476693572270465</v>
      </c>
      <c r="Z52" s="415">
        <f t="shared" ref="Z52:AL52" si="15">+Z46+Y52</f>
        <v>0.89476209924370764</v>
      </c>
      <c r="AA52" s="415">
        <f t="shared" si="15"/>
        <v>0.94185484121662011</v>
      </c>
      <c r="AB52" s="415">
        <f t="shared" si="15"/>
        <v>0.98894758331577903</v>
      </c>
      <c r="AC52" s="415">
        <f t="shared" si="15"/>
        <v>1.0360403253598545</v>
      </c>
      <c r="AD52" s="415">
        <f t="shared" si="15"/>
        <v>1.0831330674758164</v>
      </c>
      <c r="AE52" s="415">
        <f t="shared" si="15"/>
        <v>1.130225809971926</v>
      </c>
      <c r="AF52" s="415">
        <f t="shared" si="15"/>
        <v>1.1773185517747904</v>
      </c>
      <c r="AG52" s="415">
        <f t="shared" si="15"/>
        <v>1.2244112939189575</v>
      </c>
      <c r="AH52" s="415">
        <f t="shared" si="15"/>
        <v>1.2715040360989938</v>
      </c>
      <c r="AI52" s="415">
        <f t="shared" si="15"/>
        <v>1.3185967779752137</v>
      </c>
      <c r="AJ52" s="415">
        <f t="shared" si="15"/>
        <v>1.3656895202902952</v>
      </c>
      <c r="AK52" s="415">
        <f t="shared" si="15"/>
        <v>1.4127822623626343</v>
      </c>
      <c r="AL52" s="415">
        <f t="shared" si="15"/>
        <v>1.4598750043128299</v>
      </c>
    </row>
    <row r="53" spans="6:38" x14ac:dyDescent="0.25">
      <c r="F53" s="275" t="str">
        <f t="shared" si="13"/>
        <v>OTAs (USD B)</v>
      </c>
      <c r="G53" s="415">
        <f t="shared" si="13"/>
        <v>0</v>
      </c>
      <c r="H53" s="415">
        <f>+H47+G53</f>
        <v>2.156719798339268E-2</v>
      </c>
      <c r="I53" s="415">
        <f t="shared" ref="I53:X53" si="16">+I47+H53</f>
        <v>4.3134396063948782E-2</v>
      </c>
      <c r="J53" s="415">
        <f t="shared" si="16"/>
        <v>6.4701594062303303E-2</v>
      </c>
      <c r="K53" s="415">
        <f t="shared" si="16"/>
        <v>8.6268792046962861E-2</v>
      </c>
      <c r="L53" s="415">
        <f t="shared" si="16"/>
        <v>0.10783599005443757</v>
      </c>
      <c r="M53" s="415">
        <f t="shared" si="16"/>
        <v>0.1294031880726032</v>
      </c>
      <c r="N53" s="415">
        <f t="shared" si="16"/>
        <v>0.15097038604028862</v>
      </c>
      <c r="O53" s="415">
        <f t="shared" si="16"/>
        <v>0.17253758406327607</v>
      </c>
      <c r="P53" s="415">
        <f t="shared" si="16"/>
        <v>0.19410478211278137</v>
      </c>
      <c r="Q53" s="415">
        <f t="shared" si="16"/>
        <v>0.21567198045374764</v>
      </c>
      <c r="R53" s="415">
        <f t="shared" si="16"/>
        <v>0.23723917830019603</v>
      </c>
      <c r="S53" s="415">
        <f t="shared" si="16"/>
        <v>0.25880637630078007</v>
      </c>
      <c r="T53" s="415">
        <f t="shared" si="16"/>
        <v>0.28037357412650282</v>
      </c>
      <c r="U53" s="415">
        <f t="shared" si="16"/>
        <v>0.30194077257873325</v>
      </c>
      <c r="V53" s="415">
        <f t="shared" si="16"/>
        <v>0.32350797006673349</v>
      </c>
      <c r="W53" s="415">
        <f t="shared" si="16"/>
        <v>0.34507516804670896</v>
      </c>
      <c r="X53" s="415">
        <f t="shared" si="16"/>
        <v>0.36664236642269887</v>
      </c>
      <c r="Y53" s="415">
        <f>+Y47+X53</f>
        <v>0.388209564371573</v>
      </c>
      <c r="Z53" s="415">
        <f t="shared" ref="Z53:AL53" si="17">+Z47+Y53</f>
        <v>0.40977676259901297</v>
      </c>
      <c r="AA53" s="415">
        <f t="shared" si="17"/>
        <v>0.43134396047897955</v>
      </c>
      <c r="AB53" s="415">
        <f t="shared" si="17"/>
        <v>0.45291115809999782</v>
      </c>
      <c r="AC53" s="415">
        <f t="shared" si="17"/>
        <v>0.47447835645491138</v>
      </c>
      <c r="AD53" s="415">
        <f t="shared" si="17"/>
        <v>0.4960455545441978</v>
      </c>
      <c r="AE53" s="415">
        <f t="shared" si="17"/>
        <v>0.51761275255898276</v>
      </c>
      <c r="AF53" s="415">
        <f t="shared" si="17"/>
        <v>0.53917995031855515</v>
      </c>
      <c r="AG53" s="415">
        <f t="shared" si="17"/>
        <v>0.56074714859086983</v>
      </c>
      <c r="AH53" s="415">
        <f t="shared" si="17"/>
        <v>0.58231434607097921</v>
      </c>
      <c r="AI53" s="415">
        <f t="shared" si="17"/>
        <v>0.60388154464648414</v>
      </c>
      <c r="AJ53" s="415">
        <f t="shared" si="17"/>
        <v>0.62544874217108559</v>
      </c>
      <c r="AK53" s="415">
        <f t="shared" si="17"/>
        <v>0.64701594009770891</v>
      </c>
      <c r="AL53" s="415">
        <f t="shared" si="17"/>
        <v>0.66858313819811965</v>
      </c>
    </row>
    <row r="56" spans="6:38" x14ac:dyDescent="0.25">
      <c r="F56" t="s">
        <v>341</v>
      </c>
      <c r="G56" s="414" t="str">
        <f>+G38</f>
        <v>2023 Q1</v>
      </c>
      <c r="H56" s="414" t="str">
        <f t="shared" ref="H56:AL56" si="18">+H38</f>
        <v>2023 Q2</v>
      </c>
      <c r="I56" s="414" t="str">
        <f t="shared" si="18"/>
        <v>2023 Q3</v>
      </c>
      <c r="J56" s="414" t="str">
        <f t="shared" si="18"/>
        <v>2023 Q4</v>
      </c>
      <c r="K56" s="414" t="str">
        <f t="shared" si="18"/>
        <v>2024 Q1</v>
      </c>
      <c r="L56" s="414" t="str">
        <f t="shared" si="18"/>
        <v>2024 Q2</v>
      </c>
      <c r="M56" s="414" t="str">
        <f t="shared" si="18"/>
        <v>2024 Q3</v>
      </c>
      <c r="N56" s="414" t="str">
        <f t="shared" si="18"/>
        <v>2024 Q4</v>
      </c>
      <c r="O56" s="414" t="str">
        <f t="shared" si="18"/>
        <v>2025 Q1</v>
      </c>
      <c r="P56" s="414" t="str">
        <f t="shared" si="18"/>
        <v>2025 Q2</v>
      </c>
      <c r="Q56" s="414" t="str">
        <f t="shared" si="18"/>
        <v>2025 Q3</v>
      </c>
      <c r="R56" s="414" t="str">
        <f t="shared" si="18"/>
        <v>2025 Q4</v>
      </c>
      <c r="S56" s="414" t="str">
        <f t="shared" si="18"/>
        <v>2026 Q1</v>
      </c>
      <c r="T56" s="414" t="str">
        <f t="shared" si="18"/>
        <v>2026 Q2</v>
      </c>
      <c r="U56" s="414" t="str">
        <f t="shared" si="18"/>
        <v>2026 Q3</v>
      </c>
      <c r="V56" s="414" t="str">
        <f t="shared" si="18"/>
        <v>2026 Q4</v>
      </c>
      <c r="W56" s="414" t="str">
        <f t="shared" si="18"/>
        <v>2027 Q1</v>
      </c>
      <c r="X56" s="414" t="str">
        <f t="shared" si="18"/>
        <v>2027 Q2</v>
      </c>
      <c r="Y56" s="414" t="str">
        <f t="shared" si="18"/>
        <v>2027 Q3</v>
      </c>
      <c r="Z56" s="414" t="str">
        <f t="shared" si="18"/>
        <v>2027 Q4</v>
      </c>
      <c r="AA56" s="414" t="str">
        <f t="shared" si="18"/>
        <v>2028 Q1</v>
      </c>
      <c r="AB56" s="414" t="str">
        <f t="shared" si="18"/>
        <v>2028 Q2</v>
      </c>
      <c r="AC56" s="414" t="str">
        <f t="shared" si="18"/>
        <v>2028 Q3</v>
      </c>
      <c r="AD56" s="414" t="str">
        <f t="shared" si="18"/>
        <v>2028 Q4</v>
      </c>
      <c r="AE56" s="414" t="str">
        <f t="shared" si="18"/>
        <v>2029 Q1</v>
      </c>
      <c r="AF56" s="414" t="str">
        <f t="shared" si="18"/>
        <v>2029 Q2</v>
      </c>
      <c r="AG56" s="414" t="str">
        <f t="shared" si="18"/>
        <v>2029 Q3</v>
      </c>
      <c r="AH56" s="414" t="str">
        <f t="shared" si="18"/>
        <v>2029 Q4</v>
      </c>
      <c r="AI56" s="414" t="str">
        <f t="shared" si="18"/>
        <v>2030 Q1</v>
      </c>
      <c r="AJ56" s="414" t="str">
        <f t="shared" si="18"/>
        <v>2030 Q2</v>
      </c>
      <c r="AK56" s="414" t="str">
        <f t="shared" si="18"/>
        <v>2030 Q3</v>
      </c>
      <c r="AL56" s="414" t="str">
        <f t="shared" si="18"/>
        <v>2030 Q4</v>
      </c>
    </row>
    <row r="57" spans="6:38" x14ac:dyDescent="0.25">
      <c r="F57" t="s">
        <v>388</v>
      </c>
      <c r="G57">
        <v>10653.9669535557</v>
      </c>
      <c r="H57">
        <v>10973.979592861</v>
      </c>
      <c r="I57">
        <v>11303.6044348099</v>
      </c>
      <c r="J57">
        <v>11643.1302006224</v>
      </c>
      <c r="K57">
        <v>11992.8542838226</v>
      </c>
      <c r="L57">
        <v>12353.0830107279</v>
      </c>
      <c r="M57">
        <v>12724.1319087631</v>
      </c>
      <c r="N57">
        <v>13106.3259828337</v>
      </c>
      <c r="O57">
        <v>13499.9999999999</v>
      </c>
      <c r="P57">
        <v>13905.4987827027</v>
      </c>
      <c r="Q57">
        <v>14323.1775107961</v>
      </c>
      <c r="R57">
        <v>14753.402032652601</v>
      </c>
      <c r="S57">
        <v>15196.549185612999</v>
      </c>
      <c r="T57">
        <v>15653.007126061</v>
      </c>
      <c r="U57">
        <v>16123.1756694132</v>
      </c>
      <c r="V57">
        <v>16607.466640320599</v>
      </c>
      <c r="W57">
        <v>17106.304233389201</v>
      </c>
      <c r="X57">
        <v>17620.125384735999</v>
      </c>
      <c r="Y57">
        <v>18149.380154704999</v>
      </c>
      <c r="Z57">
        <v>18694.532122078399</v>
      </c>
      <c r="AA57">
        <v>19256.058790130301</v>
      </c>
      <c r="AB57">
        <v>19834.452004874802</v>
      </c>
      <c r="AC57">
        <v>20430.218385878699</v>
      </c>
      <c r="AD57">
        <v>21043.8797700139</v>
      </c>
      <c r="AE57">
        <v>21675.973668538601</v>
      </c>
      <c r="AF57">
        <v>22327.053737908202</v>
      </c>
      <c r="AG57">
        <v>22997.690264727498</v>
      </c>
      <c r="AH57">
        <v>23688.470665269801</v>
      </c>
      <c r="AI57">
        <v>24399.999999999902</v>
      </c>
      <c r="AJ57">
        <v>25132.901503551599</v>
      </c>
      <c r="AK57">
        <v>25887.817130624</v>
      </c>
      <c r="AL57">
        <v>26665.408118275798</v>
      </c>
    </row>
    <row r="59" spans="6:38" x14ac:dyDescent="0.25">
      <c r="G59" s="74">
        <v>0</v>
      </c>
      <c r="H59" s="413">
        <f>+(H57-G57)/G57</f>
        <v>3.0036946866866081E-2</v>
      </c>
      <c r="I59" s="413">
        <f t="shared" ref="I59:AL59" si="19">+(I57-H57)/H57</f>
        <v>3.0036946866871701E-2</v>
      </c>
      <c r="J59" s="413">
        <f t="shared" si="19"/>
        <v>3.0036946866869838E-2</v>
      </c>
      <c r="K59" s="413">
        <f t="shared" si="19"/>
        <v>3.0036946866874838E-2</v>
      </c>
      <c r="L59" s="413">
        <f t="shared" si="19"/>
        <v>3.003694686687048E-2</v>
      </c>
      <c r="M59" s="413">
        <f t="shared" si="19"/>
        <v>3.0036946866864478E-2</v>
      </c>
      <c r="N59" s="413">
        <f t="shared" si="19"/>
        <v>3.0036946866872919E-2</v>
      </c>
      <c r="O59" s="413">
        <f t="shared" si="19"/>
        <v>3.0036946866865945E-2</v>
      </c>
      <c r="P59" s="413">
        <f t="shared" si="19"/>
        <v>3.0036946866874286E-2</v>
      </c>
      <c r="Q59" s="413">
        <f t="shared" si="19"/>
        <v>3.0036946866872444E-2</v>
      </c>
      <c r="R59" s="413">
        <f t="shared" si="19"/>
        <v>3.0036946866867947E-2</v>
      </c>
      <c r="S59" s="413">
        <f t="shared" si="19"/>
        <v>3.0036946866872756E-2</v>
      </c>
      <c r="T59" s="413">
        <f t="shared" si="19"/>
        <v>3.0036946866867812E-2</v>
      </c>
      <c r="U59" s="413">
        <f t="shared" si="19"/>
        <v>3.0036946866867958E-2</v>
      </c>
      <c r="V59" s="413">
        <f t="shared" si="19"/>
        <v>3.0036946866871476E-2</v>
      </c>
      <c r="W59" s="413">
        <f t="shared" si="19"/>
        <v>3.0036946866868537E-2</v>
      </c>
      <c r="X59" s="413">
        <f t="shared" si="19"/>
        <v>3.0036946866868419E-2</v>
      </c>
      <c r="Y59" s="413">
        <f t="shared" si="19"/>
        <v>3.0036946866875552E-2</v>
      </c>
      <c r="Z59" s="413">
        <f t="shared" si="19"/>
        <v>3.0036946866864558E-2</v>
      </c>
      <c r="AA59" s="413">
        <f t="shared" si="19"/>
        <v>3.0036946866872048E-2</v>
      </c>
      <c r="AB59" s="413">
        <f t="shared" si="19"/>
        <v>3.0036946866871677E-2</v>
      </c>
      <c r="AC59" s="413">
        <f t="shared" si="19"/>
        <v>3.0036946866869495E-2</v>
      </c>
      <c r="AD59" s="413">
        <f t="shared" si="19"/>
        <v>3.0036946866870581E-2</v>
      </c>
      <c r="AE59" s="413">
        <f t="shared" si="19"/>
        <v>3.0036946866869679E-2</v>
      </c>
      <c r="AF59" s="413">
        <f t="shared" si="19"/>
        <v>3.0036946866871521E-2</v>
      </c>
      <c r="AG59" s="413">
        <f t="shared" si="19"/>
        <v>3.0036946866869859E-2</v>
      </c>
      <c r="AH59" s="413">
        <f t="shared" si="19"/>
        <v>3.0036946866867777E-2</v>
      </c>
      <c r="AI59" s="413">
        <f t="shared" si="19"/>
        <v>3.0036946866869307E-2</v>
      </c>
      <c r="AJ59" s="413">
        <f t="shared" si="19"/>
        <v>3.003694686687294E-2</v>
      </c>
      <c r="AK59" s="413">
        <f t="shared" si="19"/>
        <v>3.0036946866867812E-2</v>
      </c>
      <c r="AL59" s="413">
        <f t="shared" si="19"/>
        <v>3.0036946866869921E-2</v>
      </c>
    </row>
    <row r="60" spans="6:38" x14ac:dyDescent="0.25">
      <c r="H60" s="415">
        <f>+H59</f>
        <v>3.0036946866866081E-2</v>
      </c>
      <c r="I60" s="415">
        <f>+H60+I59</f>
        <v>6.0073893733737782E-2</v>
      </c>
      <c r="J60" s="415">
        <f t="shared" ref="J60:S60" si="20">+I60+J59</f>
        <v>9.0110840600607617E-2</v>
      </c>
      <c r="K60" s="415">
        <f t="shared" si="20"/>
        <v>0.12014778746748245</v>
      </c>
      <c r="L60" s="415">
        <f t="shared" si="20"/>
        <v>0.15018473433435292</v>
      </c>
      <c r="M60" s="415">
        <f t="shared" si="20"/>
        <v>0.1802216812012174</v>
      </c>
      <c r="N60" s="415">
        <f t="shared" si="20"/>
        <v>0.21025862806809031</v>
      </c>
      <c r="O60" s="415">
        <f t="shared" si="20"/>
        <v>0.24029557493495626</v>
      </c>
      <c r="P60" s="415">
        <f t="shared" si="20"/>
        <v>0.27033252180183054</v>
      </c>
      <c r="Q60" s="415">
        <f t="shared" si="20"/>
        <v>0.30036946866870295</v>
      </c>
      <c r="R60" s="415">
        <f t="shared" si="20"/>
        <v>0.33040641553557093</v>
      </c>
      <c r="S60" s="415">
        <f t="shared" si="20"/>
        <v>0.36044336240244368</v>
      </c>
      <c r="T60" s="415">
        <f t="shared" ref="T60:AL60" si="21">+S60+T59</f>
        <v>0.39048030926931149</v>
      </c>
      <c r="U60" s="415">
        <f t="shared" si="21"/>
        <v>0.42051725613617946</v>
      </c>
      <c r="V60" s="415">
        <f t="shared" si="21"/>
        <v>0.45055420300305093</v>
      </c>
      <c r="W60" s="415">
        <f t="shared" si="21"/>
        <v>0.48059114986991947</v>
      </c>
      <c r="X60" s="415">
        <f t="shared" si="21"/>
        <v>0.51062809673678788</v>
      </c>
      <c r="Y60" s="415">
        <f t="shared" si="21"/>
        <v>0.54066504360366341</v>
      </c>
      <c r="Z60" s="415">
        <f t="shared" si="21"/>
        <v>0.57070199047052794</v>
      </c>
      <c r="AA60" s="415">
        <f t="shared" si="21"/>
        <v>0.60073893733740003</v>
      </c>
      <c r="AB60" s="415">
        <f t="shared" si="21"/>
        <v>0.63077588420427166</v>
      </c>
      <c r="AC60" s="415">
        <f t="shared" si="21"/>
        <v>0.66081283107114119</v>
      </c>
      <c r="AD60" s="415">
        <f t="shared" si="21"/>
        <v>0.69084977793801172</v>
      </c>
      <c r="AE60" s="415">
        <f t="shared" si="21"/>
        <v>0.72088672480488136</v>
      </c>
      <c r="AF60" s="415">
        <f t="shared" si="21"/>
        <v>0.75092367167175289</v>
      </c>
      <c r="AG60" s="415">
        <f t="shared" si="21"/>
        <v>0.78096061853862275</v>
      </c>
      <c r="AH60" s="415">
        <f t="shared" si="21"/>
        <v>0.81099756540549051</v>
      </c>
      <c r="AI60" s="415">
        <f t="shared" si="21"/>
        <v>0.84103451227235981</v>
      </c>
      <c r="AJ60" s="415">
        <f t="shared" si="21"/>
        <v>0.87107145913923278</v>
      </c>
      <c r="AK60" s="415">
        <f t="shared" si="21"/>
        <v>0.90110840600610065</v>
      </c>
      <c r="AL60" s="415">
        <f t="shared" si="21"/>
        <v>0.93114535287297062</v>
      </c>
    </row>
    <row r="63" spans="6:38" x14ac:dyDescent="0.25">
      <c r="H63" s="74">
        <v>2023</v>
      </c>
    </row>
    <row r="64" spans="6:38" x14ac:dyDescent="0.25">
      <c r="H64" s="74">
        <v>2024</v>
      </c>
    </row>
    <row r="65" spans="8:19" x14ac:dyDescent="0.25">
      <c r="H65" s="74">
        <v>2025</v>
      </c>
      <c r="L65" s="74">
        <v>2023</v>
      </c>
      <c r="M65" s="74">
        <v>2024</v>
      </c>
      <c r="N65" s="74">
        <v>2025</v>
      </c>
      <c r="O65" s="74">
        <v>2026</v>
      </c>
      <c r="P65" s="74">
        <v>2027</v>
      </c>
      <c r="Q65" s="74">
        <v>2028</v>
      </c>
      <c r="R65" s="74">
        <v>2029</v>
      </c>
      <c r="S65" s="74">
        <v>2030</v>
      </c>
    </row>
    <row r="66" spans="8:19" x14ac:dyDescent="0.25">
      <c r="H66" s="74">
        <v>2026</v>
      </c>
      <c r="L66" s="74">
        <f>SUM(G57:J57)</f>
        <v>44574.681181849002</v>
      </c>
      <c r="M66" s="74">
        <f>SUM(K57:N57)</f>
        <v>50176.395186147303</v>
      </c>
      <c r="N66" s="74">
        <f>SUM(O57:R57)</f>
        <v>56482.078326151299</v>
      </c>
      <c r="O66" s="74">
        <f>SUM(S57:V57)</f>
        <v>63580.198621407799</v>
      </c>
      <c r="P66" s="74">
        <f>SUM(W57:Z57)</f>
        <v>71570.34189490859</v>
      </c>
      <c r="Q66" s="74">
        <f>SUM(AA57:AD57)</f>
        <v>80564.608950897702</v>
      </c>
      <c r="R66" s="74">
        <f>SUM(AE57:AH57)</f>
        <v>90689.188336444087</v>
      </c>
      <c r="S66" s="74">
        <f>SUM(AI57:AL57)</f>
        <v>102086.1267524513</v>
      </c>
    </row>
    <row r="67" spans="8:19" x14ac:dyDescent="0.25">
      <c r="H67" s="74">
        <v>2027</v>
      </c>
      <c r="M67" s="413">
        <f>+(M66-L66)/L66</f>
        <v>0.12567031004541077</v>
      </c>
      <c r="N67" s="413">
        <f t="shared" ref="N67:S67" si="22">+(N66-M66)/M66</f>
        <v>0.12567031004540694</v>
      </c>
      <c r="O67" s="413">
        <f t="shared" si="22"/>
        <v>0.12567031004540882</v>
      </c>
      <c r="P67" s="413">
        <f t="shared" si="22"/>
        <v>0.12567031004540566</v>
      </c>
      <c r="Q67" s="413">
        <f t="shared" si="22"/>
        <v>0.12567031004540935</v>
      </c>
      <c r="R67" s="413">
        <f t="shared" si="22"/>
        <v>0.12567031004540824</v>
      </c>
      <c r="S67" s="413">
        <f t="shared" si="22"/>
        <v>0.12567031004540669</v>
      </c>
    </row>
    <row r="68" spans="8:19" x14ac:dyDescent="0.25">
      <c r="H68" s="74">
        <v>2028</v>
      </c>
      <c r="M68" s="415">
        <f>+M67</f>
        <v>0.12567031004541077</v>
      </c>
      <c r="N68" s="415">
        <f>+M68+N67</f>
        <v>0.2513406200908177</v>
      </c>
      <c r="O68" s="415">
        <f>+N68+O67</f>
        <v>0.37701093013622655</v>
      </c>
      <c r="P68" s="415">
        <f t="shared" ref="P68:S68" si="23">+O68+P67</f>
        <v>0.50268124018163218</v>
      </c>
      <c r="Q68" s="415">
        <f t="shared" si="23"/>
        <v>0.62835155022704159</v>
      </c>
      <c r="R68" s="415">
        <f t="shared" si="23"/>
        <v>0.75402186027244977</v>
      </c>
      <c r="S68" s="415">
        <f t="shared" si="23"/>
        <v>0.8796921703178564</v>
      </c>
    </row>
    <row r="69" spans="8:19" x14ac:dyDescent="0.25">
      <c r="H69" s="74">
        <v>2029</v>
      </c>
    </row>
    <row r="70" spans="8:19" x14ac:dyDescent="0.25">
      <c r="H70" s="74">
        <v>2030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83C1-F411-4521-9384-374438B895E8}">
  <dimension ref="A1:S1159"/>
  <sheetViews>
    <sheetView workbookViewId="0">
      <selection activeCell="G1034" sqref="G1034"/>
    </sheetView>
  </sheetViews>
  <sheetFormatPr defaultColWidth="8.85546875" defaultRowHeight="15" x14ac:dyDescent="0.25"/>
  <cols>
    <col min="1" max="1" width="11.140625" style="408" bestFit="1" customWidth="1"/>
    <col min="2" max="4" width="8.85546875" style="403"/>
    <col min="5" max="5" width="8.85546875" style="410"/>
    <col min="6" max="6" width="11.140625" style="403" bestFit="1" customWidth="1"/>
    <col min="7" max="9" width="8.85546875" style="403"/>
    <col min="10" max="10" width="10.28515625" style="410" bestFit="1" customWidth="1"/>
    <col min="11" max="16384" width="8.85546875" style="403"/>
  </cols>
  <sheetData>
    <row r="1" spans="1:19" x14ac:dyDescent="0.25">
      <c r="A1" s="408" t="s">
        <v>116</v>
      </c>
      <c r="B1" s="403" t="s">
        <v>117</v>
      </c>
      <c r="I1" s="404">
        <v>44927</v>
      </c>
      <c r="J1" s="412">
        <v>178.14169999999999</v>
      </c>
      <c r="K1" s="404">
        <f>+I1</f>
        <v>44927</v>
      </c>
      <c r="L1" s="403">
        <f>+SUMIFS($J$1:$J$574,$I$1:$I$574,K1)</f>
        <v>178.14169999999999</v>
      </c>
    </row>
    <row r="2" spans="1:19" x14ac:dyDescent="0.25">
      <c r="A2" s="409">
        <f>DATE(D2,B2,C2)</f>
        <v>44928</v>
      </c>
      <c r="B2" s="403">
        <v>1</v>
      </c>
      <c r="C2" s="403">
        <v>2</v>
      </c>
      <c r="D2" s="403">
        <v>2023</v>
      </c>
      <c r="E2" s="411">
        <v>344</v>
      </c>
      <c r="F2" s="405">
        <v>44927</v>
      </c>
      <c r="G2" s="403">
        <f>+IF(SUMIFS($E$2:$E$575,$A$2:$A$575,F2)=0,G1,SUMIFS($E$2:$E$575,$A$2:$A$575,F2))</f>
        <v>0</v>
      </c>
      <c r="I2" s="404">
        <v>44928</v>
      </c>
      <c r="J2" s="412">
        <v>178.14169999999999</v>
      </c>
      <c r="K2" s="404">
        <f>+K1+1</f>
        <v>44928</v>
      </c>
      <c r="L2" s="403">
        <f>+IF(SUMIFS($J$1:$J$1574,$I$1:$I$1574,K2)=0,L1,SUMIFS($J$1:$J$1574,$I$1:$I$1574,K2))</f>
        <v>178.14169999999999</v>
      </c>
      <c r="Q2" s="406">
        <v>44927</v>
      </c>
      <c r="R2" s="407">
        <v>6</v>
      </c>
      <c r="S2" s="403">
        <f>+R2/100</f>
        <v>0.06</v>
      </c>
    </row>
    <row r="3" spans="1:19" x14ac:dyDescent="0.25">
      <c r="A3" s="409">
        <f t="shared" ref="A3:A66" si="0">DATE(D3,B3,C3)</f>
        <v>44929</v>
      </c>
      <c r="B3" s="403">
        <v>1</v>
      </c>
      <c r="C3" s="403">
        <v>3</v>
      </c>
      <c r="D3" s="403">
        <v>2023</v>
      </c>
      <c r="E3" s="411">
        <v>353</v>
      </c>
      <c r="F3" s="405">
        <f>F2+1</f>
        <v>44928</v>
      </c>
      <c r="G3" s="403">
        <f>+IF(SUMIFS($E$2:$E$1575,$A$2:$A$1575,F3)=0,G2,SUMIFS($E$2:$E$1575,$A$2:$A$1575,F3))</f>
        <v>344</v>
      </c>
      <c r="I3" s="404">
        <v>44929</v>
      </c>
      <c r="J3" s="412">
        <v>178.43170000000001</v>
      </c>
      <c r="K3" s="404">
        <f t="shared" ref="K3:K66" si="1">+K2+1</f>
        <v>44929</v>
      </c>
      <c r="L3" s="403">
        <f t="shared" ref="L3:L6" si="2">+IF(SUMIFS($J$1:$J$574,$I$1:$I$574,K3)=0,L2,SUMIFS($J$1:$J$574,$I$1:$I$574,K3))</f>
        <v>178.43170000000001</v>
      </c>
      <c r="Q3" s="406">
        <v>44958</v>
      </c>
      <c r="R3" s="407">
        <v>6.6</v>
      </c>
      <c r="S3" s="403">
        <f t="shared" ref="S3:S28" si="3">+R3/100</f>
        <v>6.6000000000000003E-2</v>
      </c>
    </row>
    <row r="4" spans="1:19" x14ac:dyDescent="0.25">
      <c r="A4" s="409">
        <f t="shared" si="0"/>
        <v>44930</v>
      </c>
      <c r="B4" s="403">
        <v>1</v>
      </c>
      <c r="C4" s="403">
        <v>4</v>
      </c>
      <c r="D4" s="403">
        <v>2023</v>
      </c>
      <c r="E4" s="411">
        <v>354</v>
      </c>
      <c r="F4" s="405">
        <f t="shared" ref="F4:F67" si="4">F3+1</f>
        <v>44929</v>
      </c>
      <c r="G4" s="403">
        <f t="shared" ref="G4:G67" si="5">+IF(SUMIFS($E$2:$E$1575,$A$2:$A$1575,F4)=0,G3,SUMIFS($E$2:$E$1575,$A$2:$A$1575,F4))</f>
        <v>353</v>
      </c>
      <c r="I4" s="404">
        <v>44930</v>
      </c>
      <c r="J4" s="412">
        <v>178.6533</v>
      </c>
      <c r="K4" s="404">
        <f t="shared" si="1"/>
        <v>44930</v>
      </c>
      <c r="L4" s="403">
        <f t="shared" si="2"/>
        <v>178.6533</v>
      </c>
      <c r="Q4" s="406">
        <v>44986</v>
      </c>
      <c r="R4" s="407">
        <v>7.7</v>
      </c>
      <c r="S4" s="403">
        <f t="shared" si="3"/>
        <v>7.6999999999999999E-2</v>
      </c>
    </row>
    <row r="5" spans="1:19" x14ac:dyDescent="0.25">
      <c r="A5" s="409">
        <f t="shared" si="0"/>
        <v>44931</v>
      </c>
      <c r="B5" s="403">
        <v>1</v>
      </c>
      <c r="C5" s="403">
        <v>5</v>
      </c>
      <c r="D5" s="403">
        <v>2023</v>
      </c>
      <c r="E5" s="411">
        <v>353</v>
      </c>
      <c r="F5" s="405">
        <f t="shared" si="4"/>
        <v>44930</v>
      </c>
      <c r="G5" s="403">
        <f t="shared" si="5"/>
        <v>354</v>
      </c>
      <c r="I5" s="404">
        <v>44931</v>
      </c>
      <c r="J5" s="412">
        <v>178.94</v>
      </c>
      <c r="K5" s="404">
        <f t="shared" si="1"/>
        <v>44931</v>
      </c>
      <c r="L5" s="403">
        <f t="shared" si="2"/>
        <v>178.94</v>
      </c>
      <c r="Q5" s="406">
        <v>45017</v>
      </c>
      <c r="R5" s="407">
        <v>8.4</v>
      </c>
      <c r="S5" s="403">
        <f t="shared" si="3"/>
        <v>8.4000000000000005E-2</v>
      </c>
    </row>
    <row r="6" spans="1:19" x14ac:dyDescent="0.25">
      <c r="A6" s="409">
        <f t="shared" si="0"/>
        <v>44932</v>
      </c>
      <c r="B6" s="403">
        <v>1</v>
      </c>
      <c r="C6" s="403">
        <v>6</v>
      </c>
      <c r="D6" s="403">
        <v>2023</v>
      </c>
      <c r="E6" s="411">
        <v>354</v>
      </c>
      <c r="F6" s="405">
        <f t="shared" si="4"/>
        <v>44931</v>
      </c>
      <c r="G6" s="403">
        <f t="shared" si="5"/>
        <v>353</v>
      </c>
      <c r="I6" s="404">
        <v>44932</v>
      </c>
      <c r="J6" s="412">
        <v>179.2433</v>
      </c>
      <c r="K6" s="404">
        <f t="shared" si="1"/>
        <v>44932</v>
      </c>
      <c r="L6" s="403">
        <f t="shared" si="2"/>
        <v>179.2433</v>
      </c>
      <c r="Q6" s="406">
        <v>45047</v>
      </c>
      <c r="R6" s="407">
        <v>7.8</v>
      </c>
      <c r="S6" s="403">
        <f t="shared" si="3"/>
        <v>7.8E-2</v>
      </c>
    </row>
    <row r="7" spans="1:19" x14ac:dyDescent="0.25">
      <c r="A7" s="409">
        <f t="shared" si="0"/>
        <v>44935</v>
      </c>
      <c r="B7" s="403">
        <v>1</v>
      </c>
      <c r="C7" s="403">
        <v>9</v>
      </c>
      <c r="D7" s="403">
        <v>2023</v>
      </c>
      <c r="E7" s="411">
        <v>355</v>
      </c>
      <c r="F7" s="405">
        <f t="shared" si="4"/>
        <v>44932</v>
      </c>
      <c r="G7" s="403">
        <f t="shared" si="5"/>
        <v>354</v>
      </c>
      <c r="I7" s="404">
        <v>44935</v>
      </c>
      <c r="J7" s="412">
        <v>180.13669999999999</v>
      </c>
      <c r="K7" s="404">
        <f t="shared" si="1"/>
        <v>44933</v>
      </c>
      <c r="L7" s="403">
        <f>+IF(SUMIFS($J$1:$J$1574,$I$1:$I$1574,K7)=0,L6,SUMIFS($J$1:$J$1574,$I$1:$I$1574,K7))</f>
        <v>179.2433</v>
      </c>
      <c r="Q7" s="406">
        <v>45078</v>
      </c>
      <c r="R7" s="407">
        <v>6</v>
      </c>
      <c r="S7" s="403">
        <f t="shared" si="3"/>
        <v>0.06</v>
      </c>
    </row>
    <row r="8" spans="1:19" x14ac:dyDescent="0.25">
      <c r="A8" s="409">
        <f t="shared" si="0"/>
        <v>44936</v>
      </c>
      <c r="B8" s="403">
        <v>1</v>
      </c>
      <c r="C8" s="403">
        <v>10</v>
      </c>
      <c r="D8" s="403">
        <v>2023</v>
      </c>
      <c r="E8" s="411">
        <v>357</v>
      </c>
      <c r="F8" s="405">
        <f t="shared" si="4"/>
        <v>44933</v>
      </c>
      <c r="G8" s="403">
        <f t="shared" si="5"/>
        <v>354</v>
      </c>
      <c r="I8" s="404">
        <v>44936</v>
      </c>
      <c r="J8" s="412">
        <v>180.40170000000001</v>
      </c>
      <c r="K8" s="404">
        <f t="shared" si="1"/>
        <v>44934</v>
      </c>
      <c r="L8" s="403">
        <f t="shared" ref="L8:L71" si="6">+IF(SUMIFS($J$1:$J$1574,$I$1:$I$1574,K8)=0,L7,SUMIFS($J$1:$J$1574,$I$1:$I$1574,K8))</f>
        <v>179.2433</v>
      </c>
      <c r="Q8" s="406">
        <v>45108</v>
      </c>
      <c r="R8" s="407">
        <v>6.3</v>
      </c>
      <c r="S8" s="403">
        <f t="shared" si="3"/>
        <v>6.3E-2</v>
      </c>
    </row>
    <row r="9" spans="1:19" x14ac:dyDescent="0.25">
      <c r="A9" s="409">
        <f t="shared" si="0"/>
        <v>44937</v>
      </c>
      <c r="B9" s="403">
        <v>1</v>
      </c>
      <c r="C9" s="403">
        <v>11</v>
      </c>
      <c r="D9" s="403">
        <v>2023</v>
      </c>
      <c r="E9" s="411">
        <v>358</v>
      </c>
      <c r="F9" s="405">
        <f t="shared" si="4"/>
        <v>44934</v>
      </c>
      <c r="G9" s="403">
        <f t="shared" si="5"/>
        <v>354</v>
      </c>
      <c r="I9" s="404">
        <v>44937</v>
      </c>
      <c r="J9" s="412">
        <v>180.6883</v>
      </c>
      <c r="K9" s="404">
        <f t="shared" si="1"/>
        <v>44935</v>
      </c>
      <c r="L9" s="403">
        <f t="shared" si="6"/>
        <v>180.13669999999999</v>
      </c>
      <c r="Q9" s="406">
        <v>45139</v>
      </c>
      <c r="R9" s="407">
        <v>12.4</v>
      </c>
      <c r="S9" s="403">
        <f t="shared" si="3"/>
        <v>0.124</v>
      </c>
    </row>
    <row r="10" spans="1:19" x14ac:dyDescent="0.25">
      <c r="A10" s="409">
        <f t="shared" si="0"/>
        <v>44938</v>
      </c>
      <c r="B10" s="403">
        <v>1</v>
      </c>
      <c r="C10" s="403">
        <v>12</v>
      </c>
      <c r="D10" s="403">
        <v>2023</v>
      </c>
      <c r="E10" s="411">
        <v>361</v>
      </c>
      <c r="F10" s="405">
        <f t="shared" si="4"/>
        <v>44935</v>
      </c>
      <c r="G10" s="403">
        <f t="shared" si="5"/>
        <v>355</v>
      </c>
      <c r="I10" s="404">
        <v>44938</v>
      </c>
      <c r="J10" s="412">
        <v>180.97</v>
      </c>
      <c r="K10" s="404">
        <f t="shared" si="1"/>
        <v>44936</v>
      </c>
      <c r="L10" s="403">
        <f t="shared" si="6"/>
        <v>180.40170000000001</v>
      </c>
      <c r="Q10" s="406">
        <v>45170</v>
      </c>
      <c r="R10" s="407">
        <v>12.7</v>
      </c>
      <c r="S10" s="403">
        <f t="shared" si="3"/>
        <v>0.127</v>
      </c>
    </row>
    <row r="11" spans="1:19" x14ac:dyDescent="0.25">
      <c r="A11" s="409">
        <f t="shared" si="0"/>
        <v>44939</v>
      </c>
      <c r="B11" s="403">
        <v>1</v>
      </c>
      <c r="C11" s="403">
        <v>13</v>
      </c>
      <c r="D11" s="403">
        <v>2023</v>
      </c>
      <c r="E11" s="411">
        <v>368</v>
      </c>
      <c r="F11" s="405">
        <f t="shared" si="4"/>
        <v>44936</v>
      </c>
      <c r="G11" s="403">
        <f t="shared" si="5"/>
        <v>357</v>
      </c>
      <c r="I11" s="404">
        <v>44939</v>
      </c>
      <c r="J11" s="412">
        <v>181.28</v>
      </c>
      <c r="K11" s="404">
        <f t="shared" si="1"/>
        <v>44937</v>
      </c>
      <c r="L11" s="403">
        <f t="shared" si="6"/>
        <v>180.6883</v>
      </c>
      <c r="Q11" s="406">
        <v>45200</v>
      </c>
      <c r="R11" s="407">
        <v>8.3000000000000007</v>
      </c>
      <c r="S11" s="403">
        <f t="shared" si="3"/>
        <v>8.3000000000000004E-2</v>
      </c>
    </row>
    <row r="12" spans="1:19" x14ac:dyDescent="0.25">
      <c r="A12" s="409">
        <f t="shared" si="0"/>
        <v>44942</v>
      </c>
      <c r="B12" s="403">
        <v>1</v>
      </c>
      <c r="C12" s="403">
        <v>16</v>
      </c>
      <c r="D12" s="403">
        <v>2023</v>
      </c>
      <c r="E12" s="411">
        <v>368</v>
      </c>
      <c r="F12" s="405">
        <f t="shared" si="4"/>
        <v>44937</v>
      </c>
      <c r="G12" s="403">
        <f t="shared" si="5"/>
        <v>358</v>
      </c>
      <c r="I12" s="404">
        <v>44942</v>
      </c>
      <c r="J12" s="412">
        <v>182.16329999999999</v>
      </c>
      <c r="K12" s="404">
        <f t="shared" si="1"/>
        <v>44938</v>
      </c>
      <c r="L12" s="403">
        <f t="shared" si="6"/>
        <v>180.97</v>
      </c>
      <c r="Q12" s="406">
        <v>45231</v>
      </c>
      <c r="R12" s="407">
        <v>12.8</v>
      </c>
      <c r="S12" s="403">
        <f t="shared" si="3"/>
        <v>0.128</v>
      </c>
    </row>
    <row r="13" spans="1:19" x14ac:dyDescent="0.25">
      <c r="A13" s="409">
        <f t="shared" si="0"/>
        <v>44943</v>
      </c>
      <c r="B13" s="403">
        <v>1</v>
      </c>
      <c r="C13" s="403">
        <v>17</v>
      </c>
      <c r="D13" s="403">
        <v>2023</v>
      </c>
      <c r="E13" s="411">
        <v>377</v>
      </c>
      <c r="F13" s="405">
        <f t="shared" si="4"/>
        <v>44938</v>
      </c>
      <c r="G13" s="403">
        <f t="shared" si="5"/>
        <v>361</v>
      </c>
      <c r="I13" s="404">
        <v>44943</v>
      </c>
      <c r="J13" s="412">
        <v>182.49170000000001</v>
      </c>
      <c r="K13" s="404">
        <f t="shared" si="1"/>
        <v>44939</v>
      </c>
      <c r="L13" s="403">
        <f t="shared" si="6"/>
        <v>181.28</v>
      </c>
      <c r="Q13" s="406">
        <v>45261</v>
      </c>
      <c r="R13" s="407">
        <v>25.5</v>
      </c>
      <c r="S13" s="403">
        <f t="shared" si="3"/>
        <v>0.255</v>
      </c>
    </row>
    <row r="14" spans="1:19" x14ac:dyDescent="0.25">
      <c r="A14" s="409">
        <f t="shared" si="0"/>
        <v>44944</v>
      </c>
      <c r="B14" s="403">
        <v>1</v>
      </c>
      <c r="C14" s="403">
        <v>18</v>
      </c>
      <c r="D14" s="403">
        <v>2023</v>
      </c>
      <c r="E14" s="411">
        <v>376</v>
      </c>
      <c r="F14" s="405">
        <f t="shared" si="4"/>
        <v>44939</v>
      </c>
      <c r="G14" s="403">
        <f t="shared" si="5"/>
        <v>368</v>
      </c>
      <c r="I14" s="404">
        <v>44944</v>
      </c>
      <c r="J14" s="412">
        <v>182.80330000000001</v>
      </c>
      <c r="K14" s="404">
        <f t="shared" si="1"/>
        <v>44940</v>
      </c>
      <c r="L14" s="403">
        <f t="shared" si="6"/>
        <v>181.28</v>
      </c>
      <c r="Q14" s="406">
        <v>45292</v>
      </c>
      <c r="R14" s="407">
        <v>20.6</v>
      </c>
      <c r="S14" s="403">
        <f t="shared" si="3"/>
        <v>0.20600000000000002</v>
      </c>
    </row>
    <row r="15" spans="1:19" x14ac:dyDescent="0.25">
      <c r="A15" s="409">
        <f t="shared" si="0"/>
        <v>44945</v>
      </c>
      <c r="B15" s="403">
        <v>1</v>
      </c>
      <c r="C15" s="403">
        <v>19</v>
      </c>
      <c r="D15" s="403">
        <v>2023</v>
      </c>
      <c r="E15" s="411">
        <v>374</v>
      </c>
      <c r="F15" s="405">
        <f t="shared" si="4"/>
        <v>44940</v>
      </c>
      <c r="G15" s="403">
        <f t="shared" si="5"/>
        <v>368</v>
      </c>
      <c r="I15" s="404">
        <v>44945</v>
      </c>
      <c r="J15" s="412">
        <v>183.125</v>
      </c>
      <c r="K15" s="404">
        <f t="shared" si="1"/>
        <v>44941</v>
      </c>
      <c r="L15" s="403">
        <f t="shared" si="6"/>
        <v>181.28</v>
      </c>
      <c r="Q15" s="406">
        <v>45323</v>
      </c>
      <c r="R15" s="407">
        <v>13.2</v>
      </c>
      <c r="S15" s="403">
        <f t="shared" si="3"/>
        <v>0.13200000000000001</v>
      </c>
    </row>
    <row r="16" spans="1:19" x14ac:dyDescent="0.25">
      <c r="A16" s="409">
        <f t="shared" si="0"/>
        <v>44946</v>
      </c>
      <c r="B16" s="403">
        <v>1</v>
      </c>
      <c r="C16" s="403">
        <v>20</v>
      </c>
      <c r="D16" s="403">
        <v>2023</v>
      </c>
      <c r="E16" s="411">
        <v>375</v>
      </c>
      <c r="F16" s="405">
        <f t="shared" si="4"/>
        <v>44941</v>
      </c>
      <c r="G16" s="403">
        <f t="shared" si="5"/>
        <v>368</v>
      </c>
      <c r="I16" s="404">
        <v>44946</v>
      </c>
      <c r="J16" s="412">
        <v>183.4367</v>
      </c>
      <c r="K16" s="404">
        <f t="shared" si="1"/>
        <v>44942</v>
      </c>
      <c r="L16" s="403">
        <f t="shared" si="6"/>
        <v>182.16329999999999</v>
      </c>
      <c r="Q16" s="406">
        <v>45352</v>
      </c>
      <c r="R16" s="407">
        <v>11</v>
      </c>
      <c r="S16" s="403">
        <f t="shared" si="3"/>
        <v>0.11</v>
      </c>
    </row>
    <row r="17" spans="1:19" x14ac:dyDescent="0.25">
      <c r="A17" s="409">
        <f t="shared" si="0"/>
        <v>44949</v>
      </c>
      <c r="B17" s="403">
        <v>1</v>
      </c>
      <c r="C17" s="403">
        <v>23</v>
      </c>
      <c r="D17" s="403">
        <v>2023</v>
      </c>
      <c r="E17" s="411">
        <v>375</v>
      </c>
      <c r="F17" s="405">
        <f t="shared" si="4"/>
        <v>44942</v>
      </c>
      <c r="G17" s="403">
        <f t="shared" si="5"/>
        <v>368</v>
      </c>
      <c r="I17" s="404">
        <v>44949</v>
      </c>
      <c r="J17" s="412">
        <v>184.3733</v>
      </c>
      <c r="K17" s="404">
        <f t="shared" si="1"/>
        <v>44943</v>
      </c>
      <c r="L17" s="403">
        <f t="shared" si="6"/>
        <v>182.49170000000001</v>
      </c>
      <c r="Q17" s="406">
        <v>45383</v>
      </c>
      <c r="R17" s="407">
        <v>8.8000000000000007</v>
      </c>
      <c r="S17" s="403">
        <f t="shared" si="3"/>
        <v>8.8000000000000009E-2</v>
      </c>
    </row>
    <row r="18" spans="1:19" x14ac:dyDescent="0.25">
      <c r="A18" s="409">
        <f t="shared" si="0"/>
        <v>44950</v>
      </c>
      <c r="B18" s="403">
        <v>1</v>
      </c>
      <c r="C18" s="403">
        <v>24</v>
      </c>
      <c r="D18" s="403">
        <v>2023</v>
      </c>
      <c r="E18" s="411">
        <v>381</v>
      </c>
      <c r="F18" s="405">
        <f t="shared" si="4"/>
        <v>44943</v>
      </c>
      <c r="G18" s="403">
        <f t="shared" si="5"/>
        <v>377</v>
      </c>
      <c r="I18" s="404">
        <v>44950</v>
      </c>
      <c r="J18" s="412">
        <v>184.6867</v>
      </c>
      <c r="K18" s="404">
        <f t="shared" si="1"/>
        <v>44944</v>
      </c>
      <c r="L18" s="403">
        <f t="shared" si="6"/>
        <v>182.80330000000001</v>
      </c>
      <c r="Q18" s="406">
        <v>45413</v>
      </c>
      <c r="R18" s="407">
        <v>4.2</v>
      </c>
      <c r="S18" s="403">
        <f t="shared" si="3"/>
        <v>4.2000000000000003E-2</v>
      </c>
    </row>
    <row r="19" spans="1:19" x14ac:dyDescent="0.25">
      <c r="A19" s="409">
        <f t="shared" si="0"/>
        <v>44951</v>
      </c>
      <c r="B19" s="403">
        <v>1</v>
      </c>
      <c r="C19" s="403">
        <v>25</v>
      </c>
      <c r="D19" s="403">
        <v>2023</v>
      </c>
      <c r="E19" s="411">
        <v>382</v>
      </c>
      <c r="F19" s="405">
        <f t="shared" si="4"/>
        <v>44944</v>
      </c>
      <c r="G19" s="403">
        <f t="shared" si="5"/>
        <v>376</v>
      </c>
      <c r="I19" s="404">
        <v>44951</v>
      </c>
      <c r="J19" s="412">
        <v>185.005</v>
      </c>
      <c r="K19" s="404">
        <f t="shared" si="1"/>
        <v>44945</v>
      </c>
      <c r="L19" s="403">
        <f t="shared" si="6"/>
        <v>183.125</v>
      </c>
      <c r="Q19" s="406">
        <v>45444</v>
      </c>
      <c r="R19" s="407">
        <v>4.5999999999999996</v>
      </c>
      <c r="S19" s="403">
        <f t="shared" si="3"/>
        <v>4.5999999999999999E-2</v>
      </c>
    </row>
    <row r="20" spans="1:19" x14ac:dyDescent="0.25">
      <c r="A20" s="409">
        <f t="shared" si="0"/>
        <v>44952</v>
      </c>
      <c r="B20" s="403">
        <v>1</v>
      </c>
      <c r="C20" s="403">
        <v>26</v>
      </c>
      <c r="D20" s="403">
        <v>2023</v>
      </c>
      <c r="E20" s="411">
        <v>385</v>
      </c>
      <c r="F20" s="405">
        <f t="shared" si="4"/>
        <v>44945</v>
      </c>
      <c r="G20" s="403">
        <f t="shared" si="5"/>
        <v>374</v>
      </c>
      <c r="I20" s="404">
        <v>44952</v>
      </c>
      <c r="J20" s="412">
        <v>185.315</v>
      </c>
      <c r="K20" s="404">
        <f t="shared" si="1"/>
        <v>44946</v>
      </c>
      <c r="L20" s="403">
        <f t="shared" si="6"/>
        <v>183.4367</v>
      </c>
      <c r="Q20" s="406">
        <v>45474</v>
      </c>
      <c r="R20" s="407">
        <v>4</v>
      </c>
      <c r="S20" s="403">
        <f t="shared" si="3"/>
        <v>0.04</v>
      </c>
    </row>
    <row r="21" spans="1:19" x14ac:dyDescent="0.25">
      <c r="A21" s="409">
        <f t="shared" si="0"/>
        <v>44953</v>
      </c>
      <c r="B21" s="403">
        <v>1</v>
      </c>
      <c r="C21" s="403">
        <v>27</v>
      </c>
      <c r="D21" s="403">
        <v>2023</v>
      </c>
      <c r="E21" s="411">
        <v>386</v>
      </c>
      <c r="F21" s="405">
        <f t="shared" si="4"/>
        <v>44946</v>
      </c>
      <c r="G21" s="403">
        <f t="shared" si="5"/>
        <v>375</v>
      </c>
      <c r="I21" s="404">
        <v>44953</v>
      </c>
      <c r="J21" s="412">
        <v>185.63</v>
      </c>
      <c r="K21" s="404">
        <f t="shared" si="1"/>
        <v>44947</v>
      </c>
      <c r="L21" s="403">
        <f t="shared" si="6"/>
        <v>183.4367</v>
      </c>
      <c r="Q21" s="406">
        <v>45505</v>
      </c>
      <c r="R21" s="407">
        <v>4.2</v>
      </c>
      <c r="S21" s="403">
        <f t="shared" si="3"/>
        <v>4.2000000000000003E-2</v>
      </c>
    </row>
    <row r="22" spans="1:19" x14ac:dyDescent="0.25">
      <c r="A22" s="409">
        <f t="shared" si="0"/>
        <v>44956</v>
      </c>
      <c r="B22" s="403">
        <v>1</v>
      </c>
      <c r="C22" s="403">
        <v>30</v>
      </c>
      <c r="D22" s="403">
        <v>2023</v>
      </c>
      <c r="E22" s="411">
        <v>386</v>
      </c>
      <c r="F22" s="405">
        <f t="shared" si="4"/>
        <v>44947</v>
      </c>
      <c r="G22" s="403">
        <f t="shared" si="5"/>
        <v>375</v>
      </c>
      <c r="I22" s="404">
        <v>44956</v>
      </c>
      <c r="J22" s="412">
        <v>186.57830000000001</v>
      </c>
      <c r="K22" s="404">
        <f t="shared" si="1"/>
        <v>44948</v>
      </c>
      <c r="L22" s="403">
        <f t="shared" si="6"/>
        <v>183.4367</v>
      </c>
      <c r="Q22" s="406">
        <v>45536</v>
      </c>
      <c r="R22" s="407">
        <v>3.5</v>
      </c>
      <c r="S22" s="403">
        <f t="shared" si="3"/>
        <v>3.5000000000000003E-2</v>
      </c>
    </row>
    <row r="23" spans="1:19" x14ac:dyDescent="0.25">
      <c r="A23" s="409">
        <f t="shared" si="0"/>
        <v>44957</v>
      </c>
      <c r="B23" s="403">
        <v>1</v>
      </c>
      <c r="C23" s="403">
        <v>31</v>
      </c>
      <c r="D23" s="403">
        <v>2023</v>
      </c>
      <c r="E23" s="411">
        <v>382</v>
      </c>
      <c r="F23" s="405">
        <f t="shared" si="4"/>
        <v>44948</v>
      </c>
      <c r="G23" s="403">
        <f t="shared" si="5"/>
        <v>375</v>
      </c>
      <c r="I23" s="404">
        <v>44957</v>
      </c>
      <c r="J23" s="412">
        <v>186.875</v>
      </c>
      <c r="K23" s="404">
        <f t="shared" si="1"/>
        <v>44949</v>
      </c>
      <c r="L23" s="403">
        <f t="shared" si="6"/>
        <v>184.3733</v>
      </c>
      <c r="Q23" s="406">
        <v>45566</v>
      </c>
      <c r="R23" s="407">
        <v>2.7</v>
      </c>
      <c r="S23" s="403">
        <f t="shared" si="3"/>
        <v>2.7000000000000003E-2</v>
      </c>
    </row>
    <row r="24" spans="1:19" x14ac:dyDescent="0.25">
      <c r="A24" s="409">
        <f t="shared" si="0"/>
        <v>44958</v>
      </c>
      <c r="B24" s="403">
        <v>2</v>
      </c>
      <c r="C24" s="403">
        <v>1</v>
      </c>
      <c r="D24" s="403">
        <v>2023</v>
      </c>
      <c r="E24" s="411">
        <v>377</v>
      </c>
      <c r="F24" s="405">
        <f t="shared" si="4"/>
        <v>44949</v>
      </c>
      <c r="G24" s="403">
        <f t="shared" si="5"/>
        <v>375</v>
      </c>
      <c r="I24" s="404">
        <v>44958</v>
      </c>
      <c r="J24" s="412">
        <v>187.3083</v>
      </c>
      <c r="K24" s="404">
        <f t="shared" si="1"/>
        <v>44950</v>
      </c>
      <c r="L24" s="403">
        <f t="shared" si="6"/>
        <v>184.6867</v>
      </c>
      <c r="Q24" s="406">
        <v>45597</v>
      </c>
      <c r="R24" s="407">
        <v>2.4</v>
      </c>
      <c r="S24" s="403">
        <f t="shared" si="3"/>
        <v>2.4E-2</v>
      </c>
    </row>
    <row r="25" spans="1:19" x14ac:dyDescent="0.25">
      <c r="A25" s="409">
        <f t="shared" si="0"/>
        <v>44959</v>
      </c>
      <c r="B25" s="403">
        <v>2</v>
      </c>
      <c r="C25" s="403">
        <v>2</v>
      </c>
      <c r="D25" s="403">
        <v>2023</v>
      </c>
      <c r="E25" s="411">
        <v>378</v>
      </c>
      <c r="F25" s="405">
        <f t="shared" si="4"/>
        <v>44950</v>
      </c>
      <c r="G25" s="403">
        <f t="shared" si="5"/>
        <v>381</v>
      </c>
      <c r="I25" s="404">
        <v>44959</v>
      </c>
      <c r="J25" s="412">
        <v>187.61330000000001</v>
      </c>
      <c r="K25" s="404">
        <f t="shared" si="1"/>
        <v>44951</v>
      </c>
      <c r="L25" s="403">
        <f t="shared" si="6"/>
        <v>185.005</v>
      </c>
      <c r="Q25" s="406">
        <v>45627</v>
      </c>
      <c r="R25" s="407">
        <v>2.7</v>
      </c>
      <c r="S25" s="403">
        <f t="shared" si="3"/>
        <v>2.7000000000000003E-2</v>
      </c>
    </row>
    <row r="26" spans="1:19" x14ac:dyDescent="0.25">
      <c r="A26" s="409">
        <f t="shared" si="0"/>
        <v>44960</v>
      </c>
      <c r="B26" s="403">
        <v>2</v>
      </c>
      <c r="C26" s="403">
        <v>3</v>
      </c>
      <c r="D26" s="403">
        <v>2023</v>
      </c>
      <c r="E26" s="411">
        <v>379</v>
      </c>
      <c r="F26" s="405">
        <f t="shared" si="4"/>
        <v>44951</v>
      </c>
      <c r="G26" s="403">
        <f t="shared" si="5"/>
        <v>382</v>
      </c>
      <c r="I26" s="404">
        <v>44960</v>
      </c>
      <c r="J26" s="412">
        <v>187.95</v>
      </c>
      <c r="K26" s="404">
        <f t="shared" si="1"/>
        <v>44952</v>
      </c>
      <c r="L26" s="403">
        <f t="shared" si="6"/>
        <v>185.315</v>
      </c>
      <c r="Q26" s="406">
        <v>45658</v>
      </c>
      <c r="R26" s="407">
        <v>2.2000000000000002</v>
      </c>
      <c r="S26" s="403">
        <f t="shared" si="3"/>
        <v>2.2000000000000002E-2</v>
      </c>
    </row>
    <row r="27" spans="1:19" x14ac:dyDescent="0.25">
      <c r="A27" s="409">
        <f t="shared" si="0"/>
        <v>44963</v>
      </c>
      <c r="B27" s="403">
        <v>2</v>
      </c>
      <c r="C27" s="403">
        <v>6</v>
      </c>
      <c r="D27" s="403">
        <v>2023</v>
      </c>
      <c r="E27" s="411">
        <v>377</v>
      </c>
      <c r="F27" s="405">
        <f t="shared" si="4"/>
        <v>44952</v>
      </c>
      <c r="G27" s="403">
        <f t="shared" si="5"/>
        <v>385</v>
      </c>
      <c r="I27" s="404">
        <v>44963</v>
      </c>
      <c r="J27" s="412">
        <v>189.095</v>
      </c>
      <c r="K27" s="404">
        <f t="shared" si="1"/>
        <v>44953</v>
      </c>
      <c r="L27" s="403">
        <f t="shared" si="6"/>
        <v>185.63</v>
      </c>
      <c r="Q27" s="406">
        <v>45689</v>
      </c>
      <c r="R27" s="407">
        <v>2.4</v>
      </c>
      <c r="S27" s="403">
        <f t="shared" si="3"/>
        <v>2.4E-2</v>
      </c>
    </row>
    <row r="28" spans="1:19" x14ac:dyDescent="0.25">
      <c r="A28" s="409">
        <f t="shared" si="0"/>
        <v>44964</v>
      </c>
      <c r="B28" s="403">
        <v>2</v>
      </c>
      <c r="C28" s="403">
        <v>7</v>
      </c>
      <c r="D28" s="403">
        <v>2023</v>
      </c>
      <c r="E28" s="411">
        <v>377</v>
      </c>
      <c r="F28" s="405">
        <f t="shared" si="4"/>
        <v>44953</v>
      </c>
      <c r="G28" s="403">
        <f t="shared" si="5"/>
        <v>386</v>
      </c>
      <c r="I28" s="404">
        <v>44964</v>
      </c>
      <c r="J28" s="412">
        <v>189.45670000000001</v>
      </c>
      <c r="K28" s="404">
        <f t="shared" si="1"/>
        <v>44954</v>
      </c>
      <c r="L28" s="403">
        <f t="shared" si="6"/>
        <v>185.63</v>
      </c>
      <c r="Q28" s="406">
        <v>45717</v>
      </c>
      <c r="R28" s="407">
        <v>3.7</v>
      </c>
      <c r="S28" s="403">
        <f t="shared" si="3"/>
        <v>3.7000000000000005E-2</v>
      </c>
    </row>
    <row r="29" spans="1:19" x14ac:dyDescent="0.25">
      <c r="A29" s="409">
        <f t="shared" si="0"/>
        <v>44965</v>
      </c>
      <c r="B29" s="403">
        <v>2</v>
      </c>
      <c r="C29" s="403">
        <v>8</v>
      </c>
      <c r="D29" s="403">
        <v>2023</v>
      </c>
      <c r="E29" s="411">
        <v>379</v>
      </c>
      <c r="F29" s="405">
        <f t="shared" si="4"/>
        <v>44954</v>
      </c>
      <c r="G29" s="403">
        <f t="shared" si="5"/>
        <v>386</v>
      </c>
      <c r="I29" s="404">
        <v>44965</v>
      </c>
      <c r="J29" s="412">
        <v>189.86330000000001</v>
      </c>
      <c r="K29" s="404">
        <f t="shared" si="1"/>
        <v>44955</v>
      </c>
      <c r="L29" s="403">
        <f t="shared" si="6"/>
        <v>185.63</v>
      </c>
    </row>
    <row r="30" spans="1:19" x14ac:dyDescent="0.25">
      <c r="A30" s="409">
        <f t="shared" si="0"/>
        <v>44966</v>
      </c>
      <c r="B30" s="403">
        <v>2</v>
      </c>
      <c r="C30" s="403">
        <v>9</v>
      </c>
      <c r="D30" s="403">
        <v>2023</v>
      </c>
      <c r="E30" s="411">
        <v>380</v>
      </c>
      <c r="F30" s="405">
        <f t="shared" si="4"/>
        <v>44955</v>
      </c>
      <c r="G30" s="403">
        <f t="shared" si="5"/>
        <v>386</v>
      </c>
      <c r="I30" s="404">
        <v>44966</v>
      </c>
      <c r="J30" s="412">
        <v>190.20330000000001</v>
      </c>
      <c r="K30" s="404">
        <f t="shared" si="1"/>
        <v>44956</v>
      </c>
      <c r="L30" s="403">
        <f t="shared" si="6"/>
        <v>186.57830000000001</v>
      </c>
    </row>
    <row r="31" spans="1:19" x14ac:dyDescent="0.25">
      <c r="A31" s="409">
        <f t="shared" si="0"/>
        <v>44967</v>
      </c>
      <c r="B31" s="403">
        <v>2</v>
      </c>
      <c r="C31" s="403">
        <v>10</v>
      </c>
      <c r="D31" s="403">
        <v>2023</v>
      </c>
      <c r="E31" s="411">
        <v>377</v>
      </c>
      <c r="F31" s="405">
        <f t="shared" si="4"/>
        <v>44956</v>
      </c>
      <c r="G31" s="403">
        <f t="shared" si="5"/>
        <v>386</v>
      </c>
      <c r="I31" s="404">
        <v>44967</v>
      </c>
      <c r="J31" s="412">
        <v>190.5283</v>
      </c>
      <c r="K31" s="404">
        <f t="shared" si="1"/>
        <v>44957</v>
      </c>
      <c r="L31" s="403">
        <f t="shared" si="6"/>
        <v>186.875</v>
      </c>
    </row>
    <row r="32" spans="1:19" x14ac:dyDescent="0.25">
      <c r="A32" s="409">
        <f t="shared" si="0"/>
        <v>44970</v>
      </c>
      <c r="B32" s="403">
        <v>2</v>
      </c>
      <c r="C32" s="403">
        <v>13</v>
      </c>
      <c r="D32" s="403">
        <v>2023</v>
      </c>
      <c r="E32" s="411">
        <v>378</v>
      </c>
      <c r="F32" s="405">
        <f t="shared" si="4"/>
        <v>44957</v>
      </c>
      <c r="G32" s="403">
        <f t="shared" si="5"/>
        <v>382</v>
      </c>
      <c r="I32" s="404">
        <v>44970</v>
      </c>
      <c r="J32" s="412">
        <v>191.64</v>
      </c>
      <c r="K32" s="404">
        <f t="shared" si="1"/>
        <v>44958</v>
      </c>
      <c r="L32" s="403">
        <f t="shared" si="6"/>
        <v>187.3083</v>
      </c>
    </row>
    <row r="33" spans="1:12" x14ac:dyDescent="0.25">
      <c r="A33" s="409">
        <f t="shared" si="0"/>
        <v>44971</v>
      </c>
      <c r="B33" s="403">
        <v>2</v>
      </c>
      <c r="C33" s="403">
        <v>14</v>
      </c>
      <c r="D33" s="403">
        <v>2023</v>
      </c>
      <c r="E33" s="411">
        <v>381</v>
      </c>
      <c r="F33" s="405">
        <f t="shared" si="4"/>
        <v>44958</v>
      </c>
      <c r="G33" s="403">
        <f t="shared" si="5"/>
        <v>377</v>
      </c>
      <c r="I33" s="404">
        <v>44971</v>
      </c>
      <c r="J33" s="412">
        <v>192.02</v>
      </c>
      <c r="K33" s="404">
        <f t="shared" si="1"/>
        <v>44959</v>
      </c>
      <c r="L33" s="403">
        <f t="shared" si="6"/>
        <v>187.61330000000001</v>
      </c>
    </row>
    <row r="34" spans="1:12" x14ac:dyDescent="0.25">
      <c r="A34" s="409">
        <f t="shared" si="0"/>
        <v>44972</v>
      </c>
      <c r="B34" s="403">
        <v>2</v>
      </c>
      <c r="C34" s="403">
        <v>15</v>
      </c>
      <c r="D34" s="403">
        <v>2023</v>
      </c>
      <c r="E34" s="411">
        <v>379</v>
      </c>
      <c r="F34" s="405">
        <f t="shared" si="4"/>
        <v>44959</v>
      </c>
      <c r="G34" s="403">
        <f t="shared" si="5"/>
        <v>378</v>
      </c>
      <c r="I34" s="404">
        <v>44972</v>
      </c>
      <c r="J34" s="412">
        <v>192.375</v>
      </c>
      <c r="K34" s="404">
        <f t="shared" si="1"/>
        <v>44960</v>
      </c>
      <c r="L34" s="403">
        <f t="shared" si="6"/>
        <v>187.95</v>
      </c>
    </row>
    <row r="35" spans="1:12" x14ac:dyDescent="0.25">
      <c r="A35" s="409">
        <f t="shared" si="0"/>
        <v>44973</v>
      </c>
      <c r="B35" s="403">
        <v>2</v>
      </c>
      <c r="C35" s="403">
        <v>16</v>
      </c>
      <c r="D35" s="403">
        <v>2023</v>
      </c>
      <c r="E35" s="411">
        <v>377</v>
      </c>
      <c r="F35" s="405">
        <f t="shared" si="4"/>
        <v>44960</v>
      </c>
      <c r="G35" s="403">
        <f t="shared" si="5"/>
        <v>379</v>
      </c>
      <c r="I35" s="404">
        <v>44973</v>
      </c>
      <c r="J35" s="412">
        <v>192.7833</v>
      </c>
      <c r="K35" s="404">
        <f t="shared" si="1"/>
        <v>44961</v>
      </c>
      <c r="L35" s="403">
        <f t="shared" si="6"/>
        <v>187.95</v>
      </c>
    </row>
    <row r="36" spans="1:12" x14ac:dyDescent="0.25">
      <c r="A36" s="409">
        <f t="shared" si="0"/>
        <v>44974</v>
      </c>
      <c r="B36" s="403">
        <v>2</v>
      </c>
      <c r="C36" s="403">
        <v>17</v>
      </c>
      <c r="D36" s="403">
        <v>2023</v>
      </c>
      <c r="E36" s="411">
        <v>377</v>
      </c>
      <c r="F36" s="405">
        <f t="shared" si="4"/>
        <v>44961</v>
      </c>
      <c r="G36" s="403">
        <f t="shared" si="5"/>
        <v>379</v>
      </c>
      <c r="I36" s="404">
        <v>44974</v>
      </c>
      <c r="J36" s="412">
        <v>193.19329999999999</v>
      </c>
      <c r="K36" s="404">
        <f t="shared" si="1"/>
        <v>44962</v>
      </c>
      <c r="L36" s="403">
        <f t="shared" si="6"/>
        <v>187.95</v>
      </c>
    </row>
    <row r="37" spans="1:12" x14ac:dyDescent="0.25">
      <c r="A37" s="409">
        <f t="shared" si="0"/>
        <v>44977</v>
      </c>
      <c r="B37" s="403">
        <v>2</v>
      </c>
      <c r="C37" s="403">
        <v>20</v>
      </c>
      <c r="D37" s="403">
        <v>2023</v>
      </c>
      <c r="E37" s="411">
        <v>377</v>
      </c>
      <c r="F37" s="405">
        <f t="shared" si="4"/>
        <v>44962</v>
      </c>
      <c r="G37" s="403">
        <f t="shared" si="5"/>
        <v>379</v>
      </c>
      <c r="I37" s="404">
        <v>44979</v>
      </c>
      <c r="J37" s="412">
        <v>194.98</v>
      </c>
      <c r="K37" s="404">
        <f t="shared" si="1"/>
        <v>44963</v>
      </c>
      <c r="L37" s="403">
        <f t="shared" si="6"/>
        <v>189.095</v>
      </c>
    </row>
    <row r="38" spans="1:12" x14ac:dyDescent="0.25">
      <c r="A38" s="409">
        <f t="shared" si="0"/>
        <v>44978</v>
      </c>
      <c r="B38" s="403">
        <v>2</v>
      </c>
      <c r="C38" s="403">
        <v>21</v>
      </c>
      <c r="D38" s="403">
        <v>2023</v>
      </c>
      <c r="E38" s="411">
        <v>377</v>
      </c>
      <c r="F38" s="405">
        <f t="shared" si="4"/>
        <v>44963</v>
      </c>
      <c r="G38" s="403">
        <f t="shared" si="5"/>
        <v>377</v>
      </c>
      <c r="I38" s="404">
        <v>44980</v>
      </c>
      <c r="J38" s="412">
        <v>195.35</v>
      </c>
      <c r="K38" s="404">
        <f t="shared" si="1"/>
        <v>44964</v>
      </c>
      <c r="L38" s="403">
        <f t="shared" si="6"/>
        <v>189.45670000000001</v>
      </c>
    </row>
    <row r="39" spans="1:12" x14ac:dyDescent="0.25">
      <c r="A39" s="409">
        <f t="shared" si="0"/>
        <v>44979</v>
      </c>
      <c r="B39" s="403">
        <v>2</v>
      </c>
      <c r="C39" s="403">
        <v>22</v>
      </c>
      <c r="D39" s="403">
        <v>2023</v>
      </c>
      <c r="E39" s="411">
        <v>377</v>
      </c>
      <c r="F39" s="405">
        <f t="shared" si="4"/>
        <v>44964</v>
      </c>
      <c r="G39" s="403">
        <f t="shared" si="5"/>
        <v>377</v>
      </c>
      <c r="I39" s="404">
        <v>44981</v>
      </c>
      <c r="J39" s="412">
        <v>195.73830000000001</v>
      </c>
      <c r="K39" s="404">
        <f t="shared" si="1"/>
        <v>44965</v>
      </c>
      <c r="L39" s="403">
        <f t="shared" si="6"/>
        <v>189.86330000000001</v>
      </c>
    </row>
    <row r="40" spans="1:12" x14ac:dyDescent="0.25">
      <c r="A40" s="409">
        <f t="shared" si="0"/>
        <v>44980</v>
      </c>
      <c r="B40" s="403">
        <v>2</v>
      </c>
      <c r="C40" s="403">
        <v>23</v>
      </c>
      <c r="D40" s="403">
        <v>2023</v>
      </c>
      <c r="E40" s="411">
        <v>379</v>
      </c>
      <c r="F40" s="405">
        <f t="shared" si="4"/>
        <v>44965</v>
      </c>
      <c r="G40" s="403">
        <f t="shared" si="5"/>
        <v>379</v>
      </c>
      <c r="I40" s="404">
        <v>44984</v>
      </c>
      <c r="J40" s="412">
        <v>196.8117</v>
      </c>
      <c r="K40" s="404">
        <f t="shared" si="1"/>
        <v>44966</v>
      </c>
      <c r="L40" s="403">
        <f t="shared" si="6"/>
        <v>190.20330000000001</v>
      </c>
    </row>
    <row r="41" spans="1:12" x14ac:dyDescent="0.25">
      <c r="A41" s="409">
        <f t="shared" si="0"/>
        <v>44981</v>
      </c>
      <c r="B41" s="403">
        <v>2</v>
      </c>
      <c r="C41" s="403">
        <v>24</v>
      </c>
      <c r="D41" s="403">
        <v>2023</v>
      </c>
      <c r="E41" s="411">
        <v>379</v>
      </c>
      <c r="F41" s="405">
        <f t="shared" si="4"/>
        <v>44966</v>
      </c>
      <c r="G41" s="403">
        <f t="shared" si="5"/>
        <v>380</v>
      </c>
      <c r="I41" s="404">
        <v>44985</v>
      </c>
      <c r="J41" s="412">
        <v>197.1533</v>
      </c>
      <c r="K41" s="404">
        <f t="shared" si="1"/>
        <v>44967</v>
      </c>
      <c r="L41" s="403">
        <f t="shared" si="6"/>
        <v>190.5283</v>
      </c>
    </row>
    <row r="42" spans="1:12" x14ac:dyDescent="0.25">
      <c r="A42" s="409">
        <f t="shared" si="0"/>
        <v>44984</v>
      </c>
      <c r="B42" s="403">
        <v>2</v>
      </c>
      <c r="C42" s="403">
        <v>27</v>
      </c>
      <c r="D42" s="403">
        <v>2023</v>
      </c>
      <c r="E42" s="411">
        <v>377</v>
      </c>
      <c r="F42" s="405">
        <f t="shared" si="4"/>
        <v>44967</v>
      </c>
      <c r="G42" s="403">
        <f t="shared" si="5"/>
        <v>377</v>
      </c>
      <c r="I42" s="404">
        <v>44986</v>
      </c>
      <c r="J42" s="412">
        <v>197.56</v>
      </c>
      <c r="K42" s="404">
        <f t="shared" si="1"/>
        <v>44968</v>
      </c>
      <c r="L42" s="403">
        <f t="shared" si="6"/>
        <v>190.5283</v>
      </c>
    </row>
    <row r="43" spans="1:12" x14ac:dyDescent="0.25">
      <c r="A43" s="409">
        <f t="shared" si="0"/>
        <v>44985</v>
      </c>
      <c r="B43" s="403">
        <v>2</v>
      </c>
      <c r="C43" s="403">
        <v>28</v>
      </c>
      <c r="D43" s="403">
        <v>2023</v>
      </c>
      <c r="E43" s="411">
        <v>375</v>
      </c>
      <c r="F43" s="405">
        <f t="shared" si="4"/>
        <v>44968</v>
      </c>
      <c r="G43" s="403">
        <f t="shared" si="5"/>
        <v>377</v>
      </c>
      <c r="I43" s="404">
        <v>44987</v>
      </c>
      <c r="J43" s="412">
        <v>197.88669999999999</v>
      </c>
      <c r="K43" s="404">
        <f t="shared" si="1"/>
        <v>44969</v>
      </c>
      <c r="L43" s="403">
        <f t="shared" si="6"/>
        <v>190.5283</v>
      </c>
    </row>
    <row r="44" spans="1:12" x14ac:dyDescent="0.25">
      <c r="A44" s="409">
        <f t="shared" si="0"/>
        <v>44986</v>
      </c>
      <c r="B44" s="403">
        <v>3</v>
      </c>
      <c r="C44" s="403">
        <v>1</v>
      </c>
      <c r="D44" s="403">
        <v>2023</v>
      </c>
      <c r="E44" s="411">
        <v>375</v>
      </c>
      <c r="F44" s="405">
        <f t="shared" si="4"/>
        <v>44969</v>
      </c>
      <c r="G44" s="403">
        <f t="shared" si="5"/>
        <v>377</v>
      </c>
      <c r="I44" s="404">
        <v>44988</v>
      </c>
      <c r="J44" s="412">
        <v>198.26</v>
      </c>
      <c r="K44" s="404">
        <f t="shared" si="1"/>
        <v>44970</v>
      </c>
      <c r="L44" s="403">
        <f t="shared" si="6"/>
        <v>191.64</v>
      </c>
    </row>
    <row r="45" spans="1:12" x14ac:dyDescent="0.25">
      <c r="A45" s="409">
        <f t="shared" si="0"/>
        <v>44987</v>
      </c>
      <c r="B45" s="403">
        <v>3</v>
      </c>
      <c r="C45" s="403">
        <v>2</v>
      </c>
      <c r="D45" s="403">
        <v>2023</v>
      </c>
      <c r="E45" s="411">
        <v>375</v>
      </c>
      <c r="F45" s="405">
        <f t="shared" si="4"/>
        <v>44970</v>
      </c>
      <c r="G45" s="403">
        <f t="shared" si="5"/>
        <v>378</v>
      </c>
      <c r="I45" s="404">
        <v>44991</v>
      </c>
      <c r="J45" s="412">
        <v>199.345</v>
      </c>
      <c r="K45" s="404">
        <f t="shared" si="1"/>
        <v>44971</v>
      </c>
      <c r="L45" s="403">
        <f t="shared" si="6"/>
        <v>192.02</v>
      </c>
    </row>
    <row r="46" spans="1:12" x14ac:dyDescent="0.25">
      <c r="A46" s="409">
        <f t="shared" si="0"/>
        <v>44988</v>
      </c>
      <c r="B46" s="403">
        <v>3</v>
      </c>
      <c r="C46" s="403">
        <v>3</v>
      </c>
      <c r="D46" s="403">
        <v>2023</v>
      </c>
      <c r="E46" s="411">
        <v>377</v>
      </c>
      <c r="F46" s="405">
        <f t="shared" si="4"/>
        <v>44971</v>
      </c>
      <c r="G46" s="403">
        <f t="shared" si="5"/>
        <v>381</v>
      </c>
      <c r="I46" s="404">
        <v>44992</v>
      </c>
      <c r="J46" s="412">
        <v>199.67169999999999</v>
      </c>
      <c r="K46" s="404">
        <f t="shared" si="1"/>
        <v>44972</v>
      </c>
      <c r="L46" s="403">
        <f t="shared" si="6"/>
        <v>192.375</v>
      </c>
    </row>
    <row r="47" spans="1:12" x14ac:dyDescent="0.25">
      <c r="A47" s="409">
        <f t="shared" si="0"/>
        <v>44991</v>
      </c>
      <c r="B47" s="403">
        <v>3</v>
      </c>
      <c r="C47" s="403">
        <v>6</v>
      </c>
      <c r="D47" s="403">
        <v>2023</v>
      </c>
      <c r="E47" s="411">
        <v>375</v>
      </c>
      <c r="F47" s="405">
        <f t="shared" si="4"/>
        <v>44972</v>
      </c>
      <c r="G47" s="403">
        <f t="shared" si="5"/>
        <v>379</v>
      </c>
      <c r="I47" s="404">
        <v>44993</v>
      </c>
      <c r="J47" s="412">
        <v>200.02670000000001</v>
      </c>
      <c r="K47" s="404">
        <f t="shared" si="1"/>
        <v>44973</v>
      </c>
      <c r="L47" s="403">
        <f t="shared" si="6"/>
        <v>192.7833</v>
      </c>
    </row>
    <row r="48" spans="1:12" x14ac:dyDescent="0.25">
      <c r="A48" s="409">
        <f t="shared" si="0"/>
        <v>44992</v>
      </c>
      <c r="B48" s="403">
        <v>3</v>
      </c>
      <c r="C48" s="403">
        <v>7</v>
      </c>
      <c r="D48" s="403">
        <v>2023</v>
      </c>
      <c r="E48" s="411">
        <v>372</v>
      </c>
      <c r="F48" s="405">
        <f t="shared" si="4"/>
        <v>44973</v>
      </c>
      <c r="G48" s="403">
        <f t="shared" si="5"/>
        <v>377</v>
      </c>
      <c r="I48" s="404">
        <v>44994</v>
      </c>
      <c r="J48" s="412">
        <v>200.35669999999999</v>
      </c>
      <c r="K48" s="404">
        <f t="shared" si="1"/>
        <v>44974</v>
      </c>
      <c r="L48" s="403">
        <f t="shared" si="6"/>
        <v>193.19329999999999</v>
      </c>
    </row>
    <row r="49" spans="1:12" x14ac:dyDescent="0.25">
      <c r="A49" s="409">
        <f t="shared" si="0"/>
        <v>44993</v>
      </c>
      <c r="B49" s="403">
        <v>3</v>
      </c>
      <c r="C49" s="403">
        <v>8</v>
      </c>
      <c r="D49" s="403">
        <v>2023</v>
      </c>
      <c r="E49" s="411">
        <v>371</v>
      </c>
      <c r="F49" s="405">
        <f t="shared" si="4"/>
        <v>44974</v>
      </c>
      <c r="G49" s="403">
        <f t="shared" si="5"/>
        <v>377</v>
      </c>
      <c r="I49" s="404">
        <v>44995</v>
      </c>
      <c r="J49" s="412">
        <v>200.7217</v>
      </c>
      <c r="K49" s="404">
        <f t="shared" si="1"/>
        <v>44975</v>
      </c>
      <c r="L49" s="403">
        <f t="shared" si="6"/>
        <v>193.19329999999999</v>
      </c>
    </row>
    <row r="50" spans="1:12" x14ac:dyDescent="0.25">
      <c r="A50" s="409">
        <f t="shared" si="0"/>
        <v>44994</v>
      </c>
      <c r="B50" s="403">
        <v>3</v>
      </c>
      <c r="C50" s="403">
        <v>9</v>
      </c>
      <c r="D50" s="403">
        <v>2023</v>
      </c>
      <c r="E50" s="411">
        <v>378</v>
      </c>
      <c r="F50" s="405">
        <f t="shared" si="4"/>
        <v>44975</v>
      </c>
      <c r="G50" s="403">
        <f t="shared" si="5"/>
        <v>377</v>
      </c>
      <c r="I50" s="404">
        <v>44998</v>
      </c>
      <c r="J50" s="412">
        <v>201.80170000000001</v>
      </c>
      <c r="K50" s="404">
        <f t="shared" si="1"/>
        <v>44976</v>
      </c>
      <c r="L50" s="403">
        <f t="shared" si="6"/>
        <v>193.19329999999999</v>
      </c>
    </row>
    <row r="51" spans="1:12" x14ac:dyDescent="0.25">
      <c r="A51" s="409">
        <f t="shared" si="0"/>
        <v>44995</v>
      </c>
      <c r="B51" s="403">
        <v>3</v>
      </c>
      <c r="C51" s="403">
        <v>10</v>
      </c>
      <c r="D51" s="403">
        <v>2023</v>
      </c>
      <c r="E51" s="411">
        <v>373</v>
      </c>
      <c r="F51" s="405">
        <f t="shared" si="4"/>
        <v>44976</v>
      </c>
      <c r="G51" s="403">
        <f t="shared" si="5"/>
        <v>377</v>
      </c>
      <c r="I51" s="404">
        <v>44999</v>
      </c>
      <c r="J51" s="412">
        <v>202.14830000000001</v>
      </c>
      <c r="K51" s="404">
        <f t="shared" si="1"/>
        <v>44977</v>
      </c>
      <c r="L51" s="403">
        <f t="shared" si="6"/>
        <v>193.19329999999999</v>
      </c>
    </row>
    <row r="52" spans="1:12" x14ac:dyDescent="0.25">
      <c r="A52" s="409">
        <f t="shared" si="0"/>
        <v>44998</v>
      </c>
      <c r="B52" s="403">
        <v>3</v>
      </c>
      <c r="C52" s="403">
        <v>13</v>
      </c>
      <c r="D52" s="403">
        <v>2023</v>
      </c>
      <c r="E52" s="411">
        <v>373</v>
      </c>
      <c r="F52" s="405">
        <f t="shared" si="4"/>
        <v>44977</v>
      </c>
      <c r="G52" s="403">
        <f t="shared" si="5"/>
        <v>377</v>
      </c>
      <c r="I52" s="404">
        <v>45000</v>
      </c>
      <c r="J52" s="412">
        <v>202.52170000000001</v>
      </c>
      <c r="K52" s="404">
        <f t="shared" si="1"/>
        <v>44978</v>
      </c>
      <c r="L52" s="403">
        <f t="shared" si="6"/>
        <v>193.19329999999999</v>
      </c>
    </row>
    <row r="53" spans="1:12" x14ac:dyDescent="0.25">
      <c r="A53" s="409">
        <f t="shared" si="0"/>
        <v>44999</v>
      </c>
      <c r="B53" s="403">
        <v>3</v>
      </c>
      <c r="C53" s="403">
        <v>14</v>
      </c>
      <c r="D53" s="403">
        <v>2023</v>
      </c>
      <c r="E53" s="411">
        <v>377</v>
      </c>
      <c r="F53" s="405">
        <f t="shared" si="4"/>
        <v>44978</v>
      </c>
      <c r="G53" s="403">
        <f t="shared" si="5"/>
        <v>377</v>
      </c>
      <c r="I53" s="404">
        <v>45001</v>
      </c>
      <c r="J53" s="412">
        <v>202.95500000000001</v>
      </c>
      <c r="K53" s="404">
        <f t="shared" si="1"/>
        <v>44979</v>
      </c>
      <c r="L53" s="403">
        <f t="shared" si="6"/>
        <v>194.98</v>
      </c>
    </row>
    <row r="54" spans="1:12" x14ac:dyDescent="0.25">
      <c r="A54" s="409">
        <f t="shared" si="0"/>
        <v>45000</v>
      </c>
      <c r="B54" s="403">
        <v>3</v>
      </c>
      <c r="C54" s="403">
        <v>15</v>
      </c>
      <c r="D54" s="403">
        <v>2023</v>
      </c>
      <c r="E54" s="411">
        <v>377</v>
      </c>
      <c r="F54" s="405">
        <f t="shared" si="4"/>
        <v>44979</v>
      </c>
      <c r="G54" s="403">
        <f t="shared" si="5"/>
        <v>377</v>
      </c>
      <c r="I54" s="404">
        <v>45002</v>
      </c>
      <c r="J54" s="412">
        <v>203.34</v>
      </c>
      <c r="K54" s="404">
        <f t="shared" si="1"/>
        <v>44980</v>
      </c>
      <c r="L54" s="403">
        <f t="shared" si="6"/>
        <v>195.35</v>
      </c>
    </row>
    <row r="55" spans="1:12" x14ac:dyDescent="0.25">
      <c r="A55" s="409">
        <f t="shared" si="0"/>
        <v>45001</v>
      </c>
      <c r="B55" s="403">
        <v>3</v>
      </c>
      <c r="C55" s="403">
        <v>16</v>
      </c>
      <c r="D55" s="403">
        <v>2023</v>
      </c>
      <c r="E55" s="411">
        <v>379</v>
      </c>
      <c r="F55" s="405">
        <f t="shared" si="4"/>
        <v>44980</v>
      </c>
      <c r="G55" s="403">
        <f t="shared" si="5"/>
        <v>379</v>
      </c>
      <c r="I55" s="404">
        <v>45005</v>
      </c>
      <c r="J55" s="412">
        <v>204.4967</v>
      </c>
      <c r="K55" s="404">
        <f t="shared" si="1"/>
        <v>44981</v>
      </c>
      <c r="L55" s="403">
        <f t="shared" si="6"/>
        <v>195.73830000000001</v>
      </c>
    </row>
    <row r="56" spans="1:12" x14ac:dyDescent="0.25">
      <c r="A56" s="409">
        <f t="shared" si="0"/>
        <v>45002</v>
      </c>
      <c r="B56" s="403">
        <v>3</v>
      </c>
      <c r="C56" s="403">
        <v>17</v>
      </c>
      <c r="D56" s="403">
        <v>2023</v>
      </c>
      <c r="E56" s="411">
        <v>383</v>
      </c>
      <c r="F56" s="405">
        <f t="shared" si="4"/>
        <v>44981</v>
      </c>
      <c r="G56" s="403">
        <f t="shared" si="5"/>
        <v>379</v>
      </c>
      <c r="I56" s="404">
        <v>45006</v>
      </c>
      <c r="J56" s="412">
        <v>204.9633</v>
      </c>
      <c r="K56" s="404">
        <f t="shared" si="1"/>
        <v>44982</v>
      </c>
      <c r="L56" s="403">
        <f t="shared" si="6"/>
        <v>195.73830000000001</v>
      </c>
    </row>
    <row r="57" spans="1:12" x14ac:dyDescent="0.25">
      <c r="A57" s="409">
        <f t="shared" si="0"/>
        <v>45005</v>
      </c>
      <c r="B57" s="403">
        <v>3</v>
      </c>
      <c r="C57" s="403">
        <v>20</v>
      </c>
      <c r="D57" s="403">
        <v>2023</v>
      </c>
      <c r="E57" s="411">
        <v>383</v>
      </c>
      <c r="F57" s="405">
        <f t="shared" si="4"/>
        <v>44982</v>
      </c>
      <c r="G57" s="403">
        <f t="shared" si="5"/>
        <v>379</v>
      </c>
      <c r="I57" s="404">
        <v>45007</v>
      </c>
      <c r="J57" s="412">
        <v>205.39500000000001</v>
      </c>
      <c r="K57" s="404">
        <f t="shared" si="1"/>
        <v>44983</v>
      </c>
      <c r="L57" s="403">
        <f t="shared" si="6"/>
        <v>195.73830000000001</v>
      </c>
    </row>
    <row r="58" spans="1:12" x14ac:dyDescent="0.25">
      <c r="A58" s="409">
        <f t="shared" si="0"/>
        <v>45006</v>
      </c>
      <c r="B58" s="403">
        <v>3</v>
      </c>
      <c r="C58" s="403">
        <v>21</v>
      </c>
      <c r="D58" s="403">
        <v>2023</v>
      </c>
      <c r="E58" s="411">
        <v>386</v>
      </c>
      <c r="F58" s="405">
        <f t="shared" si="4"/>
        <v>44983</v>
      </c>
      <c r="G58" s="403">
        <f t="shared" si="5"/>
        <v>379</v>
      </c>
      <c r="I58" s="404">
        <v>45008</v>
      </c>
      <c r="J58" s="412">
        <v>205.79</v>
      </c>
      <c r="K58" s="404">
        <f t="shared" si="1"/>
        <v>44984</v>
      </c>
      <c r="L58" s="403">
        <f t="shared" si="6"/>
        <v>196.8117</v>
      </c>
    </row>
    <row r="59" spans="1:12" x14ac:dyDescent="0.25">
      <c r="A59" s="409">
        <f t="shared" si="0"/>
        <v>45007</v>
      </c>
      <c r="B59" s="403">
        <v>3</v>
      </c>
      <c r="C59" s="403">
        <v>22</v>
      </c>
      <c r="D59" s="403">
        <v>2023</v>
      </c>
      <c r="E59" s="411">
        <v>394</v>
      </c>
      <c r="F59" s="405">
        <f t="shared" si="4"/>
        <v>44984</v>
      </c>
      <c r="G59" s="403">
        <f t="shared" si="5"/>
        <v>377</v>
      </c>
      <c r="I59" s="404">
        <v>45012</v>
      </c>
      <c r="J59" s="412">
        <v>207.40170000000001</v>
      </c>
      <c r="K59" s="404">
        <f t="shared" si="1"/>
        <v>44985</v>
      </c>
      <c r="L59" s="403">
        <f t="shared" si="6"/>
        <v>197.1533</v>
      </c>
    </row>
    <row r="60" spans="1:12" x14ac:dyDescent="0.25">
      <c r="A60" s="409">
        <f t="shared" si="0"/>
        <v>45008</v>
      </c>
      <c r="B60" s="403">
        <v>3</v>
      </c>
      <c r="C60" s="403">
        <v>23</v>
      </c>
      <c r="D60" s="403">
        <v>2023</v>
      </c>
      <c r="E60" s="411">
        <v>391</v>
      </c>
      <c r="F60" s="405">
        <f t="shared" si="4"/>
        <v>44985</v>
      </c>
      <c r="G60" s="403">
        <f t="shared" si="5"/>
        <v>375</v>
      </c>
      <c r="I60" s="404">
        <v>45013</v>
      </c>
      <c r="J60" s="412">
        <v>207.84</v>
      </c>
      <c r="K60" s="404">
        <f t="shared" si="1"/>
        <v>44986</v>
      </c>
      <c r="L60" s="403">
        <f t="shared" si="6"/>
        <v>197.56</v>
      </c>
    </row>
    <row r="61" spans="1:12" x14ac:dyDescent="0.25">
      <c r="A61" s="409">
        <f t="shared" si="0"/>
        <v>45012</v>
      </c>
      <c r="B61" s="403">
        <v>3</v>
      </c>
      <c r="C61" s="403">
        <v>27</v>
      </c>
      <c r="D61" s="403">
        <v>2023</v>
      </c>
      <c r="E61" s="411">
        <v>389</v>
      </c>
      <c r="F61" s="405">
        <f t="shared" si="4"/>
        <v>44986</v>
      </c>
      <c r="G61" s="403">
        <f t="shared" si="5"/>
        <v>375</v>
      </c>
      <c r="I61" s="404">
        <v>45014</v>
      </c>
      <c r="J61" s="412">
        <v>208.2533</v>
      </c>
      <c r="K61" s="404">
        <f t="shared" si="1"/>
        <v>44987</v>
      </c>
      <c r="L61" s="403">
        <f t="shared" si="6"/>
        <v>197.88669999999999</v>
      </c>
    </row>
    <row r="62" spans="1:12" x14ac:dyDescent="0.25">
      <c r="A62" s="409">
        <f t="shared" si="0"/>
        <v>45013</v>
      </c>
      <c r="B62" s="403">
        <v>3</v>
      </c>
      <c r="C62" s="403">
        <v>28</v>
      </c>
      <c r="D62" s="403">
        <v>2023</v>
      </c>
      <c r="E62" s="411">
        <v>390</v>
      </c>
      <c r="F62" s="405">
        <f t="shared" si="4"/>
        <v>44987</v>
      </c>
      <c r="G62" s="403">
        <f t="shared" si="5"/>
        <v>375</v>
      </c>
      <c r="I62" s="404">
        <v>45015</v>
      </c>
      <c r="J62" s="412">
        <v>208.59829999999999</v>
      </c>
      <c r="K62" s="404">
        <f t="shared" si="1"/>
        <v>44988</v>
      </c>
      <c r="L62" s="403">
        <f t="shared" si="6"/>
        <v>198.26</v>
      </c>
    </row>
    <row r="63" spans="1:12" x14ac:dyDescent="0.25">
      <c r="A63" s="409">
        <f t="shared" si="0"/>
        <v>45014</v>
      </c>
      <c r="B63" s="403">
        <v>3</v>
      </c>
      <c r="C63" s="403">
        <v>29</v>
      </c>
      <c r="D63" s="403">
        <v>2023</v>
      </c>
      <c r="E63" s="411">
        <v>397</v>
      </c>
      <c r="F63" s="405">
        <f t="shared" si="4"/>
        <v>44988</v>
      </c>
      <c r="G63" s="403">
        <f t="shared" si="5"/>
        <v>377</v>
      </c>
      <c r="I63" s="404">
        <v>45016</v>
      </c>
      <c r="J63" s="412">
        <v>208.98830000000001</v>
      </c>
      <c r="K63" s="404">
        <f t="shared" si="1"/>
        <v>44989</v>
      </c>
      <c r="L63" s="403">
        <f t="shared" si="6"/>
        <v>198.26</v>
      </c>
    </row>
    <row r="64" spans="1:12" x14ac:dyDescent="0.25">
      <c r="A64" s="409">
        <f t="shared" si="0"/>
        <v>45015</v>
      </c>
      <c r="B64" s="403">
        <v>3</v>
      </c>
      <c r="C64" s="403">
        <v>30</v>
      </c>
      <c r="D64" s="403">
        <v>2023</v>
      </c>
      <c r="E64" s="411">
        <v>393</v>
      </c>
      <c r="F64" s="405">
        <f t="shared" si="4"/>
        <v>44989</v>
      </c>
      <c r="G64" s="403">
        <f t="shared" si="5"/>
        <v>377</v>
      </c>
      <c r="I64" s="404">
        <v>45019</v>
      </c>
      <c r="J64" s="412">
        <v>210.33</v>
      </c>
      <c r="K64" s="404">
        <f t="shared" si="1"/>
        <v>44990</v>
      </c>
      <c r="L64" s="403">
        <f t="shared" si="6"/>
        <v>198.26</v>
      </c>
    </row>
    <row r="65" spans="1:12" x14ac:dyDescent="0.25">
      <c r="A65" s="409">
        <f t="shared" si="0"/>
        <v>45016</v>
      </c>
      <c r="B65" s="403">
        <v>3</v>
      </c>
      <c r="C65" s="403">
        <v>31</v>
      </c>
      <c r="D65" s="403">
        <v>2023</v>
      </c>
      <c r="E65" s="411">
        <v>393</v>
      </c>
      <c r="F65" s="405">
        <f t="shared" si="4"/>
        <v>44990</v>
      </c>
      <c r="G65" s="403">
        <f t="shared" si="5"/>
        <v>377</v>
      </c>
      <c r="I65" s="404">
        <v>45020</v>
      </c>
      <c r="J65" s="412">
        <v>210.8</v>
      </c>
      <c r="K65" s="404">
        <f t="shared" si="1"/>
        <v>44991</v>
      </c>
      <c r="L65" s="403">
        <f t="shared" si="6"/>
        <v>199.345</v>
      </c>
    </row>
    <row r="66" spans="1:12" x14ac:dyDescent="0.25">
      <c r="A66" s="409">
        <f t="shared" si="0"/>
        <v>45019</v>
      </c>
      <c r="B66" s="403">
        <v>4</v>
      </c>
      <c r="C66" s="403">
        <v>3</v>
      </c>
      <c r="D66" s="403">
        <v>2023</v>
      </c>
      <c r="E66" s="411">
        <v>395</v>
      </c>
      <c r="F66" s="405">
        <f t="shared" si="4"/>
        <v>44991</v>
      </c>
      <c r="G66" s="403">
        <f t="shared" si="5"/>
        <v>375</v>
      </c>
      <c r="I66" s="404">
        <v>45021</v>
      </c>
      <c r="J66" s="412">
        <v>211.23500000000001</v>
      </c>
      <c r="K66" s="404">
        <f t="shared" si="1"/>
        <v>44992</v>
      </c>
      <c r="L66" s="403">
        <f t="shared" si="6"/>
        <v>199.67169999999999</v>
      </c>
    </row>
    <row r="67" spans="1:12" x14ac:dyDescent="0.25">
      <c r="A67" s="409">
        <f t="shared" ref="A67:A130" si="7">DATE(D67,B67,C67)</f>
        <v>45020</v>
      </c>
      <c r="B67" s="403">
        <v>4</v>
      </c>
      <c r="C67" s="403">
        <v>4</v>
      </c>
      <c r="D67" s="403">
        <v>2023</v>
      </c>
      <c r="E67" s="411">
        <v>392</v>
      </c>
      <c r="F67" s="405">
        <f t="shared" si="4"/>
        <v>44992</v>
      </c>
      <c r="G67" s="403">
        <f t="shared" si="5"/>
        <v>372</v>
      </c>
      <c r="I67" s="404">
        <v>45026</v>
      </c>
      <c r="J67" s="412">
        <v>213.32830000000001</v>
      </c>
      <c r="K67" s="404">
        <f t="shared" ref="K67:K130" si="8">+K66+1</f>
        <v>44993</v>
      </c>
      <c r="L67" s="403">
        <f t="shared" si="6"/>
        <v>200.02670000000001</v>
      </c>
    </row>
    <row r="68" spans="1:12" x14ac:dyDescent="0.25">
      <c r="A68" s="409">
        <f t="shared" si="7"/>
        <v>45021</v>
      </c>
      <c r="B68" s="403">
        <v>4</v>
      </c>
      <c r="C68" s="403">
        <v>5</v>
      </c>
      <c r="D68" s="403">
        <v>2023</v>
      </c>
      <c r="E68" s="411">
        <v>392</v>
      </c>
      <c r="F68" s="405">
        <f t="shared" ref="F68:F131" si="9">F67+1</f>
        <v>44993</v>
      </c>
      <c r="G68" s="403">
        <f t="shared" ref="G68:G131" si="10">+IF(SUMIFS($E$2:$E$1575,$A$2:$A$1575,F68)=0,G67,SUMIFS($E$2:$E$1575,$A$2:$A$1575,F68))</f>
        <v>371</v>
      </c>
      <c r="I68" s="404">
        <v>45027</v>
      </c>
      <c r="J68" s="412">
        <v>213.79830000000001</v>
      </c>
      <c r="K68" s="404">
        <f t="shared" si="8"/>
        <v>44994</v>
      </c>
      <c r="L68" s="403">
        <f t="shared" si="6"/>
        <v>200.35669999999999</v>
      </c>
    </row>
    <row r="69" spans="1:12" x14ac:dyDescent="0.25">
      <c r="A69" s="409">
        <f t="shared" si="7"/>
        <v>45026</v>
      </c>
      <c r="B69" s="403">
        <v>4</v>
      </c>
      <c r="C69" s="403">
        <v>10</v>
      </c>
      <c r="D69" s="403">
        <v>2023</v>
      </c>
      <c r="E69" s="411">
        <v>392</v>
      </c>
      <c r="F69" s="405">
        <f t="shared" si="9"/>
        <v>44994</v>
      </c>
      <c r="G69" s="403">
        <f t="shared" si="10"/>
        <v>378</v>
      </c>
      <c r="I69" s="404">
        <v>45028</v>
      </c>
      <c r="J69" s="412">
        <v>214.25</v>
      </c>
      <c r="K69" s="404">
        <f t="shared" si="8"/>
        <v>44995</v>
      </c>
      <c r="L69" s="403">
        <f t="shared" si="6"/>
        <v>200.7217</v>
      </c>
    </row>
    <row r="70" spans="1:12" x14ac:dyDescent="0.25">
      <c r="A70" s="409">
        <f t="shared" si="7"/>
        <v>45027</v>
      </c>
      <c r="B70" s="403">
        <v>4</v>
      </c>
      <c r="C70" s="403">
        <v>11</v>
      </c>
      <c r="D70" s="403">
        <v>2023</v>
      </c>
      <c r="E70" s="411">
        <v>391</v>
      </c>
      <c r="F70" s="405">
        <f t="shared" si="9"/>
        <v>44995</v>
      </c>
      <c r="G70" s="403">
        <f t="shared" si="10"/>
        <v>373</v>
      </c>
      <c r="I70" s="404">
        <v>45029</v>
      </c>
      <c r="J70" s="412">
        <v>214.66499999999999</v>
      </c>
      <c r="K70" s="404">
        <f t="shared" si="8"/>
        <v>44996</v>
      </c>
      <c r="L70" s="403">
        <f t="shared" si="6"/>
        <v>200.7217</v>
      </c>
    </row>
    <row r="71" spans="1:12" x14ac:dyDescent="0.25">
      <c r="A71" s="409">
        <f t="shared" si="7"/>
        <v>45028</v>
      </c>
      <c r="B71" s="403">
        <v>4</v>
      </c>
      <c r="C71" s="403">
        <v>12</v>
      </c>
      <c r="D71" s="403">
        <v>2023</v>
      </c>
      <c r="E71" s="411">
        <v>394</v>
      </c>
      <c r="F71" s="405">
        <f t="shared" si="9"/>
        <v>44996</v>
      </c>
      <c r="G71" s="403">
        <f t="shared" si="10"/>
        <v>373</v>
      </c>
      <c r="I71" s="404">
        <v>45030</v>
      </c>
      <c r="J71" s="412">
        <v>215.095</v>
      </c>
      <c r="K71" s="404">
        <f t="shared" si="8"/>
        <v>44997</v>
      </c>
      <c r="L71" s="403">
        <f t="shared" si="6"/>
        <v>200.7217</v>
      </c>
    </row>
    <row r="72" spans="1:12" x14ac:dyDescent="0.25">
      <c r="A72" s="409">
        <f t="shared" si="7"/>
        <v>45029</v>
      </c>
      <c r="B72" s="403">
        <v>4</v>
      </c>
      <c r="C72" s="403">
        <v>13</v>
      </c>
      <c r="D72" s="403">
        <v>2023</v>
      </c>
      <c r="E72" s="411">
        <v>398</v>
      </c>
      <c r="F72" s="405">
        <f t="shared" si="9"/>
        <v>44997</v>
      </c>
      <c r="G72" s="403">
        <f t="shared" si="10"/>
        <v>373</v>
      </c>
      <c r="I72" s="404">
        <v>45033</v>
      </c>
      <c r="J72" s="412">
        <v>216.35830000000001</v>
      </c>
      <c r="K72" s="404">
        <f t="shared" si="8"/>
        <v>44998</v>
      </c>
      <c r="L72" s="403">
        <f t="shared" ref="L72:L135" si="11">+IF(SUMIFS($J$1:$J$1574,$I$1:$I$1574,K72)=0,L71,SUMIFS($J$1:$J$1574,$I$1:$I$1574,K72))</f>
        <v>201.80170000000001</v>
      </c>
    </row>
    <row r="73" spans="1:12" x14ac:dyDescent="0.25">
      <c r="A73" s="409">
        <f t="shared" si="7"/>
        <v>45030</v>
      </c>
      <c r="B73" s="403">
        <v>4</v>
      </c>
      <c r="C73" s="403">
        <v>14</v>
      </c>
      <c r="D73" s="403">
        <v>2023</v>
      </c>
      <c r="E73" s="411">
        <v>400</v>
      </c>
      <c r="F73" s="405">
        <f t="shared" si="9"/>
        <v>44998</v>
      </c>
      <c r="G73" s="403">
        <f t="shared" si="10"/>
        <v>373</v>
      </c>
      <c r="I73" s="404">
        <v>45034</v>
      </c>
      <c r="J73" s="412">
        <v>216.88829999999999</v>
      </c>
      <c r="K73" s="404">
        <f t="shared" si="8"/>
        <v>44999</v>
      </c>
      <c r="L73" s="403">
        <f t="shared" si="11"/>
        <v>202.14830000000001</v>
      </c>
    </row>
    <row r="74" spans="1:12" x14ac:dyDescent="0.25">
      <c r="A74" s="409">
        <f t="shared" si="7"/>
        <v>45033</v>
      </c>
      <c r="B74" s="403">
        <v>4</v>
      </c>
      <c r="C74" s="403">
        <v>17</v>
      </c>
      <c r="D74" s="403">
        <v>2023</v>
      </c>
      <c r="E74" s="411">
        <v>408</v>
      </c>
      <c r="F74" s="405">
        <f t="shared" si="9"/>
        <v>44999</v>
      </c>
      <c r="G74" s="403">
        <f t="shared" si="10"/>
        <v>377</v>
      </c>
      <c r="I74" s="404">
        <v>45035</v>
      </c>
      <c r="J74" s="412">
        <v>217.47</v>
      </c>
      <c r="K74" s="404">
        <f t="shared" si="8"/>
        <v>45000</v>
      </c>
      <c r="L74" s="403">
        <f t="shared" si="11"/>
        <v>202.52170000000001</v>
      </c>
    </row>
    <row r="75" spans="1:12" x14ac:dyDescent="0.25">
      <c r="A75" s="409">
        <f t="shared" si="7"/>
        <v>45035</v>
      </c>
      <c r="B75" s="403">
        <v>4</v>
      </c>
      <c r="C75" s="403">
        <v>19</v>
      </c>
      <c r="D75" s="403">
        <v>2023</v>
      </c>
      <c r="E75" s="411">
        <v>418</v>
      </c>
      <c r="F75" s="405">
        <f t="shared" si="9"/>
        <v>45000</v>
      </c>
      <c r="G75" s="403">
        <f t="shared" si="10"/>
        <v>377</v>
      </c>
      <c r="I75" s="404">
        <v>45036</v>
      </c>
      <c r="J75" s="412">
        <v>218.02500000000001</v>
      </c>
      <c r="K75" s="404">
        <f t="shared" si="8"/>
        <v>45001</v>
      </c>
      <c r="L75" s="403">
        <f t="shared" si="11"/>
        <v>202.95500000000001</v>
      </c>
    </row>
    <row r="76" spans="1:12" x14ac:dyDescent="0.25">
      <c r="A76" s="409">
        <f t="shared" si="7"/>
        <v>45036</v>
      </c>
      <c r="B76" s="403">
        <v>4</v>
      </c>
      <c r="C76" s="403">
        <v>20</v>
      </c>
      <c r="D76" s="403">
        <v>2023</v>
      </c>
      <c r="E76" s="411">
        <v>432</v>
      </c>
      <c r="F76" s="405">
        <f t="shared" si="9"/>
        <v>45001</v>
      </c>
      <c r="G76" s="403">
        <f t="shared" si="10"/>
        <v>379</v>
      </c>
      <c r="I76" s="404">
        <v>45037</v>
      </c>
      <c r="J76" s="412">
        <v>218.50829999999999</v>
      </c>
      <c r="K76" s="404">
        <f t="shared" si="8"/>
        <v>45002</v>
      </c>
      <c r="L76" s="403">
        <f t="shared" si="11"/>
        <v>203.34</v>
      </c>
    </row>
    <row r="77" spans="1:12" x14ac:dyDescent="0.25">
      <c r="A77" s="409">
        <f t="shared" si="7"/>
        <v>45037</v>
      </c>
      <c r="B77" s="403">
        <v>4</v>
      </c>
      <c r="C77" s="403">
        <v>21</v>
      </c>
      <c r="D77" s="403">
        <v>2023</v>
      </c>
      <c r="E77" s="411">
        <v>445</v>
      </c>
      <c r="F77" s="405">
        <f t="shared" si="9"/>
        <v>45002</v>
      </c>
      <c r="G77" s="403">
        <f t="shared" si="10"/>
        <v>383</v>
      </c>
      <c r="I77" s="404">
        <v>45040</v>
      </c>
      <c r="J77" s="412">
        <v>220.23500000000001</v>
      </c>
      <c r="K77" s="404">
        <f t="shared" si="8"/>
        <v>45003</v>
      </c>
      <c r="L77" s="403">
        <f t="shared" si="11"/>
        <v>203.34</v>
      </c>
    </row>
    <row r="78" spans="1:12" x14ac:dyDescent="0.25">
      <c r="A78" s="409">
        <f t="shared" si="7"/>
        <v>45040</v>
      </c>
      <c r="B78" s="403">
        <v>4</v>
      </c>
      <c r="C78" s="403">
        <v>24</v>
      </c>
      <c r="D78" s="403">
        <v>2023</v>
      </c>
      <c r="E78" s="411">
        <v>465</v>
      </c>
      <c r="F78" s="405">
        <f t="shared" si="9"/>
        <v>45003</v>
      </c>
      <c r="G78" s="403">
        <f t="shared" si="10"/>
        <v>383</v>
      </c>
      <c r="I78" s="404">
        <v>45041</v>
      </c>
      <c r="J78" s="412">
        <v>220.8733</v>
      </c>
      <c r="K78" s="404">
        <f t="shared" si="8"/>
        <v>45004</v>
      </c>
      <c r="L78" s="403">
        <f t="shared" si="11"/>
        <v>203.34</v>
      </c>
    </row>
    <row r="79" spans="1:12" x14ac:dyDescent="0.25">
      <c r="A79" s="409">
        <f t="shared" si="7"/>
        <v>45041</v>
      </c>
      <c r="B79" s="403">
        <v>4</v>
      </c>
      <c r="C79" s="403">
        <v>25</v>
      </c>
      <c r="D79" s="403">
        <v>2023</v>
      </c>
      <c r="E79" s="411">
        <v>490</v>
      </c>
      <c r="F79" s="405">
        <f t="shared" si="9"/>
        <v>45004</v>
      </c>
      <c r="G79" s="403">
        <f t="shared" si="10"/>
        <v>383</v>
      </c>
      <c r="I79" s="404">
        <v>45042</v>
      </c>
      <c r="J79" s="412">
        <v>221.55170000000001</v>
      </c>
      <c r="K79" s="404">
        <f t="shared" si="8"/>
        <v>45005</v>
      </c>
      <c r="L79" s="403">
        <f t="shared" si="11"/>
        <v>204.4967</v>
      </c>
    </row>
    <row r="80" spans="1:12" x14ac:dyDescent="0.25">
      <c r="A80" s="409">
        <f t="shared" si="7"/>
        <v>45042</v>
      </c>
      <c r="B80" s="403">
        <v>4</v>
      </c>
      <c r="C80" s="403">
        <v>26</v>
      </c>
      <c r="D80" s="403">
        <v>2023</v>
      </c>
      <c r="E80" s="411">
        <v>473</v>
      </c>
      <c r="F80" s="405">
        <f t="shared" si="9"/>
        <v>45005</v>
      </c>
      <c r="G80" s="403">
        <f t="shared" si="10"/>
        <v>383</v>
      </c>
      <c r="I80" s="404">
        <v>45043</v>
      </c>
      <c r="J80" s="412">
        <v>222.02</v>
      </c>
      <c r="K80" s="404">
        <f t="shared" si="8"/>
        <v>45006</v>
      </c>
      <c r="L80" s="403">
        <f t="shared" si="11"/>
        <v>204.9633</v>
      </c>
    </row>
    <row r="81" spans="1:12" x14ac:dyDescent="0.25">
      <c r="A81" s="409">
        <f t="shared" si="7"/>
        <v>45043</v>
      </c>
      <c r="B81" s="403">
        <v>4</v>
      </c>
      <c r="C81" s="403">
        <v>27</v>
      </c>
      <c r="D81" s="403">
        <v>2023</v>
      </c>
      <c r="E81" s="411">
        <v>467</v>
      </c>
      <c r="F81" s="405">
        <f t="shared" si="9"/>
        <v>45006</v>
      </c>
      <c r="G81" s="403">
        <f t="shared" si="10"/>
        <v>386</v>
      </c>
      <c r="I81" s="404">
        <v>45044</v>
      </c>
      <c r="J81" s="412">
        <v>222.57499999999999</v>
      </c>
      <c r="K81" s="404">
        <f t="shared" si="8"/>
        <v>45007</v>
      </c>
      <c r="L81" s="403">
        <f t="shared" si="11"/>
        <v>205.39500000000001</v>
      </c>
    </row>
    <row r="82" spans="1:12" x14ac:dyDescent="0.25">
      <c r="A82" s="409">
        <f t="shared" si="7"/>
        <v>45044</v>
      </c>
      <c r="B82" s="403">
        <v>4</v>
      </c>
      <c r="C82" s="403">
        <v>28</v>
      </c>
      <c r="D82" s="403">
        <v>2023</v>
      </c>
      <c r="E82" s="411">
        <v>468</v>
      </c>
      <c r="F82" s="405">
        <f t="shared" si="9"/>
        <v>45007</v>
      </c>
      <c r="G82" s="403">
        <f t="shared" si="10"/>
        <v>394</v>
      </c>
      <c r="I82" s="404">
        <v>45048</v>
      </c>
      <c r="J82" s="412">
        <v>224.625</v>
      </c>
      <c r="K82" s="404">
        <f t="shared" si="8"/>
        <v>45008</v>
      </c>
      <c r="L82" s="403">
        <f t="shared" si="11"/>
        <v>205.79</v>
      </c>
    </row>
    <row r="83" spans="1:12" x14ac:dyDescent="0.25">
      <c r="A83" s="409">
        <f t="shared" si="7"/>
        <v>45047</v>
      </c>
      <c r="B83" s="403">
        <v>5</v>
      </c>
      <c r="C83" s="403">
        <v>1</v>
      </c>
      <c r="D83" s="403">
        <v>2023</v>
      </c>
      <c r="E83" s="411">
        <v>469</v>
      </c>
      <c r="F83" s="405">
        <f t="shared" si="9"/>
        <v>45008</v>
      </c>
      <c r="G83" s="403">
        <f t="shared" si="10"/>
        <v>391</v>
      </c>
      <c r="I83" s="404">
        <v>45049</v>
      </c>
      <c r="J83" s="412">
        <v>225.0917</v>
      </c>
      <c r="K83" s="404">
        <f t="shared" si="8"/>
        <v>45009</v>
      </c>
      <c r="L83" s="403">
        <f t="shared" si="11"/>
        <v>205.79</v>
      </c>
    </row>
    <row r="84" spans="1:12" x14ac:dyDescent="0.25">
      <c r="A84" s="409">
        <f t="shared" si="7"/>
        <v>45048</v>
      </c>
      <c r="B84" s="403">
        <v>5</v>
      </c>
      <c r="C84" s="403">
        <v>2</v>
      </c>
      <c r="D84" s="403">
        <v>2023</v>
      </c>
      <c r="E84" s="411">
        <v>473</v>
      </c>
      <c r="F84" s="405">
        <f t="shared" si="9"/>
        <v>45009</v>
      </c>
      <c r="G84" s="403">
        <f t="shared" si="10"/>
        <v>391</v>
      </c>
      <c r="I84" s="404">
        <v>45050</v>
      </c>
      <c r="J84" s="412">
        <v>225.6583</v>
      </c>
      <c r="K84" s="404">
        <f t="shared" si="8"/>
        <v>45010</v>
      </c>
      <c r="L84" s="403">
        <f t="shared" si="11"/>
        <v>205.79</v>
      </c>
    </row>
    <row r="85" spans="1:12" x14ac:dyDescent="0.25">
      <c r="A85" s="409">
        <f t="shared" si="7"/>
        <v>45049</v>
      </c>
      <c r="B85" s="403">
        <v>5</v>
      </c>
      <c r="C85" s="403">
        <v>3</v>
      </c>
      <c r="D85" s="403">
        <v>2023</v>
      </c>
      <c r="E85" s="411">
        <v>468</v>
      </c>
      <c r="F85" s="405">
        <f t="shared" si="9"/>
        <v>45010</v>
      </c>
      <c r="G85" s="403">
        <f t="shared" si="10"/>
        <v>391</v>
      </c>
      <c r="I85" s="404">
        <v>45051</v>
      </c>
      <c r="J85" s="412">
        <v>226.1917</v>
      </c>
      <c r="K85" s="404">
        <f t="shared" si="8"/>
        <v>45011</v>
      </c>
      <c r="L85" s="403">
        <f t="shared" si="11"/>
        <v>205.79</v>
      </c>
    </row>
    <row r="86" spans="1:12" x14ac:dyDescent="0.25">
      <c r="A86" s="409">
        <f t="shared" si="7"/>
        <v>45050</v>
      </c>
      <c r="B86" s="403">
        <v>5</v>
      </c>
      <c r="C86" s="403">
        <v>4</v>
      </c>
      <c r="D86" s="403">
        <v>2023</v>
      </c>
      <c r="E86" s="411">
        <v>468</v>
      </c>
      <c r="F86" s="405">
        <f t="shared" si="9"/>
        <v>45011</v>
      </c>
      <c r="G86" s="403">
        <f t="shared" si="10"/>
        <v>391</v>
      </c>
      <c r="I86" s="404">
        <v>45054</v>
      </c>
      <c r="J86" s="412">
        <v>227.57499999999999</v>
      </c>
      <c r="K86" s="404">
        <f t="shared" si="8"/>
        <v>45012</v>
      </c>
      <c r="L86" s="403">
        <f t="shared" si="11"/>
        <v>207.40170000000001</v>
      </c>
    </row>
    <row r="87" spans="1:12" x14ac:dyDescent="0.25">
      <c r="A87" s="409">
        <f t="shared" si="7"/>
        <v>45051</v>
      </c>
      <c r="B87" s="403">
        <v>5</v>
      </c>
      <c r="C87" s="403">
        <v>5</v>
      </c>
      <c r="D87" s="403">
        <v>2023</v>
      </c>
      <c r="E87" s="411">
        <v>469</v>
      </c>
      <c r="F87" s="405">
        <f t="shared" si="9"/>
        <v>45012</v>
      </c>
      <c r="G87" s="403">
        <f t="shared" si="10"/>
        <v>389</v>
      </c>
      <c r="I87" s="404">
        <v>45055</v>
      </c>
      <c r="J87" s="412">
        <v>228.0583</v>
      </c>
      <c r="K87" s="404">
        <f t="shared" si="8"/>
        <v>45013</v>
      </c>
      <c r="L87" s="403">
        <f t="shared" si="11"/>
        <v>207.84</v>
      </c>
    </row>
    <row r="88" spans="1:12" x14ac:dyDescent="0.25">
      <c r="A88" s="409">
        <f t="shared" si="7"/>
        <v>45054</v>
      </c>
      <c r="B88" s="403">
        <v>5</v>
      </c>
      <c r="C88" s="403">
        <v>8</v>
      </c>
      <c r="D88" s="403">
        <v>2023</v>
      </c>
      <c r="E88" s="411">
        <v>469</v>
      </c>
      <c r="F88" s="405">
        <f t="shared" si="9"/>
        <v>45013</v>
      </c>
      <c r="G88" s="403">
        <f t="shared" si="10"/>
        <v>390</v>
      </c>
      <c r="I88" s="404">
        <v>45056</v>
      </c>
      <c r="J88" s="412">
        <v>228.50829999999999</v>
      </c>
      <c r="K88" s="404">
        <f t="shared" si="8"/>
        <v>45014</v>
      </c>
      <c r="L88" s="403">
        <f t="shared" si="11"/>
        <v>208.2533</v>
      </c>
    </row>
    <row r="89" spans="1:12" x14ac:dyDescent="0.25">
      <c r="A89" s="409">
        <f t="shared" si="7"/>
        <v>45055</v>
      </c>
      <c r="B89" s="403">
        <v>5</v>
      </c>
      <c r="C89" s="403">
        <v>9</v>
      </c>
      <c r="D89" s="403">
        <v>2023</v>
      </c>
      <c r="E89" s="411">
        <v>471</v>
      </c>
      <c r="F89" s="405">
        <f t="shared" si="9"/>
        <v>45014</v>
      </c>
      <c r="G89" s="403">
        <f t="shared" si="10"/>
        <v>397</v>
      </c>
      <c r="I89" s="404">
        <v>45057</v>
      </c>
      <c r="J89" s="412">
        <v>228.99170000000001</v>
      </c>
      <c r="K89" s="404">
        <f t="shared" si="8"/>
        <v>45015</v>
      </c>
      <c r="L89" s="403">
        <f t="shared" si="11"/>
        <v>208.59829999999999</v>
      </c>
    </row>
    <row r="90" spans="1:12" x14ac:dyDescent="0.25">
      <c r="A90" s="409">
        <f t="shared" si="7"/>
        <v>45056</v>
      </c>
      <c r="B90" s="403">
        <v>5</v>
      </c>
      <c r="C90" s="403">
        <v>10</v>
      </c>
      <c r="D90" s="403">
        <v>2023</v>
      </c>
      <c r="E90" s="411">
        <v>471</v>
      </c>
      <c r="F90" s="405">
        <f t="shared" si="9"/>
        <v>45015</v>
      </c>
      <c r="G90" s="403">
        <f t="shared" si="10"/>
        <v>393</v>
      </c>
      <c r="I90" s="404">
        <v>45058</v>
      </c>
      <c r="J90" s="412">
        <v>229.33330000000001</v>
      </c>
      <c r="K90" s="404">
        <f t="shared" si="8"/>
        <v>45016</v>
      </c>
      <c r="L90" s="403">
        <f t="shared" si="11"/>
        <v>208.98830000000001</v>
      </c>
    </row>
    <row r="91" spans="1:12" x14ac:dyDescent="0.25">
      <c r="A91" s="409">
        <f t="shared" si="7"/>
        <v>45057</v>
      </c>
      <c r="B91" s="403">
        <v>5</v>
      </c>
      <c r="C91" s="403">
        <v>11</v>
      </c>
      <c r="D91" s="403">
        <v>2023</v>
      </c>
      <c r="E91" s="411">
        <v>475</v>
      </c>
      <c r="F91" s="405">
        <f t="shared" si="9"/>
        <v>45016</v>
      </c>
      <c r="G91" s="403">
        <f t="shared" si="10"/>
        <v>393</v>
      </c>
      <c r="I91" s="404">
        <v>45061</v>
      </c>
      <c r="J91" s="412">
        <v>230.64169999999999</v>
      </c>
      <c r="K91" s="404">
        <f t="shared" si="8"/>
        <v>45017</v>
      </c>
      <c r="L91" s="403">
        <f t="shared" si="11"/>
        <v>208.98830000000001</v>
      </c>
    </row>
    <row r="92" spans="1:12" x14ac:dyDescent="0.25">
      <c r="A92" s="409">
        <f t="shared" si="7"/>
        <v>45058</v>
      </c>
      <c r="B92" s="403">
        <v>5</v>
      </c>
      <c r="C92" s="403">
        <v>12</v>
      </c>
      <c r="D92" s="403">
        <v>2023</v>
      </c>
      <c r="E92" s="411">
        <v>474</v>
      </c>
      <c r="F92" s="405">
        <f t="shared" si="9"/>
        <v>45017</v>
      </c>
      <c r="G92" s="403">
        <f t="shared" si="10"/>
        <v>393</v>
      </c>
      <c r="I92" s="404">
        <v>45062</v>
      </c>
      <c r="J92" s="412">
        <v>231.17500000000001</v>
      </c>
      <c r="K92" s="404">
        <f t="shared" si="8"/>
        <v>45018</v>
      </c>
      <c r="L92" s="403">
        <f t="shared" si="11"/>
        <v>208.98830000000001</v>
      </c>
    </row>
    <row r="93" spans="1:12" x14ac:dyDescent="0.25">
      <c r="A93" s="409">
        <f t="shared" si="7"/>
        <v>45061</v>
      </c>
      <c r="B93" s="403">
        <v>5</v>
      </c>
      <c r="C93" s="403">
        <v>15</v>
      </c>
      <c r="D93" s="403">
        <v>2023</v>
      </c>
      <c r="E93" s="411">
        <v>477</v>
      </c>
      <c r="F93" s="405">
        <f t="shared" si="9"/>
        <v>45018</v>
      </c>
      <c r="G93" s="403">
        <f t="shared" si="10"/>
        <v>393</v>
      </c>
      <c r="I93" s="404">
        <v>45063</v>
      </c>
      <c r="J93" s="412">
        <v>231.65</v>
      </c>
      <c r="K93" s="404">
        <f t="shared" si="8"/>
        <v>45019</v>
      </c>
      <c r="L93" s="403">
        <f t="shared" si="11"/>
        <v>210.33</v>
      </c>
    </row>
    <row r="94" spans="1:12" x14ac:dyDescent="0.25">
      <c r="A94" s="409">
        <f t="shared" si="7"/>
        <v>45062</v>
      </c>
      <c r="B94" s="403">
        <v>5</v>
      </c>
      <c r="C94" s="403">
        <v>16</v>
      </c>
      <c r="D94" s="403">
        <v>2023</v>
      </c>
      <c r="E94" s="411">
        <v>488</v>
      </c>
      <c r="F94" s="405">
        <f t="shared" si="9"/>
        <v>45019</v>
      </c>
      <c r="G94" s="403">
        <f t="shared" si="10"/>
        <v>395</v>
      </c>
      <c r="I94" s="404">
        <v>45064</v>
      </c>
      <c r="J94" s="412">
        <v>232.24170000000001</v>
      </c>
      <c r="K94" s="404">
        <f t="shared" si="8"/>
        <v>45020</v>
      </c>
      <c r="L94" s="403">
        <f t="shared" si="11"/>
        <v>210.8</v>
      </c>
    </row>
    <row r="95" spans="1:12" x14ac:dyDescent="0.25">
      <c r="A95" s="409">
        <f t="shared" si="7"/>
        <v>45063</v>
      </c>
      <c r="B95" s="403">
        <v>5</v>
      </c>
      <c r="C95" s="403">
        <v>17</v>
      </c>
      <c r="D95" s="403">
        <v>2023</v>
      </c>
      <c r="E95" s="411">
        <v>487</v>
      </c>
      <c r="F95" s="405">
        <f t="shared" si="9"/>
        <v>45020</v>
      </c>
      <c r="G95" s="403">
        <f t="shared" si="10"/>
        <v>392</v>
      </c>
      <c r="I95" s="404">
        <v>45065</v>
      </c>
      <c r="J95" s="412">
        <v>232.74170000000001</v>
      </c>
      <c r="K95" s="404">
        <f t="shared" si="8"/>
        <v>45021</v>
      </c>
      <c r="L95" s="403">
        <f t="shared" si="11"/>
        <v>211.23500000000001</v>
      </c>
    </row>
    <row r="96" spans="1:12" x14ac:dyDescent="0.25">
      <c r="A96" s="409">
        <f t="shared" si="7"/>
        <v>45064</v>
      </c>
      <c r="B96" s="403">
        <v>5</v>
      </c>
      <c r="C96" s="403">
        <v>18</v>
      </c>
      <c r="D96" s="403">
        <v>2023</v>
      </c>
      <c r="E96" s="411">
        <v>486</v>
      </c>
      <c r="F96" s="405">
        <f t="shared" si="9"/>
        <v>45021</v>
      </c>
      <c r="G96" s="403">
        <f t="shared" si="10"/>
        <v>392</v>
      </c>
      <c r="I96" s="404">
        <v>45068</v>
      </c>
      <c r="J96" s="412">
        <v>234.4083</v>
      </c>
      <c r="K96" s="404">
        <f t="shared" si="8"/>
        <v>45022</v>
      </c>
      <c r="L96" s="403">
        <f t="shared" si="11"/>
        <v>211.23500000000001</v>
      </c>
    </row>
    <row r="97" spans="1:12" x14ac:dyDescent="0.25">
      <c r="A97" s="409">
        <f t="shared" si="7"/>
        <v>45065</v>
      </c>
      <c r="B97" s="403">
        <v>5</v>
      </c>
      <c r="C97" s="403">
        <v>19</v>
      </c>
      <c r="D97" s="403">
        <v>2023</v>
      </c>
      <c r="E97" s="411">
        <v>488</v>
      </c>
      <c r="F97" s="405">
        <f t="shared" si="9"/>
        <v>45022</v>
      </c>
      <c r="G97" s="403">
        <f t="shared" si="10"/>
        <v>392</v>
      </c>
      <c r="I97" s="404">
        <v>45069</v>
      </c>
      <c r="J97" s="412">
        <v>234.91669999999999</v>
      </c>
      <c r="K97" s="404">
        <f t="shared" si="8"/>
        <v>45023</v>
      </c>
      <c r="L97" s="403">
        <f t="shared" si="11"/>
        <v>211.23500000000001</v>
      </c>
    </row>
    <row r="98" spans="1:12" x14ac:dyDescent="0.25">
      <c r="A98" s="409">
        <f t="shared" si="7"/>
        <v>45068</v>
      </c>
      <c r="B98" s="403">
        <v>5</v>
      </c>
      <c r="C98" s="403">
        <v>22</v>
      </c>
      <c r="D98" s="403">
        <v>2023</v>
      </c>
      <c r="E98" s="411">
        <v>488</v>
      </c>
      <c r="F98" s="405">
        <f t="shared" si="9"/>
        <v>45023</v>
      </c>
      <c r="G98" s="403">
        <f t="shared" si="10"/>
        <v>392</v>
      </c>
      <c r="I98" s="404">
        <v>45070</v>
      </c>
      <c r="J98" s="412">
        <v>235.63329999999999</v>
      </c>
      <c r="K98" s="404">
        <f t="shared" si="8"/>
        <v>45024</v>
      </c>
      <c r="L98" s="403">
        <f t="shared" si="11"/>
        <v>211.23500000000001</v>
      </c>
    </row>
    <row r="99" spans="1:12" x14ac:dyDescent="0.25">
      <c r="A99" s="409">
        <f t="shared" si="7"/>
        <v>45069</v>
      </c>
      <c r="B99" s="403">
        <v>5</v>
      </c>
      <c r="C99" s="403">
        <v>23</v>
      </c>
      <c r="D99" s="403">
        <v>2023</v>
      </c>
      <c r="E99" s="411">
        <v>491</v>
      </c>
      <c r="F99" s="405">
        <f t="shared" si="9"/>
        <v>45024</v>
      </c>
      <c r="G99" s="403">
        <f t="shared" si="10"/>
        <v>392</v>
      </c>
      <c r="I99" s="404">
        <v>45075</v>
      </c>
      <c r="J99" s="412">
        <v>238.25829999999999</v>
      </c>
      <c r="K99" s="404">
        <f t="shared" si="8"/>
        <v>45025</v>
      </c>
      <c r="L99" s="403">
        <f t="shared" si="11"/>
        <v>211.23500000000001</v>
      </c>
    </row>
    <row r="100" spans="1:12" x14ac:dyDescent="0.25">
      <c r="A100" s="409">
        <f t="shared" si="7"/>
        <v>45070</v>
      </c>
      <c r="B100" s="403">
        <v>5</v>
      </c>
      <c r="C100" s="403">
        <v>24</v>
      </c>
      <c r="D100" s="403">
        <v>2023</v>
      </c>
      <c r="E100" s="411">
        <v>492</v>
      </c>
      <c r="F100" s="405">
        <f t="shared" si="9"/>
        <v>45025</v>
      </c>
      <c r="G100" s="403">
        <f t="shared" si="10"/>
        <v>392</v>
      </c>
      <c r="I100" s="404">
        <v>45076</v>
      </c>
      <c r="J100" s="412">
        <v>238.79169999999999</v>
      </c>
      <c r="K100" s="404">
        <f t="shared" si="8"/>
        <v>45026</v>
      </c>
      <c r="L100" s="403">
        <f t="shared" si="11"/>
        <v>213.32830000000001</v>
      </c>
    </row>
    <row r="101" spans="1:12" x14ac:dyDescent="0.25">
      <c r="A101" s="409">
        <f t="shared" si="7"/>
        <v>45071</v>
      </c>
      <c r="B101" s="403">
        <v>5</v>
      </c>
      <c r="C101" s="403">
        <v>25</v>
      </c>
      <c r="D101" s="403">
        <v>2023</v>
      </c>
      <c r="E101" s="411">
        <v>493</v>
      </c>
      <c r="F101" s="405">
        <f t="shared" si="9"/>
        <v>45026</v>
      </c>
      <c r="G101" s="403">
        <f t="shared" si="10"/>
        <v>392</v>
      </c>
      <c r="I101" s="404">
        <v>45077</v>
      </c>
      <c r="J101" s="412">
        <v>239.32499999999999</v>
      </c>
      <c r="K101" s="404">
        <f t="shared" si="8"/>
        <v>45027</v>
      </c>
      <c r="L101" s="403">
        <f t="shared" si="11"/>
        <v>213.79830000000001</v>
      </c>
    </row>
    <row r="102" spans="1:12" x14ac:dyDescent="0.25">
      <c r="A102" s="409">
        <f t="shared" si="7"/>
        <v>45072</v>
      </c>
      <c r="B102" s="403">
        <v>5</v>
      </c>
      <c r="C102" s="403">
        <v>26</v>
      </c>
      <c r="D102" s="403">
        <v>2023</v>
      </c>
      <c r="E102" s="411">
        <v>493</v>
      </c>
      <c r="F102" s="405">
        <f t="shared" si="9"/>
        <v>45027</v>
      </c>
      <c r="G102" s="403">
        <f t="shared" si="10"/>
        <v>391</v>
      </c>
      <c r="I102" s="404">
        <v>45078</v>
      </c>
      <c r="J102" s="412">
        <v>240.0667</v>
      </c>
      <c r="K102" s="404">
        <f t="shared" si="8"/>
        <v>45028</v>
      </c>
      <c r="L102" s="403">
        <f t="shared" si="11"/>
        <v>214.25</v>
      </c>
    </row>
    <row r="103" spans="1:12" x14ac:dyDescent="0.25">
      <c r="A103" s="409">
        <f t="shared" si="7"/>
        <v>45075</v>
      </c>
      <c r="B103" s="403">
        <v>5</v>
      </c>
      <c r="C103" s="403">
        <v>29</v>
      </c>
      <c r="D103" s="403">
        <v>2023</v>
      </c>
      <c r="E103" s="411">
        <v>492</v>
      </c>
      <c r="F103" s="405">
        <f t="shared" si="9"/>
        <v>45028</v>
      </c>
      <c r="G103" s="403">
        <f t="shared" si="10"/>
        <v>394</v>
      </c>
      <c r="I103" s="404">
        <v>45079</v>
      </c>
      <c r="J103" s="412">
        <v>240.74170000000001</v>
      </c>
      <c r="K103" s="404">
        <f t="shared" si="8"/>
        <v>45029</v>
      </c>
      <c r="L103" s="403">
        <f t="shared" si="11"/>
        <v>214.66499999999999</v>
      </c>
    </row>
    <row r="104" spans="1:12" x14ac:dyDescent="0.25">
      <c r="A104" s="409">
        <f t="shared" si="7"/>
        <v>45076</v>
      </c>
      <c r="B104" s="403">
        <v>5</v>
      </c>
      <c r="C104" s="403">
        <v>30</v>
      </c>
      <c r="D104" s="403">
        <v>2023</v>
      </c>
      <c r="E104" s="411">
        <v>492</v>
      </c>
      <c r="F104" s="405">
        <f t="shared" si="9"/>
        <v>45029</v>
      </c>
      <c r="G104" s="403">
        <f t="shared" si="10"/>
        <v>398</v>
      </c>
      <c r="I104" s="404">
        <v>45082</v>
      </c>
      <c r="J104" s="412">
        <v>242.55</v>
      </c>
      <c r="K104" s="404">
        <f t="shared" si="8"/>
        <v>45030</v>
      </c>
      <c r="L104" s="403">
        <f t="shared" si="11"/>
        <v>215.095</v>
      </c>
    </row>
    <row r="105" spans="1:12" x14ac:dyDescent="0.25">
      <c r="A105" s="409">
        <f t="shared" si="7"/>
        <v>45077</v>
      </c>
      <c r="B105" s="403">
        <v>5</v>
      </c>
      <c r="C105" s="403">
        <v>31</v>
      </c>
      <c r="D105" s="403">
        <v>2023</v>
      </c>
      <c r="E105" s="411">
        <v>490</v>
      </c>
      <c r="F105" s="405">
        <f t="shared" si="9"/>
        <v>45030</v>
      </c>
      <c r="G105" s="403">
        <f t="shared" si="10"/>
        <v>400</v>
      </c>
      <c r="I105" s="404">
        <v>45083</v>
      </c>
      <c r="J105" s="412">
        <v>243.17500000000001</v>
      </c>
      <c r="K105" s="404">
        <f t="shared" si="8"/>
        <v>45031</v>
      </c>
      <c r="L105" s="403">
        <f t="shared" si="11"/>
        <v>215.095</v>
      </c>
    </row>
    <row r="106" spans="1:12" x14ac:dyDescent="0.25">
      <c r="A106" s="409">
        <f t="shared" si="7"/>
        <v>45078</v>
      </c>
      <c r="B106" s="403">
        <v>6</v>
      </c>
      <c r="C106" s="403">
        <v>1</v>
      </c>
      <c r="D106" s="403">
        <v>2023</v>
      </c>
      <c r="E106" s="411">
        <v>488</v>
      </c>
      <c r="F106" s="405">
        <f t="shared" si="9"/>
        <v>45031</v>
      </c>
      <c r="G106" s="403">
        <f t="shared" si="10"/>
        <v>400</v>
      </c>
      <c r="I106" s="404">
        <v>45084</v>
      </c>
      <c r="J106" s="412">
        <v>243.8083</v>
      </c>
      <c r="K106" s="404">
        <f t="shared" si="8"/>
        <v>45032</v>
      </c>
      <c r="L106" s="403">
        <f t="shared" si="11"/>
        <v>215.095</v>
      </c>
    </row>
    <row r="107" spans="1:12" x14ac:dyDescent="0.25">
      <c r="A107" s="409">
        <f t="shared" si="7"/>
        <v>45079</v>
      </c>
      <c r="B107" s="403">
        <v>6</v>
      </c>
      <c r="C107" s="403">
        <v>2</v>
      </c>
      <c r="D107" s="403">
        <v>2023</v>
      </c>
      <c r="E107" s="411">
        <v>490</v>
      </c>
      <c r="F107" s="405">
        <f t="shared" si="9"/>
        <v>45032</v>
      </c>
      <c r="G107" s="403">
        <f t="shared" si="10"/>
        <v>400</v>
      </c>
      <c r="I107" s="404">
        <v>45085</v>
      </c>
      <c r="J107" s="412">
        <v>244.33330000000001</v>
      </c>
      <c r="K107" s="404">
        <f t="shared" si="8"/>
        <v>45033</v>
      </c>
      <c r="L107" s="403">
        <f t="shared" si="11"/>
        <v>216.35830000000001</v>
      </c>
    </row>
    <row r="108" spans="1:12" x14ac:dyDescent="0.25">
      <c r="A108" s="409">
        <f t="shared" si="7"/>
        <v>45082</v>
      </c>
      <c r="B108" s="403">
        <v>6</v>
      </c>
      <c r="C108" s="403">
        <v>5</v>
      </c>
      <c r="D108" s="403">
        <v>2023</v>
      </c>
      <c r="E108" s="411">
        <v>488</v>
      </c>
      <c r="F108" s="405">
        <f t="shared" si="9"/>
        <v>45033</v>
      </c>
      <c r="G108" s="403">
        <f t="shared" si="10"/>
        <v>408</v>
      </c>
      <c r="I108" s="404">
        <v>45086</v>
      </c>
      <c r="J108" s="412">
        <v>244.9667</v>
      </c>
      <c r="K108" s="404">
        <f t="shared" si="8"/>
        <v>45034</v>
      </c>
      <c r="L108" s="403">
        <f t="shared" si="11"/>
        <v>216.88829999999999</v>
      </c>
    </row>
    <row r="109" spans="1:12" x14ac:dyDescent="0.25">
      <c r="A109" s="409">
        <f t="shared" si="7"/>
        <v>45083</v>
      </c>
      <c r="B109" s="403">
        <v>6</v>
      </c>
      <c r="C109" s="403">
        <v>6</v>
      </c>
      <c r="D109" s="403">
        <v>2023</v>
      </c>
      <c r="E109" s="411">
        <v>486</v>
      </c>
      <c r="F109" s="405">
        <f t="shared" si="9"/>
        <v>45034</v>
      </c>
      <c r="G109" s="403">
        <f t="shared" si="10"/>
        <v>408</v>
      </c>
      <c r="I109" s="404">
        <v>45089</v>
      </c>
      <c r="J109" s="412">
        <v>246.7833</v>
      </c>
      <c r="K109" s="404">
        <f t="shared" si="8"/>
        <v>45035</v>
      </c>
      <c r="L109" s="403">
        <f t="shared" si="11"/>
        <v>217.47</v>
      </c>
    </row>
    <row r="110" spans="1:12" x14ac:dyDescent="0.25">
      <c r="A110" s="409">
        <f t="shared" si="7"/>
        <v>45084</v>
      </c>
      <c r="B110" s="403">
        <v>6</v>
      </c>
      <c r="C110" s="403">
        <v>7</v>
      </c>
      <c r="D110" s="403">
        <v>2023</v>
      </c>
      <c r="E110" s="411">
        <v>484</v>
      </c>
      <c r="F110" s="405">
        <f t="shared" si="9"/>
        <v>45035</v>
      </c>
      <c r="G110" s="403">
        <f t="shared" si="10"/>
        <v>418</v>
      </c>
      <c r="I110" s="404">
        <v>45090</v>
      </c>
      <c r="J110" s="412">
        <v>247.29169999999999</v>
      </c>
      <c r="K110" s="404">
        <f t="shared" si="8"/>
        <v>45036</v>
      </c>
      <c r="L110" s="403">
        <f t="shared" si="11"/>
        <v>218.02500000000001</v>
      </c>
    </row>
    <row r="111" spans="1:12" x14ac:dyDescent="0.25">
      <c r="A111" s="409">
        <f t="shared" si="7"/>
        <v>45085</v>
      </c>
      <c r="B111" s="403">
        <v>6</v>
      </c>
      <c r="C111" s="403">
        <v>8</v>
      </c>
      <c r="D111" s="403">
        <v>2023</v>
      </c>
      <c r="E111" s="411">
        <v>485</v>
      </c>
      <c r="F111" s="405">
        <f t="shared" si="9"/>
        <v>45036</v>
      </c>
      <c r="G111" s="403">
        <f t="shared" si="10"/>
        <v>432</v>
      </c>
      <c r="I111" s="404">
        <v>45091</v>
      </c>
      <c r="J111" s="412">
        <v>247.8</v>
      </c>
      <c r="K111" s="404">
        <f t="shared" si="8"/>
        <v>45037</v>
      </c>
      <c r="L111" s="403">
        <f t="shared" si="11"/>
        <v>218.50829999999999</v>
      </c>
    </row>
    <row r="112" spans="1:12" x14ac:dyDescent="0.25">
      <c r="A112" s="409">
        <f t="shared" si="7"/>
        <v>45086</v>
      </c>
      <c r="B112" s="403">
        <v>6</v>
      </c>
      <c r="C112" s="403">
        <v>9</v>
      </c>
      <c r="D112" s="403">
        <v>2023</v>
      </c>
      <c r="E112" s="411">
        <v>484</v>
      </c>
      <c r="F112" s="405">
        <f t="shared" si="9"/>
        <v>45037</v>
      </c>
      <c r="G112" s="403">
        <f t="shared" si="10"/>
        <v>445</v>
      </c>
      <c r="I112" s="404">
        <v>45092</v>
      </c>
      <c r="J112" s="412">
        <v>248.58330000000001</v>
      </c>
      <c r="K112" s="404">
        <f t="shared" si="8"/>
        <v>45038</v>
      </c>
      <c r="L112" s="403">
        <f t="shared" si="11"/>
        <v>218.50829999999999</v>
      </c>
    </row>
    <row r="113" spans="1:12" x14ac:dyDescent="0.25">
      <c r="A113" s="409">
        <f t="shared" si="7"/>
        <v>45089</v>
      </c>
      <c r="B113" s="403">
        <v>6</v>
      </c>
      <c r="C113" s="403">
        <v>12</v>
      </c>
      <c r="D113" s="403">
        <v>2023</v>
      </c>
      <c r="E113" s="411">
        <v>483</v>
      </c>
      <c r="F113" s="405">
        <f t="shared" si="9"/>
        <v>45038</v>
      </c>
      <c r="G113" s="403">
        <f t="shared" si="10"/>
        <v>445</v>
      </c>
      <c r="I113" s="404">
        <v>45093</v>
      </c>
      <c r="J113" s="412">
        <v>249.1583</v>
      </c>
      <c r="K113" s="404">
        <f t="shared" si="8"/>
        <v>45039</v>
      </c>
      <c r="L113" s="403">
        <f t="shared" si="11"/>
        <v>218.50829999999999</v>
      </c>
    </row>
    <row r="114" spans="1:12" x14ac:dyDescent="0.25">
      <c r="A114" s="409">
        <f t="shared" si="7"/>
        <v>45090</v>
      </c>
      <c r="B114" s="403">
        <v>6</v>
      </c>
      <c r="C114" s="403">
        <v>13</v>
      </c>
      <c r="D114" s="403">
        <v>2023</v>
      </c>
      <c r="E114" s="411">
        <v>486</v>
      </c>
      <c r="F114" s="405">
        <f t="shared" si="9"/>
        <v>45039</v>
      </c>
      <c r="G114" s="403">
        <f t="shared" si="10"/>
        <v>445</v>
      </c>
      <c r="I114" s="404">
        <v>45098</v>
      </c>
      <c r="J114" s="412">
        <v>252.00829999999999</v>
      </c>
      <c r="K114" s="404">
        <f t="shared" si="8"/>
        <v>45040</v>
      </c>
      <c r="L114" s="403">
        <f t="shared" si="11"/>
        <v>220.23500000000001</v>
      </c>
    </row>
    <row r="115" spans="1:12" x14ac:dyDescent="0.25">
      <c r="A115" s="409">
        <f t="shared" si="7"/>
        <v>45091</v>
      </c>
      <c r="B115" s="403">
        <v>6</v>
      </c>
      <c r="C115" s="403">
        <v>14</v>
      </c>
      <c r="D115" s="403">
        <v>2023</v>
      </c>
      <c r="E115" s="411">
        <v>494</v>
      </c>
      <c r="F115" s="405">
        <f t="shared" si="9"/>
        <v>45040</v>
      </c>
      <c r="G115" s="403">
        <f t="shared" si="10"/>
        <v>465</v>
      </c>
      <c r="I115" s="404">
        <v>45099</v>
      </c>
      <c r="J115" s="412">
        <v>252.50829999999999</v>
      </c>
      <c r="K115" s="404">
        <f t="shared" si="8"/>
        <v>45041</v>
      </c>
      <c r="L115" s="403">
        <f t="shared" si="11"/>
        <v>220.8733</v>
      </c>
    </row>
    <row r="116" spans="1:12" x14ac:dyDescent="0.25">
      <c r="A116" s="409">
        <f t="shared" si="7"/>
        <v>45092</v>
      </c>
      <c r="B116" s="403">
        <v>6</v>
      </c>
      <c r="C116" s="403">
        <v>15</v>
      </c>
      <c r="D116" s="403">
        <v>2023</v>
      </c>
      <c r="E116" s="411">
        <v>487</v>
      </c>
      <c r="F116" s="405">
        <f t="shared" si="9"/>
        <v>45041</v>
      </c>
      <c r="G116" s="403">
        <f t="shared" si="10"/>
        <v>490</v>
      </c>
      <c r="I116" s="404">
        <v>45100</v>
      </c>
      <c r="J116" s="412">
        <v>252.99170000000001</v>
      </c>
      <c r="K116" s="404">
        <f t="shared" si="8"/>
        <v>45042</v>
      </c>
      <c r="L116" s="403">
        <f t="shared" si="11"/>
        <v>221.55170000000001</v>
      </c>
    </row>
    <row r="117" spans="1:12" x14ac:dyDescent="0.25">
      <c r="A117" s="409">
        <f t="shared" si="7"/>
        <v>45093</v>
      </c>
      <c r="B117" s="403">
        <v>6</v>
      </c>
      <c r="C117" s="403">
        <v>16</v>
      </c>
      <c r="D117" s="403">
        <v>2023</v>
      </c>
      <c r="E117" s="411">
        <v>492</v>
      </c>
      <c r="F117" s="405">
        <f t="shared" si="9"/>
        <v>45042</v>
      </c>
      <c r="G117" s="403">
        <f t="shared" si="10"/>
        <v>473</v>
      </c>
      <c r="I117" s="404">
        <v>45103</v>
      </c>
      <c r="J117" s="412">
        <v>254.54169999999999</v>
      </c>
      <c r="K117" s="404">
        <f t="shared" si="8"/>
        <v>45043</v>
      </c>
      <c r="L117" s="403">
        <f t="shared" si="11"/>
        <v>222.02</v>
      </c>
    </row>
    <row r="118" spans="1:12" x14ac:dyDescent="0.25">
      <c r="A118" s="409">
        <f t="shared" si="7"/>
        <v>45098</v>
      </c>
      <c r="B118" s="403">
        <v>6</v>
      </c>
      <c r="C118" s="403">
        <v>21</v>
      </c>
      <c r="D118" s="403">
        <v>2023</v>
      </c>
      <c r="E118" s="411">
        <v>491</v>
      </c>
      <c r="F118" s="405">
        <f t="shared" si="9"/>
        <v>45043</v>
      </c>
      <c r="G118" s="403">
        <f t="shared" si="10"/>
        <v>467</v>
      </c>
      <c r="I118" s="404">
        <v>45104</v>
      </c>
      <c r="J118" s="412">
        <v>255.16669999999999</v>
      </c>
      <c r="K118" s="404">
        <f t="shared" si="8"/>
        <v>45044</v>
      </c>
      <c r="L118" s="403">
        <f t="shared" si="11"/>
        <v>222.57499999999999</v>
      </c>
    </row>
    <row r="119" spans="1:12" x14ac:dyDescent="0.25">
      <c r="A119" s="409">
        <f t="shared" si="7"/>
        <v>45099</v>
      </c>
      <c r="B119" s="403">
        <v>6</v>
      </c>
      <c r="C119" s="403">
        <v>22</v>
      </c>
      <c r="D119" s="403">
        <v>2023</v>
      </c>
      <c r="E119" s="411">
        <v>493</v>
      </c>
      <c r="F119" s="405">
        <f t="shared" si="9"/>
        <v>45044</v>
      </c>
      <c r="G119" s="403">
        <f t="shared" si="10"/>
        <v>468</v>
      </c>
      <c r="I119" s="404">
        <v>45105</v>
      </c>
      <c r="J119" s="412">
        <v>255.8417</v>
      </c>
      <c r="K119" s="404">
        <f t="shared" si="8"/>
        <v>45045</v>
      </c>
      <c r="L119" s="403">
        <f t="shared" si="11"/>
        <v>222.57499999999999</v>
      </c>
    </row>
    <row r="120" spans="1:12" x14ac:dyDescent="0.25">
      <c r="A120" s="409">
        <f t="shared" si="7"/>
        <v>45100</v>
      </c>
      <c r="B120" s="403">
        <v>6</v>
      </c>
      <c r="C120" s="403">
        <v>23</v>
      </c>
      <c r="D120" s="403">
        <v>2023</v>
      </c>
      <c r="E120" s="411">
        <v>496</v>
      </c>
      <c r="F120" s="405">
        <f t="shared" si="9"/>
        <v>45045</v>
      </c>
      <c r="G120" s="403">
        <f t="shared" si="10"/>
        <v>468</v>
      </c>
      <c r="I120" s="404">
        <v>45106</v>
      </c>
      <c r="J120" s="412">
        <v>256.24169999999998</v>
      </c>
      <c r="K120" s="404">
        <f t="shared" si="8"/>
        <v>45046</v>
      </c>
      <c r="L120" s="403">
        <f t="shared" si="11"/>
        <v>222.57499999999999</v>
      </c>
    </row>
    <row r="121" spans="1:12" x14ac:dyDescent="0.25">
      <c r="A121" s="409">
        <f t="shared" si="7"/>
        <v>45103</v>
      </c>
      <c r="B121" s="403">
        <v>6</v>
      </c>
      <c r="C121" s="403">
        <v>26</v>
      </c>
      <c r="D121" s="403">
        <v>2023</v>
      </c>
      <c r="E121" s="411">
        <v>492</v>
      </c>
      <c r="F121" s="405">
        <f t="shared" si="9"/>
        <v>45046</v>
      </c>
      <c r="G121" s="403">
        <f t="shared" si="10"/>
        <v>468</v>
      </c>
      <c r="I121" s="404">
        <v>45107</v>
      </c>
      <c r="J121" s="412">
        <v>256.67500000000001</v>
      </c>
      <c r="K121" s="404">
        <f t="shared" si="8"/>
        <v>45047</v>
      </c>
      <c r="L121" s="403">
        <f t="shared" si="11"/>
        <v>222.57499999999999</v>
      </c>
    </row>
    <row r="122" spans="1:12" x14ac:dyDescent="0.25">
      <c r="A122" s="409">
        <f t="shared" si="7"/>
        <v>45104</v>
      </c>
      <c r="B122" s="403">
        <v>6</v>
      </c>
      <c r="C122" s="403">
        <v>27</v>
      </c>
      <c r="D122" s="403">
        <v>2023</v>
      </c>
      <c r="E122" s="411">
        <v>494</v>
      </c>
      <c r="F122" s="405">
        <f t="shared" si="9"/>
        <v>45047</v>
      </c>
      <c r="G122" s="403">
        <f t="shared" si="10"/>
        <v>469</v>
      </c>
      <c r="I122" s="404">
        <v>45110</v>
      </c>
      <c r="J122" s="412">
        <v>257.97500000000002</v>
      </c>
      <c r="K122" s="404">
        <f t="shared" si="8"/>
        <v>45048</v>
      </c>
      <c r="L122" s="403">
        <f t="shared" si="11"/>
        <v>224.625</v>
      </c>
    </row>
    <row r="123" spans="1:12" x14ac:dyDescent="0.25">
      <c r="A123" s="409">
        <f t="shared" si="7"/>
        <v>45105</v>
      </c>
      <c r="B123" s="403">
        <v>6</v>
      </c>
      <c r="C123" s="403">
        <v>28</v>
      </c>
      <c r="D123" s="403">
        <v>2023</v>
      </c>
      <c r="E123" s="411">
        <v>495</v>
      </c>
      <c r="F123" s="405">
        <f t="shared" si="9"/>
        <v>45048</v>
      </c>
      <c r="G123" s="403">
        <f t="shared" si="10"/>
        <v>473</v>
      </c>
      <c r="I123" s="404">
        <v>45111</v>
      </c>
      <c r="J123" s="412">
        <v>259.14999999999998</v>
      </c>
      <c r="K123" s="404">
        <f t="shared" si="8"/>
        <v>45049</v>
      </c>
      <c r="L123" s="403">
        <f t="shared" si="11"/>
        <v>225.0917</v>
      </c>
    </row>
    <row r="124" spans="1:12" x14ac:dyDescent="0.25">
      <c r="A124" s="409">
        <f t="shared" si="7"/>
        <v>45106</v>
      </c>
      <c r="B124" s="403">
        <v>6</v>
      </c>
      <c r="C124" s="403">
        <v>29</v>
      </c>
      <c r="D124" s="403">
        <v>2023</v>
      </c>
      <c r="E124" s="411">
        <v>493</v>
      </c>
      <c r="F124" s="405">
        <f t="shared" si="9"/>
        <v>45049</v>
      </c>
      <c r="G124" s="403">
        <f t="shared" si="10"/>
        <v>468</v>
      </c>
      <c r="I124" s="404">
        <v>45112</v>
      </c>
      <c r="J124" s="412">
        <v>259.8</v>
      </c>
      <c r="K124" s="404">
        <f t="shared" si="8"/>
        <v>45050</v>
      </c>
      <c r="L124" s="403">
        <f t="shared" si="11"/>
        <v>225.6583</v>
      </c>
    </row>
    <row r="125" spans="1:12" x14ac:dyDescent="0.25">
      <c r="A125" s="409">
        <f t="shared" si="7"/>
        <v>45107</v>
      </c>
      <c r="B125" s="403">
        <v>6</v>
      </c>
      <c r="C125" s="403">
        <v>30</v>
      </c>
      <c r="D125" s="403">
        <v>2023</v>
      </c>
      <c r="E125" s="411">
        <v>493</v>
      </c>
      <c r="F125" s="405">
        <f t="shared" si="9"/>
        <v>45050</v>
      </c>
      <c r="G125" s="403">
        <f t="shared" si="10"/>
        <v>468</v>
      </c>
      <c r="I125" s="404">
        <v>45113</v>
      </c>
      <c r="J125" s="412">
        <v>260.32499999999999</v>
      </c>
      <c r="K125" s="404">
        <f t="shared" si="8"/>
        <v>45051</v>
      </c>
      <c r="L125" s="403">
        <f t="shared" si="11"/>
        <v>226.1917</v>
      </c>
    </row>
    <row r="126" spans="1:12" x14ac:dyDescent="0.25">
      <c r="A126" s="409">
        <f t="shared" si="7"/>
        <v>45110</v>
      </c>
      <c r="B126" s="403">
        <v>7</v>
      </c>
      <c r="C126" s="403">
        <v>3</v>
      </c>
      <c r="D126" s="403">
        <v>2023</v>
      </c>
      <c r="E126" s="411">
        <v>494</v>
      </c>
      <c r="F126" s="405">
        <f t="shared" si="9"/>
        <v>45051</v>
      </c>
      <c r="G126" s="403">
        <f t="shared" si="10"/>
        <v>469</v>
      </c>
      <c r="I126" s="404">
        <v>45114</v>
      </c>
      <c r="J126" s="412">
        <v>260.98329999999999</v>
      </c>
      <c r="K126" s="404">
        <f t="shared" si="8"/>
        <v>45052</v>
      </c>
      <c r="L126" s="403">
        <f t="shared" si="11"/>
        <v>226.1917</v>
      </c>
    </row>
    <row r="127" spans="1:12" x14ac:dyDescent="0.25">
      <c r="A127" s="409">
        <f t="shared" si="7"/>
        <v>45111</v>
      </c>
      <c r="B127" s="403">
        <v>7</v>
      </c>
      <c r="C127" s="403">
        <v>4</v>
      </c>
      <c r="D127" s="403">
        <v>2023</v>
      </c>
      <c r="E127" s="411">
        <v>495</v>
      </c>
      <c r="F127" s="405">
        <f t="shared" si="9"/>
        <v>45052</v>
      </c>
      <c r="G127" s="403">
        <f t="shared" si="10"/>
        <v>469</v>
      </c>
      <c r="I127" s="404">
        <v>45117</v>
      </c>
      <c r="J127" s="412">
        <v>262.64999999999998</v>
      </c>
      <c r="K127" s="404">
        <f t="shared" si="8"/>
        <v>45053</v>
      </c>
      <c r="L127" s="403">
        <f t="shared" si="11"/>
        <v>226.1917</v>
      </c>
    </row>
    <row r="128" spans="1:12" x14ac:dyDescent="0.25">
      <c r="A128" s="409">
        <f t="shared" si="7"/>
        <v>45112</v>
      </c>
      <c r="B128" s="403">
        <v>7</v>
      </c>
      <c r="C128" s="403">
        <v>5</v>
      </c>
      <c r="D128" s="403">
        <v>2023</v>
      </c>
      <c r="E128" s="411">
        <v>493</v>
      </c>
      <c r="F128" s="405">
        <f t="shared" si="9"/>
        <v>45053</v>
      </c>
      <c r="G128" s="403">
        <f t="shared" si="10"/>
        <v>469</v>
      </c>
      <c r="I128" s="404">
        <v>45118</v>
      </c>
      <c r="J128" s="412">
        <v>263.31670000000003</v>
      </c>
      <c r="K128" s="404">
        <f t="shared" si="8"/>
        <v>45054</v>
      </c>
      <c r="L128" s="403">
        <f t="shared" si="11"/>
        <v>227.57499999999999</v>
      </c>
    </row>
    <row r="129" spans="1:12" x14ac:dyDescent="0.25">
      <c r="A129" s="409">
        <f t="shared" si="7"/>
        <v>45113</v>
      </c>
      <c r="B129" s="403">
        <v>7</v>
      </c>
      <c r="C129" s="403">
        <v>6</v>
      </c>
      <c r="D129" s="403">
        <v>2023</v>
      </c>
      <c r="E129" s="411">
        <v>491</v>
      </c>
      <c r="F129" s="405">
        <f t="shared" si="9"/>
        <v>45054</v>
      </c>
      <c r="G129" s="403">
        <f t="shared" si="10"/>
        <v>469</v>
      </c>
      <c r="I129" s="404">
        <v>45119</v>
      </c>
      <c r="J129" s="412">
        <v>263.93329999999997</v>
      </c>
      <c r="K129" s="404">
        <f t="shared" si="8"/>
        <v>45055</v>
      </c>
      <c r="L129" s="403">
        <f t="shared" si="11"/>
        <v>228.0583</v>
      </c>
    </row>
    <row r="130" spans="1:12" x14ac:dyDescent="0.25">
      <c r="A130" s="409">
        <f t="shared" si="7"/>
        <v>45114</v>
      </c>
      <c r="B130" s="403">
        <v>7</v>
      </c>
      <c r="C130" s="403">
        <v>7</v>
      </c>
      <c r="D130" s="403">
        <v>2023</v>
      </c>
      <c r="E130" s="411">
        <v>492</v>
      </c>
      <c r="F130" s="405">
        <f t="shared" si="9"/>
        <v>45055</v>
      </c>
      <c r="G130" s="403">
        <f t="shared" si="10"/>
        <v>471</v>
      </c>
      <c r="I130" s="404">
        <v>45120</v>
      </c>
      <c r="J130" s="412">
        <v>264.51670000000001</v>
      </c>
      <c r="K130" s="404">
        <f t="shared" si="8"/>
        <v>45056</v>
      </c>
      <c r="L130" s="403">
        <f t="shared" si="11"/>
        <v>228.50829999999999</v>
      </c>
    </row>
    <row r="131" spans="1:12" x14ac:dyDescent="0.25">
      <c r="A131" s="409">
        <f t="shared" ref="A131:A194" si="12">DATE(D131,B131,C131)</f>
        <v>45117</v>
      </c>
      <c r="B131" s="403">
        <v>7</v>
      </c>
      <c r="C131" s="403">
        <v>10</v>
      </c>
      <c r="D131" s="403">
        <v>2023</v>
      </c>
      <c r="E131" s="411">
        <v>495</v>
      </c>
      <c r="F131" s="405">
        <f t="shared" si="9"/>
        <v>45056</v>
      </c>
      <c r="G131" s="403">
        <f t="shared" si="10"/>
        <v>471</v>
      </c>
      <c r="I131" s="404">
        <v>45121</v>
      </c>
      <c r="J131" s="412">
        <v>265.14170000000001</v>
      </c>
      <c r="K131" s="404">
        <f t="shared" ref="K131:K194" si="13">+K130+1</f>
        <v>45057</v>
      </c>
      <c r="L131" s="403">
        <f t="shared" si="11"/>
        <v>228.99170000000001</v>
      </c>
    </row>
    <row r="132" spans="1:12" x14ac:dyDescent="0.25">
      <c r="A132" s="409">
        <f t="shared" si="12"/>
        <v>45118</v>
      </c>
      <c r="B132" s="403">
        <v>7</v>
      </c>
      <c r="C132" s="403">
        <v>11</v>
      </c>
      <c r="D132" s="403">
        <v>2023</v>
      </c>
      <c r="E132" s="411">
        <v>499</v>
      </c>
      <c r="F132" s="405">
        <f t="shared" ref="F132:F195" si="14">F131+1</f>
        <v>45057</v>
      </c>
      <c r="G132" s="403">
        <f t="shared" ref="G132:G195" si="15">+IF(SUMIFS($E$2:$E$1575,$A$2:$A$1575,F132)=0,G131,SUMIFS($E$2:$E$1575,$A$2:$A$1575,F132))</f>
        <v>475</v>
      </c>
      <c r="I132" s="404">
        <v>45124</v>
      </c>
      <c r="J132" s="412">
        <v>266.79169999999999</v>
      </c>
      <c r="K132" s="404">
        <f t="shared" si="13"/>
        <v>45058</v>
      </c>
      <c r="L132" s="403">
        <f t="shared" si="11"/>
        <v>229.33330000000001</v>
      </c>
    </row>
    <row r="133" spans="1:12" x14ac:dyDescent="0.25">
      <c r="A133" s="409">
        <f t="shared" si="12"/>
        <v>45119</v>
      </c>
      <c r="B133" s="403">
        <v>7</v>
      </c>
      <c r="C133" s="403">
        <v>12</v>
      </c>
      <c r="D133" s="403">
        <v>2023</v>
      </c>
      <c r="E133" s="411">
        <v>499</v>
      </c>
      <c r="F133" s="405">
        <f t="shared" si="14"/>
        <v>45058</v>
      </c>
      <c r="G133" s="403">
        <f t="shared" si="15"/>
        <v>474</v>
      </c>
      <c r="I133" s="404">
        <v>45125</v>
      </c>
      <c r="J133" s="412">
        <v>267.58330000000001</v>
      </c>
      <c r="K133" s="404">
        <f t="shared" si="13"/>
        <v>45059</v>
      </c>
      <c r="L133" s="403">
        <f t="shared" si="11"/>
        <v>229.33330000000001</v>
      </c>
    </row>
    <row r="134" spans="1:12" x14ac:dyDescent="0.25">
      <c r="A134" s="409">
        <f t="shared" si="12"/>
        <v>45120</v>
      </c>
      <c r="B134" s="403">
        <v>7</v>
      </c>
      <c r="C134" s="403">
        <v>13</v>
      </c>
      <c r="D134" s="403">
        <v>2023</v>
      </c>
      <c r="E134" s="411">
        <v>506</v>
      </c>
      <c r="F134" s="405">
        <f t="shared" si="14"/>
        <v>45059</v>
      </c>
      <c r="G134" s="403">
        <f t="shared" si="15"/>
        <v>474</v>
      </c>
      <c r="I134" s="404">
        <v>45126</v>
      </c>
      <c r="J134" s="412">
        <v>268.22500000000002</v>
      </c>
      <c r="K134" s="404">
        <f t="shared" si="13"/>
        <v>45060</v>
      </c>
      <c r="L134" s="403">
        <f t="shared" si="11"/>
        <v>229.33330000000001</v>
      </c>
    </row>
    <row r="135" spans="1:12" x14ac:dyDescent="0.25">
      <c r="A135" s="409">
        <f t="shared" si="12"/>
        <v>45121</v>
      </c>
      <c r="B135" s="403">
        <v>7</v>
      </c>
      <c r="C135" s="403">
        <v>14</v>
      </c>
      <c r="D135" s="403">
        <v>2023</v>
      </c>
      <c r="E135" s="411">
        <v>520</v>
      </c>
      <c r="F135" s="405">
        <f t="shared" si="14"/>
        <v>45060</v>
      </c>
      <c r="G135" s="403">
        <f t="shared" si="15"/>
        <v>474</v>
      </c>
      <c r="I135" s="404">
        <v>45127</v>
      </c>
      <c r="J135" s="412">
        <v>268.77499999999998</v>
      </c>
      <c r="K135" s="404">
        <f t="shared" si="13"/>
        <v>45061</v>
      </c>
      <c r="L135" s="403">
        <f t="shared" si="11"/>
        <v>230.64169999999999</v>
      </c>
    </row>
    <row r="136" spans="1:12" x14ac:dyDescent="0.25">
      <c r="A136" s="409">
        <f t="shared" si="12"/>
        <v>45124</v>
      </c>
      <c r="B136" s="403">
        <v>7</v>
      </c>
      <c r="C136" s="403">
        <v>17</v>
      </c>
      <c r="D136" s="403">
        <v>2023</v>
      </c>
      <c r="E136" s="411">
        <v>521</v>
      </c>
      <c r="F136" s="405">
        <f t="shared" si="14"/>
        <v>45061</v>
      </c>
      <c r="G136" s="403">
        <f t="shared" si="15"/>
        <v>477</v>
      </c>
      <c r="I136" s="404">
        <v>45128</v>
      </c>
      <c r="J136" s="412">
        <v>269.41669999999999</v>
      </c>
      <c r="K136" s="404">
        <f t="shared" si="13"/>
        <v>45062</v>
      </c>
      <c r="L136" s="403">
        <f t="shared" ref="L136:L199" si="16">+IF(SUMIFS($J$1:$J$1574,$I$1:$I$1574,K136)=0,L135,SUMIFS($J$1:$J$1574,$I$1:$I$1574,K136))</f>
        <v>231.17500000000001</v>
      </c>
    </row>
    <row r="137" spans="1:12" x14ac:dyDescent="0.25">
      <c r="A137" s="409">
        <f t="shared" si="12"/>
        <v>45125</v>
      </c>
      <c r="B137" s="403">
        <v>7</v>
      </c>
      <c r="C137" s="403">
        <v>18</v>
      </c>
      <c r="D137" s="403">
        <v>2023</v>
      </c>
      <c r="E137" s="411">
        <v>519</v>
      </c>
      <c r="F137" s="405">
        <f t="shared" si="14"/>
        <v>45062</v>
      </c>
      <c r="G137" s="403">
        <f t="shared" si="15"/>
        <v>488</v>
      </c>
      <c r="I137" s="404">
        <v>45131</v>
      </c>
      <c r="J137" s="412">
        <v>271.19170000000003</v>
      </c>
      <c r="K137" s="404">
        <f t="shared" si="13"/>
        <v>45063</v>
      </c>
      <c r="L137" s="403">
        <f t="shared" si="16"/>
        <v>231.65</v>
      </c>
    </row>
    <row r="138" spans="1:12" x14ac:dyDescent="0.25">
      <c r="A138" s="409">
        <f t="shared" si="12"/>
        <v>45126</v>
      </c>
      <c r="B138" s="403">
        <v>7</v>
      </c>
      <c r="C138" s="403">
        <v>19</v>
      </c>
      <c r="D138" s="403">
        <v>2023</v>
      </c>
      <c r="E138" s="411">
        <v>527</v>
      </c>
      <c r="F138" s="405">
        <f t="shared" si="14"/>
        <v>45063</v>
      </c>
      <c r="G138" s="403">
        <f t="shared" si="15"/>
        <v>487</v>
      </c>
      <c r="I138" s="404">
        <v>45132</v>
      </c>
      <c r="J138" s="412">
        <v>271.66669999999999</v>
      </c>
      <c r="K138" s="404">
        <f t="shared" si="13"/>
        <v>45064</v>
      </c>
      <c r="L138" s="403">
        <f t="shared" si="16"/>
        <v>232.24170000000001</v>
      </c>
    </row>
    <row r="139" spans="1:12" x14ac:dyDescent="0.25">
      <c r="A139" s="409">
        <f t="shared" si="12"/>
        <v>45127</v>
      </c>
      <c r="B139" s="403">
        <v>7</v>
      </c>
      <c r="C139" s="403">
        <v>20</v>
      </c>
      <c r="D139" s="403">
        <v>2023</v>
      </c>
      <c r="E139" s="411">
        <v>525</v>
      </c>
      <c r="F139" s="405">
        <f t="shared" si="14"/>
        <v>45064</v>
      </c>
      <c r="G139" s="403">
        <f t="shared" si="15"/>
        <v>486</v>
      </c>
      <c r="I139" s="404">
        <v>45133</v>
      </c>
      <c r="J139" s="412">
        <v>272.39999999999998</v>
      </c>
      <c r="K139" s="404">
        <f t="shared" si="13"/>
        <v>45065</v>
      </c>
      <c r="L139" s="403">
        <f t="shared" si="16"/>
        <v>232.74170000000001</v>
      </c>
    </row>
    <row r="140" spans="1:12" x14ac:dyDescent="0.25">
      <c r="A140" s="409">
        <f t="shared" si="12"/>
        <v>45128</v>
      </c>
      <c r="B140" s="403">
        <v>7</v>
      </c>
      <c r="C140" s="403">
        <v>21</v>
      </c>
      <c r="D140" s="403">
        <v>2023</v>
      </c>
      <c r="E140" s="411">
        <v>528</v>
      </c>
      <c r="F140" s="405">
        <f t="shared" si="14"/>
        <v>45065</v>
      </c>
      <c r="G140" s="403">
        <f t="shared" si="15"/>
        <v>488</v>
      </c>
      <c r="I140" s="404">
        <v>45134</v>
      </c>
      <c r="J140" s="412">
        <v>273</v>
      </c>
      <c r="K140" s="404">
        <f t="shared" si="13"/>
        <v>45066</v>
      </c>
      <c r="L140" s="403">
        <f t="shared" si="16"/>
        <v>232.74170000000001</v>
      </c>
    </row>
    <row r="141" spans="1:12" x14ac:dyDescent="0.25">
      <c r="A141" s="409">
        <f t="shared" si="12"/>
        <v>45131</v>
      </c>
      <c r="B141" s="403">
        <v>7</v>
      </c>
      <c r="C141" s="403">
        <v>24</v>
      </c>
      <c r="D141" s="403">
        <v>2023</v>
      </c>
      <c r="E141" s="411">
        <v>550</v>
      </c>
      <c r="F141" s="405">
        <f t="shared" si="14"/>
        <v>45066</v>
      </c>
      <c r="G141" s="403">
        <f t="shared" si="15"/>
        <v>488</v>
      </c>
      <c r="I141" s="404">
        <v>45135</v>
      </c>
      <c r="J141" s="412">
        <v>273.63330000000002</v>
      </c>
      <c r="K141" s="404">
        <f t="shared" si="13"/>
        <v>45067</v>
      </c>
      <c r="L141" s="403">
        <f t="shared" si="16"/>
        <v>232.74170000000001</v>
      </c>
    </row>
    <row r="142" spans="1:12" x14ac:dyDescent="0.25">
      <c r="A142" s="409">
        <f t="shared" si="12"/>
        <v>45132</v>
      </c>
      <c r="B142" s="403">
        <v>7</v>
      </c>
      <c r="C142" s="403">
        <v>25</v>
      </c>
      <c r="D142" s="403">
        <v>2023</v>
      </c>
      <c r="E142" s="411">
        <v>541</v>
      </c>
      <c r="F142" s="405">
        <f t="shared" si="14"/>
        <v>45067</v>
      </c>
      <c r="G142" s="403">
        <f t="shared" si="15"/>
        <v>488</v>
      </c>
      <c r="I142" s="404">
        <v>45138</v>
      </c>
      <c r="J142" s="412">
        <v>275.2833</v>
      </c>
      <c r="K142" s="404">
        <f t="shared" si="13"/>
        <v>45068</v>
      </c>
      <c r="L142" s="403">
        <f t="shared" si="16"/>
        <v>234.4083</v>
      </c>
    </row>
    <row r="143" spans="1:12" x14ac:dyDescent="0.25">
      <c r="A143" s="409">
        <f t="shared" si="12"/>
        <v>45133</v>
      </c>
      <c r="B143" s="403">
        <v>7</v>
      </c>
      <c r="C143" s="403">
        <v>26</v>
      </c>
      <c r="D143" s="403">
        <v>2023</v>
      </c>
      <c r="E143" s="411">
        <v>547</v>
      </c>
      <c r="F143" s="405">
        <f t="shared" si="14"/>
        <v>45068</v>
      </c>
      <c r="G143" s="403">
        <f t="shared" si="15"/>
        <v>488</v>
      </c>
      <c r="I143" s="404">
        <v>45139</v>
      </c>
      <c r="J143" s="412">
        <v>276.14170000000001</v>
      </c>
      <c r="K143" s="404">
        <f t="shared" si="13"/>
        <v>45069</v>
      </c>
      <c r="L143" s="403">
        <f t="shared" si="16"/>
        <v>234.91669999999999</v>
      </c>
    </row>
    <row r="144" spans="1:12" x14ac:dyDescent="0.25">
      <c r="A144" s="409">
        <f t="shared" si="12"/>
        <v>45134</v>
      </c>
      <c r="B144" s="403">
        <v>7</v>
      </c>
      <c r="C144" s="403">
        <v>27</v>
      </c>
      <c r="D144" s="403">
        <v>2023</v>
      </c>
      <c r="E144" s="411">
        <v>550</v>
      </c>
      <c r="F144" s="405">
        <f t="shared" si="14"/>
        <v>45069</v>
      </c>
      <c r="G144" s="403">
        <f t="shared" si="15"/>
        <v>491</v>
      </c>
      <c r="I144" s="404">
        <v>45140</v>
      </c>
      <c r="J144" s="412">
        <v>277.3417</v>
      </c>
      <c r="K144" s="404">
        <f t="shared" si="13"/>
        <v>45070</v>
      </c>
      <c r="L144" s="403">
        <f t="shared" si="16"/>
        <v>235.63329999999999</v>
      </c>
    </row>
    <row r="145" spans="1:12" x14ac:dyDescent="0.25">
      <c r="A145" s="409">
        <f t="shared" si="12"/>
        <v>45135</v>
      </c>
      <c r="B145" s="403">
        <v>7</v>
      </c>
      <c r="C145" s="403">
        <v>28</v>
      </c>
      <c r="D145" s="403">
        <v>2023</v>
      </c>
      <c r="E145" s="411">
        <v>551</v>
      </c>
      <c r="F145" s="405">
        <f t="shared" si="14"/>
        <v>45070</v>
      </c>
      <c r="G145" s="403">
        <f t="shared" si="15"/>
        <v>492</v>
      </c>
      <c r="I145" s="404">
        <v>45141</v>
      </c>
      <c r="J145" s="412">
        <v>278.2833</v>
      </c>
      <c r="K145" s="404">
        <f t="shared" si="13"/>
        <v>45071</v>
      </c>
      <c r="L145" s="403">
        <f t="shared" si="16"/>
        <v>235.63329999999999</v>
      </c>
    </row>
    <row r="146" spans="1:12" x14ac:dyDescent="0.25">
      <c r="A146" s="409">
        <f t="shared" si="12"/>
        <v>45138</v>
      </c>
      <c r="B146" s="403">
        <v>7</v>
      </c>
      <c r="C146" s="403">
        <v>31</v>
      </c>
      <c r="D146" s="403">
        <v>2023</v>
      </c>
      <c r="E146" s="411">
        <v>550</v>
      </c>
      <c r="F146" s="405">
        <f t="shared" si="14"/>
        <v>45071</v>
      </c>
      <c r="G146" s="403">
        <f t="shared" si="15"/>
        <v>493</v>
      </c>
      <c r="I146" s="404">
        <v>45142</v>
      </c>
      <c r="J146" s="412">
        <v>279.31670000000003</v>
      </c>
      <c r="K146" s="404">
        <f t="shared" si="13"/>
        <v>45072</v>
      </c>
      <c r="L146" s="403">
        <f t="shared" si="16"/>
        <v>235.63329999999999</v>
      </c>
    </row>
    <row r="147" spans="1:12" x14ac:dyDescent="0.25">
      <c r="A147" s="409">
        <f t="shared" si="12"/>
        <v>45139</v>
      </c>
      <c r="B147" s="403">
        <v>8</v>
      </c>
      <c r="C147" s="403">
        <v>1</v>
      </c>
      <c r="D147" s="403">
        <v>2023</v>
      </c>
      <c r="E147" s="411">
        <v>558</v>
      </c>
      <c r="F147" s="405">
        <f t="shared" si="14"/>
        <v>45072</v>
      </c>
      <c r="G147" s="403">
        <f t="shared" si="15"/>
        <v>493</v>
      </c>
      <c r="I147" s="404">
        <v>45145</v>
      </c>
      <c r="J147" s="412">
        <v>283.14999999999998</v>
      </c>
      <c r="K147" s="404">
        <f t="shared" si="13"/>
        <v>45073</v>
      </c>
      <c r="L147" s="403">
        <f t="shared" si="16"/>
        <v>235.63329999999999</v>
      </c>
    </row>
    <row r="148" spans="1:12" x14ac:dyDescent="0.25">
      <c r="A148" s="409">
        <f t="shared" si="12"/>
        <v>45140</v>
      </c>
      <c r="B148" s="403">
        <v>8</v>
      </c>
      <c r="C148" s="403">
        <v>2</v>
      </c>
      <c r="D148" s="403">
        <v>2023</v>
      </c>
      <c r="E148" s="411">
        <v>558</v>
      </c>
      <c r="F148" s="405">
        <f t="shared" si="14"/>
        <v>45073</v>
      </c>
      <c r="G148" s="403">
        <f t="shared" si="15"/>
        <v>493</v>
      </c>
      <c r="I148" s="404">
        <v>45146</v>
      </c>
      <c r="J148" s="412">
        <v>284.19170000000003</v>
      </c>
      <c r="K148" s="404">
        <f t="shared" si="13"/>
        <v>45074</v>
      </c>
      <c r="L148" s="403">
        <f t="shared" si="16"/>
        <v>235.63329999999999</v>
      </c>
    </row>
    <row r="149" spans="1:12" x14ac:dyDescent="0.25">
      <c r="A149" s="409">
        <f t="shared" si="12"/>
        <v>45141</v>
      </c>
      <c r="B149" s="403">
        <v>8</v>
      </c>
      <c r="C149" s="403">
        <v>3</v>
      </c>
      <c r="D149" s="403">
        <v>2023</v>
      </c>
      <c r="E149" s="411">
        <v>574</v>
      </c>
      <c r="F149" s="405">
        <f t="shared" si="14"/>
        <v>45074</v>
      </c>
      <c r="G149" s="403">
        <f t="shared" si="15"/>
        <v>493</v>
      </c>
      <c r="I149" s="404">
        <v>45147</v>
      </c>
      <c r="J149" s="412">
        <v>285.17500000000001</v>
      </c>
      <c r="K149" s="404">
        <f t="shared" si="13"/>
        <v>45075</v>
      </c>
      <c r="L149" s="403">
        <f t="shared" si="16"/>
        <v>238.25829999999999</v>
      </c>
    </row>
    <row r="150" spans="1:12" x14ac:dyDescent="0.25">
      <c r="A150" s="409">
        <f t="shared" si="12"/>
        <v>45142</v>
      </c>
      <c r="B150" s="403">
        <v>8</v>
      </c>
      <c r="C150" s="403">
        <v>4</v>
      </c>
      <c r="D150" s="403">
        <v>2023</v>
      </c>
      <c r="E150" s="411">
        <v>572</v>
      </c>
      <c r="F150" s="405">
        <f t="shared" si="14"/>
        <v>45075</v>
      </c>
      <c r="G150" s="403">
        <f t="shared" si="15"/>
        <v>492</v>
      </c>
      <c r="I150" s="404">
        <v>45148</v>
      </c>
      <c r="J150" s="412">
        <v>286.19170000000003</v>
      </c>
      <c r="K150" s="404">
        <f t="shared" si="13"/>
        <v>45076</v>
      </c>
      <c r="L150" s="403">
        <f t="shared" si="16"/>
        <v>238.79169999999999</v>
      </c>
    </row>
    <row r="151" spans="1:12" x14ac:dyDescent="0.25">
      <c r="A151" s="409">
        <f t="shared" si="12"/>
        <v>45145</v>
      </c>
      <c r="B151" s="403">
        <v>8</v>
      </c>
      <c r="C151" s="403">
        <v>7</v>
      </c>
      <c r="D151" s="403">
        <v>2023</v>
      </c>
      <c r="E151" s="411">
        <v>594</v>
      </c>
      <c r="F151" s="405">
        <f t="shared" si="14"/>
        <v>45076</v>
      </c>
      <c r="G151" s="403">
        <f t="shared" si="15"/>
        <v>492</v>
      </c>
      <c r="I151" s="404">
        <v>45149</v>
      </c>
      <c r="J151" s="412">
        <v>287.29169999999999</v>
      </c>
      <c r="K151" s="404">
        <f t="shared" si="13"/>
        <v>45077</v>
      </c>
      <c r="L151" s="403">
        <f t="shared" si="16"/>
        <v>239.32499999999999</v>
      </c>
    </row>
    <row r="152" spans="1:12" x14ac:dyDescent="0.25">
      <c r="A152" s="409">
        <f t="shared" si="12"/>
        <v>45146</v>
      </c>
      <c r="B152" s="403">
        <v>8</v>
      </c>
      <c r="C152" s="403">
        <v>8</v>
      </c>
      <c r="D152" s="403">
        <v>2023</v>
      </c>
      <c r="E152" s="411">
        <v>590</v>
      </c>
      <c r="F152" s="405">
        <f t="shared" si="14"/>
        <v>45077</v>
      </c>
      <c r="G152" s="403">
        <f t="shared" si="15"/>
        <v>490</v>
      </c>
      <c r="I152" s="404">
        <v>45152</v>
      </c>
      <c r="J152" s="412">
        <v>349.97500000000002</v>
      </c>
      <c r="K152" s="404">
        <f t="shared" si="13"/>
        <v>45078</v>
      </c>
      <c r="L152" s="403">
        <f t="shared" si="16"/>
        <v>240.0667</v>
      </c>
    </row>
    <row r="153" spans="1:12" x14ac:dyDescent="0.25">
      <c r="A153" s="409">
        <f t="shared" si="12"/>
        <v>45147</v>
      </c>
      <c r="B153" s="403">
        <v>8</v>
      </c>
      <c r="C153" s="403">
        <v>9</v>
      </c>
      <c r="D153" s="403">
        <v>2023</v>
      </c>
      <c r="E153" s="411">
        <v>598</v>
      </c>
      <c r="F153" s="405">
        <f t="shared" si="14"/>
        <v>45078</v>
      </c>
      <c r="G153" s="403">
        <f t="shared" si="15"/>
        <v>488</v>
      </c>
      <c r="I153" s="404">
        <v>45153</v>
      </c>
      <c r="J153" s="412">
        <v>350.00830000000002</v>
      </c>
      <c r="K153" s="404">
        <f t="shared" si="13"/>
        <v>45079</v>
      </c>
      <c r="L153" s="403">
        <f t="shared" si="16"/>
        <v>240.74170000000001</v>
      </c>
    </row>
    <row r="154" spans="1:12" x14ac:dyDescent="0.25">
      <c r="A154" s="409">
        <f t="shared" si="12"/>
        <v>45148</v>
      </c>
      <c r="B154" s="403">
        <v>8</v>
      </c>
      <c r="C154" s="403">
        <v>10</v>
      </c>
      <c r="D154" s="403">
        <v>2023</v>
      </c>
      <c r="E154" s="411">
        <v>606</v>
      </c>
      <c r="F154" s="405">
        <f t="shared" si="14"/>
        <v>45079</v>
      </c>
      <c r="G154" s="403">
        <f t="shared" si="15"/>
        <v>490</v>
      </c>
      <c r="I154" s="404">
        <v>45154</v>
      </c>
      <c r="J154" s="412">
        <v>350</v>
      </c>
      <c r="K154" s="404">
        <f t="shared" si="13"/>
        <v>45080</v>
      </c>
      <c r="L154" s="403">
        <f t="shared" si="16"/>
        <v>240.74170000000001</v>
      </c>
    </row>
    <row r="155" spans="1:12" x14ac:dyDescent="0.25">
      <c r="A155" s="409">
        <f t="shared" si="12"/>
        <v>45149</v>
      </c>
      <c r="B155" s="403">
        <v>8</v>
      </c>
      <c r="C155" s="403">
        <v>11</v>
      </c>
      <c r="D155" s="403">
        <v>2023</v>
      </c>
      <c r="E155" s="411">
        <v>607</v>
      </c>
      <c r="F155" s="405">
        <f t="shared" si="14"/>
        <v>45080</v>
      </c>
      <c r="G155" s="403">
        <f t="shared" si="15"/>
        <v>490</v>
      </c>
      <c r="I155" s="404">
        <v>45155</v>
      </c>
      <c r="J155" s="412">
        <v>349.97500000000002</v>
      </c>
      <c r="K155" s="404">
        <f t="shared" si="13"/>
        <v>45081</v>
      </c>
      <c r="L155" s="403">
        <f t="shared" si="16"/>
        <v>240.74170000000001</v>
      </c>
    </row>
    <row r="156" spans="1:12" x14ac:dyDescent="0.25">
      <c r="A156" s="409">
        <f t="shared" si="12"/>
        <v>45152</v>
      </c>
      <c r="B156" s="403">
        <v>8</v>
      </c>
      <c r="C156" s="403">
        <v>14</v>
      </c>
      <c r="D156" s="403">
        <v>2023</v>
      </c>
      <c r="E156" s="411">
        <v>685</v>
      </c>
      <c r="F156" s="405">
        <f t="shared" si="14"/>
        <v>45081</v>
      </c>
      <c r="G156" s="403">
        <f t="shared" si="15"/>
        <v>490</v>
      </c>
      <c r="I156" s="404">
        <v>45156</v>
      </c>
      <c r="J156" s="412">
        <v>350.01670000000001</v>
      </c>
      <c r="K156" s="404">
        <f t="shared" si="13"/>
        <v>45082</v>
      </c>
      <c r="L156" s="403">
        <f t="shared" si="16"/>
        <v>242.55</v>
      </c>
    </row>
    <row r="157" spans="1:12" x14ac:dyDescent="0.25">
      <c r="A157" s="409">
        <f t="shared" si="12"/>
        <v>45153</v>
      </c>
      <c r="B157" s="403">
        <v>8</v>
      </c>
      <c r="C157" s="403">
        <v>15</v>
      </c>
      <c r="D157" s="403">
        <v>2023</v>
      </c>
      <c r="E157" s="411">
        <v>715</v>
      </c>
      <c r="F157" s="405">
        <f t="shared" si="14"/>
        <v>45082</v>
      </c>
      <c r="G157" s="403">
        <f t="shared" si="15"/>
        <v>488</v>
      </c>
      <c r="I157" s="404">
        <v>45160</v>
      </c>
      <c r="J157" s="412">
        <v>350.00830000000002</v>
      </c>
      <c r="K157" s="404">
        <f t="shared" si="13"/>
        <v>45083</v>
      </c>
      <c r="L157" s="403">
        <f t="shared" si="16"/>
        <v>243.17500000000001</v>
      </c>
    </row>
    <row r="158" spans="1:12" x14ac:dyDescent="0.25">
      <c r="A158" s="409">
        <f t="shared" si="12"/>
        <v>45154</v>
      </c>
      <c r="B158" s="403">
        <v>8</v>
      </c>
      <c r="C158" s="403">
        <v>16</v>
      </c>
      <c r="D158" s="403">
        <v>2023</v>
      </c>
      <c r="E158" s="411">
        <v>780</v>
      </c>
      <c r="F158" s="405">
        <f t="shared" si="14"/>
        <v>45083</v>
      </c>
      <c r="G158" s="403">
        <f t="shared" si="15"/>
        <v>486</v>
      </c>
      <c r="I158" s="404">
        <v>45161</v>
      </c>
      <c r="J158" s="412">
        <v>349.97500000000002</v>
      </c>
      <c r="K158" s="404">
        <f t="shared" si="13"/>
        <v>45084</v>
      </c>
      <c r="L158" s="403">
        <f t="shared" si="16"/>
        <v>243.8083</v>
      </c>
    </row>
    <row r="159" spans="1:12" x14ac:dyDescent="0.25">
      <c r="A159" s="409">
        <f t="shared" si="12"/>
        <v>45155</v>
      </c>
      <c r="B159" s="403">
        <v>8</v>
      </c>
      <c r="C159" s="403">
        <v>17</v>
      </c>
      <c r="D159" s="403">
        <v>2023</v>
      </c>
      <c r="E159" s="411">
        <v>760</v>
      </c>
      <c r="F159" s="405">
        <f t="shared" si="14"/>
        <v>45084</v>
      </c>
      <c r="G159" s="403">
        <f t="shared" si="15"/>
        <v>484</v>
      </c>
      <c r="I159" s="404">
        <v>45162</v>
      </c>
      <c r="J159" s="412">
        <v>349.97500000000002</v>
      </c>
      <c r="K159" s="404">
        <f t="shared" si="13"/>
        <v>45085</v>
      </c>
      <c r="L159" s="403">
        <f t="shared" si="16"/>
        <v>244.33330000000001</v>
      </c>
    </row>
    <row r="160" spans="1:12" x14ac:dyDescent="0.25">
      <c r="A160" s="409">
        <f t="shared" si="12"/>
        <v>45156</v>
      </c>
      <c r="B160" s="403">
        <v>8</v>
      </c>
      <c r="C160" s="403">
        <v>18</v>
      </c>
      <c r="D160" s="403">
        <v>2023</v>
      </c>
      <c r="E160" s="411">
        <v>735</v>
      </c>
      <c r="F160" s="405">
        <f t="shared" si="14"/>
        <v>45085</v>
      </c>
      <c r="G160" s="403">
        <f t="shared" si="15"/>
        <v>485</v>
      </c>
      <c r="I160" s="404">
        <v>45163</v>
      </c>
      <c r="J160" s="412">
        <v>349.97500000000002</v>
      </c>
      <c r="K160" s="404">
        <f t="shared" si="13"/>
        <v>45086</v>
      </c>
      <c r="L160" s="403">
        <f t="shared" si="16"/>
        <v>244.9667</v>
      </c>
    </row>
    <row r="161" spans="1:12" x14ac:dyDescent="0.25">
      <c r="A161" s="409">
        <f t="shared" si="12"/>
        <v>45160</v>
      </c>
      <c r="B161" s="403">
        <v>8</v>
      </c>
      <c r="C161" s="403">
        <v>22</v>
      </c>
      <c r="D161" s="403">
        <v>2023</v>
      </c>
      <c r="E161" s="411">
        <v>725</v>
      </c>
      <c r="F161" s="405">
        <f t="shared" si="14"/>
        <v>45086</v>
      </c>
      <c r="G161" s="403">
        <f t="shared" si="15"/>
        <v>484</v>
      </c>
      <c r="I161" s="404">
        <v>45166</v>
      </c>
      <c r="J161" s="412">
        <v>349.99169999999998</v>
      </c>
      <c r="K161" s="404">
        <f t="shared" si="13"/>
        <v>45087</v>
      </c>
      <c r="L161" s="403">
        <f t="shared" si="16"/>
        <v>244.9667</v>
      </c>
    </row>
    <row r="162" spans="1:12" x14ac:dyDescent="0.25">
      <c r="A162" s="409">
        <f t="shared" si="12"/>
        <v>45161</v>
      </c>
      <c r="B162" s="403">
        <v>8</v>
      </c>
      <c r="C162" s="403">
        <v>23</v>
      </c>
      <c r="D162" s="403">
        <v>2023</v>
      </c>
      <c r="E162" s="411">
        <v>735</v>
      </c>
      <c r="F162" s="405">
        <f t="shared" si="14"/>
        <v>45087</v>
      </c>
      <c r="G162" s="403">
        <f t="shared" si="15"/>
        <v>484</v>
      </c>
      <c r="I162" s="404">
        <v>45167</v>
      </c>
      <c r="J162" s="412">
        <v>349.97500000000002</v>
      </c>
      <c r="K162" s="404">
        <f t="shared" si="13"/>
        <v>45088</v>
      </c>
      <c r="L162" s="403">
        <f t="shared" si="16"/>
        <v>244.9667</v>
      </c>
    </row>
    <row r="163" spans="1:12" x14ac:dyDescent="0.25">
      <c r="A163" s="409">
        <f t="shared" si="12"/>
        <v>45162</v>
      </c>
      <c r="B163" s="403">
        <v>8</v>
      </c>
      <c r="C163" s="403">
        <v>24</v>
      </c>
      <c r="D163" s="403">
        <v>2023</v>
      </c>
      <c r="E163" s="411">
        <v>725</v>
      </c>
      <c r="F163" s="405">
        <f t="shared" si="14"/>
        <v>45088</v>
      </c>
      <c r="G163" s="403">
        <f t="shared" si="15"/>
        <v>484</v>
      </c>
      <c r="I163" s="404">
        <v>45168</v>
      </c>
      <c r="J163" s="412">
        <v>349.97500000000002</v>
      </c>
      <c r="K163" s="404">
        <f t="shared" si="13"/>
        <v>45089</v>
      </c>
      <c r="L163" s="403">
        <f t="shared" si="16"/>
        <v>246.7833</v>
      </c>
    </row>
    <row r="164" spans="1:12" x14ac:dyDescent="0.25">
      <c r="A164" s="409">
        <f t="shared" si="12"/>
        <v>45163</v>
      </c>
      <c r="B164" s="403">
        <v>8</v>
      </c>
      <c r="C164" s="403">
        <v>25</v>
      </c>
      <c r="D164" s="403">
        <v>2023</v>
      </c>
      <c r="E164" s="411">
        <v>725</v>
      </c>
      <c r="F164" s="405">
        <f t="shared" si="14"/>
        <v>45089</v>
      </c>
      <c r="G164" s="403">
        <f t="shared" si="15"/>
        <v>483</v>
      </c>
      <c r="I164" s="404">
        <v>45169</v>
      </c>
      <c r="J164" s="412">
        <v>350.01670000000001</v>
      </c>
      <c r="K164" s="404">
        <f t="shared" si="13"/>
        <v>45090</v>
      </c>
      <c r="L164" s="403">
        <f t="shared" si="16"/>
        <v>247.29169999999999</v>
      </c>
    </row>
    <row r="165" spans="1:12" x14ac:dyDescent="0.25">
      <c r="A165" s="409">
        <f t="shared" si="12"/>
        <v>45166</v>
      </c>
      <c r="B165" s="403">
        <v>8</v>
      </c>
      <c r="C165" s="403">
        <v>28</v>
      </c>
      <c r="D165" s="403">
        <v>2023</v>
      </c>
      <c r="E165" s="411">
        <v>730</v>
      </c>
      <c r="F165" s="405">
        <f t="shared" si="14"/>
        <v>45090</v>
      </c>
      <c r="G165" s="403">
        <f t="shared" si="15"/>
        <v>486</v>
      </c>
      <c r="I165" s="404">
        <v>45170</v>
      </c>
      <c r="J165" s="412">
        <v>350</v>
      </c>
      <c r="K165" s="404">
        <f t="shared" si="13"/>
        <v>45091</v>
      </c>
      <c r="L165" s="403">
        <f t="shared" si="16"/>
        <v>247.8</v>
      </c>
    </row>
    <row r="166" spans="1:12" x14ac:dyDescent="0.25">
      <c r="A166" s="409">
        <f t="shared" si="12"/>
        <v>45167</v>
      </c>
      <c r="B166" s="403">
        <v>8</v>
      </c>
      <c r="C166" s="403">
        <v>29</v>
      </c>
      <c r="D166" s="403">
        <v>2023</v>
      </c>
      <c r="E166" s="411">
        <v>745</v>
      </c>
      <c r="F166" s="405">
        <f t="shared" si="14"/>
        <v>45091</v>
      </c>
      <c r="G166" s="403">
        <f t="shared" si="15"/>
        <v>494</v>
      </c>
      <c r="I166" s="404">
        <v>45173</v>
      </c>
      <c r="J166" s="412">
        <v>350.02499999999998</v>
      </c>
      <c r="K166" s="404">
        <f t="shared" si="13"/>
        <v>45092</v>
      </c>
      <c r="L166" s="403">
        <f t="shared" si="16"/>
        <v>248.58330000000001</v>
      </c>
    </row>
    <row r="167" spans="1:12" x14ac:dyDescent="0.25">
      <c r="A167" s="409">
        <f t="shared" si="12"/>
        <v>45168</v>
      </c>
      <c r="B167" s="403">
        <v>8</v>
      </c>
      <c r="C167" s="403">
        <v>30</v>
      </c>
      <c r="D167" s="403">
        <v>2023</v>
      </c>
      <c r="E167" s="411">
        <v>740</v>
      </c>
      <c r="F167" s="405">
        <f t="shared" si="14"/>
        <v>45092</v>
      </c>
      <c r="G167" s="403">
        <f t="shared" si="15"/>
        <v>487</v>
      </c>
      <c r="I167" s="404">
        <v>45174</v>
      </c>
      <c r="J167" s="412">
        <v>349.99169999999998</v>
      </c>
      <c r="K167" s="404">
        <f t="shared" si="13"/>
        <v>45093</v>
      </c>
      <c r="L167" s="403">
        <f t="shared" si="16"/>
        <v>249.1583</v>
      </c>
    </row>
    <row r="168" spans="1:12" x14ac:dyDescent="0.25">
      <c r="A168" s="409">
        <f t="shared" si="12"/>
        <v>45169</v>
      </c>
      <c r="B168" s="403">
        <v>8</v>
      </c>
      <c r="C168" s="403">
        <v>31</v>
      </c>
      <c r="D168" s="403">
        <v>2023</v>
      </c>
      <c r="E168" s="411">
        <v>730</v>
      </c>
      <c r="F168" s="405">
        <f t="shared" si="14"/>
        <v>45093</v>
      </c>
      <c r="G168" s="403">
        <f t="shared" si="15"/>
        <v>492</v>
      </c>
      <c r="I168" s="404">
        <v>45175</v>
      </c>
      <c r="J168" s="412">
        <v>350</v>
      </c>
      <c r="K168" s="404">
        <f t="shared" si="13"/>
        <v>45094</v>
      </c>
      <c r="L168" s="403">
        <f t="shared" si="16"/>
        <v>249.1583</v>
      </c>
    </row>
    <row r="169" spans="1:12" x14ac:dyDescent="0.25">
      <c r="A169" s="409">
        <f t="shared" si="12"/>
        <v>45170</v>
      </c>
      <c r="B169" s="403">
        <v>9</v>
      </c>
      <c r="C169" s="403">
        <v>1</v>
      </c>
      <c r="D169" s="403">
        <v>2023</v>
      </c>
      <c r="E169" s="411">
        <v>730</v>
      </c>
      <c r="F169" s="405">
        <f t="shared" si="14"/>
        <v>45094</v>
      </c>
      <c r="G169" s="403">
        <f t="shared" si="15"/>
        <v>492</v>
      </c>
      <c r="I169" s="404">
        <v>45176</v>
      </c>
      <c r="J169" s="412">
        <v>349.99169999999998</v>
      </c>
      <c r="K169" s="404">
        <f t="shared" si="13"/>
        <v>45095</v>
      </c>
      <c r="L169" s="403">
        <f t="shared" si="16"/>
        <v>249.1583</v>
      </c>
    </row>
    <row r="170" spans="1:12" x14ac:dyDescent="0.25">
      <c r="A170" s="409">
        <f t="shared" si="12"/>
        <v>45173</v>
      </c>
      <c r="B170" s="403">
        <v>9</v>
      </c>
      <c r="C170" s="403">
        <v>4</v>
      </c>
      <c r="D170" s="403">
        <v>2023</v>
      </c>
      <c r="E170" s="411">
        <v>735</v>
      </c>
      <c r="F170" s="405">
        <f t="shared" si="14"/>
        <v>45095</v>
      </c>
      <c r="G170" s="403">
        <f t="shared" si="15"/>
        <v>492</v>
      </c>
      <c r="I170" s="404">
        <v>45177</v>
      </c>
      <c r="J170" s="412">
        <v>349.97500000000002</v>
      </c>
      <c r="K170" s="404">
        <f t="shared" si="13"/>
        <v>45096</v>
      </c>
      <c r="L170" s="403">
        <f t="shared" si="16"/>
        <v>249.1583</v>
      </c>
    </row>
    <row r="171" spans="1:12" x14ac:dyDescent="0.25">
      <c r="A171" s="409">
        <f t="shared" si="12"/>
        <v>45174</v>
      </c>
      <c r="B171" s="403">
        <v>9</v>
      </c>
      <c r="C171" s="403">
        <v>5</v>
      </c>
      <c r="D171" s="403">
        <v>2023</v>
      </c>
      <c r="E171" s="411">
        <v>723</v>
      </c>
      <c r="F171" s="405">
        <f t="shared" si="14"/>
        <v>45096</v>
      </c>
      <c r="G171" s="403">
        <f t="shared" si="15"/>
        <v>492</v>
      </c>
      <c r="I171" s="404">
        <v>45180</v>
      </c>
      <c r="J171" s="412">
        <v>349.98329999999999</v>
      </c>
      <c r="K171" s="404">
        <f t="shared" si="13"/>
        <v>45097</v>
      </c>
      <c r="L171" s="403">
        <f t="shared" si="16"/>
        <v>249.1583</v>
      </c>
    </row>
    <row r="172" spans="1:12" x14ac:dyDescent="0.25">
      <c r="A172" s="409">
        <f t="shared" si="12"/>
        <v>45175</v>
      </c>
      <c r="B172" s="403">
        <v>9</v>
      </c>
      <c r="C172" s="403">
        <v>6</v>
      </c>
      <c r="D172" s="403">
        <v>2023</v>
      </c>
      <c r="E172" s="411">
        <v>720</v>
      </c>
      <c r="F172" s="405">
        <f t="shared" si="14"/>
        <v>45097</v>
      </c>
      <c r="G172" s="403">
        <f t="shared" si="15"/>
        <v>492</v>
      </c>
      <c r="I172" s="404">
        <v>45181</v>
      </c>
      <c r="J172" s="412">
        <v>349.97500000000002</v>
      </c>
      <c r="K172" s="404">
        <f t="shared" si="13"/>
        <v>45098</v>
      </c>
      <c r="L172" s="403">
        <f t="shared" si="16"/>
        <v>252.00829999999999</v>
      </c>
    </row>
    <row r="173" spans="1:12" x14ac:dyDescent="0.25">
      <c r="A173" s="409">
        <f t="shared" si="12"/>
        <v>45176</v>
      </c>
      <c r="B173" s="403">
        <v>9</v>
      </c>
      <c r="C173" s="403">
        <v>7</v>
      </c>
      <c r="D173" s="403">
        <v>2023</v>
      </c>
      <c r="E173" s="411">
        <v>715</v>
      </c>
      <c r="F173" s="405">
        <f t="shared" si="14"/>
        <v>45098</v>
      </c>
      <c r="G173" s="403">
        <f t="shared" si="15"/>
        <v>491</v>
      </c>
      <c r="I173" s="404">
        <v>45182</v>
      </c>
      <c r="J173" s="412">
        <v>349.97500000000002</v>
      </c>
      <c r="K173" s="404">
        <f t="shared" si="13"/>
        <v>45099</v>
      </c>
      <c r="L173" s="403">
        <f t="shared" si="16"/>
        <v>252.50829999999999</v>
      </c>
    </row>
    <row r="174" spans="1:12" x14ac:dyDescent="0.25">
      <c r="A174" s="409">
        <f t="shared" si="12"/>
        <v>45177</v>
      </c>
      <c r="B174" s="403">
        <v>9</v>
      </c>
      <c r="C174" s="403">
        <v>8</v>
      </c>
      <c r="D174" s="403">
        <v>2023</v>
      </c>
      <c r="E174" s="411">
        <v>705</v>
      </c>
      <c r="F174" s="405">
        <f t="shared" si="14"/>
        <v>45099</v>
      </c>
      <c r="G174" s="403">
        <f t="shared" si="15"/>
        <v>493</v>
      </c>
      <c r="I174" s="404">
        <v>45183</v>
      </c>
      <c r="J174" s="412">
        <v>349.97500000000002</v>
      </c>
      <c r="K174" s="404">
        <f t="shared" si="13"/>
        <v>45100</v>
      </c>
      <c r="L174" s="403">
        <f t="shared" si="16"/>
        <v>252.99170000000001</v>
      </c>
    </row>
    <row r="175" spans="1:12" x14ac:dyDescent="0.25">
      <c r="A175" s="409">
        <f t="shared" si="12"/>
        <v>45180</v>
      </c>
      <c r="B175" s="403">
        <v>9</v>
      </c>
      <c r="C175" s="403">
        <v>11</v>
      </c>
      <c r="D175" s="403">
        <v>2023</v>
      </c>
      <c r="E175" s="411">
        <v>717</v>
      </c>
      <c r="F175" s="405">
        <f t="shared" si="14"/>
        <v>45100</v>
      </c>
      <c r="G175" s="403">
        <f t="shared" si="15"/>
        <v>496</v>
      </c>
      <c r="I175" s="404">
        <v>45184</v>
      </c>
      <c r="J175" s="412">
        <v>349.99169999999998</v>
      </c>
      <c r="K175" s="404">
        <f t="shared" si="13"/>
        <v>45101</v>
      </c>
      <c r="L175" s="403">
        <f t="shared" si="16"/>
        <v>252.99170000000001</v>
      </c>
    </row>
    <row r="176" spans="1:12" x14ac:dyDescent="0.25">
      <c r="A176" s="409">
        <f t="shared" si="12"/>
        <v>45181</v>
      </c>
      <c r="B176" s="403">
        <v>9</v>
      </c>
      <c r="C176" s="403">
        <v>12</v>
      </c>
      <c r="D176" s="403">
        <v>2023</v>
      </c>
      <c r="E176" s="411">
        <v>728</v>
      </c>
      <c r="F176" s="405">
        <f t="shared" si="14"/>
        <v>45101</v>
      </c>
      <c r="G176" s="403">
        <f t="shared" si="15"/>
        <v>496</v>
      </c>
      <c r="I176" s="404">
        <v>45187</v>
      </c>
      <c r="J176" s="412">
        <v>349.99169999999998</v>
      </c>
      <c r="K176" s="404">
        <f t="shared" si="13"/>
        <v>45102</v>
      </c>
      <c r="L176" s="403">
        <f t="shared" si="16"/>
        <v>252.99170000000001</v>
      </c>
    </row>
    <row r="177" spans="1:12" x14ac:dyDescent="0.25">
      <c r="A177" s="409">
        <f t="shared" si="12"/>
        <v>45182</v>
      </c>
      <c r="B177" s="403">
        <v>9</v>
      </c>
      <c r="C177" s="403">
        <v>13</v>
      </c>
      <c r="D177" s="403">
        <v>2023</v>
      </c>
      <c r="E177" s="411">
        <v>735</v>
      </c>
      <c r="F177" s="405">
        <f t="shared" si="14"/>
        <v>45102</v>
      </c>
      <c r="G177" s="403">
        <f t="shared" si="15"/>
        <v>496</v>
      </c>
      <c r="I177" s="404">
        <v>45188</v>
      </c>
      <c r="J177" s="412">
        <v>349.98329999999999</v>
      </c>
      <c r="K177" s="404">
        <f t="shared" si="13"/>
        <v>45103</v>
      </c>
      <c r="L177" s="403">
        <f t="shared" si="16"/>
        <v>254.54169999999999</v>
      </c>
    </row>
    <row r="178" spans="1:12" x14ac:dyDescent="0.25">
      <c r="A178" s="409">
        <f t="shared" si="12"/>
        <v>45183</v>
      </c>
      <c r="B178" s="403">
        <v>9</v>
      </c>
      <c r="C178" s="403">
        <v>14</v>
      </c>
      <c r="D178" s="403">
        <v>2023</v>
      </c>
      <c r="E178" s="411">
        <v>725</v>
      </c>
      <c r="F178" s="405">
        <f t="shared" si="14"/>
        <v>45103</v>
      </c>
      <c r="G178" s="403">
        <f t="shared" si="15"/>
        <v>492</v>
      </c>
      <c r="I178" s="404">
        <v>45189</v>
      </c>
      <c r="J178" s="412">
        <v>350</v>
      </c>
      <c r="K178" s="404">
        <f t="shared" si="13"/>
        <v>45104</v>
      </c>
      <c r="L178" s="403">
        <f t="shared" si="16"/>
        <v>255.16669999999999</v>
      </c>
    </row>
    <row r="179" spans="1:12" x14ac:dyDescent="0.25">
      <c r="A179" s="409">
        <f t="shared" si="12"/>
        <v>45184</v>
      </c>
      <c r="B179" s="403">
        <v>9</v>
      </c>
      <c r="C179" s="403">
        <v>15</v>
      </c>
      <c r="D179" s="403">
        <v>2023</v>
      </c>
      <c r="E179" s="411">
        <v>718</v>
      </c>
      <c r="F179" s="405">
        <f t="shared" si="14"/>
        <v>45104</v>
      </c>
      <c r="G179" s="403">
        <f t="shared" si="15"/>
        <v>494</v>
      </c>
      <c r="I179" s="404">
        <v>45190</v>
      </c>
      <c r="J179" s="412">
        <v>349.98329999999999</v>
      </c>
      <c r="K179" s="404">
        <f t="shared" si="13"/>
        <v>45105</v>
      </c>
      <c r="L179" s="403">
        <f t="shared" si="16"/>
        <v>255.8417</v>
      </c>
    </row>
    <row r="180" spans="1:12" x14ac:dyDescent="0.25">
      <c r="A180" s="409">
        <f t="shared" si="12"/>
        <v>45187</v>
      </c>
      <c r="B180" s="403">
        <v>9</v>
      </c>
      <c r="C180" s="403">
        <v>18</v>
      </c>
      <c r="D180" s="403">
        <v>2023</v>
      </c>
      <c r="E180" s="411">
        <v>735</v>
      </c>
      <c r="F180" s="405">
        <f t="shared" si="14"/>
        <v>45105</v>
      </c>
      <c r="G180" s="403">
        <f t="shared" si="15"/>
        <v>495</v>
      </c>
      <c r="I180" s="404">
        <v>45191</v>
      </c>
      <c r="J180" s="412">
        <v>350.02499999999998</v>
      </c>
      <c r="K180" s="404">
        <f t="shared" si="13"/>
        <v>45106</v>
      </c>
      <c r="L180" s="403">
        <f t="shared" si="16"/>
        <v>256.24169999999998</v>
      </c>
    </row>
    <row r="181" spans="1:12" x14ac:dyDescent="0.25">
      <c r="A181" s="409">
        <f t="shared" si="12"/>
        <v>45188</v>
      </c>
      <c r="B181" s="403">
        <v>9</v>
      </c>
      <c r="C181" s="403">
        <v>19</v>
      </c>
      <c r="D181" s="403">
        <v>2023</v>
      </c>
      <c r="E181" s="411">
        <v>740</v>
      </c>
      <c r="F181" s="405">
        <f t="shared" si="14"/>
        <v>45106</v>
      </c>
      <c r="G181" s="403">
        <f t="shared" si="15"/>
        <v>493</v>
      </c>
      <c r="I181" s="404">
        <v>45194</v>
      </c>
      <c r="J181" s="412">
        <v>350.00830000000002</v>
      </c>
      <c r="K181" s="404">
        <f t="shared" si="13"/>
        <v>45107</v>
      </c>
      <c r="L181" s="403">
        <f t="shared" si="16"/>
        <v>256.67500000000001</v>
      </c>
    </row>
    <row r="182" spans="1:12" x14ac:dyDescent="0.25">
      <c r="A182" s="409">
        <f t="shared" si="12"/>
        <v>45189</v>
      </c>
      <c r="B182" s="403">
        <v>9</v>
      </c>
      <c r="C182" s="403">
        <v>20</v>
      </c>
      <c r="D182" s="403">
        <v>2023</v>
      </c>
      <c r="E182" s="411">
        <v>735</v>
      </c>
      <c r="F182" s="405">
        <f t="shared" si="14"/>
        <v>45107</v>
      </c>
      <c r="G182" s="403">
        <f t="shared" si="15"/>
        <v>493</v>
      </c>
      <c r="I182" s="404">
        <v>45195</v>
      </c>
      <c r="J182" s="412">
        <v>350.02499999999998</v>
      </c>
      <c r="K182" s="404">
        <f t="shared" si="13"/>
        <v>45108</v>
      </c>
      <c r="L182" s="403">
        <f t="shared" si="16"/>
        <v>256.67500000000001</v>
      </c>
    </row>
    <row r="183" spans="1:12" x14ac:dyDescent="0.25">
      <c r="A183" s="409">
        <f t="shared" si="12"/>
        <v>45190</v>
      </c>
      <c r="B183" s="403">
        <v>9</v>
      </c>
      <c r="C183" s="403">
        <v>21</v>
      </c>
      <c r="D183" s="403">
        <v>2023</v>
      </c>
      <c r="E183" s="411">
        <v>745</v>
      </c>
      <c r="F183" s="405">
        <f t="shared" si="14"/>
        <v>45108</v>
      </c>
      <c r="G183" s="403">
        <f t="shared" si="15"/>
        <v>493</v>
      </c>
      <c r="I183" s="404">
        <v>45196</v>
      </c>
      <c r="J183" s="412">
        <v>350.02499999999998</v>
      </c>
      <c r="K183" s="404">
        <f t="shared" si="13"/>
        <v>45109</v>
      </c>
      <c r="L183" s="403">
        <f t="shared" si="16"/>
        <v>256.67500000000001</v>
      </c>
    </row>
    <row r="184" spans="1:12" x14ac:dyDescent="0.25">
      <c r="A184" s="409">
        <f t="shared" si="12"/>
        <v>45191</v>
      </c>
      <c r="B184" s="403">
        <v>9</v>
      </c>
      <c r="C184" s="403">
        <v>22</v>
      </c>
      <c r="D184" s="403">
        <v>2023</v>
      </c>
      <c r="E184" s="411">
        <v>745</v>
      </c>
      <c r="F184" s="405">
        <f t="shared" si="14"/>
        <v>45109</v>
      </c>
      <c r="G184" s="403">
        <f t="shared" si="15"/>
        <v>493</v>
      </c>
      <c r="I184" s="404">
        <v>45197</v>
      </c>
      <c r="J184" s="412">
        <v>350.02499999999998</v>
      </c>
      <c r="K184" s="404">
        <f t="shared" si="13"/>
        <v>45110</v>
      </c>
      <c r="L184" s="403">
        <f t="shared" si="16"/>
        <v>257.97500000000002</v>
      </c>
    </row>
    <row r="185" spans="1:12" x14ac:dyDescent="0.25">
      <c r="A185" s="409">
        <f t="shared" si="12"/>
        <v>45194</v>
      </c>
      <c r="B185" s="403">
        <v>9</v>
      </c>
      <c r="C185" s="403">
        <v>25</v>
      </c>
      <c r="D185" s="403">
        <v>2023</v>
      </c>
      <c r="E185" s="411">
        <v>743</v>
      </c>
      <c r="F185" s="405">
        <f t="shared" si="14"/>
        <v>45110</v>
      </c>
      <c r="G185" s="403">
        <f t="shared" si="15"/>
        <v>494</v>
      </c>
      <c r="I185" s="404">
        <v>45198</v>
      </c>
      <c r="J185" s="412">
        <v>350.00830000000002</v>
      </c>
      <c r="K185" s="404">
        <f t="shared" si="13"/>
        <v>45111</v>
      </c>
      <c r="L185" s="403">
        <f t="shared" si="16"/>
        <v>259.14999999999998</v>
      </c>
    </row>
    <row r="186" spans="1:12" x14ac:dyDescent="0.25">
      <c r="A186" s="409">
        <f t="shared" si="12"/>
        <v>45195</v>
      </c>
      <c r="B186" s="403">
        <v>9</v>
      </c>
      <c r="C186" s="403">
        <v>26</v>
      </c>
      <c r="D186" s="403">
        <v>2023</v>
      </c>
      <c r="E186" s="411">
        <v>752</v>
      </c>
      <c r="F186" s="405">
        <f t="shared" si="14"/>
        <v>45111</v>
      </c>
      <c r="G186" s="403">
        <f t="shared" si="15"/>
        <v>495</v>
      </c>
      <c r="I186" s="404">
        <v>45201</v>
      </c>
      <c r="J186" s="412">
        <v>350.02499999999998</v>
      </c>
      <c r="K186" s="404">
        <f t="shared" si="13"/>
        <v>45112</v>
      </c>
      <c r="L186" s="403">
        <f t="shared" si="16"/>
        <v>259.8</v>
      </c>
    </row>
    <row r="187" spans="1:12" x14ac:dyDescent="0.25">
      <c r="A187" s="409">
        <f t="shared" si="12"/>
        <v>45196</v>
      </c>
      <c r="B187" s="403">
        <v>9</v>
      </c>
      <c r="C187" s="403">
        <v>27</v>
      </c>
      <c r="D187" s="403">
        <v>2023</v>
      </c>
      <c r="E187" s="411">
        <v>773</v>
      </c>
      <c r="F187" s="405">
        <f t="shared" si="14"/>
        <v>45112</v>
      </c>
      <c r="G187" s="403">
        <f t="shared" si="15"/>
        <v>493</v>
      </c>
      <c r="I187" s="404">
        <v>45202</v>
      </c>
      <c r="J187" s="412">
        <v>350.02499999999998</v>
      </c>
      <c r="K187" s="404">
        <f t="shared" si="13"/>
        <v>45113</v>
      </c>
      <c r="L187" s="403">
        <f t="shared" si="16"/>
        <v>260.32499999999999</v>
      </c>
    </row>
    <row r="188" spans="1:12" x14ac:dyDescent="0.25">
      <c r="A188" s="409">
        <f t="shared" si="12"/>
        <v>45197</v>
      </c>
      <c r="B188" s="403">
        <v>9</v>
      </c>
      <c r="C188" s="403">
        <v>28</v>
      </c>
      <c r="D188" s="403">
        <v>2023</v>
      </c>
      <c r="E188" s="411">
        <v>785</v>
      </c>
      <c r="F188" s="405">
        <f t="shared" si="14"/>
        <v>45113</v>
      </c>
      <c r="G188" s="403">
        <f t="shared" si="15"/>
        <v>491</v>
      </c>
      <c r="I188" s="404">
        <v>45203</v>
      </c>
      <c r="J188" s="412">
        <v>350.02499999999998</v>
      </c>
      <c r="K188" s="404">
        <f t="shared" si="13"/>
        <v>45114</v>
      </c>
      <c r="L188" s="403">
        <f t="shared" si="16"/>
        <v>260.98329999999999</v>
      </c>
    </row>
    <row r="189" spans="1:12" x14ac:dyDescent="0.25">
      <c r="A189" s="409">
        <f t="shared" si="12"/>
        <v>45198</v>
      </c>
      <c r="B189" s="403">
        <v>9</v>
      </c>
      <c r="C189" s="403">
        <v>29</v>
      </c>
      <c r="D189" s="403">
        <v>2023</v>
      </c>
      <c r="E189" s="411">
        <v>805</v>
      </c>
      <c r="F189" s="405">
        <f t="shared" si="14"/>
        <v>45114</v>
      </c>
      <c r="G189" s="403">
        <f t="shared" si="15"/>
        <v>492</v>
      </c>
      <c r="I189" s="404">
        <v>45204</v>
      </c>
      <c r="J189" s="412">
        <v>350.02499999999998</v>
      </c>
      <c r="K189" s="404">
        <f t="shared" si="13"/>
        <v>45115</v>
      </c>
      <c r="L189" s="403">
        <f t="shared" si="16"/>
        <v>260.98329999999999</v>
      </c>
    </row>
    <row r="190" spans="1:12" x14ac:dyDescent="0.25">
      <c r="A190" s="409">
        <f t="shared" si="12"/>
        <v>45201</v>
      </c>
      <c r="B190" s="403">
        <v>10</v>
      </c>
      <c r="C190" s="403">
        <v>2</v>
      </c>
      <c r="D190" s="403">
        <v>2023</v>
      </c>
      <c r="E190" s="411">
        <v>798</v>
      </c>
      <c r="F190" s="405">
        <f t="shared" si="14"/>
        <v>45115</v>
      </c>
      <c r="G190" s="403">
        <f t="shared" si="15"/>
        <v>492</v>
      </c>
      <c r="I190" s="404">
        <v>45205</v>
      </c>
      <c r="J190" s="412">
        <v>350.02499999999998</v>
      </c>
      <c r="K190" s="404">
        <f t="shared" si="13"/>
        <v>45116</v>
      </c>
      <c r="L190" s="403">
        <f t="shared" si="16"/>
        <v>260.98329999999999</v>
      </c>
    </row>
    <row r="191" spans="1:12" x14ac:dyDescent="0.25">
      <c r="A191" s="409">
        <f t="shared" si="12"/>
        <v>45202</v>
      </c>
      <c r="B191" s="403">
        <v>10</v>
      </c>
      <c r="C191" s="403">
        <v>3</v>
      </c>
      <c r="D191" s="403">
        <v>2023</v>
      </c>
      <c r="E191" s="411">
        <v>805</v>
      </c>
      <c r="F191" s="405">
        <f t="shared" si="14"/>
        <v>45116</v>
      </c>
      <c r="G191" s="403">
        <f t="shared" si="15"/>
        <v>492</v>
      </c>
      <c r="I191" s="404">
        <v>45208</v>
      </c>
      <c r="J191" s="412">
        <v>350.02499999999998</v>
      </c>
      <c r="K191" s="404">
        <f t="shared" si="13"/>
        <v>45117</v>
      </c>
      <c r="L191" s="403">
        <f t="shared" si="16"/>
        <v>262.64999999999998</v>
      </c>
    </row>
    <row r="192" spans="1:12" x14ac:dyDescent="0.25">
      <c r="A192" s="409">
        <f t="shared" si="12"/>
        <v>45203</v>
      </c>
      <c r="B192" s="403">
        <v>10</v>
      </c>
      <c r="C192" s="403">
        <v>4</v>
      </c>
      <c r="D192" s="403">
        <v>2023</v>
      </c>
      <c r="E192" s="411">
        <v>845</v>
      </c>
      <c r="F192" s="405">
        <f t="shared" si="14"/>
        <v>45117</v>
      </c>
      <c r="G192" s="403">
        <f t="shared" si="15"/>
        <v>495</v>
      </c>
      <c r="I192" s="404">
        <v>45209</v>
      </c>
      <c r="J192" s="412">
        <v>350.02499999999998</v>
      </c>
      <c r="K192" s="404">
        <f t="shared" si="13"/>
        <v>45118</v>
      </c>
      <c r="L192" s="403">
        <f t="shared" si="16"/>
        <v>263.31670000000003</v>
      </c>
    </row>
    <row r="193" spans="1:12" x14ac:dyDescent="0.25">
      <c r="A193" s="409">
        <f t="shared" si="12"/>
        <v>45204</v>
      </c>
      <c r="B193" s="403">
        <v>10</v>
      </c>
      <c r="C193" s="403">
        <v>5</v>
      </c>
      <c r="D193" s="403">
        <v>2023</v>
      </c>
      <c r="E193" s="411">
        <v>843</v>
      </c>
      <c r="F193" s="405">
        <f t="shared" si="14"/>
        <v>45118</v>
      </c>
      <c r="G193" s="403">
        <f t="shared" si="15"/>
        <v>499</v>
      </c>
      <c r="I193" s="404">
        <v>45210</v>
      </c>
      <c r="J193" s="412">
        <v>350.02499999999998</v>
      </c>
      <c r="K193" s="404">
        <f t="shared" si="13"/>
        <v>45119</v>
      </c>
      <c r="L193" s="403">
        <f t="shared" si="16"/>
        <v>263.93329999999997</v>
      </c>
    </row>
    <row r="194" spans="1:12" x14ac:dyDescent="0.25">
      <c r="A194" s="409">
        <f t="shared" si="12"/>
        <v>45205</v>
      </c>
      <c r="B194" s="403">
        <v>10</v>
      </c>
      <c r="C194" s="403">
        <v>6</v>
      </c>
      <c r="D194" s="403">
        <v>2023</v>
      </c>
      <c r="E194" s="411">
        <v>895</v>
      </c>
      <c r="F194" s="405">
        <f t="shared" si="14"/>
        <v>45119</v>
      </c>
      <c r="G194" s="403">
        <f t="shared" si="15"/>
        <v>499</v>
      </c>
      <c r="I194" s="404">
        <v>45211</v>
      </c>
      <c r="J194" s="412">
        <v>350.02499999999998</v>
      </c>
      <c r="K194" s="404">
        <f t="shared" si="13"/>
        <v>45120</v>
      </c>
      <c r="L194" s="403">
        <f t="shared" si="16"/>
        <v>264.51670000000001</v>
      </c>
    </row>
    <row r="195" spans="1:12" x14ac:dyDescent="0.25">
      <c r="A195" s="409">
        <f t="shared" ref="A195:A258" si="17">DATE(D195,B195,C195)</f>
        <v>45208</v>
      </c>
      <c r="B195" s="403">
        <v>10</v>
      </c>
      <c r="C195" s="403">
        <v>9</v>
      </c>
      <c r="D195" s="403">
        <v>2023</v>
      </c>
      <c r="E195" s="411">
        <v>930</v>
      </c>
      <c r="F195" s="405">
        <f t="shared" si="14"/>
        <v>45120</v>
      </c>
      <c r="G195" s="403">
        <f t="shared" si="15"/>
        <v>506</v>
      </c>
      <c r="I195" s="404">
        <v>45216</v>
      </c>
      <c r="J195" s="412">
        <v>350.01670000000001</v>
      </c>
      <c r="K195" s="404">
        <f t="shared" ref="K195:K258" si="18">+K194+1</f>
        <v>45121</v>
      </c>
      <c r="L195" s="403">
        <f t="shared" si="16"/>
        <v>265.14170000000001</v>
      </c>
    </row>
    <row r="196" spans="1:12" x14ac:dyDescent="0.25">
      <c r="A196" s="409">
        <f t="shared" si="17"/>
        <v>45209</v>
      </c>
      <c r="B196" s="403">
        <v>10</v>
      </c>
      <c r="C196" s="403">
        <v>10</v>
      </c>
      <c r="D196" s="403">
        <v>2023</v>
      </c>
      <c r="E196" s="411">
        <v>1025</v>
      </c>
      <c r="F196" s="405">
        <f t="shared" ref="F196:F259" si="19">F195+1</f>
        <v>45121</v>
      </c>
      <c r="G196" s="403">
        <f t="shared" ref="G196:G259" si="20">+IF(SUMIFS($E$2:$E$1575,$A$2:$A$1575,F196)=0,G195,SUMIFS($E$2:$E$1575,$A$2:$A$1575,F196))</f>
        <v>520</v>
      </c>
      <c r="I196" s="404">
        <v>45217</v>
      </c>
      <c r="J196" s="412">
        <v>350.02499999999998</v>
      </c>
      <c r="K196" s="404">
        <f t="shared" si="18"/>
        <v>45122</v>
      </c>
      <c r="L196" s="403">
        <f t="shared" si="16"/>
        <v>265.14170000000001</v>
      </c>
    </row>
    <row r="197" spans="1:12" x14ac:dyDescent="0.25">
      <c r="A197" s="409">
        <f t="shared" si="17"/>
        <v>45210</v>
      </c>
      <c r="B197" s="403">
        <v>10</v>
      </c>
      <c r="C197" s="403">
        <v>11</v>
      </c>
      <c r="D197" s="403">
        <v>2023</v>
      </c>
      <c r="E197" s="411">
        <v>1020</v>
      </c>
      <c r="F197" s="405">
        <f t="shared" si="19"/>
        <v>45122</v>
      </c>
      <c r="G197" s="403">
        <f t="shared" si="20"/>
        <v>520</v>
      </c>
      <c r="I197" s="404">
        <v>45218</v>
      </c>
      <c r="J197" s="412">
        <v>350.02499999999998</v>
      </c>
      <c r="K197" s="404">
        <f t="shared" si="18"/>
        <v>45123</v>
      </c>
      <c r="L197" s="403">
        <f t="shared" si="16"/>
        <v>265.14170000000001</v>
      </c>
    </row>
    <row r="198" spans="1:12" x14ac:dyDescent="0.25">
      <c r="A198" s="409">
        <f t="shared" si="17"/>
        <v>45211</v>
      </c>
      <c r="B198" s="403">
        <v>10</v>
      </c>
      <c r="C198" s="403">
        <v>12</v>
      </c>
      <c r="D198" s="403">
        <v>2023</v>
      </c>
      <c r="E198" s="411">
        <v>970</v>
      </c>
      <c r="F198" s="405">
        <f t="shared" si="19"/>
        <v>45123</v>
      </c>
      <c r="G198" s="403">
        <f t="shared" si="20"/>
        <v>520</v>
      </c>
      <c r="I198" s="404">
        <v>45219</v>
      </c>
      <c r="J198" s="412">
        <v>350.02499999999998</v>
      </c>
      <c r="K198" s="404">
        <f t="shared" si="18"/>
        <v>45124</v>
      </c>
      <c r="L198" s="403">
        <f t="shared" si="16"/>
        <v>266.79169999999999</v>
      </c>
    </row>
    <row r="199" spans="1:12" x14ac:dyDescent="0.25">
      <c r="A199" s="409">
        <f t="shared" si="17"/>
        <v>45216</v>
      </c>
      <c r="B199" s="403">
        <v>10</v>
      </c>
      <c r="C199" s="403">
        <v>17</v>
      </c>
      <c r="D199" s="403">
        <v>2023</v>
      </c>
      <c r="E199" s="411">
        <v>985</v>
      </c>
      <c r="F199" s="405">
        <f t="shared" si="19"/>
        <v>45124</v>
      </c>
      <c r="G199" s="403">
        <f t="shared" si="20"/>
        <v>521</v>
      </c>
      <c r="I199" s="404">
        <v>45222</v>
      </c>
      <c r="J199" s="412">
        <v>350</v>
      </c>
      <c r="K199" s="404">
        <f t="shared" si="18"/>
        <v>45125</v>
      </c>
      <c r="L199" s="403">
        <f t="shared" si="16"/>
        <v>267.58330000000001</v>
      </c>
    </row>
    <row r="200" spans="1:12" x14ac:dyDescent="0.25">
      <c r="A200" s="409">
        <f t="shared" si="17"/>
        <v>45217</v>
      </c>
      <c r="B200" s="403">
        <v>10</v>
      </c>
      <c r="C200" s="403">
        <v>18</v>
      </c>
      <c r="D200" s="403">
        <v>2023</v>
      </c>
      <c r="E200" s="411">
        <v>930</v>
      </c>
      <c r="F200" s="405">
        <f t="shared" si="19"/>
        <v>45125</v>
      </c>
      <c r="G200" s="403">
        <f t="shared" si="20"/>
        <v>519</v>
      </c>
      <c r="I200" s="404">
        <v>45223</v>
      </c>
      <c r="J200" s="412">
        <v>350.02499999999998</v>
      </c>
      <c r="K200" s="404">
        <f t="shared" si="18"/>
        <v>45126</v>
      </c>
      <c r="L200" s="403">
        <f t="shared" ref="L200:L263" si="21">+IF(SUMIFS($J$1:$J$1574,$I$1:$I$1574,K200)=0,L199,SUMIFS($J$1:$J$1574,$I$1:$I$1574,K200))</f>
        <v>268.22500000000002</v>
      </c>
    </row>
    <row r="201" spans="1:12" x14ac:dyDescent="0.25">
      <c r="A201" s="409">
        <f t="shared" si="17"/>
        <v>45218</v>
      </c>
      <c r="B201" s="403">
        <v>10</v>
      </c>
      <c r="C201" s="403">
        <v>19</v>
      </c>
      <c r="D201" s="403">
        <v>2023</v>
      </c>
      <c r="E201" s="411">
        <v>900</v>
      </c>
      <c r="F201" s="405">
        <f t="shared" si="19"/>
        <v>45126</v>
      </c>
      <c r="G201" s="403">
        <f t="shared" si="20"/>
        <v>527</v>
      </c>
      <c r="I201" s="404">
        <v>45224</v>
      </c>
      <c r="J201" s="412">
        <v>350.01670000000001</v>
      </c>
      <c r="K201" s="404">
        <f t="shared" si="18"/>
        <v>45127</v>
      </c>
      <c r="L201" s="403">
        <f t="shared" si="21"/>
        <v>268.77499999999998</v>
      </c>
    </row>
    <row r="202" spans="1:12" x14ac:dyDescent="0.25">
      <c r="A202" s="409">
        <f t="shared" si="17"/>
        <v>45219</v>
      </c>
      <c r="B202" s="403">
        <v>10</v>
      </c>
      <c r="C202" s="403">
        <v>20</v>
      </c>
      <c r="D202" s="403">
        <v>2023</v>
      </c>
      <c r="E202" s="411">
        <v>900</v>
      </c>
      <c r="F202" s="405">
        <f t="shared" si="19"/>
        <v>45127</v>
      </c>
      <c r="G202" s="403">
        <f t="shared" si="20"/>
        <v>525</v>
      </c>
      <c r="I202" s="404">
        <v>45225</v>
      </c>
      <c r="J202" s="412">
        <v>350.00830000000002</v>
      </c>
      <c r="K202" s="404">
        <f t="shared" si="18"/>
        <v>45128</v>
      </c>
      <c r="L202" s="403">
        <f t="shared" si="21"/>
        <v>269.41669999999999</v>
      </c>
    </row>
    <row r="203" spans="1:12" x14ac:dyDescent="0.25">
      <c r="A203" s="409">
        <f t="shared" si="17"/>
        <v>45222</v>
      </c>
      <c r="B203" s="403">
        <v>10</v>
      </c>
      <c r="C203" s="403">
        <v>23</v>
      </c>
      <c r="D203" s="403">
        <v>2023</v>
      </c>
      <c r="E203" s="411">
        <v>1100</v>
      </c>
      <c r="F203" s="405">
        <f t="shared" si="19"/>
        <v>45128</v>
      </c>
      <c r="G203" s="403">
        <f t="shared" si="20"/>
        <v>528</v>
      </c>
      <c r="I203" s="404">
        <v>45226</v>
      </c>
      <c r="J203" s="412">
        <v>350.00830000000002</v>
      </c>
      <c r="K203" s="404">
        <f t="shared" si="18"/>
        <v>45129</v>
      </c>
      <c r="L203" s="403">
        <f t="shared" si="21"/>
        <v>269.41669999999999</v>
      </c>
    </row>
    <row r="204" spans="1:12" x14ac:dyDescent="0.25">
      <c r="A204" s="409">
        <f t="shared" si="17"/>
        <v>45223</v>
      </c>
      <c r="B204" s="403">
        <v>10</v>
      </c>
      <c r="C204" s="403">
        <v>24</v>
      </c>
      <c r="D204" s="403">
        <v>2023</v>
      </c>
      <c r="E204" s="411">
        <v>1075</v>
      </c>
      <c r="F204" s="405">
        <f t="shared" si="19"/>
        <v>45129</v>
      </c>
      <c r="G204" s="403">
        <f t="shared" si="20"/>
        <v>528</v>
      </c>
      <c r="I204" s="404">
        <v>45229</v>
      </c>
      <c r="J204" s="412">
        <v>350.02499999999998</v>
      </c>
      <c r="K204" s="404">
        <f t="shared" si="18"/>
        <v>45130</v>
      </c>
      <c r="L204" s="403">
        <f t="shared" si="21"/>
        <v>269.41669999999999</v>
      </c>
    </row>
    <row r="205" spans="1:12" x14ac:dyDescent="0.25">
      <c r="A205" s="409">
        <f t="shared" si="17"/>
        <v>45224</v>
      </c>
      <c r="B205" s="403">
        <v>10</v>
      </c>
      <c r="C205" s="403">
        <v>25</v>
      </c>
      <c r="D205" s="403">
        <v>2023</v>
      </c>
      <c r="E205" s="411">
        <v>1000</v>
      </c>
      <c r="F205" s="405">
        <f t="shared" si="19"/>
        <v>45130</v>
      </c>
      <c r="G205" s="403">
        <f t="shared" si="20"/>
        <v>528</v>
      </c>
      <c r="I205" s="404">
        <v>45230</v>
      </c>
      <c r="J205" s="412">
        <v>350.00830000000002</v>
      </c>
      <c r="K205" s="404">
        <f t="shared" si="18"/>
        <v>45131</v>
      </c>
      <c r="L205" s="403">
        <f t="shared" si="21"/>
        <v>271.19170000000003</v>
      </c>
    </row>
    <row r="206" spans="1:12" x14ac:dyDescent="0.25">
      <c r="A206" s="409">
        <f t="shared" si="17"/>
        <v>45225</v>
      </c>
      <c r="B206" s="403">
        <v>10</v>
      </c>
      <c r="C206" s="403">
        <v>26</v>
      </c>
      <c r="D206" s="403">
        <v>2023</v>
      </c>
      <c r="E206" s="411">
        <v>980</v>
      </c>
      <c r="F206" s="405">
        <f t="shared" si="19"/>
        <v>45131</v>
      </c>
      <c r="G206" s="403">
        <f t="shared" si="20"/>
        <v>550</v>
      </c>
      <c r="I206" s="404">
        <v>45231</v>
      </c>
      <c r="J206" s="412">
        <v>349.99169999999998</v>
      </c>
      <c r="K206" s="404">
        <f t="shared" si="18"/>
        <v>45132</v>
      </c>
      <c r="L206" s="403">
        <f t="shared" si="21"/>
        <v>271.66669999999999</v>
      </c>
    </row>
    <row r="207" spans="1:12" x14ac:dyDescent="0.25">
      <c r="A207" s="409">
        <f t="shared" si="17"/>
        <v>45226</v>
      </c>
      <c r="B207" s="403">
        <v>10</v>
      </c>
      <c r="C207" s="403">
        <v>27</v>
      </c>
      <c r="D207" s="403">
        <v>2023</v>
      </c>
      <c r="E207" s="411">
        <v>990</v>
      </c>
      <c r="F207" s="405">
        <f t="shared" si="19"/>
        <v>45132</v>
      </c>
      <c r="G207" s="403">
        <f t="shared" si="20"/>
        <v>541</v>
      </c>
      <c r="I207" s="404">
        <v>45232</v>
      </c>
      <c r="J207" s="412">
        <v>350.02499999999998</v>
      </c>
      <c r="K207" s="404">
        <f t="shared" si="18"/>
        <v>45133</v>
      </c>
      <c r="L207" s="403">
        <f t="shared" si="21"/>
        <v>272.39999999999998</v>
      </c>
    </row>
    <row r="208" spans="1:12" x14ac:dyDescent="0.25">
      <c r="A208" s="409">
        <f t="shared" si="17"/>
        <v>45229</v>
      </c>
      <c r="B208" s="403">
        <v>10</v>
      </c>
      <c r="C208" s="403">
        <v>30</v>
      </c>
      <c r="D208" s="403">
        <v>2023</v>
      </c>
      <c r="E208" s="411">
        <v>970</v>
      </c>
      <c r="F208" s="405">
        <f t="shared" si="19"/>
        <v>45133</v>
      </c>
      <c r="G208" s="403">
        <f t="shared" si="20"/>
        <v>547</v>
      </c>
      <c r="I208" s="404">
        <v>45233</v>
      </c>
      <c r="J208" s="412">
        <v>350.02499999999998</v>
      </c>
      <c r="K208" s="404">
        <f t="shared" si="18"/>
        <v>45134</v>
      </c>
      <c r="L208" s="403">
        <f t="shared" si="21"/>
        <v>273</v>
      </c>
    </row>
    <row r="209" spans="1:12" x14ac:dyDescent="0.25">
      <c r="A209" s="409">
        <f t="shared" si="17"/>
        <v>45230</v>
      </c>
      <c r="B209" s="403">
        <v>10</v>
      </c>
      <c r="C209" s="403">
        <v>31</v>
      </c>
      <c r="D209" s="403">
        <v>2023</v>
      </c>
      <c r="E209" s="411">
        <v>920</v>
      </c>
      <c r="F209" s="405">
        <f t="shared" si="19"/>
        <v>45134</v>
      </c>
      <c r="G209" s="403">
        <f t="shared" si="20"/>
        <v>550</v>
      </c>
      <c r="I209" s="404">
        <v>45237</v>
      </c>
      <c r="J209" s="412">
        <v>350.02499999999998</v>
      </c>
      <c r="K209" s="404">
        <f t="shared" si="18"/>
        <v>45135</v>
      </c>
      <c r="L209" s="403">
        <f t="shared" si="21"/>
        <v>273.63330000000002</v>
      </c>
    </row>
    <row r="210" spans="1:12" x14ac:dyDescent="0.25">
      <c r="A210" s="409">
        <f t="shared" si="17"/>
        <v>45231</v>
      </c>
      <c r="B210" s="403">
        <v>11</v>
      </c>
      <c r="C210" s="403">
        <v>1</v>
      </c>
      <c r="D210" s="403">
        <v>2023</v>
      </c>
      <c r="E210" s="411">
        <v>915</v>
      </c>
      <c r="F210" s="405">
        <f t="shared" si="19"/>
        <v>45135</v>
      </c>
      <c r="G210" s="403">
        <f t="shared" si="20"/>
        <v>551</v>
      </c>
      <c r="I210" s="404">
        <v>45238</v>
      </c>
      <c r="J210" s="412">
        <v>350.02499999999998</v>
      </c>
      <c r="K210" s="404">
        <f t="shared" si="18"/>
        <v>45136</v>
      </c>
      <c r="L210" s="403">
        <f t="shared" si="21"/>
        <v>273.63330000000002</v>
      </c>
    </row>
    <row r="211" spans="1:12" x14ac:dyDescent="0.25">
      <c r="A211" s="409">
        <f t="shared" si="17"/>
        <v>45232</v>
      </c>
      <c r="B211" s="403">
        <v>11</v>
      </c>
      <c r="C211" s="403">
        <v>2</v>
      </c>
      <c r="D211" s="403">
        <v>2023</v>
      </c>
      <c r="E211" s="411">
        <v>915</v>
      </c>
      <c r="F211" s="405">
        <f t="shared" si="19"/>
        <v>45136</v>
      </c>
      <c r="G211" s="403">
        <f t="shared" si="20"/>
        <v>551</v>
      </c>
      <c r="I211" s="404">
        <v>45239</v>
      </c>
      <c r="J211" s="412">
        <v>350.02499999999998</v>
      </c>
      <c r="K211" s="404">
        <f t="shared" si="18"/>
        <v>45137</v>
      </c>
      <c r="L211" s="403">
        <f t="shared" si="21"/>
        <v>273.63330000000002</v>
      </c>
    </row>
    <row r="212" spans="1:12" x14ac:dyDescent="0.25">
      <c r="A212" s="409">
        <f t="shared" si="17"/>
        <v>45233</v>
      </c>
      <c r="B212" s="403">
        <v>11</v>
      </c>
      <c r="C212" s="403">
        <v>3</v>
      </c>
      <c r="D212" s="403">
        <v>2023</v>
      </c>
      <c r="E212" s="411">
        <v>920</v>
      </c>
      <c r="F212" s="405">
        <f t="shared" si="19"/>
        <v>45137</v>
      </c>
      <c r="G212" s="403">
        <f t="shared" si="20"/>
        <v>551</v>
      </c>
      <c r="I212" s="404">
        <v>45240</v>
      </c>
      <c r="J212" s="412">
        <v>350</v>
      </c>
      <c r="K212" s="404">
        <f t="shared" si="18"/>
        <v>45138</v>
      </c>
      <c r="L212" s="403">
        <f t="shared" si="21"/>
        <v>275.2833</v>
      </c>
    </row>
    <row r="213" spans="1:12" x14ac:dyDescent="0.25">
      <c r="A213" s="409">
        <f t="shared" si="17"/>
        <v>45237</v>
      </c>
      <c r="B213" s="403">
        <v>11</v>
      </c>
      <c r="C213" s="403">
        <v>7</v>
      </c>
      <c r="D213" s="403">
        <v>2023</v>
      </c>
      <c r="E213" s="411">
        <v>890</v>
      </c>
      <c r="F213" s="405">
        <f t="shared" si="19"/>
        <v>45138</v>
      </c>
      <c r="G213" s="403">
        <f t="shared" si="20"/>
        <v>550</v>
      </c>
      <c r="I213" s="404">
        <v>45243</v>
      </c>
      <c r="J213" s="412">
        <v>350.02499999999998</v>
      </c>
      <c r="K213" s="404">
        <f t="shared" si="18"/>
        <v>45139</v>
      </c>
      <c r="L213" s="403">
        <f t="shared" si="21"/>
        <v>276.14170000000001</v>
      </c>
    </row>
    <row r="214" spans="1:12" x14ac:dyDescent="0.25">
      <c r="A214" s="409">
        <f t="shared" si="17"/>
        <v>45238</v>
      </c>
      <c r="B214" s="403">
        <v>11</v>
      </c>
      <c r="C214" s="403">
        <v>8</v>
      </c>
      <c r="D214" s="403">
        <v>2023</v>
      </c>
      <c r="E214" s="411">
        <v>890</v>
      </c>
      <c r="F214" s="405">
        <f t="shared" si="19"/>
        <v>45139</v>
      </c>
      <c r="G214" s="403">
        <f t="shared" si="20"/>
        <v>558</v>
      </c>
      <c r="I214" s="404">
        <v>45244</v>
      </c>
      <c r="J214" s="412">
        <v>350.02499999999998</v>
      </c>
      <c r="K214" s="404">
        <f t="shared" si="18"/>
        <v>45140</v>
      </c>
      <c r="L214" s="403">
        <f t="shared" si="21"/>
        <v>277.3417</v>
      </c>
    </row>
    <row r="215" spans="1:12" x14ac:dyDescent="0.25">
      <c r="A215" s="409">
        <f t="shared" si="17"/>
        <v>45239</v>
      </c>
      <c r="B215" s="403">
        <v>11</v>
      </c>
      <c r="C215" s="403">
        <v>9</v>
      </c>
      <c r="D215" s="403">
        <v>2023</v>
      </c>
      <c r="E215" s="411">
        <v>950</v>
      </c>
      <c r="F215" s="405">
        <f t="shared" si="19"/>
        <v>45140</v>
      </c>
      <c r="G215" s="403">
        <f t="shared" si="20"/>
        <v>558</v>
      </c>
      <c r="I215" s="404">
        <v>45245</v>
      </c>
      <c r="J215" s="412">
        <v>353.00830000000002</v>
      </c>
      <c r="K215" s="404">
        <f t="shared" si="18"/>
        <v>45141</v>
      </c>
      <c r="L215" s="403">
        <f t="shared" si="21"/>
        <v>278.2833</v>
      </c>
    </row>
    <row r="216" spans="1:12" x14ac:dyDescent="0.25">
      <c r="A216" s="409">
        <f t="shared" si="17"/>
        <v>45240</v>
      </c>
      <c r="B216" s="403">
        <v>11</v>
      </c>
      <c r="C216" s="403">
        <v>10</v>
      </c>
      <c r="D216" s="403">
        <v>2023</v>
      </c>
      <c r="E216" s="411">
        <v>955</v>
      </c>
      <c r="F216" s="405">
        <f t="shared" si="19"/>
        <v>45141</v>
      </c>
      <c r="G216" s="403">
        <f t="shared" si="20"/>
        <v>574</v>
      </c>
      <c r="I216" s="404">
        <v>45246</v>
      </c>
      <c r="J216" s="412">
        <v>353.47500000000002</v>
      </c>
      <c r="K216" s="404">
        <f t="shared" si="18"/>
        <v>45142</v>
      </c>
      <c r="L216" s="403">
        <f t="shared" si="21"/>
        <v>279.31670000000003</v>
      </c>
    </row>
    <row r="217" spans="1:12" x14ac:dyDescent="0.25">
      <c r="A217" s="409">
        <f t="shared" si="17"/>
        <v>45243</v>
      </c>
      <c r="B217" s="403">
        <v>11</v>
      </c>
      <c r="C217" s="403">
        <v>13</v>
      </c>
      <c r="D217" s="403">
        <v>2023</v>
      </c>
      <c r="E217" s="411">
        <v>925</v>
      </c>
      <c r="F217" s="405">
        <f t="shared" si="19"/>
        <v>45142</v>
      </c>
      <c r="G217" s="403">
        <f t="shared" si="20"/>
        <v>572</v>
      </c>
      <c r="I217" s="404">
        <v>45247</v>
      </c>
      <c r="J217" s="412">
        <v>354.00830000000002</v>
      </c>
      <c r="K217" s="404">
        <f t="shared" si="18"/>
        <v>45143</v>
      </c>
      <c r="L217" s="403">
        <f t="shared" si="21"/>
        <v>279.31670000000003</v>
      </c>
    </row>
    <row r="218" spans="1:12" x14ac:dyDescent="0.25">
      <c r="A218" s="409">
        <f t="shared" si="17"/>
        <v>45244</v>
      </c>
      <c r="B218" s="403">
        <v>11</v>
      </c>
      <c r="C218" s="403">
        <v>14</v>
      </c>
      <c r="D218" s="403">
        <v>2023</v>
      </c>
      <c r="E218" s="411">
        <v>925</v>
      </c>
      <c r="F218" s="405">
        <f t="shared" si="19"/>
        <v>45143</v>
      </c>
      <c r="G218" s="403">
        <f t="shared" si="20"/>
        <v>572</v>
      </c>
      <c r="I218" s="404">
        <v>45251</v>
      </c>
      <c r="J218" s="412">
        <v>356.02499999999998</v>
      </c>
      <c r="K218" s="404">
        <f t="shared" si="18"/>
        <v>45144</v>
      </c>
      <c r="L218" s="403">
        <f t="shared" si="21"/>
        <v>279.31670000000003</v>
      </c>
    </row>
    <row r="219" spans="1:12" x14ac:dyDescent="0.25">
      <c r="A219" s="409">
        <f t="shared" si="17"/>
        <v>45245</v>
      </c>
      <c r="B219" s="403">
        <v>11</v>
      </c>
      <c r="C219" s="403">
        <v>15</v>
      </c>
      <c r="D219" s="403">
        <v>2023</v>
      </c>
      <c r="E219" s="411">
        <v>1000</v>
      </c>
      <c r="F219" s="405">
        <f t="shared" si="19"/>
        <v>45144</v>
      </c>
      <c r="G219" s="403">
        <f t="shared" si="20"/>
        <v>572</v>
      </c>
      <c r="I219" s="404">
        <v>45252</v>
      </c>
      <c r="J219" s="412">
        <v>356.50830000000002</v>
      </c>
      <c r="K219" s="404">
        <f t="shared" si="18"/>
        <v>45145</v>
      </c>
      <c r="L219" s="403">
        <f t="shared" si="21"/>
        <v>283.14999999999998</v>
      </c>
    </row>
    <row r="220" spans="1:12" x14ac:dyDescent="0.25">
      <c r="A220" s="409">
        <f t="shared" si="17"/>
        <v>45246</v>
      </c>
      <c r="B220" s="403">
        <v>11</v>
      </c>
      <c r="C220" s="403">
        <v>16</v>
      </c>
      <c r="D220" s="403">
        <v>2023</v>
      </c>
      <c r="E220" s="411">
        <v>960</v>
      </c>
      <c r="F220" s="405">
        <f t="shared" si="19"/>
        <v>45145</v>
      </c>
      <c r="G220" s="403">
        <f t="shared" si="20"/>
        <v>594</v>
      </c>
      <c r="I220" s="404">
        <v>45253</v>
      </c>
      <c r="J220" s="412">
        <v>357.00830000000002</v>
      </c>
      <c r="K220" s="404">
        <f t="shared" si="18"/>
        <v>45146</v>
      </c>
      <c r="L220" s="403">
        <f t="shared" si="21"/>
        <v>284.19170000000003</v>
      </c>
    </row>
    <row r="221" spans="1:12" x14ac:dyDescent="0.25">
      <c r="A221" s="409">
        <f t="shared" si="17"/>
        <v>45247</v>
      </c>
      <c r="B221" s="403">
        <v>11</v>
      </c>
      <c r="C221" s="403">
        <v>17</v>
      </c>
      <c r="D221" s="403">
        <v>2023</v>
      </c>
      <c r="E221" s="411">
        <v>950</v>
      </c>
      <c r="F221" s="405">
        <f t="shared" si="19"/>
        <v>45146</v>
      </c>
      <c r="G221" s="403">
        <f t="shared" si="20"/>
        <v>590</v>
      </c>
      <c r="I221" s="404">
        <v>45254</v>
      </c>
      <c r="J221" s="412">
        <v>357.52499999999998</v>
      </c>
      <c r="K221" s="404">
        <f t="shared" si="18"/>
        <v>45147</v>
      </c>
      <c r="L221" s="403">
        <f t="shared" si="21"/>
        <v>285.17500000000001</v>
      </c>
    </row>
    <row r="222" spans="1:12" x14ac:dyDescent="0.25">
      <c r="A222" s="409">
        <f t="shared" si="17"/>
        <v>45251</v>
      </c>
      <c r="B222" s="403">
        <v>11</v>
      </c>
      <c r="C222" s="403">
        <v>21</v>
      </c>
      <c r="D222" s="403">
        <v>2023</v>
      </c>
      <c r="E222" s="411">
        <v>1075</v>
      </c>
      <c r="F222" s="405">
        <f t="shared" si="19"/>
        <v>45147</v>
      </c>
      <c r="G222" s="403">
        <f t="shared" si="20"/>
        <v>598</v>
      </c>
      <c r="I222" s="404">
        <v>45257</v>
      </c>
      <c r="J222" s="412">
        <v>359.02499999999998</v>
      </c>
      <c r="K222" s="404">
        <f t="shared" si="18"/>
        <v>45148</v>
      </c>
      <c r="L222" s="403">
        <f t="shared" si="21"/>
        <v>286.19170000000003</v>
      </c>
    </row>
    <row r="223" spans="1:12" x14ac:dyDescent="0.25">
      <c r="A223" s="409">
        <f t="shared" si="17"/>
        <v>45252</v>
      </c>
      <c r="B223" s="403">
        <v>11</v>
      </c>
      <c r="C223" s="403">
        <v>22</v>
      </c>
      <c r="D223" s="403">
        <v>2023</v>
      </c>
      <c r="E223" s="411">
        <v>1075</v>
      </c>
      <c r="F223" s="405">
        <f t="shared" si="19"/>
        <v>45148</v>
      </c>
      <c r="G223" s="403">
        <f t="shared" si="20"/>
        <v>606</v>
      </c>
      <c r="I223" s="404">
        <v>45258</v>
      </c>
      <c r="J223" s="412">
        <v>359.52499999999998</v>
      </c>
      <c r="K223" s="404">
        <f t="shared" si="18"/>
        <v>45149</v>
      </c>
      <c r="L223" s="403">
        <f t="shared" si="21"/>
        <v>287.29169999999999</v>
      </c>
    </row>
    <row r="224" spans="1:12" x14ac:dyDescent="0.25">
      <c r="A224" s="409">
        <f t="shared" si="17"/>
        <v>45253</v>
      </c>
      <c r="B224" s="403">
        <v>11</v>
      </c>
      <c r="C224" s="403">
        <v>23</v>
      </c>
      <c r="D224" s="403">
        <v>2023</v>
      </c>
      <c r="E224" s="411">
        <v>1055</v>
      </c>
      <c r="F224" s="405">
        <f t="shared" si="19"/>
        <v>45149</v>
      </c>
      <c r="G224" s="403">
        <f t="shared" si="20"/>
        <v>607</v>
      </c>
      <c r="I224" s="404">
        <v>45259</v>
      </c>
      <c r="J224" s="412">
        <v>360.00830000000002</v>
      </c>
      <c r="K224" s="404">
        <f t="shared" si="18"/>
        <v>45150</v>
      </c>
      <c r="L224" s="403">
        <f t="shared" si="21"/>
        <v>287.29169999999999</v>
      </c>
    </row>
    <row r="225" spans="1:12" x14ac:dyDescent="0.25">
      <c r="A225" s="409">
        <f t="shared" si="17"/>
        <v>45254</v>
      </c>
      <c r="B225" s="403">
        <v>11</v>
      </c>
      <c r="C225" s="403">
        <v>24</v>
      </c>
      <c r="D225" s="403">
        <v>2023</v>
      </c>
      <c r="E225" s="411">
        <v>1000</v>
      </c>
      <c r="F225" s="405">
        <f t="shared" si="19"/>
        <v>45150</v>
      </c>
      <c r="G225" s="403">
        <f t="shared" si="20"/>
        <v>607</v>
      </c>
      <c r="I225" s="404">
        <v>45260</v>
      </c>
      <c r="J225" s="412">
        <v>360.52499999999998</v>
      </c>
      <c r="K225" s="404">
        <f t="shared" si="18"/>
        <v>45151</v>
      </c>
      <c r="L225" s="403">
        <f t="shared" si="21"/>
        <v>287.29169999999999</v>
      </c>
    </row>
    <row r="226" spans="1:12" x14ac:dyDescent="0.25">
      <c r="A226" s="409">
        <f t="shared" si="17"/>
        <v>45257</v>
      </c>
      <c r="B226" s="403">
        <v>11</v>
      </c>
      <c r="C226" s="403">
        <v>27</v>
      </c>
      <c r="D226" s="403">
        <v>2023</v>
      </c>
      <c r="E226" s="411">
        <v>995</v>
      </c>
      <c r="F226" s="405">
        <f t="shared" si="19"/>
        <v>45151</v>
      </c>
      <c r="G226" s="403">
        <f t="shared" si="20"/>
        <v>607</v>
      </c>
      <c r="I226" s="404">
        <v>45261</v>
      </c>
      <c r="J226" s="412">
        <v>361.02499999999998</v>
      </c>
      <c r="K226" s="404">
        <f t="shared" si="18"/>
        <v>45152</v>
      </c>
      <c r="L226" s="403">
        <f t="shared" si="21"/>
        <v>349.97500000000002</v>
      </c>
    </row>
    <row r="227" spans="1:12" x14ac:dyDescent="0.25">
      <c r="A227" s="409">
        <f t="shared" si="17"/>
        <v>45258</v>
      </c>
      <c r="B227" s="403">
        <v>11</v>
      </c>
      <c r="C227" s="403">
        <v>28</v>
      </c>
      <c r="D227" s="403">
        <v>2023</v>
      </c>
      <c r="E227" s="411">
        <v>975</v>
      </c>
      <c r="F227" s="405">
        <f t="shared" si="19"/>
        <v>45152</v>
      </c>
      <c r="G227" s="403">
        <f t="shared" si="20"/>
        <v>685</v>
      </c>
      <c r="I227" s="404">
        <v>45264</v>
      </c>
      <c r="J227" s="412">
        <v>362.52499999999998</v>
      </c>
      <c r="K227" s="404">
        <f t="shared" si="18"/>
        <v>45153</v>
      </c>
      <c r="L227" s="403">
        <f t="shared" si="21"/>
        <v>350.00830000000002</v>
      </c>
    </row>
    <row r="228" spans="1:12" x14ac:dyDescent="0.25">
      <c r="A228" s="409">
        <f t="shared" si="17"/>
        <v>45259</v>
      </c>
      <c r="B228" s="403">
        <v>11</v>
      </c>
      <c r="C228" s="403">
        <v>29</v>
      </c>
      <c r="D228" s="403">
        <v>2023</v>
      </c>
      <c r="E228" s="411">
        <v>930</v>
      </c>
      <c r="F228" s="405">
        <f t="shared" si="19"/>
        <v>45153</v>
      </c>
      <c r="G228" s="403">
        <f t="shared" si="20"/>
        <v>715</v>
      </c>
      <c r="I228" s="404">
        <v>45265</v>
      </c>
      <c r="J228" s="412">
        <v>363.02499999999998</v>
      </c>
      <c r="K228" s="404">
        <f t="shared" si="18"/>
        <v>45154</v>
      </c>
      <c r="L228" s="403">
        <f t="shared" si="21"/>
        <v>350</v>
      </c>
    </row>
    <row r="229" spans="1:12" x14ac:dyDescent="0.25">
      <c r="A229" s="409">
        <f t="shared" si="17"/>
        <v>45260</v>
      </c>
      <c r="B229" s="403">
        <v>11</v>
      </c>
      <c r="C229" s="403">
        <v>30</v>
      </c>
      <c r="D229" s="403">
        <v>2023</v>
      </c>
      <c r="E229" s="411">
        <v>895</v>
      </c>
      <c r="F229" s="405">
        <f t="shared" si="19"/>
        <v>45154</v>
      </c>
      <c r="G229" s="403">
        <f t="shared" si="20"/>
        <v>780</v>
      </c>
      <c r="I229" s="404">
        <v>45266</v>
      </c>
      <c r="J229" s="412">
        <v>363.55</v>
      </c>
      <c r="K229" s="404">
        <f t="shared" si="18"/>
        <v>45155</v>
      </c>
      <c r="L229" s="403">
        <f t="shared" si="21"/>
        <v>349.97500000000002</v>
      </c>
    </row>
    <row r="230" spans="1:12" x14ac:dyDescent="0.25">
      <c r="A230" s="409">
        <f t="shared" si="17"/>
        <v>45261</v>
      </c>
      <c r="B230" s="403">
        <v>12</v>
      </c>
      <c r="C230" s="403">
        <v>1</v>
      </c>
      <c r="D230" s="403">
        <v>2023</v>
      </c>
      <c r="E230" s="411">
        <v>955</v>
      </c>
      <c r="F230" s="405">
        <f t="shared" si="19"/>
        <v>45155</v>
      </c>
      <c r="G230" s="403">
        <f t="shared" si="20"/>
        <v>760</v>
      </c>
      <c r="I230" s="404">
        <v>45267</v>
      </c>
      <c r="J230" s="412">
        <v>364.4083</v>
      </c>
      <c r="K230" s="404">
        <f t="shared" si="18"/>
        <v>45156</v>
      </c>
      <c r="L230" s="403">
        <f t="shared" si="21"/>
        <v>350.01670000000001</v>
      </c>
    </row>
    <row r="231" spans="1:12" x14ac:dyDescent="0.25">
      <c r="A231" s="409">
        <f t="shared" si="17"/>
        <v>45264</v>
      </c>
      <c r="B231" s="403">
        <v>12</v>
      </c>
      <c r="C231" s="403">
        <v>4</v>
      </c>
      <c r="D231" s="403">
        <v>2023</v>
      </c>
      <c r="E231" s="411">
        <v>950</v>
      </c>
      <c r="F231" s="405">
        <f t="shared" si="19"/>
        <v>45156</v>
      </c>
      <c r="G231" s="403">
        <f t="shared" si="20"/>
        <v>735</v>
      </c>
      <c r="I231" s="404">
        <v>45271</v>
      </c>
      <c r="J231" s="412">
        <v>366</v>
      </c>
      <c r="K231" s="404">
        <f t="shared" si="18"/>
        <v>45157</v>
      </c>
      <c r="L231" s="403">
        <f t="shared" si="21"/>
        <v>350.01670000000001</v>
      </c>
    </row>
    <row r="232" spans="1:12" x14ac:dyDescent="0.25">
      <c r="A232" s="409">
        <f t="shared" si="17"/>
        <v>45265</v>
      </c>
      <c r="B232" s="403">
        <v>12</v>
      </c>
      <c r="C232" s="403">
        <v>5</v>
      </c>
      <c r="D232" s="403">
        <v>2023</v>
      </c>
      <c r="E232" s="411">
        <v>910</v>
      </c>
      <c r="F232" s="405">
        <f t="shared" si="19"/>
        <v>45157</v>
      </c>
      <c r="G232" s="403">
        <f t="shared" si="20"/>
        <v>735</v>
      </c>
      <c r="I232" s="404">
        <v>45272</v>
      </c>
      <c r="J232" s="412">
        <v>366.5</v>
      </c>
      <c r="K232" s="404">
        <f t="shared" si="18"/>
        <v>45158</v>
      </c>
      <c r="L232" s="403">
        <f t="shared" si="21"/>
        <v>350.01670000000001</v>
      </c>
    </row>
    <row r="233" spans="1:12" x14ac:dyDescent="0.25">
      <c r="A233" s="409">
        <f t="shared" si="17"/>
        <v>45266</v>
      </c>
      <c r="B233" s="403">
        <v>12</v>
      </c>
      <c r="C233" s="403">
        <v>6</v>
      </c>
      <c r="D233" s="403">
        <v>2023</v>
      </c>
      <c r="E233" s="411">
        <v>930</v>
      </c>
      <c r="F233" s="405">
        <f t="shared" si="19"/>
        <v>45158</v>
      </c>
      <c r="G233" s="403">
        <f t="shared" si="20"/>
        <v>735</v>
      </c>
      <c r="I233" s="404">
        <v>45273</v>
      </c>
      <c r="J233" s="412">
        <v>799.97500000000002</v>
      </c>
      <c r="K233" s="404">
        <f t="shared" si="18"/>
        <v>45159</v>
      </c>
      <c r="L233" s="403">
        <f t="shared" si="21"/>
        <v>350.01670000000001</v>
      </c>
    </row>
    <row r="234" spans="1:12" x14ac:dyDescent="0.25">
      <c r="A234" s="409">
        <f t="shared" si="17"/>
        <v>45267</v>
      </c>
      <c r="B234" s="403">
        <v>12</v>
      </c>
      <c r="C234" s="403">
        <v>7</v>
      </c>
      <c r="D234" s="403">
        <v>2023</v>
      </c>
      <c r="E234" s="411">
        <v>995</v>
      </c>
      <c r="F234" s="405">
        <f t="shared" si="19"/>
        <v>45159</v>
      </c>
      <c r="G234" s="403">
        <f t="shared" si="20"/>
        <v>735</v>
      </c>
      <c r="I234" s="404">
        <v>45274</v>
      </c>
      <c r="J234" s="412">
        <v>800.52499999999998</v>
      </c>
      <c r="K234" s="404">
        <f t="shared" si="18"/>
        <v>45160</v>
      </c>
      <c r="L234" s="403">
        <f t="shared" si="21"/>
        <v>350.00830000000002</v>
      </c>
    </row>
    <row r="235" spans="1:12" x14ac:dyDescent="0.25">
      <c r="A235" s="409">
        <f t="shared" si="17"/>
        <v>45271</v>
      </c>
      <c r="B235" s="403">
        <v>12</v>
      </c>
      <c r="C235" s="403">
        <v>11</v>
      </c>
      <c r="D235" s="403">
        <v>2023</v>
      </c>
      <c r="E235" s="411">
        <v>980</v>
      </c>
      <c r="F235" s="405">
        <f t="shared" si="19"/>
        <v>45160</v>
      </c>
      <c r="G235" s="403">
        <f t="shared" si="20"/>
        <v>725</v>
      </c>
      <c r="I235" s="404">
        <v>45275</v>
      </c>
      <c r="J235" s="412">
        <v>801.07500000000005</v>
      </c>
      <c r="K235" s="404">
        <f t="shared" si="18"/>
        <v>45161</v>
      </c>
      <c r="L235" s="403">
        <f t="shared" si="21"/>
        <v>349.97500000000002</v>
      </c>
    </row>
    <row r="236" spans="1:12" x14ac:dyDescent="0.25">
      <c r="A236" s="409">
        <f t="shared" si="17"/>
        <v>45272</v>
      </c>
      <c r="B236" s="403">
        <v>12</v>
      </c>
      <c r="C236" s="403">
        <v>12</v>
      </c>
      <c r="D236" s="403">
        <v>2023</v>
      </c>
      <c r="E236" s="411">
        <v>1005</v>
      </c>
      <c r="F236" s="405">
        <f t="shared" si="19"/>
        <v>45161</v>
      </c>
      <c r="G236" s="403">
        <f t="shared" si="20"/>
        <v>735</v>
      </c>
      <c r="I236" s="404">
        <v>45278</v>
      </c>
      <c r="J236" s="412">
        <v>802.625</v>
      </c>
      <c r="K236" s="404">
        <f t="shared" si="18"/>
        <v>45162</v>
      </c>
      <c r="L236" s="403">
        <f t="shared" si="21"/>
        <v>349.97500000000002</v>
      </c>
    </row>
    <row r="237" spans="1:12" x14ac:dyDescent="0.25">
      <c r="A237" s="409">
        <f t="shared" si="17"/>
        <v>45273</v>
      </c>
      <c r="B237" s="403">
        <v>12</v>
      </c>
      <c r="C237" s="403">
        <v>13</v>
      </c>
      <c r="D237" s="403">
        <v>2023</v>
      </c>
      <c r="E237" s="411">
        <v>1115</v>
      </c>
      <c r="F237" s="405">
        <f t="shared" si="19"/>
        <v>45162</v>
      </c>
      <c r="G237" s="403">
        <f t="shared" si="20"/>
        <v>725</v>
      </c>
      <c r="I237" s="404">
        <v>45279</v>
      </c>
      <c r="J237" s="412">
        <v>803.17499999999995</v>
      </c>
      <c r="K237" s="404">
        <f t="shared" si="18"/>
        <v>45163</v>
      </c>
      <c r="L237" s="403">
        <f t="shared" si="21"/>
        <v>349.97500000000002</v>
      </c>
    </row>
    <row r="238" spans="1:12" x14ac:dyDescent="0.25">
      <c r="A238" s="409">
        <f t="shared" si="17"/>
        <v>45274</v>
      </c>
      <c r="B238" s="403">
        <v>12</v>
      </c>
      <c r="C238" s="403">
        <v>14</v>
      </c>
      <c r="D238" s="403">
        <v>2023</v>
      </c>
      <c r="E238" s="411">
        <v>995</v>
      </c>
      <c r="F238" s="405">
        <f t="shared" si="19"/>
        <v>45163</v>
      </c>
      <c r="G238" s="403">
        <f t="shared" si="20"/>
        <v>725</v>
      </c>
      <c r="I238" s="404">
        <v>45280</v>
      </c>
      <c r="J238" s="412">
        <v>803.72500000000002</v>
      </c>
      <c r="K238" s="404">
        <f t="shared" si="18"/>
        <v>45164</v>
      </c>
      <c r="L238" s="403">
        <f t="shared" si="21"/>
        <v>349.97500000000002</v>
      </c>
    </row>
    <row r="239" spans="1:12" x14ac:dyDescent="0.25">
      <c r="A239" s="409">
        <f t="shared" si="17"/>
        <v>45275</v>
      </c>
      <c r="B239" s="403">
        <v>12</v>
      </c>
      <c r="C239" s="403">
        <v>15</v>
      </c>
      <c r="D239" s="403">
        <v>2023</v>
      </c>
      <c r="E239" s="411">
        <v>970</v>
      </c>
      <c r="F239" s="405">
        <f t="shared" si="19"/>
        <v>45164</v>
      </c>
      <c r="G239" s="403">
        <f t="shared" si="20"/>
        <v>725</v>
      </c>
      <c r="I239" s="404">
        <v>45281</v>
      </c>
      <c r="J239" s="412">
        <v>804.22500000000002</v>
      </c>
      <c r="K239" s="404">
        <f t="shared" si="18"/>
        <v>45165</v>
      </c>
      <c r="L239" s="403">
        <f t="shared" si="21"/>
        <v>349.97500000000002</v>
      </c>
    </row>
    <row r="240" spans="1:12" x14ac:dyDescent="0.25">
      <c r="A240" s="409">
        <f t="shared" si="17"/>
        <v>45278</v>
      </c>
      <c r="B240" s="403">
        <v>12</v>
      </c>
      <c r="C240" s="403">
        <v>18</v>
      </c>
      <c r="D240" s="403">
        <v>2023</v>
      </c>
      <c r="E240" s="411">
        <v>985</v>
      </c>
      <c r="F240" s="405">
        <f t="shared" si="19"/>
        <v>45165</v>
      </c>
      <c r="G240" s="403">
        <f t="shared" si="20"/>
        <v>725</v>
      </c>
      <c r="I240" s="404">
        <v>45282</v>
      </c>
      <c r="J240" s="412">
        <v>804.77499999999998</v>
      </c>
      <c r="K240" s="404">
        <f t="shared" si="18"/>
        <v>45166</v>
      </c>
      <c r="L240" s="403">
        <f t="shared" si="21"/>
        <v>349.99169999999998</v>
      </c>
    </row>
    <row r="241" spans="1:12" x14ac:dyDescent="0.25">
      <c r="A241" s="409">
        <f t="shared" si="17"/>
        <v>45279</v>
      </c>
      <c r="B241" s="403">
        <v>12</v>
      </c>
      <c r="C241" s="403">
        <v>19</v>
      </c>
      <c r="D241" s="403">
        <v>2023</v>
      </c>
      <c r="E241" s="411">
        <v>995</v>
      </c>
      <c r="F241" s="405">
        <f t="shared" si="19"/>
        <v>45166</v>
      </c>
      <c r="G241" s="403">
        <f t="shared" si="20"/>
        <v>730</v>
      </c>
      <c r="I241" s="404">
        <v>45286</v>
      </c>
      <c r="J241" s="412">
        <v>806.88329999999996</v>
      </c>
      <c r="K241" s="404">
        <f t="shared" si="18"/>
        <v>45167</v>
      </c>
      <c r="L241" s="403">
        <f t="shared" si="21"/>
        <v>349.97500000000002</v>
      </c>
    </row>
    <row r="242" spans="1:12" x14ac:dyDescent="0.25">
      <c r="A242" s="409">
        <f t="shared" si="17"/>
        <v>45280</v>
      </c>
      <c r="B242" s="403">
        <v>12</v>
      </c>
      <c r="C242" s="403">
        <v>20</v>
      </c>
      <c r="D242" s="403">
        <v>2023</v>
      </c>
      <c r="E242" s="411">
        <v>995</v>
      </c>
      <c r="F242" s="405">
        <f t="shared" si="19"/>
        <v>45167</v>
      </c>
      <c r="G242" s="403">
        <f t="shared" si="20"/>
        <v>745</v>
      </c>
      <c r="I242" s="404">
        <v>45287</v>
      </c>
      <c r="J242" s="412">
        <v>807.42499999999995</v>
      </c>
      <c r="K242" s="404">
        <f t="shared" si="18"/>
        <v>45168</v>
      </c>
      <c r="L242" s="403">
        <f t="shared" si="21"/>
        <v>349.97500000000002</v>
      </c>
    </row>
    <row r="243" spans="1:12" x14ac:dyDescent="0.25">
      <c r="A243" s="409">
        <f t="shared" si="17"/>
        <v>45281</v>
      </c>
      <c r="B243" s="403">
        <v>12</v>
      </c>
      <c r="C243" s="403">
        <v>21</v>
      </c>
      <c r="D243" s="403">
        <v>2023</v>
      </c>
      <c r="E243" s="411">
        <v>975</v>
      </c>
      <c r="F243" s="405">
        <f t="shared" si="19"/>
        <v>45168</v>
      </c>
      <c r="G243" s="403">
        <f t="shared" si="20"/>
        <v>740</v>
      </c>
      <c r="I243" s="404">
        <v>45288</v>
      </c>
      <c r="J243" s="412">
        <v>807.97500000000002</v>
      </c>
      <c r="K243" s="404">
        <f t="shared" si="18"/>
        <v>45169</v>
      </c>
      <c r="L243" s="403">
        <f t="shared" si="21"/>
        <v>350.01670000000001</v>
      </c>
    </row>
    <row r="244" spans="1:12" x14ac:dyDescent="0.25">
      <c r="A244" s="409">
        <f t="shared" si="17"/>
        <v>45282</v>
      </c>
      <c r="B244" s="403">
        <v>12</v>
      </c>
      <c r="C244" s="403">
        <v>22</v>
      </c>
      <c r="D244" s="403">
        <v>2023</v>
      </c>
      <c r="E244" s="411">
        <v>980</v>
      </c>
      <c r="F244" s="405">
        <f t="shared" si="19"/>
        <v>45169</v>
      </c>
      <c r="G244" s="403">
        <f t="shared" si="20"/>
        <v>730</v>
      </c>
      <c r="I244" s="404">
        <v>45289</v>
      </c>
      <c r="J244" s="412">
        <v>808.48329999999999</v>
      </c>
      <c r="K244" s="404">
        <f t="shared" si="18"/>
        <v>45170</v>
      </c>
      <c r="L244" s="403">
        <f t="shared" si="21"/>
        <v>350</v>
      </c>
    </row>
    <row r="245" spans="1:12" x14ac:dyDescent="0.25">
      <c r="A245" s="409">
        <f t="shared" si="17"/>
        <v>45286</v>
      </c>
      <c r="B245" s="403">
        <v>12</v>
      </c>
      <c r="C245" s="403">
        <v>26</v>
      </c>
      <c r="D245" s="403">
        <v>2023</v>
      </c>
      <c r="E245" s="411">
        <v>995</v>
      </c>
      <c r="F245" s="405">
        <f t="shared" si="19"/>
        <v>45170</v>
      </c>
      <c r="G245" s="403">
        <f t="shared" si="20"/>
        <v>730</v>
      </c>
      <c r="I245" s="404">
        <v>45293</v>
      </c>
      <c r="J245" s="412">
        <v>810.65</v>
      </c>
      <c r="K245" s="404">
        <f t="shared" si="18"/>
        <v>45171</v>
      </c>
      <c r="L245" s="403">
        <f t="shared" si="21"/>
        <v>350</v>
      </c>
    </row>
    <row r="246" spans="1:12" x14ac:dyDescent="0.25">
      <c r="A246" s="409">
        <f t="shared" si="17"/>
        <v>45287</v>
      </c>
      <c r="B246" s="403">
        <v>12</v>
      </c>
      <c r="C246" s="403">
        <v>27</v>
      </c>
      <c r="D246" s="403">
        <v>2023</v>
      </c>
      <c r="E246" s="411">
        <v>1000</v>
      </c>
      <c r="F246" s="405">
        <f t="shared" si="19"/>
        <v>45171</v>
      </c>
      <c r="G246" s="403">
        <f t="shared" si="20"/>
        <v>730</v>
      </c>
      <c r="I246" s="404">
        <v>45294</v>
      </c>
      <c r="J246" s="412">
        <v>811.15</v>
      </c>
      <c r="K246" s="404">
        <f t="shared" si="18"/>
        <v>45172</v>
      </c>
      <c r="L246" s="403">
        <f t="shared" si="21"/>
        <v>350</v>
      </c>
    </row>
    <row r="247" spans="1:12" x14ac:dyDescent="0.25">
      <c r="A247" s="409">
        <f t="shared" si="17"/>
        <v>45288</v>
      </c>
      <c r="B247" s="403">
        <v>12</v>
      </c>
      <c r="C247" s="403">
        <v>28</v>
      </c>
      <c r="D247" s="403">
        <v>2023</v>
      </c>
      <c r="E247" s="411">
        <v>1000</v>
      </c>
      <c r="F247" s="405">
        <f t="shared" si="19"/>
        <v>45172</v>
      </c>
      <c r="G247" s="403">
        <f t="shared" si="20"/>
        <v>730</v>
      </c>
      <c r="I247" s="404">
        <v>45295</v>
      </c>
      <c r="J247" s="412">
        <v>811.75</v>
      </c>
      <c r="K247" s="404">
        <f t="shared" si="18"/>
        <v>45173</v>
      </c>
      <c r="L247" s="403">
        <f t="shared" si="21"/>
        <v>350.02499999999998</v>
      </c>
    </row>
    <row r="248" spans="1:12" x14ac:dyDescent="0.25">
      <c r="A248" s="409">
        <f t="shared" si="17"/>
        <v>45289</v>
      </c>
      <c r="B248" s="403">
        <v>12</v>
      </c>
      <c r="C248" s="403">
        <v>29</v>
      </c>
      <c r="D248" s="403">
        <v>2023</v>
      </c>
      <c r="E248" s="411">
        <v>1015</v>
      </c>
      <c r="F248" s="405">
        <f t="shared" si="19"/>
        <v>45173</v>
      </c>
      <c r="G248" s="403">
        <f t="shared" si="20"/>
        <v>735</v>
      </c>
      <c r="I248" s="404">
        <v>45296</v>
      </c>
      <c r="J248" s="412">
        <v>812.25</v>
      </c>
      <c r="K248" s="404">
        <f t="shared" si="18"/>
        <v>45174</v>
      </c>
      <c r="L248" s="403">
        <f t="shared" si="21"/>
        <v>349.99169999999998</v>
      </c>
    </row>
    <row r="249" spans="1:12" x14ac:dyDescent="0.25">
      <c r="A249" s="409">
        <f t="shared" si="17"/>
        <v>45293</v>
      </c>
      <c r="B249" s="403">
        <v>1</v>
      </c>
      <c r="C249" s="403">
        <v>2</v>
      </c>
      <c r="D249" s="403">
        <v>2024</v>
      </c>
      <c r="E249" s="411">
        <v>1015</v>
      </c>
      <c r="F249" s="405">
        <f t="shared" si="19"/>
        <v>45174</v>
      </c>
      <c r="G249" s="403">
        <f t="shared" si="20"/>
        <v>723</v>
      </c>
      <c r="I249" s="404">
        <v>45299</v>
      </c>
      <c r="J249" s="412">
        <v>813.85</v>
      </c>
      <c r="K249" s="404">
        <f t="shared" si="18"/>
        <v>45175</v>
      </c>
      <c r="L249" s="403">
        <f t="shared" si="21"/>
        <v>350</v>
      </c>
    </row>
    <row r="250" spans="1:12" x14ac:dyDescent="0.25">
      <c r="A250" s="409">
        <f t="shared" si="17"/>
        <v>45294</v>
      </c>
      <c r="B250" s="403">
        <v>1</v>
      </c>
      <c r="C250" s="403">
        <v>3</v>
      </c>
      <c r="D250" s="403">
        <v>2024</v>
      </c>
      <c r="E250" s="411">
        <v>1005</v>
      </c>
      <c r="F250" s="405">
        <f t="shared" si="19"/>
        <v>45175</v>
      </c>
      <c r="G250" s="403">
        <f t="shared" si="20"/>
        <v>720</v>
      </c>
      <c r="I250" s="404">
        <v>45300</v>
      </c>
      <c r="J250" s="412">
        <v>814.35</v>
      </c>
      <c r="K250" s="404">
        <f t="shared" si="18"/>
        <v>45176</v>
      </c>
      <c r="L250" s="403">
        <f t="shared" si="21"/>
        <v>349.99169999999998</v>
      </c>
    </row>
    <row r="251" spans="1:12" x14ac:dyDescent="0.25">
      <c r="A251" s="409">
        <f t="shared" si="17"/>
        <v>45295</v>
      </c>
      <c r="B251" s="403">
        <v>1</v>
      </c>
      <c r="C251" s="403">
        <v>4</v>
      </c>
      <c r="D251" s="403">
        <v>2024</v>
      </c>
      <c r="E251" s="411">
        <v>1015</v>
      </c>
      <c r="F251" s="405">
        <f t="shared" si="19"/>
        <v>45176</v>
      </c>
      <c r="G251" s="403">
        <f t="shared" si="20"/>
        <v>715</v>
      </c>
      <c r="I251" s="404">
        <v>45301</v>
      </c>
      <c r="J251" s="412">
        <v>814.95</v>
      </c>
      <c r="K251" s="404">
        <f t="shared" si="18"/>
        <v>45177</v>
      </c>
      <c r="L251" s="403">
        <f t="shared" si="21"/>
        <v>349.97500000000002</v>
      </c>
    </row>
    <row r="252" spans="1:12" x14ac:dyDescent="0.25">
      <c r="A252" s="409">
        <f t="shared" si="17"/>
        <v>45296</v>
      </c>
      <c r="B252" s="403">
        <v>1</v>
      </c>
      <c r="C252" s="403">
        <v>5</v>
      </c>
      <c r="D252" s="403">
        <v>2024</v>
      </c>
      <c r="E252" s="411">
        <v>1020</v>
      </c>
      <c r="F252" s="405">
        <f t="shared" si="19"/>
        <v>45177</v>
      </c>
      <c r="G252" s="403">
        <f t="shared" si="20"/>
        <v>705</v>
      </c>
      <c r="I252" s="404">
        <v>45302</v>
      </c>
      <c r="J252" s="412">
        <v>815.45</v>
      </c>
      <c r="K252" s="404">
        <f t="shared" si="18"/>
        <v>45178</v>
      </c>
      <c r="L252" s="403">
        <f t="shared" si="21"/>
        <v>349.97500000000002</v>
      </c>
    </row>
    <row r="253" spans="1:12" x14ac:dyDescent="0.25">
      <c r="A253" s="409">
        <f t="shared" si="17"/>
        <v>45299</v>
      </c>
      <c r="B253" s="403">
        <v>1</v>
      </c>
      <c r="C253" s="403">
        <v>8</v>
      </c>
      <c r="D253" s="403">
        <v>2024</v>
      </c>
      <c r="E253" s="411">
        <v>1030</v>
      </c>
      <c r="F253" s="405">
        <f t="shared" si="19"/>
        <v>45178</v>
      </c>
      <c r="G253" s="403">
        <f t="shared" si="20"/>
        <v>705</v>
      </c>
      <c r="I253" s="404">
        <v>45303</v>
      </c>
      <c r="J253" s="412">
        <v>816.05</v>
      </c>
      <c r="K253" s="404">
        <f t="shared" si="18"/>
        <v>45179</v>
      </c>
      <c r="L253" s="403">
        <f t="shared" si="21"/>
        <v>349.97500000000002</v>
      </c>
    </row>
    <row r="254" spans="1:12" x14ac:dyDescent="0.25">
      <c r="A254" s="409">
        <f t="shared" si="17"/>
        <v>45300</v>
      </c>
      <c r="B254" s="403">
        <v>1</v>
      </c>
      <c r="C254" s="403">
        <v>9</v>
      </c>
      <c r="D254" s="403">
        <v>2024</v>
      </c>
      <c r="E254" s="411">
        <v>1120</v>
      </c>
      <c r="F254" s="405">
        <f t="shared" si="19"/>
        <v>45179</v>
      </c>
      <c r="G254" s="403">
        <f t="shared" si="20"/>
        <v>705</v>
      </c>
      <c r="I254" s="404">
        <v>45306</v>
      </c>
      <c r="J254" s="412">
        <v>817.65</v>
      </c>
      <c r="K254" s="404">
        <f t="shared" si="18"/>
        <v>45180</v>
      </c>
      <c r="L254" s="403">
        <f t="shared" si="21"/>
        <v>349.98329999999999</v>
      </c>
    </row>
    <row r="255" spans="1:12" x14ac:dyDescent="0.25">
      <c r="A255" s="409">
        <f t="shared" si="17"/>
        <v>45301</v>
      </c>
      <c r="B255" s="403">
        <v>1</v>
      </c>
      <c r="C255" s="403">
        <v>10</v>
      </c>
      <c r="D255" s="403">
        <v>2024</v>
      </c>
      <c r="E255" s="411">
        <v>1150</v>
      </c>
      <c r="F255" s="405">
        <f t="shared" si="19"/>
        <v>45180</v>
      </c>
      <c r="G255" s="403">
        <f t="shared" si="20"/>
        <v>717</v>
      </c>
      <c r="I255" s="404">
        <v>45307</v>
      </c>
      <c r="J255" s="412">
        <v>818.15</v>
      </c>
      <c r="K255" s="404">
        <f t="shared" si="18"/>
        <v>45181</v>
      </c>
      <c r="L255" s="403">
        <f t="shared" si="21"/>
        <v>349.97500000000002</v>
      </c>
    </row>
    <row r="256" spans="1:12" x14ac:dyDescent="0.25">
      <c r="A256" s="409">
        <f t="shared" si="17"/>
        <v>45302</v>
      </c>
      <c r="B256" s="403">
        <v>1</v>
      </c>
      <c r="C256" s="403">
        <v>11</v>
      </c>
      <c r="D256" s="403">
        <v>2024</v>
      </c>
      <c r="E256" s="411">
        <v>1120</v>
      </c>
      <c r="F256" s="405">
        <f t="shared" si="19"/>
        <v>45181</v>
      </c>
      <c r="G256" s="403">
        <f t="shared" si="20"/>
        <v>728</v>
      </c>
      <c r="I256" s="404">
        <v>45308</v>
      </c>
      <c r="J256" s="412">
        <v>818.65</v>
      </c>
      <c r="K256" s="404">
        <f t="shared" si="18"/>
        <v>45182</v>
      </c>
      <c r="L256" s="403">
        <f t="shared" si="21"/>
        <v>349.97500000000002</v>
      </c>
    </row>
    <row r="257" spans="1:12" x14ac:dyDescent="0.25">
      <c r="A257" s="409">
        <f t="shared" si="17"/>
        <v>45303</v>
      </c>
      <c r="B257" s="403">
        <v>1</v>
      </c>
      <c r="C257" s="403">
        <v>12</v>
      </c>
      <c r="D257" s="403">
        <v>2024</v>
      </c>
      <c r="E257" s="411">
        <v>1120</v>
      </c>
      <c r="F257" s="405">
        <f t="shared" si="19"/>
        <v>45182</v>
      </c>
      <c r="G257" s="403">
        <f t="shared" si="20"/>
        <v>735</v>
      </c>
      <c r="I257" s="404">
        <v>45309</v>
      </c>
      <c r="J257" s="412">
        <v>819.25</v>
      </c>
      <c r="K257" s="404">
        <f t="shared" si="18"/>
        <v>45183</v>
      </c>
      <c r="L257" s="403">
        <f t="shared" si="21"/>
        <v>349.97500000000002</v>
      </c>
    </row>
    <row r="258" spans="1:12" x14ac:dyDescent="0.25">
      <c r="A258" s="409">
        <f t="shared" si="17"/>
        <v>45306</v>
      </c>
      <c r="B258" s="403">
        <v>1</v>
      </c>
      <c r="C258" s="403">
        <v>15</v>
      </c>
      <c r="D258" s="403">
        <v>2024</v>
      </c>
      <c r="E258" s="411">
        <v>1135</v>
      </c>
      <c r="F258" s="405">
        <f t="shared" si="19"/>
        <v>45183</v>
      </c>
      <c r="G258" s="403">
        <f t="shared" si="20"/>
        <v>725</v>
      </c>
      <c r="I258" s="404">
        <v>45310</v>
      </c>
      <c r="J258" s="412">
        <v>819.75</v>
      </c>
      <c r="K258" s="404">
        <f t="shared" si="18"/>
        <v>45184</v>
      </c>
      <c r="L258" s="403">
        <f t="shared" si="21"/>
        <v>349.99169999999998</v>
      </c>
    </row>
    <row r="259" spans="1:12" x14ac:dyDescent="0.25">
      <c r="A259" s="409">
        <f t="shared" ref="A259:A322" si="22">DATE(D259,B259,C259)</f>
        <v>45307</v>
      </c>
      <c r="B259" s="403">
        <v>1</v>
      </c>
      <c r="C259" s="403">
        <v>16</v>
      </c>
      <c r="D259" s="403">
        <v>2024</v>
      </c>
      <c r="E259" s="411">
        <v>1160</v>
      </c>
      <c r="F259" s="405">
        <f t="shared" si="19"/>
        <v>45184</v>
      </c>
      <c r="G259" s="403">
        <f t="shared" si="20"/>
        <v>718</v>
      </c>
      <c r="I259" s="404">
        <v>45313</v>
      </c>
      <c r="J259" s="412">
        <v>821.45</v>
      </c>
      <c r="K259" s="404">
        <f t="shared" ref="K259:K322" si="23">+K258+1</f>
        <v>45185</v>
      </c>
      <c r="L259" s="403">
        <f t="shared" si="21"/>
        <v>349.99169999999998</v>
      </c>
    </row>
    <row r="260" spans="1:12" x14ac:dyDescent="0.25">
      <c r="A260" s="409">
        <f t="shared" si="22"/>
        <v>45308</v>
      </c>
      <c r="B260" s="403">
        <v>1</v>
      </c>
      <c r="C260" s="403">
        <v>17</v>
      </c>
      <c r="D260" s="403">
        <v>2024</v>
      </c>
      <c r="E260" s="411">
        <v>1240</v>
      </c>
      <c r="F260" s="405">
        <f t="shared" ref="F260:F323" si="24">F259+1</f>
        <v>45185</v>
      </c>
      <c r="G260" s="403">
        <f t="shared" ref="G260:G323" si="25">+IF(SUMIFS($E$2:$E$1575,$A$2:$A$1575,F260)=0,G259,SUMIFS($E$2:$E$1575,$A$2:$A$1575,F260))</f>
        <v>718</v>
      </c>
      <c r="I260" s="404">
        <v>45314</v>
      </c>
      <c r="J260" s="412">
        <v>821.95</v>
      </c>
      <c r="K260" s="404">
        <f t="shared" si="23"/>
        <v>45186</v>
      </c>
      <c r="L260" s="403">
        <f t="shared" si="21"/>
        <v>349.99169999999998</v>
      </c>
    </row>
    <row r="261" spans="1:12" x14ac:dyDescent="0.25">
      <c r="A261" s="409">
        <f t="shared" si="22"/>
        <v>45309</v>
      </c>
      <c r="B261" s="403">
        <v>1</v>
      </c>
      <c r="C261" s="403">
        <v>18</v>
      </c>
      <c r="D261" s="403">
        <v>2024</v>
      </c>
      <c r="E261" s="411">
        <v>1240</v>
      </c>
      <c r="F261" s="405">
        <f t="shared" si="24"/>
        <v>45186</v>
      </c>
      <c r="G261" s="403">
        <f t="shared" si="25"/>
        <v>718</v>
      </c>
      <c r="I261" s="404">
        <v>45315</v>
      </c>
      <c r="J261" s="412">
        <v>822.45</v>
      </c>
      <c r="K261" s="404">
        <f t="shared" si="23"/>
        <v>45187</v>
      </c>
      <c r="L261" s="403">
        <f t="shared" si="21"/>
        <v>349.99169999999998</v>
      </c>
    </row>
    <row r="262" spans="1:12" x14ac:dyDescent="0.25">
      <c r="A262" s="409">
        <f t="shared" si="22"/>
        <v>45310</v>
      </c>
      <c r="B262" s="403">
        <v>1</v>
      </c>
      <c r="C262" s="403">
        <v>19</v>
      </c>
      <c r="D262" s="403">
        <v>2024</v>
      </c>
      <c r="E262" s="411">
        <v>1225</v>
      </c>
      <c r="F262" s="405">
        <f t="shared" si="24"/>
        <v>45187</v>
      </c>
      <c r="G262" s="403">
        <f t="shared" si="25"/>
        <v>735</v>
      </c>
      <c r="I262" s="404">
        <v>45316</v>
      </c>
      <c r="J262" s="412">
        <v>823.05</v>
      </c>
      <c r="K262" s="404">
        <f t="shared" si="23"/>
        <v>45188</v>
      </c>
      <c r="L262" s="403">
        <f t="shared" si="21"/>
        <v>349.98329999999999</v>
      </c>
    </row>
    <row r="263" spans="1:12" x14ac:dyDescent="0.25">
      <c r="A263" s="409">
        <f t="shared" si="22"/>
        <v>45313</v>
      </c>
      <c r="B263" s="403">
        <v>1</v>
      </c>
      <c r="C263" s="403">
        <v>22</v>
      </c>
      <c r="D263" s="403">
        <v>2024</v>
      </c>
      <c r="E263" s="411">
        <v>1235</v>
      </c>
      <c r="F263" s="405">
        <f t="shared" si="24"/>
        <v>45188</v>
      </c>
      <c r="G263" s="403">
        <f t="shared" si="25"/>
        <v>740</v>
      </c>
      <c r="I263" s="404">
        <v>45317</v>
      </c>
      <c r="J263" s="412">
        <v>823.55</v>
      </c>
      <c r="K263" s="404">
        <f t="shared" si="23"/>
        <v>45189</v>
      </c>
      <c r="L263" s="403">
        <f t="shared" si="21"/>
        <v>350</v>
      </c>
    </row>
    <row r="264" spans="1:12" x14ac:dyDescent="0.25">
      <c r="A264" s="409">
        <f t="shared" si="22"/>
        <v>45314</v>
      </c>
      <c r="B264" s="403">
        <v>1</v>
      </c>
      <c r="C264" s="403">
        <v>23</v>
      </c>
      <c r="D264" s="403">
        <v>2024</v>
      </c>
      <c r="E264" s="411">
        <v>1240</v>
      </c>
      <c r="F264" s="405">
        <f t="shared" si="24"/>
        <v>45189</v>
      </c>
      <c r="G264" s="403">
        <f t="shared" si="25"/>
        <v>735</v>
      </c>
      <c r="I264" s="404">
        <v>45320</v>
      </c>
      <c r="J264" s="412">
        <v>825.25</v>
      </c>
      <c r="K264" s="404">
        <f t="shared" si="23"/>
        <v>45190</v>
      </c>
      <c r="L264" s="403">
        <f t="shared" ref="L264:L327" si="26">+IF(SUMIFS($J$1:$J$1574,$I$1:$I$1574,K264)=0,L263,SUMIFS($J$1:$J$1574,$I$1:$I$1574,K264))</f>
        <v>349.98329999999999</v>
      </c>
    </row>
    <row r="265" spans="1:12" x14ac:dyDescent="0.25">
      <c r="A265" s="409">
        <f t="shared" si="22"/>
        <v>45315</v>
      </c>
      <c r="B265" s="403">
        <v>1</v>
      </c>
      <c r="C265" s="403">
        <v>24</v>
      </c>
      <c r="D265" s="403">
        <v>2024</v>
      </c>
      <c r="E265" s="411">
        <v>1255</v>
      </c>
      <c r="F265" s="405">
        <f t="shared" si="24"/>
        <v>45190</v>
      </c>
      <c r="G265" s="403">
        <f t="shared" si="25"/>
        <v>745</v>
      </c>
      <c r="I265" s="404">
        <v>45321</v>
      </c>
      <c r="J265" s="412">
        <v>825.75</v>
      </c>
      <c r="K265" s="404">
        <f t="shared" si="23"/>
        <v>45191</v>
      </c>
      <c r="L265" s="403">
        <f t="shared" si="26"/>
        <v>350.02499999999998</v>
      </c>
    </row>
    <row r="266" spans="1:12" x14ac:dyDescent="0.25">
      <c r="A266" s="409">
        <f t="shared" si="22"/>
        <v>45316</v>
      </c>
      <c r="B266" s="403">
        <v>1</v>
      </c>
      <c r="C266" s="403">
        <v>25</v>
      </c>
      <c r="D266" s="403">
        <v>2024</v>
      </c>
      <c r="E266" s="411">
        <v>1255</v>
      </c>
      <c r="F266" s="405">
        <f t="shared" si="24"/>
        <v>45191</v>
      </c>
      <c r="G266" s="403">
        <f t="shared" si="25"/>
        <v>745</v>
      </c>
      <c r="I266" s="404">
        <v>45322</v>
      </c>
      <c r="J266" s="412">
        <v>826.25</v>
      </c>
      <c r="K266" s="404">
        <f t="shared" si="23"/>
        <v>45192</v>
      </c>
      <c r="L266" s="403">
        <f t="shared" si="26"/>
        <v>350.02499999999998</v>
      </c>
    </row>
    <row r="267" spans="1:12" x14ac:dyDescent="0.25">
      <c r="A267" s="409">
        <f t="shared" si="22"/>
        <v>45317</v>
      </c>
      <c r="B267" s="403">
        <v>1</v>
      </c>
      <c r="C267" s="403">
        <v>26</v>
      </c>
      <c r="D267" s="403">
        <v>2024</v>
      </c>
      <c r="E267" s="411">
        <v>1220</v>
      </c>
      <c r="F267" s="405">
        <f t="shared" si="24"/>
        <v>45192</v>
      </c>
      <c r="G267" s="403">
        <f t="shared" si="25"/>
        <v>745</v>
      </c>
      <c r="I267" s="404">
        <v>45323</v>
      </c>
      <c r="J267" s="412">
        <v>826.85</v>
      </c>
      <c r="K267" s="404">
        <f t="shared" si="23"/>
        <v>45193</v>
      </c>
      <c r="L267" s="403">
        <f t="shared" si="26"/>
        <v>350.02499999999998</v>
      </c>
    </row>
    <row r="268" spans="1:12" x14ac:dyDescent="0.25">
      <c r="A268" s="409">
        <f t="shared" si="22"/>
        <v>45320</v>
      </c>
      <c r="B268" s="403">
        <v>1</v>
      </c>
      <c r="C268" s="403">
        <v>29</v>
      </c>
      <c r="D268" s="403">
        <v>2024</v>
      </c>
      <c r="E268" s="411">
        <v>1225</v>
      </c>
      <c r="F268" s="405">
        <f t="shared" si="24"/>
        <v>45193</v>
      </c>
      <c r="G268" s="403">
        <f t="shared" si="25"/>
        <v>745</v>
      </c>
      <c r="I268" s="404">
        <v>45324</v>
      </c>
      <c r="J268" s="412">
        <v>827.35</v>
      </c>
      <c r="K268" s="404">
        <f t="shared" si="23"/>
        <v>45194</v>
      </c>
      <c r="L268" s="403">
        <f t="shared" si="26"/>
        <v>350.00830000000002</v>
      </c>
    </row>
    <row r="269" spans="1:12" x14ac:dyDescent="0.25">
      <c r="A269" s="409">
        <f t="shared" si="22"/>
        <v>45321</v>
      </c>
      <c r="B269" s="403">
        <v>1</v>
      </c>
      <c r="C269" s="403">
        <v>30</v>
      </c>
      <c r="D269" s="403">
        <v>2024</v>
      </c>
      <c r="E269" s="411">
        <v>1215</v>
      </c>
      <c r="F269" s="405">
        <f t="shared" si="24"/>
        <v>45194</v>
      </c>
      <c r="G269" s="403">
        <f t="shared" si="25"/>
        <v>743</v>
      </c>
      <c r="I269" s="404">
        <v>45327</v>
      </c>
      <c r="J269" s="412">
        <v>829.05</v>
      </c>
      <c r="K269" s="404">
        <f t="shared" si="23"/>
        <v>45195</v>
      </c>
      <c r="L269" s="403">
        <f t="shared" si="26"/>
        <v>350.02499999999998</v>
      </c>
    </row>
    <row r="270" spans="1:12" x14ac:dyDescent="0.25">
      <c r="A270" s="409">
        <f t="shared" si="22"/>
        <v>45322</v>
      </c>
      <c r="B270" s="403">
        <v>1</v>
      </c>
      <c r="C270" s="403">
        <v>31</v>
      </c>
      <c r="D270" s="403">
        <v>2024</v>
      </c>
      <c r="E270" s="411">
        <v>1195</v>
      </c>
      <c r="F270" s="405">
        <f t="shared" si="24"/>
        <v>45195</v>
      </c>
      <c r="G270" s="403">
        <f t="shared" si="25"/>
        <v>752</v>
      </c>
      <c r="I270" s="404">
        <v>45328</v>
      </c>
      <c r="J270" s="412">
        <v>829.55</v>
      </c>
      <c r="K270" s="404">
        <f t="shared" si="23"/>
        <v>45196</v>
      </c>
      <c r="L270" s="403">
        <f t="shared" si="26"/>
        <v>350.02499999999998</v>
      </c>
    </row>
    <row r="271" spans="1:12" x14ac:dyDescent="0.25">
      <c r="A271" s="409">
        <f t="shared" si="22"/>
        <v>45323</v>
      </c>
      <c r="B271" s="403">
        <v>2</v>
      </c>
      <c r="C271" s="403">
        <v>1</v>
      </c>
      <c r="D271" s="403">
        <v>2024</v>
      </c>
      <c r="E271" s="411">
        <v>1185</v>
      </c>
      <c r="F271" s="405">
        <f t="shared" si="24"/>
        <v>45196</v>
      </c>
      <c r="G271" s="403">
        <f t="shared" si="25"/>
        <v>773</v>
      </c>
      <c r="I271" s="404">
        <v>45329</v>
      </c>
      <c r="J271" s="412">
        <v>830.15</v>
      </c>
      <c r="K271" s="404">
        <f t="shared" si="23"/>
        <v>45197</v>
      </c>
      <c r="L271" s="403">
        <f t="shared" si="26"/>
        <v>350.02499999999998</v>
      </c>
    </row>
    <row r="272" spans="1:12" x14ac:dyDescent="0.25">
      <c r="A272" s="409">
        <f t="shared" si="22"/>
        <v>45324</v>
      </c>
      <c r="B272" s="403">
        <v>2</v>
      </c>
      <c r="C272" s="403">
        <v>2</v>
      </c>
      <c r="D272" s="403">
        <v>2024</v>
      </c>
      <c r="E272" s="411">
        <v>1180</v>
      </c>
      <c r="F272" s="405">
        <f t="shared" si="24"/>
        <v>45197</v>
      </c>
      <c r="G272" s="403">
        <f t="shared" si="25"/>
        <v>785</v>
      </c>
      <c r="I272" s="404">
        <v>45330</v>
      </c>
      <c r="J272" s="412">
        <v>830.65</v>
      </c>
      <c r="K272" s="404">
        <f t="shared" si="23"/>
        <v>45198</v>
      </c>
      <c r="L272" s="403">
        <f t="shared" si="26"/>
        <v>350.00830000000002</v>
      </c>
    </row>
    <row r="273" spans="1:12" x14ac:dyDescent="0.25">
      <c r="A273" s="409">
        <f t="shared" si="22"/>
        <v>45327</v>
      </c>
      <c r="B273" s="403">
        <v>2</v>
      </c>
      <c r="C273" s="403">
        <v>5</v>
      </c>
      <c r="D273" s="403">
        <v>2024</v>
      </c>
      <c r="E273" s="411">
        <v>1170</v>
      </c>
      <c r="F273" s="405">
        <f t="shared" si="24"/>
        <v>45198</v>
      </c>
      <c r="G273" s="403">
        <f t="shared" si="25"/>
        <v>805</v>
      </c>
      <c r="I273" s="404">
        <v>45331</v>
      </c>
      <c r="J273" s="412">
        <v>831.25</v>
      </c>
      <c r="K273" s="404">
        <f t="shared" si="23"/>
        <v>45199</v>
      </c>
      <c r="L273" s="403">
        <f t="shared" si="26"/>
        <v>350.00830000000002</v>
      </c>
    </row>
    <row r="274" spans="1:12" x14ac:dyDescent="0.25">
      <c r="A274" s="409">
        <f t="shared" si="22"/>
        <v>45328</v>
      </c>
      <c r="B274" s="403">
        <v>2</v>
      </c>
      <c r="C274" s="403">
        <v>6</v>
      </c>
      <c r="D274" s="403">
        <v>2024</v>
      </c>
      <c r="E274" s="411">
        <v>1140</v>
      </c>
      <c r="F274" s="405">
        <f t="shared" si="24"/>
        <v>45199</v>
      </c>
      <c r="G274" s="403">
        <f t="shared" si="25"/>
        <v>805</v>
      </c>
      <c r="I274" s="404">
        <v>45336</v>
      </c>
      <c r="J274" s="412">
        <v>833.95</v>
      </c>
      <c r="K274" s="404">
        <f t="shared" si="23"/>
        <v>45200</v>
      </c>
      <c r="L274" s="403">
        <f t="shared" si="26"/>
        <v>350.00830000000002</v>
      </c>
    </row>
    <row r="275" spans="1:12" x14ac:dyDescent="0.25">
      <c r="A275" s="409">
        <f t="shared" si="22"/>
        <v>45329</v>
      </c>
      <c r="B275" s="403">
        <v>2</v>
      </c>
      <c r="C275" s="403">
        <v>7</v>
      </c>
      <c r="D275" s="403">
        <v>2024</v>
      </c>
      <c r="E275" s="411">
        <v>1175</v>
      </c>
      <c r="F275" s="405">
        <f t="shared" si="24"/>
        <v>45200</v>
      </c>
      <c r="G275" s="403">
        <f t="shared" si="25"/>
        <v>805</v>
      </c>
      <c r="I275" s="404">
        <v>45337</v>
      </c>
      <c r="J275" s="412">
        <v>834.56669999999997</v>
      </c>
      <c r="K275" s="404">
        <f t="shared" si="23"/>
        <v>45201</v>
      </c>
      <c r="L275" s="403">
        <f t="shared" si="26"/>
        <v>350.02499999999998</v>
      </c>
    </row>
    <row r="276" spans="1:12" x14ac:dyDescent="0.25">
      <c r="A276" s="409">
        <f t="shared" si="22"/>
        <v>45330</v>
      </c>
      <c r="B276" s="403">
        <v>2</v>
      </c>
      <c r="C276" s="403">
        <v>8</v>
      </c>
      <c r="D276" s="403">
        <v>2024</v>
      </c>
      <c r="E276" s="411">
        <v>1145</v>
      </c>
      <c r="F276" s="405">
        <f t="shared" si="24"/>
        <v>45201</v>
      </c>
      <c r="G276" s="403">
        <f t="shared" si="25"/>
        <v>798</v>
      </c>
      <c r="I276" s="404">
        <v>45338</v>
      </c>
      <c r="J276" s="412">
        <v>835.05</v>
      </c>
      <c r="K276" s="404">
        <f t="shared" si="23"/>
        <v>45202</v>
      </c>
      <c r="L276" s="403">
        <f t="shared" si="26"/>
        <v>350.02499999999998</v>
      </c>
    </row>
    <row r="277" spans="1:12" x14ac:dyDescent="0.25">
      <c r="A277" s="409">
        <f t="shared" si="22"/>
        <v>45331</v>
      </c>
      <c r="B277" s="403">
        <v>2</v>
      </c>
      <c r="C277" s="403">
        <v>9</v>
      </c>
      <c r="D277" s="403">
        <v>2024</v>
      </c>
      <c r="E277" s="411">
        <v>1145</v>
      </c>
      <c r="F277" s="405">
        <f t="shared" si="24"/>
        <v>45202</v>
      </c>
      <c r="G277" s="403">
        <f t="shared" si="25"/>
        <v>805</v>
      </c>
      <c r="I277" s="404">
        <v>45341</v>
      </c>
      <c r="J277" s="412">
        <v>836.75</v>
      </c>
      <c r="K277" s="404">
        <f t="shared" si="23"/>
        <v>45203</v>
      </c>
      <c r="L277" s="403">
        <f t="shared" si="26"/>
        <v>350.02499999999998</v>
      </c>
    </row>
    <row r="278" spans="1:12" x14ac:dyDescent="0.25">
      <c r="A278" s="409">
        <f t="shared" si="22"/>
        <v>45336</v>
      </c>
      <c r="B278" s="403">
        <v>2</v>
      </c>
      <c r="C278" s="403">
        <v>14</v>
      </c>
      <c r="D278" s="403">
        <v>2024</v>
      </c>
      <c r="E278" s="411">
        <v>1125</v>
      </c>
      <c r="F278" s="405">
        <f t="shared" si="24"/>
        <v>45203</v>
      </c>
      <c r="G278" s="403">
        <f t="shared" si="25"/>
        <v>845</v>
      </c>
      <c r="I278" s="404">
        <v>45342</v>
      </c>
      <c r="J278" s="412">
        <v>837.25</v>
      </c>
      <c r="K278" s="404">
        <f t="shared" si="23"/>
        <v>45204</v>
      </c>
      <c r="L278" s="403">
        <f t="shared" si="26"/>
        <v>350.02499999999998</v>
      </c>
    </row>
    <row r="279" spans="1:12" x14ac:dyDescent="0.25">
      <c r="A279" s="409">
        <f t="shared" si="22"/>
        <v>45337</v>
      </c>
      <c r="B279" s="403">
        <v>2</v>
      </c>
      <c r="C279" s="403">
        <v>15</v>
      </c>
      <c r="D279" s="403">
        <v>2024</v>
      </c>
      <c r="E279" s="411">
        <v>1060</v>
      </c>
      <c r="F279" s="405">
        <f t="shared" si="24"/>
        <v>45204</v>
      </c>
      <c r="G279" s="403">
        <f t="shared" si="25"/>
        <v>843</v>
      </c>
      <c r="I279" s="404">
        <v>45343</v>
      </c>
      <c r="J279" s="412">
        <v>837.85</v>
      </c>
      <c r="K279" s="404">
        <f t="shared" si="23"/>
        <v>45205</v>
      </c>
      <c r="L279" s="403">
        <f t="shared" si="26"/>
        <v>350.02499999999998</v>
      </c>
    </row>
    <row r="280" spans="1:12" x14ac:dyDescent="0.25">
      <c r="A280" s="409">
        <f t="shared" si="22"/>
        <v>45338</v>
      </c>
      <c r="B280" s="403">
        <v>2</v>
      </c>
      <c r="C280" s="403">
        <v>16</v>
      </c>
      <c r="D280" s="403">
        <v>2024</v>
      </c>
      <c r="E280" s="411">
        <v>1085</v>
      </c>
      <c r="F280" s="405">
        <f t="shared" si="24"/>
        <v>45205</v>
      </c>
      <c r="G280" s="403">
        <f t="shared" si="25"/>
        <v>895</v>
      </c>
      <c r="I280" s="404">
        <v>45344</v>
      </c>
      <c r="J280" s="412">
        <v>838.35</v>
      </c>
      <c r="K280" s="404">
        <f t="shared" si="23"/>
        <v>45206</v>
      </c>
      <c r="L280" s="403">
        <f t="shared" si="26"/>
        <v>350.02499999999998</v>
      </c>
    </row>
    <row r="281" spans="1:12" x14ac:dyDescent="0.25">
      <c r="A281" s="409">
        <f t="shared" si="22"/>
        <v>45341</v>
      </c>
      <c r="B281" s="403">
        <v>2</v>
      </c>
      <c r="C281" s="403">
        <v>19</v>
      </c>
      <c r="D281" s="403">
        <v>2024</v>
      </c>
      <c r="E281" s="411">
        <v>1110</v>
      </c>
      <c r="F281" s="405">
        <f t="shared" si="24"/>
        <v>45206</v>
      </c>
      <c r="G281" s="403">
        <f t="shared" si="25"/>
        <v>895</v>
      </c>
      <c r="I281" s="404">
        <v>45345</v>
      </c>
      <c r="J281" s="412">
        <v>838.95</v>
      </c>
      <c r="K281" s="404">
        <f t="shared" si="23"/>
        <v>45207</v>
      </c>
      <c r="L281" s="403">
        <f t="shared" si="26"/>
        <v>350.02499999999998</v>
      </c>
    </row>
    <row r="282" spans="1:12" x14ac:dyDescent="0.25">
      <c r="A282" s="409">
        <f t="shared" si="22"/>
        <v>45342</v>
      </c>
      <c r="B282" s="403">
        <v>2</v>
      </c>
      <c r="C282" s="403">
        <v>20</v>
      </c>
      <c r="D282" s="403">
        <v>2024</v>
      </c>
      <c r="E282" s="411">
        <v>1110</v>
      </c>
      <c r="F282" s="405">
        <f t="shared" si="24"/>
        <v>45207</v>
      </c>
      <c r="G282" s="403">
        <f t="shared" si="25"/>
        <v>895</v>
      </c>
      <c r="I282" s="404">
        <v>45348</v>
      </c>
      <c r="J282" s="412">
        <v>840.65</v>
      </c>
      <c r="K282" s="404">
        <f t="shared" si="23"/>
        <v>45208</v>
      </c>
      <c r="L282" s="403">
        <f t="shared" si="26"/>
        <v>350.02499999999998</v>
      </c>
    </row>
    <row r="283" spans="1:12" x14ac:dyDescent="0.25">
      <c r="A283" s="409">
        <f t="shared" si="22"/>
        <v>45343</v>
      </c>
      <c r="B283" s="403">
        <v>2</v>
      </c>
      <c r="C283" s="403">
        <v>21</v>
      </c>
      <c r="D283" s="403">
        <v>2024</v>
      </c>
      <c r="E283" s="411">
        <v>1115</v>
      </c>
      <c r="F283" s="405">
        <f t="shared" si="24"/>
        <v>45208</v>
      </c>
      <c r="G283" s="403">
        <f t="shared" si="25"/>
        <v>930</v>
      </c>
      <c r="I283" s="404">
        <v>45349</v>
      </c>
      <c r="J283" s="412">
        <v>841.15</v>
      </c>
      <c r="K283" s="404">
        <f t="shared" si="23"/>
        <v>45209</v>
      </c>
      <c r="L283" s="403">
        <f t="shared" si="26"/>
        <v>350.02499999999998</v>
      </c>
    </row>
    <row r="284" spans="1:12" x14ac:dyDescent="0.25">
      <c r="A284" s="409">
        <f t="shared" si="22"/>
        <v>45344</v>
      </c>
      <c r="B284" s="403">
        <v>2</v>
      </c>
      <c r="C284" s="403">
        <v>22</v>
      </c>
      <c r="D284" s="403">
        <v>2024</v>
      </c>
      <c r="E284" s="411">
        <v>1085</v>
      </c>
      <c r="F284" s="405">
        <f t="shared" si="24"/>
        <v>45209</v>
      </c>
      <c r="G284" s="403">
        <f t="shared" si="25"/>
        <v>1025</v>
      </c>
      <c r="I284" s="404">
        <v>45350</v>
      </c>
      <c r="J284" s="412">
        <v>841.75</v>
      </c>
      <c r="K284" s="404">
        <f t="shared" si="23"/>
        <v>45210</v>
      </c>
      <c r="L284" s="403">
        <f t="shared" si="26"/>
        <v>350.02499999999998</v>
      </c>
    </row>
    <row r="285" spans="1:12" x14ac:dyDescent="0.25">
      <c r="A285" s="409">
        <f t="shared" si="22"/>
        <v>45345</v>
      </c>
      <c r="B285" s="403">
        <v>2</v>
      </c>
      <c r="C285" s="403">
        <v>23</v>
      </c>
      <c r="D285" s="403">
        <v>2024</v>
      </c>
      <c r="E285" s="411">
        <v>1085</v>
      </c>
      <c r="F285" s="405">
        <f t="shared" si="24"/>
        <v>45210</v>
      </c>
      <c r="G285" s="403">
        <f t="shared" si="25"/>
        <v>1020</v>
      </c>
      <c r="I285" s="404">
        <v>45351</v>
      </c>
      <c r="J285" s="412">
        <v>842.25</v>
      </c>
      <c r="K285" s="404">
        <f t="shared" si="23"/>
        <v>45211</v>
      </c>
      <c r="L285" s="403">
        <f t="shared" si="26"/>
        <v>350.02499999999998</v>
      </c>
    </row>
    <row r="286" spans="1:12" x14ac:dyDescent="0.25">
      <c r="A286" s="409">
        <f t="shared" si="22"/>
        <v>45348</v>
      </c>
      <c r="B286" s="403">
        <v>2</v>
      </c>
      <c r="C286" s="403">
        <v>26</v>
      </c>
      <c r="D286" s="403">
        <v>2024</v>
      </c>
      <c r="E286" s="411">
        <v>1080</v>
      </c>
      <c r="F286" s="405">
        <f t="shared" si="24"/>
        <v>45211</v>
      </c>
      <c r="G286" s="403">
        <f t="shared" si="25"/>
        <v>970</v>
      </c>
      <c r="I286" s="404">
        <v>45352</v>
      </c>
      <c r="J286" s="412">
        <v>842.75</v>
      </c>
      <c r="K286" s="404">
        <f t="shared" si="23"/>
        <v>45212</v>
      </c>
      <c r="L286" s="403">
        <f t="shared" si="26"/>
        <v>350.02499999999998</v>
      </c>
    </row>
    <row r="287" spans="1:12" x14ac:dyDescent="0.25">
      <c r="A287" s="409">
        <f t="shared" si="22"/>
        <v>45349</v>
      </c>
      <c r="B287" s="403">
        <v>2</v>
      </c>
      <c r="C287" s="403">
        <v>27</v>
      </c>
      <c r="D287" s="403">
        <v>2024</v>
      </c>
      <c r="E287" s="411">
        <v>1075</v>
      </c>
      <c r="F287" s="405">
        <f t="shared" si="24"/>
        <v>45212</v>
      </c>
      <c r="G287" s="403">
        <f t="shared" si="25"/>
        <v>970</v>
      </c>
      <c r="I287" s="404">
        <v>45355</v>
      </c>
      <c r="J287" s="412">
        <v>844.25</v>
      </c>
      <c r="K287" s="404">
        <f t="shared" si="23"/>
        <v>45213</v>
      </c>
      <c r="L287" s="403">
        <f t="shared" si="26"/>
        <v>350.02499999999998</v>
      </c>
    </row>
    <row r="288" spans="1:12" x14ac:dyDescent="0.25">
      <c r="A288" s="409">
        <f t="shared" si="22"/>
        <v>45350</v>
      </c>
      <c r="B288" s="403">
        <v>2</v>
      </c>
      <c r="C288" s="403">
        <v>28</v>
      </c>
      <c r="D288" s="403">
        <v>2024</v>
      </c>
      <c r="E288" s="411">
        <v>1045</v>
      </c>
      <c r="F288" s="405">
        <f t="shared" si="24"/>
        <v>45213</v>
      </c>
      <c r="G288" s="403">
        <f t="shared" si="25"/>
        <v>970</v>
      </c>
      <c r="I288" s="404">
        <v>45356</v>
      </c>
      <c r="J288" s="412">
        <v>845.25</v>
      </c>
      <c r="K288" s="404">
        <f t="shared" si="23"/>
        <v>45214</v>
      </c>
      <c r="L288" s="403">
        <f t="shared" si="26"/>
        <v>350.02499999999998</v>
      </c>
    </row>
    <row r="289" spans="1:12" x14ac:dyDescent="0.25">
      <c r="A289" s="409">
        <f t="shared" si="22"/>
        <v>45351</v>
      </c>
      <c r="B289" s="403">
        <v>2</v>
      </c>
      <c r="C289" s="403">
        <v>29</v>
      </c>
      <c r="D289" s="403">
        <v>2024</v>
      </c>
      <c r="E289" s="411">
        <v>1030</v>
      </c>
      <c r="F289" s="405">
        <f t="shared" si="24"/>
        <v>45214</v>
      </c>
      <c r="G289" s="403">
        <f t="shared" si="25"/>
        <v>970</v>
      </c>
      <c r="I289" s="404">
        <v>45357</v>
      </c>
      <c r="J289" s="412">
        <v>845.75</v>
      </c>
      <c r="K289" s="404">
        <f t="shared" si="23"/>
        <v>45215</v>
      </c>
      <c r="L289" s="403">
        <f t="shared" si="26"/>
        <v>350.02499999999998</v>
      </c>
    </row>
    <row r="290" spans="1:12" x14ac:dyDescent="0.25">
      <c r="A290" s="409">
        <f t="shared" si="22"/>
        <v>45352</v>
      </c>
      <c r="B290" s="403">
        <v>3</v>
      </c>
      <c r="C290" s="403">
        <v>1</v>
      </c>
      <c r="D290" s="403">
        <v>2024</v>
      </c>
      <c r="E290" s="411">
        <v>1040</v>
      </c>
      <c r="F290" s="405">
        <f t="shared" si="24"/>
        <v>45215</v>
      </c>
      <c r="G290" s="403">
        <f t="shared" si="25"/>
        <v>970</v>
      </c>
      <c r="I290" s="404">
        <v>45358</v>
      </c>
      <c r="J290" s="412">
        <v>846.25</v>
      </c>
      <c r="K290" s="404">
        <f t="shared" si="23"/>
        <v>45216</v>
      </c>
      <c r="L290" s="403">
        <f t="shared" si="26"/>
        <v>350.01670000000001</v>
      </c>
    </row>
    <row r="291" spans="1:12" x14ac:dyDescent="0.25">
      <c r="A291" s="409">
        <f t="shared" si="22"/>
        <v>45355</v>
      </c>
      <c r="B291" s="403">
        <v>3</v>
      </c>
      <c r="C291" s="403">
        <v>4</v>
      </c>
      <c r="D291" s="403">
        <v>2024</v>
      </c>
      <c r="E291" s="411">
        <v>1020</v>
      </c>
      <c r="F291" s="405">
        <f t="shared" si="24"/>
        <v>45216</v>
      </c>
      <c r="G291" s="403">
        <f t="shared" si="25"/>
        <v>985</v>
      </c>
      <c r="I291" s="404">
        <v>45359</v>
      </c>
      <c r="J291" s="412">
        <v>846.75</v>
      </c>
      <c r="K291" s="404">
        <f t="shared" si="23"/>
        <v>45217</v>
      </c>
      <c r="L291" s="403">
        <f t="shared" si="26"/>
        <v>350.02499999999998</v>
      </c>
    </row>
    <row r="292" spans="1:12" x14ac:dyDescent="0.25">
      <c r="A292" s="409">
        <f t="shared" si="22"/>
        <v>45356</v>
      </c>
      <c r="B292" s="403">
        <v>3</v>
      </c>
      <c r="C292" s="403">
        <v>5</v>
      </c>
      <c r="D292" s="403">
        <v>2024</v>
      </c>
      <c r="E292" s="411">
        <v>1010</v>
      </c>
      <c r="F292" s="405">
        <f t="shared" si="24"/>
        <v>45217</v>
      </c>
      <c r="G292" s="403">
        <f t="shared" si="25"/>
        <v>930</v>
      </c>
      <c r="I292" s="404">
        <v>45362</v>
      </c>
      <c r="J292" s="412">
        <v>848.25</v>
      </c>
      <c r="K292" s="404">
        <f t="shared" si="23"/>
        <v>45218</v>
      </c>
      <c r="L292" s="403">
        <f t="shared" si="26"/>
        <v>350.02499999999998</v>
      </c>
    </row>
    <row r="293" spans="1:12" x14ac:dyDescent="0.25">
      <c r="A293" s="409">
        <f t="shared" si="22"/>
        <v>45357</v>
      </c>
      <c r="B293" s="403">
        <v>3</v>
      </c>
      <c r="C293" s="403">
        <v>6</v>
      </c>
      <c r="D293" s="403">
        <v>2024</v>
      </c>
      <c r="E293" s="411">
        <v>995</v>
      </c>
      <c r="F293" s="405">
        <f t="shared" si="24"/>
        <v>45218</v>
      </c>
      <c r="G293" s="403">
        <f t="shared" si="25"/>
        <v>900</v>
      </c>
      <c r="I293" s="404">
        <v>45363</v>
      </c>
      <c r="J293" s="412">
        <v>848.75</v>
      </c>
      <c r="K293" s="404">
        <f t="shared" si="23"/>
        <v>45219</v>
      </c>
      <c r="L293" s="403">
        <f t="shared" si="26"/>
        <v>350.02499999999998</v>
      </c>
    </row>
    <row r="294" spans="1:12" x14ac:dyDescent="0.25">
      <c r="A294" s="409">
        <f t="shared" si="22"/>
        <v>45358</v>
      </c>
      <c r="B294" s="403">
        <v>3</v>
      </c>
      <c r="C294" s="403">
        <v>7</v>
      </c>
      <c r="D294" s="403">
        <v>2024</v>
      </c>
      <c r="E294" s="411">
        <v>980</v>
      </c>
      <c r="F294" s="405">
        <f t="shared" si="24"/>
        <v>45219</v>
      </c>
      <c r="G294" s="403">
        <f t="shared" si="25"/>
        <v>900</v>
      </c>
      <c r="I294" s="404">
        <v>45364</v>
      </c>
      <c r="J294" s="412">
        <v>849.75</v>
      </c>
      <c r="K294" s="404">
        <f t="shared" si="23"/>
        <v>45220</v>
      </c>
      <c r="L294" s="403">
        <f t="shared" si="26"/>
        <v>350.02499999999998</v>
      </c>
    </row>
    <row r="295" spans="1:12" x14ac:dyDescent="0.25">
      <c r="A295" s="409">
        <f t="shared" si="22"/>
        <v>45359</v>
      </c>
      <c r="B295" s="403">
        <v>3</v>
      </c>
      <c r="C295" s="403">
        <v>8</v>
      </c>
      <c r="D295" s="403">
        <v>2024</v>
      </c>
      <c r="E295" s="411">
        <v>985</v>
      </c>
      <c r="F295" s="405">
        <f t="shared" si="24"/>
        <v>45220</v>
      </c>
      <c r="G295" s="403">
        <f t="shared" si="25"/>
        <v>900</v>
      </c>
      <c r="I295" s="404">
        <v>45365</v>
      </c>
      <c r="J295" s="412">
        <v>850.25</v>
      </c>
      <c r="K295" s="404">
        <f t="shared" si="23"/>
        <v>45221</v>
      </c>
      <c r="L295" s="403">
        <f t="shared" si="26"/>
        <v>350.02499999999998</v>
      </c>
    </row>
    <row r="296" spans="1:12" x14ac:dyDescent="0.25">
      <c r="A296" s="409">
        <f t="shared" si="22"/>
        <v>45362</v>
      </c>
      <c r="B296" s="403">
        <v>3</v>
      </c>
      <c r="C296" s="403">
        <v>11</v>
      </c>
      <c r="D296" s="403">
        <v>2024</v>
      </c>
      <c r="E296" s="411">
        <v>990</v>
      </c>
      <c r="F296" s="405">
        <f t="shared" si="24"/>
        <v>45221</v>
      </c>
      <c r="G296" s="403">
        <f t="shared" si="25"/>
        <v>900</v>
      </c>
      <c r="I296" s="404">
        <v>45366</v>
      </c>
      <c r="J296" s="412">
        <v>850.75</v>
      </c>
      <c r="K296" s="404">
        <f t="shared" si="23"/>
        <v>45222</v>
      </c>
      <c r="L296" s="403">
        <f t="shared" si="26"/>
        <v>350</v>
      </c>
    </row>
    <row r="297" spans="1:12" x14ac:dyDescent="0.25">
      <c r="A297" s="409">
        <f t="shared" si="22"/>
        <v>45363</v>
      </c>
      <c r="B297" s="403">
        <v>3</v>
      </c>
      <c r="C297" s="403">
        <v>12</v>
      </c>
      <c r="D297" s="403">
        <v>2024</v>
      </c>
      <c r="E297" s="411">
        <v>1020</v>
      </c>
      <c r="F297" s="405">
        <f t="shared" si="24"/>
        <v>45222</v>
      </c>
      <c r="G297" s="403">
        <f t="shared" si="25"/>
        <v>1100</v>
      </c>
      <c r="I297" s="404">
        <v>45369</v>
      </c>
      <c r="J297" s="412">
        <v>852.25</v>
      </c>
      <c r="K297" s="404">
        <f t="shared" si="23"/>
        <v>45223</v>
      </c>
      <c r="L297" s="403">
        <f t="shared" si="26"/>
        <v>350.02499999999998</v>
      </c>
    </row>
    <row r="298" spans="1:12" x14ac:dyDescent="0.25">
      <c r="A298" s="409">
        <f t="shared" si="22"/>
        <v>45364</v>
      </c>
      <c r="B298" s="403">
        <v>3</v>
      </c>
      <c r="C298" s="403">
        <v>13</v>
      </c>
      <c r="D298" s="403">
        <v>2024</v>
      </c>
      <c r="E298" s="411">
        <v>1030</v>
      </c>
      <c r="F298" s="405">
        <f t="shared" si="24"/>
        <v>45223</v>
      </c>
      <c r="G298" s="403">
        <f t="shared" si="25"/>
        <v>1075</v>
      </c>
      <c r="I298" s="404">
        <v>45370</v>
      </c>
      <c r="J298" s="412">
        <v>852.75</v>
      </c>
      <c r="K298" s="404">
        <f t="shared" si="23"/>
        <v>45224</v>
      </c>
      <c r="L298" s="403">
        <f t="shared" si="26"/>
        <v>350.01670000000001</v>
      </c>
    </row>
    <row r="299" spans="1:12" x14ac:dyDescent="0.25">
      <c r="A299" s="409">
        <f t="shared" si="22"/>
        <v>45365</v>
      </c>
      <c r="B299" s="403">
        <v>3</v>
      </c>
      <c r="C299" s="403">
        <v>14</v>
      </c>
      <c r="D299" s="403">
        <v>2024</v>
      </c>
      <c r="E299" s="411">
        <v>1035</v>
      </c>
      <c r="F299" s="405">
        <f t="shared" si="24"/>
        <v>45224</v>
      </c>
      <c r="G299" s="403">
        <f t="shared" si="25"/>
        <v>1000</v>
      </c>
      <c r="I299" s="404">
        <v>45371</v>
      </c>
      <c r="J299" s="412">
        <v>853.25</v>
      </c>
      <c r="K299" s="404">
        <f t="shared" si="23"/>
        <v>45225</v>
      </c>
      <c r="L299" s="403">
        <f t="shared" si="26"/>
        <v>350.00830000000002</v>
      </c>
    </row>
    <row r="300" spans="1:12" x14ac:dyDescent="0.25">
      <c r="A300" s="409">
        <f t="shared" si="22"/>
        <v>45366</v>
      </c>
      <c r="B300" s="403">
        <v>3</v>
      </c>
      <c r="C300" s="403">
        <v>15</v>
      </c>
      <c r="D300" s="403">
        <v>2024</v>
      </c>
      <c r="E300" s="411">
        <v>1020</v>
      </c>
      <c r="F300" s="405">
        <f t="shared" si="24"/>
        <v>45225</v>
      </c>
      <c r="G300" s="403">
        <f t="shared" si="25"/>
        <v>980</v>
      </c>
      <c r="I300" s="404">
        <v>45372</v>
      </c>
      <c r="J300" s="412">
        <v>854.25</v>
      </c>
      <c r="K300" s="404">
        <f t="shared" si="23"/>
        <v>45226</v>
      </c>
      <c r="L300" s="403">
        <f t="shared" si="26"/>
        <v>350.00830000000002</v>
      </c>
    </row>
    <row r="301" spans="1:12" x14ac:dyDescent="0.25">
      <c r="A301" s="409">
        <f t="shared" si="22"/>
        <v>45369</v>
      </c>
      <c r="B301" s="403">
        <v>3</v>
      </c>
      <c r="C301" s="403">
        <v>18</v>
      </c>
      <c r="D301" s="403">
        <v>2024</v>
      </c>
      <c r="E301" s="411">
        <v>1025</v>
      </c>
      <c r="F301" s="405">
        <f t="shared" si="24"/>
        <v>45226</v>
      </c>
      <c r="G301" s="403">
        <f t="shared" si="25"/>
        <v>990</v>
      </c>
      <c r="I301" s="404">
        <v>45373</v>
      </c>
      <c r="J301" s="412">
        <v>854.75</v>
      </c>
      <c r="K301" s="404">
        <f t="shared" si="23"/>
        <v>45227</v>
      </c>
      <c r="L301" s="403">
        <f t="shared" si="26"/>
        <v>350.00830000000002</v>
      </c>
    </row>
    <row r="302" spans="1:12" x14ac:dyDescent="0.25">
      <c r="A302" s="409">
        <f t="shared" si="22"/>
        <v>45370</v>
      </c>
      <c r="B302" s="403">
        <v>3</v>
      </c>
      <c r="C302" s="403">
        <v>19</v>
      </c>
      <c r="D302" s="403">
        <v>2024</v>
      </c>
      <c r="E302" s="411">
        <v>1035</v>
      </c>
      <c r="F302" s="405">
        <f t="shared" si="24"/>
        <v>45227</v>
      </c>
      <c r="G302" s="403">
        <f t="shared" si="25"/>
        <v>990</v>
      </c>
      <c r="I302" s="404">
        <v>45376</v>
      </c>
      <c r="J302" s="412">
        <v>856.25</v>
      </c>
      <c r="K302" s="404">
        <f t="shared" si="23"/>
        <v>45228</v>
      </c>
      <c r="L302" s="403">
        <f t="shared" si="26"/>
        <v>350.00830000000002</v>
      </c>
    </row>
    <row r="303" spans="1:12" x14ac:dyDescent="0.25">
      <c r="A303" s="409">
        <f t="shared" si="22"/>
        <v>45371</v>
      </c>
      <c r="B303" s="403">
        <v>3</v>
      </c>
      <c r="C303" s="403">
        <v>20</v>
      </c>
      <c r="D303" s="403">
        <v>2024</v>
      </c>
      <c r="E303" s="411">
        <v>1030</v>
      </c>
      <c r="F303" s="405">
        <f t="shared" si="24"/>
        <v>45228</v>
      </c>
      <c r="G303" s="403">
        <f t="shared" si="25"/>
        <v>990</v>
      </c>
      <c r="I303" s="404">
        <v>45377</v>
      </c>
      <c r="J303" s="412">
        <v>856.75</v>
      </c>
      <c r="K303" s="404">
        <f t="shared" si="23"/>
        <v>45229</v>
      </c>
      <c r="L303" s="403">
        <f t="shared" si="26"/>
        <v>350.02499999999998</v>
      </c>
    </row>
    <row r="304" spans="1:12" x14ac:dyDescent="0.25">
      <c r="A304" s="409">
        <f t="shared" si="22"/>
        <v>45372</v>
      </c>
      <c r="B304" s="403">
        <v>3</v>
      </c>
      <c r="C304" s="403">
        <v>21</v>
      </c>
      <c r="D304" s="403">
        <v>2024</v>
      </c>
      <c r="E304" s="411">
        <v>1030</v>
      </c>
      <c r="F304" s="405">
        <f t="shared" si="24"/>
        <v>45229</v>
      </c>
      <c r="G304" s="403">
        <f t="shared" si="25"/>
        <v>970</v>
      </c>
      <c r="I304" s="404">
        <v>45378</v>
      </c>
      <c r="J304" s="412">
        <v>857.41669999999999</v>
      </c>
      <c r="K304" s="404">
        <f t="shared" si="23"/>
        <v>45230</v>
      </c>
      <c r="L304" s="403">
        <f t="shared" si="26"/>
        <v>350.00830000000002</v>
      </c>
    </row>
    <row r="305" spans="1:12" x14ac:dyDescent="0.25">
      <c r="A305" s="409">
        <f t="shared" si="22"/>
        <v>45373</v>
      </c>
      <c r="B305" s="403">
        <v>3</v>
      </c>
      <c r="C305" s="403">
        <v>22</v>
      </c>
      <c r="D305" s="403">
        <v>2024</v>
      </c>
      <c r="E305" s="411">
        <v>1020</v>
      </c>
      <c r="F305" s="405">
        <f t="shared" si="24"/>
        <v>45230</v>
      </c>
      <c r="G305" s="403">
        <f t="shared" si="25"/>
        <v>920</v>
      </c>
      <c r="I305" s="404">
        <v>45385</v>
      </c>
      <c r="J305" s="412">
        <v>861.25</v>
      </c>
      <c r="K305" s="404">
        <f t="shared" si="23"/>
        <v>45231</v>
      </c>
      <c r="L305" s="403">
        <f t="shared" si="26"/>
        <v>349.99169999999998</v>
      </c>
    </row>
    <row r="306" spans="1:12" x14ac:dyDescent="0.25">
      <c r="A306" s="409">
        <f t="shared" si="22"/>
        <v>45376</v>
      </c>
      <c r="B306" s="403">
        <v>3</v>
      </c>
      <c r="C306" s="403">
        <v>25</v>
      </c>
      <c r="D306" s="403">
        <v>2024</v>
      </c>
      <c r="E306" s="411">
        <v>1020</v>
      </c>
      <c r="F306" s="405">
        <f t="shared" si="24"/>
        <v>45231</v>
      </c>
      <c r="G306" s="403">
        <f t="shared" si="25"/>
        <v>915</v>
      </c>
      <c r="I306" s="404">
        <v>45386</v>
      </c>
      <c r="J306" s="412">
        <v>861.75</v>
      </c>
      <c r="K306" s="404">
        <f t="shared" si="23"/>
        <v>45232</v>
      </c>
      <c r="L306" s="403">
        <f t="shared" si="26"/>
        <v>350.02499999999998</v>
      </c>
    </row>
    <row r="307" spans="1:12" x14ac:dyDescent="0.25">
      <c r="A307" s="409">
        <f t="shared" si="22"/>
        <v>45377</v>
      </c>
      <c r="B307" s="403">
        <v>3</v>
      </c>
      <c r="C307" s="403">
        <v>26</v>
      </c>
      <c r="D307" s="403">
        <v>2024</v>
      </c>
      <c r="E307" s="411">
        <v>1015</v>
      </c>
      <c r="F307" s="405">
        <f t="shared" si="24"/>
        <v>45232</v>
      </c>
      <c r="G307" s="403">
        <f t="shared" si="25"/>
        <v>915</v>
      </c>
      <c r="I307" s="404">
        <v>45387</v>
      </c>
      <c r="J307" s="412">
        <v>862.75</v>
      </c>
      <c r="K307" s="404">
        <f t="shared" si="23"/>
        <v>45233</v>
      </c>
      <c r="L307" s="403">
        <f t="shared" si="26"/>
        <v>350.02499999999998</v>
      </c>
    </row>
    <row r="308" spans="1:12" x14ac:dyDescent="0.25">
      <c r="A308" s="409">
        <f t="shared" si="22"/>
        <v>45378</v>
      </c>
      <c r="B308" s="403">
        <v>3</v>
      </c>
      <c r="C308" s="403">
        <v>27</v>
      </c>
      <c r="D308" s="403">
        <v>2024</v>
      </c>
      <c r="E308" s="411">
        <v>1010</v>
      </c>
      <c r="F308" s="405">
        <f t="shared" si="24"/>
        <v>45233</v>
      </c>
      <c r="G308" s="403">
        <f t="shared" si="25"/>
        <v>920</v>
      </c>
      <c r="I308" s="404">
        <v>45390</v>
      </c>
      <c r="J308" s="412">
        <v>864.25</v>
      </c>
      <c r="K308" s="404">
        <f t="shared" si="23"/>
        <v>45234</v>
      </c>
      <c r="L308" s="403">
        <f t="shared" si="26"/>
        <v>350.02499999999998</v>
      </c>
    </row>
    <row r="309" spans="1:12" x14ac:dyDescent="0.25">
      <c r="A309" s="409">
        <f t="shared" si="22"/>
        <v>45385</v>
      </c>
      <c r="B309" s="403">
        <v>4</v>
      </c>
      <c r="C309" s="403">
        <v>3</v>
      </c>
      <c r="D309" s="403">
        <v>2024</v>
      </c>
      <c r="E309" s="411">
        <v>1005</v>
      </c>
      <c r="F309" s="405">
        <f t="shared" si="24"/>
        <v>45234</v>
      </c>
      <c r="G309" s="403">
        <f t="shared" si="25"/>
        <v>920</v>
      </c>
      <c r="I309" s="404">
        <v>45391</v>
      </c>
      <c r="J309" s="412">
        <v>864.75</v>
      </c>
      <c r="K309" s="404">
        <f t="shared" si="23"/>
        <v>45235</v>
      </c>
      <c r="L309" s="403">
        <f t="shared" si="26"/>
        <v>350.02499999999998</v>
      </c>
    </row>
    <row r="310" spans="1:12" x14ac:dyDescent="0.25">
      <c r="A310" s="409">
        <f t="shared" si="22"/>
        <v>45386</v>
      </c>
      <c r="B310" s="403">
        <v>4</v>
      </c>
      <c r="C310" s="403">
        <v>4</v>
      </c>
      <c r="D310" s="403">
        <v>2024</v>
      </c>
      <c r="E310" s="411">
        <v>1000</v>
      </c>
      <c r="F310" s="405">
        <f t="shared" si="24"/>
        <v>45235</v>
      </c>
      <c r="G310" s="403">
        <f t="shared" si="25"/>
        <v>920</v>
      </c>
      <c r="I310" s="404">
        <v>45392</v>
      </c>
      <c r="J310" s="412">
        <v>865.25</v>
      </c>
      <c r="K310" s="404">
        <f t="shared" si="23"/>
        <v>45236</v>
      </c>
      <c r="L310" s="403">
        <f t="shared" si="26"/>
        <v>350.02499999999998</v>
      </c>
    </row>
    <row r="311" spans="1:12" x14ac:dyDescent="0.25">
      <c r="A311" s="409">
        <f t="shared" si="22"/>
        <v>45387</v>
      </c>
      <c r="B311" s="403">
        <v>4</v>
      </c>
      <c r="C311" s="403">
        <v>5</v>
      </c>
      <c r="D311" s="403">
        <v>2024</v>
      </c>
      <c r="E311" s="411">
        <v>985</v>
      </c>
      <c r="F311" s="405">
        <f t="shared" si="24"/>
        <v>45236</v>
      </c>
      <c r="G311" s="403">
        <f t="shared" si="25"/>
        <v>920</v>
      </c>
      <c r="I311" s="404">
        <v>45393</v>
      </c>
      <c r="J311" s="412">
        <v>865.75</v>
      </c>
      <c r="K311" s="404">
        <f t="shared" si="23"/>
        <v>45237</v>
      </c>
      <c r="L311" s="403">
        <f t="shared" si="26"/>
        <v>350.02499999999998</v>
      </c>
    </row>
    <row r="312" spans="1:12" x14ac:dyDescent="0.25">
      <c r="A312" s="409">
        <f t="shared" si="22"/>
        <v>45390</v>
      </c>
      <c r="B312" s="403">
        <v>4</v>
      </c>
      <c r="C312" s="403">
        <v>8</v>
      </c>
      <c r="D312" s="403">
        <v>2024</v>
      </c>
      <c r="E312" s="411">
        <v>985</v>
      </c>
      <c r="F312" s="405">
        <f t="shared" si="24"/>
        <v>45237</v>
      </c>
      <c r="G312" s="403">
        <f t="shared" si="25"/>
        <v>890</v>
      </c>
      <c r="I312" s="404">
        <v>45394</v>
      </c>
      <c r="J312" s="412">
        <v>866.75</v>
      </c>
      <c r="K312" s="404">
        <f t="shared" si="23"/>
        <v>45238</v>
      </c>
      <c r="L312" s="403">
        <f t="shared" si="26"/>
        <v>350.02499999999998</v>
      </c>
    </row>
    <row r="313" spans="1:12" x14ac:dyDescent="0.25">
      <c r="A313" s="409">
        <f t="shared" si="22"/>
        <v>45391</v>
      </c>
      <c r="B313" s="403">
        <v>4</v>
      </c>
      <c r="C313" s="403">
        <v>9</v>
      </c>
      <c r="D313" s="403">
        <v>2024</v>
      </c>
      <c r="E313" s="411">
        <v>990</v>
      </c>
      <c r="F313" s="405">
        <f t="shared" si="24"/>
        <v>45238</v>
      </c>
      <c r="G313" s="403">
        <f t="shared" si="25"/>
        <v>890</v>
      </c>
      <c r="I313" s="404">
        <v>45397</v>
      </c>
      <c r="J313" s="412">
        <v>868.25</v>
      </c>
      <c r="K313" s="404">
        <f t="shared" si="23"/>
        <v>45239</v>
      </c>
      <c r="L313" s="403">
        <f t="shared" si="26"/>
        <v>350.02499999999998</v>
      </c>
    </row>
    <row r="314" spans="1:12" x14ac:dyDescent="0.25">
      <c r="A314" s="409">
        <f t="shared" si="22"/>
        <v>45392</v>
      </c>
      <c r="B314" s="403">
        <v>4</v>
      </c>
      <c r="C314" s="403">
        <v>10</v>
      </c>
      <c r="D314" s="403">
        <v>2024</v>
      </c>
      <c r="E314" s="411">
        <v>1000</v>
      </c>
      <c r="F314" s="405">
        <f t="shared" si="24"/>
        <v>45239</v>
      </c>
      <c r="G314" s="403">
        <f t="shared" si="25"/>
        <v>950</v>
      </c>
      <c r="I314" s="404">
        <v>45398</v>
      </c>
      <c r="J314" s="412">
        <v>868.75</v>
      </c>
      <c r="K314" s="404">
        <f t="shared" si="23"/>
        <v>45240</v>
      </c>
      <c r="L314" s="403">
        <f t="shared" si="26"/>
        <v>350</v>
      </c>
    </row>
    <row r="315" spans="1:12" x14ac:dyDescent="0.25">
      <c r="A315" s="409">
        <f t="shared" si="22"/>
        <v>45393</v>
      </c>
      <c r="B315" s="403">
        <v>4</v>
      </c>
      <c r="C315" s="403">
        <v>11</v>
      </c>
      <c r="D315" s="403">
        <v>2024</v>
      </c>
      <c r="E315" s="411">
        <v>995</v>
      </c>
      <c r="F315" s="405">
        <f t="shared" si="24"/>
        <v>45240</v>
      </c>
      <c r="G315" s="403">
        <f t="shared" si="25"/>
        <v>955</v>
      </c>
      <c r="I315" s="404">
        <v>45399</v>
      </c>
      <c r="J315" s="412">
        <v>869.25</v>
      </c>
      <c r="K315" s="404">
        <f t="shared" si="23"/>
        <v>45241</v>
      </c>
      <c r="L315" s="403">
        <f t="shared" si="26"/>
        <v>350</v>
      </c>
    </row>
    <row r="316" spans="1:12" x14ac:dyDescent="0.25">
      <c r="A316" s="409">
        <f t="shared" si="22"/>
        <v>45394</v>
      </c>
      <c r="B316" s="403">
        <v>4</v>
      </c>
      <c r="C316" s="403">
        <v>12</v>
      </c>
      <c r="D316" s="403">
        <v>2024</v>
      </c>
      <c r="E316" s="411">
        <v>1005</v>
      </c>
      <c r="F316" s="405">
        <f t="shared" si="24"/>
        <v>45241</v>
      </c>
      <c r="G316" s="403">
        <f t="shared" si="25"/>
        <v>955</v>
      </c>
      <c r="I316" s="404">
        <v>45400</v>
      </c>
      <c r="J316" s="412">
        <v>869.75</v>
      </c>
      <c r="K316" s="404">
        <f t="shared" si="23"/>
        <v>45242</v>
      </c>
      <c r="L316" s="403">
        <f t="shared" si="26"/>
        <v>350</v>
      </c>
    </row>
    <row r="317" spans="1:12" x14ac:dyDescent="0.25">
      <c r="A317" s="409">
        <f t="shared" si="22"/>
        <v>45397</v>
      </c>
      <c r="B317" s="403">
        <v>4</v>
      </c>
      <c r="C317" s="403">
        <v>15</v>
      </c>
      <c r="D317" s="403">
        <v>2024</v>
      </c>
      <c r="E317" s="411">
        <v>1005</v>
      </c>
      <c r="F317" s="405">
        <f t="shared" si="24"/>
        <v>45242</v>
      </c>
      <c r="G317" s="403">
        <f t="shared" si="25"/>
        <v>955</v>
      </c>
      <c r="I317" s="404">
        <v>45401</v>
      </c>
      <c r="J317" s="412">
        <v>870.75</v>
      </c>
      <c r="K317" s="404">
        <f t="shared" si="23"/>
        <v>45243</v>
      </c>
      <c r="L317" s="403">
        <f t="shared" si="26"/>
        <v>350.02499999999998</v>
      </c>
    </row>
    <row r="318" spans="1:12" x14ac:dyDescent="0.25">
      <c r="A318" s="409">
        <f t="shared" si="22"/>
        <v>45398</v>
      </c>
      <c r="B318" s="403">
        <v>4</v>
      </c>
      <c r="C318" s="403">
        <v>16</v>
      </c>
      <c r="D318" s="403">
        <v>2024</v>
      </c>
      <c r="E318" s="411">
        <v>1040</v>
      </c>
      <c r="F318" s="405">
        <f t="shared" si="24"/>
        <v>45243</v>
      </c>
      <c r="G318" s="403">
        <f t="shared" si="25"/>
        <v>925</v>
      </c>
      <c r="I318" s="404">
        <v>45404</v>
      </c>
      <c r="J318" s="412">
        <v>872.25</v>
      </c>
      <c r="K318" s="404">
        <f t="shared" si="23"/>
        <v>45244</v>
      </c>
      <c r="L318" s="403">
        <f t="shared" si="26"/>
        <v>350.02499999999998</v>
      </c>
    </row>
    <row r="319" spans="1:12" x14ac:dyDescent="0.25">
      <c r="A319" s="409">
        <f t="shared" si="22"/>
        <v>45399</v>
      </c>
      <c r="B319" s="403">
        <v>4</v>
      </c>
      <c r="C319" s="403">
        <v>17</v>
      </c>
      <c r="D319" s="403">
        <v>2024</v>
      </c>
      <c r="E319" s="411">
        <v>1035</v>
      </c>
      <c r="F319" s="405">
        <f t="shared" si="24"/>
        <v>45244</v>
      </c>
      <c r="G319" s="403">
        <f t="shared" si="25"/>
        <v>925</v>
      </c>
      <c r="I319" s="404">
        <v>45405</v>
      </c>
      <c r="J319" s="412">
        <v>872.75</v>
      </c>
      <c r="K319" s="404">
        <f t="shared" si="23"/>
        <v>45245</v>
      </c>
      <c r="L319" s="403">
        <f t="shared" si="26"/>
        <v>353.00830000000002</v>
      </c>
    </row>
    <row r="320" spans="1:12" x14ac:dyDescent="0.25">
      <c r="A320" s="409">
        <f t="shared" si="22"/>
        <v>45400</v>
      </c>
      <c r="B320" s="403">
        <v>4</v>
      </c>
      <c r="C320" s="403">
        <v>18</v>
      </c>
      <c r="D320" s="403">
        <v>2024</v>
      </c>
      <c r="E320" s="411">
        <v>1030</v>
      </c>
      <c r="F320" s="405">
        <f t="shared" si="24"/>
        <v>45245</v>
      </c>
      <c r="G320" s="403">
        <f t="shared" si="25"/>
        <v>1000</v>
      </c>
      <c r="I320" s="404">
        <v>45406</v>
      </c>
      <c r="J320" s="412">
        <v>873.25</v>
      </c>
      <c r="K320" s="404">
        <f t="shared" si="23"/>
        <v>45246</v>
      </c>
      <c r="L320" s="403">
        <f t="shared" si="26"/>
        <v>353.47500000000002</v>
      </c>
    </row>
    <row r="321" spans="1:12" x14ac:dyDescent="0.25">
      <c r="A321" s="409">
        <f t="shared" si="22"/>
        <v>45401</v>
      </c>
      <c r="B321" s="403">
        <v>4</v>
      </c>
      <c r="C321" s="403">
        <v>19</v>
      </c>
      <c r="D321" s="403">
        <v>2024</v>
      </c>
      <c r="E321" s="411">
        <v>1015</v>
      </c>
      <c r="F321" s="405">
        <f t="shared" si="24"/>
        <v>45246</v>
      </c>
      <c r="G321" s="403">
        <f t="shared" si="25"/>
        <v>960</v>
      </c>
      <c r="I321" s="404">
        <v>45407</v>
      </c>
      <c r="J321" s="412">
        <v>873.75</v>
      </c>
      <c r="K321" s="404">
        <f t="shared" si="23"/>
        <v>45247</v>
      </c>
      <c r="L321" s="403">
        <f t="shared" si="26"/>
        <v>354.00830000000002</v>
      </c>
    </row>
    <row r="322" spans="1:12" x14ac:dyDescent="0.25">
      <c r="A322" s="409">
        <f t="shared" si="22"/>
        <v>45404</v>
      </c>
      <c r="B322" s="403">
        <v>4</v>
      </c>
      <c r="C322" s="403">
        <v>22</v>
      </c>
      <c r="D322" s="403">
        <v>2024</v>
      </c>
      <c r="E322" s="411">
        <v>1025</v>
      </c>
      <c r="F322" s="405">
        <f t="shared" si="24"/>
        <v>45247</v>
      </c>
      <c r="G322" s="403">
        <f t="shared" si="25"/>
        <v>950</v>
      </c>
      <c r="I322" s="404">
        <v>45408</v>
      </c>
      <c r="J322" s="412">
        <v>874.75</v>
      </c>
      <c r="K322" s="404">
        <f t="shared" si="23"/>
        <v>45248</v>
      </c>
      <c r="L322" s="403">
        <f t="shared" si="26"/>
        <v>354.00830000000002</v>
      </c>
    </row>
    <row r="323" spans="1:12" x14ac:dyDescent="0.25">
      <c r="A323" s="409">
        <f t="shared" ref="A323:A386" si="27">DATE(D323,B323,C323)</f>
        <v>45405</v>
      </c>
      <c r="B323" s="403">
        <v>4</v>
      </c>
      <c r="C323" s="403">
        <v>23</v>
      </c>
      <c r="D323" s="403">
        <v>2024</v>
      </c>
      <c r="E323" s="411">
        <v>1030</v>
      </c>
      <c r="F323" s="405">
        <f t="shared" si="24"/>
        <v>45248</v>
      </c>
      <c r="G323" s="403">
        <f t="shared" si="25"/>
        <v>950</v>
      </c>
      <c r="I323" s="404">
        <v>45411</v>
      </c>
      <c r="J323" s="412">
        <v>876.41669999999999</v>
      </c>
      <c r="K323" s="404">
        <f t="shared" ref="K323:K386" si="28">+K322+1</f>
        <v>45249</v>
      </c>
      <c r="L323" s="403">
        <f t="shared" si="26"/>
        <v>354.00830000000002</v>
      </c>
    </row>
    <row r="324" spans="1:12" x14ac:dyDescent="0.25">
      <c r="A324" s="409">
        <f t="shared" si="27"/>
        <v>45406</v>
      </c>
      <c r="B324" s="403">
        <v>4</v>
      </c>
      <c r="C324" s="403">
        <v>24</v>
      </c>
      <c r="D324" s="403">
        <v>2024</v>
      </c>
      <c r="E324" s="411">
        <v>1035</v>
      </c>
      <c r="F324" s="405">
        <f t="shared" ref="F324:F387" si="29">F323+1</f>
        <v>45249</v>
      </c>
      <c r="G324" s="403">
        <f t="shared" ref="G324:G387" si="30">+IF(SUMIFS($E$2:$E$1575,$A$2:$A$1575,F324)=0,G323,SUMIFS($E$2:$E$1575,$A$2:$A$1575,F324))</f>
        <v>950</v>
      </c>
      <c r="I324" s="404">
        <v>45412</v>
      </c>
      <c r="J324" s="412">
        <v>876.75</v>
      </c>
      <c r="K324" s="404">
        <f t="shared" si="28"/>
        <v>45250</v>
      </c>
      <c r="L324" s="403">
        <f t="shared" si="26"/>
        <v>354.00830000000002</v>
      </c>
    </row>
    <row r="325" spans="1:12" x14ac:dyDescent="0.25">
      <c r="A325" s="409">
        <f t="shared" si="27"/>
        <v>45407</v>
      </c>
      <c r="B325" s="403">
        <v>4</v>
      </c>
      <c r="C325" s="403">
        <v>25</v>
      </c>
      <c r="D325" s="403">
        <v>2024</v>
      </c>
      <c r="E325" s="411">
        <v>1045</v>
      </c>
      <c r="F325" s="405">
        <f t="shared" si="29"/>
        <v>45250</v>
      </c>
      <c r="G325" s="403">
        <f t="shared" si="30"/>
        <v>950</v>
      </c>
      <c r="I325" s="404">
        <v>45414</v>
      </c>
      <c r="J325" s="412">
        <v>878.25</v>
      </c>
      <c r="K325" s="404">
        <f t="shared" si="28"/>
        <v>45251</v>
      </c>
      <c r="L325" s="403">
        <f t="shared" si="26"/>
        <v>356.02499999999998</v>
      </c>
    </row>
    <row r="326" spans="1:12" x14ac:dyDescent="0.25">
      <c r="A326" s="409">
        <f t="shared" si="27"/>
        <v>45408</v>
      </c>
      <c r="B326" s="403">
        <v>4</v>
      </c>
      <c r="C326" s="403">
        <v>26</v>
      </c>
      <c r="D326" s="403">
        <v>2024</v>
      </c>
      <c r="E326" s="411">
        <v>1055</v>
      </c>
      <c r="F326" s="405">
        <f t="shared" si="29"/>
        <v>45251</v>
      </c>
      <c r="G326" s="403">
        <f t="shared" si="30"/>
        <v>1075</v>
      </c>
      <c r="I326" s="404">
        <v>45415</v>
      </c>
      <c r="J326" s="412">
        <v>878.75</v>
      </c>
      <c r="K326" s="404">
        <f t="shared" si="28"/>
        <v>45252</v>
      </c>
      <c r="L326" s="403">
        <f t="shared" si="26"/>
        <v>356.50830000000002</v>
      </c>
    </row>
    <row r="327" spans="1:12" x14ac:dyDescent="0.25">
      <c r="A327" s="409">
        <f t="shared" si="27"/>
        <v>45411</v>
      </c>
      <c r="B327" s="403">
        <v>4</v>
      </c>
      <c r="C327" s="403">
        <v>29</v>
      </c>
      <c r="D327" s="403">
        <v>2024</v>
      </c>
      <c r="E327" s="411">
        <v>1045</v>
      </c>
      <c r="F327" s="405">
        <f t="shared" si="29"/>
        <v>45252</v>
      </c>
      <c r="G327" s="403">
        <f t="shared" si="30"/>
        <v>1075</v>
      </c>
      <c r="I327" s="404">
        <v>45418</v>
      </c>
      <c r="J327" s="412">
        <v>880.25</v>
      </c>
      <c r="K327" s="404">
        <f t="shared" si="28"/>
        <v>45253</v>
      </c>
      <c r="L327" s="403">
        <f t="shared" si="26"/>
        <v>357.00830000000002</v>
      </c>
    </row>
    <row r="328" spans="1:12" x14ac:dyDescent="0.25">
      <c r="A328" s="409">
        <f t="shared" si="27"/>
        <v>45412</v>
      </c>
      <c r="B328" s="403">
        <v>4</v>
      </c>
      <c r="C328" s="403">
        <v>30</v>
      </c>
      <c r="D328" s="403">
        <v>2024</v>
      </c>
      <c r="E328" s="411">
        <v>1040</v>
      </c>
      <c r="F328" s="405">
        <f t="shared" si="29"/>
        <v>45253</v>
      </c>
      <c r="G328" s="403">
        <f t="shared" si="30"/>
        <v>1055</v>
      </c>
      <c r="I328" s="404">
        <v>45419</v>
      </c>
      <c r="J328" s="412">
        <v>880.75</v>
      </c>
      <c r="K328" s="404">
        <f t="shared" si="28"/>
        <v>45254</v>
      </c>
      <c r="L328" s="403">
        <f t="shared" ref="L328:L391" si="31">+IF(SUMIFS($J$1:$J$1574,$I$1:$I$1574,K328)=0,L327,SUMIFS($J$1:$J$1574,$I$1:$I$1574,K328))</f>
        <v>357.52499999999998</v>
      </c>
    </row>
    <row r="329" spans="1:12" x14ac:dyDescent="0.25">
      <c r="A329" s="409">
        <f t="shared" si="27"/>
        <v>45414</v>
      </c>
      <c r="B329" s="403">
        <v>5</v>
      </c>
      <c r="C329" s="403">
        <v>2</v>
      </c>
      <c r="D329" s="403">
        <v>2024</v>
      </c>
      <c r="E329" s="411">
        <v>1040</v>
      </c>
      <c r="F329" s="405">
        <f t="shared" si="29"/>
        <v>45254</v>
      </c>
      <c r="G329" s="403">
        <f t="shared" si="30"/>
        <v>1000</v>
      </c>
      <c r="I329" s="404">
        <v>45420</v>
      </c>
      <c r="J329" s="412">
        <v>881.75</v>
      </c>
      <c r="K329" s="404">
        <f t="shared" si="28"/>
        <v>45255</v>
      </c>
      <c r="L329" s="403">
        <f t="shared" si="31"/>
        <v>357.52499999999998</v>
      </c>
    </row>
    <row r="330" spans="1:12" x14ac:dyDescent="0.25">
      <c r="A330" s="409">
        <f t="shared" si="27"/>
        <v>45415</v>
      </c>
      <c r="B330" s="403">
        <v>5</v>
      </c>
      <c r="C330" s="403">
        <v>3</v>
      </c>
      <c r="D330" s="403">
        <v>2024</v>
      </c>
      <c r="E330" s="411">
        <v>1035</v>
      </c>
      <c r="F330" s="405">
        <f t="shared" si="29"/>
        <v>45255</v>
      </c>
      <c r="G330" s="403">
        <f t="shared" si="30"/>
        <v>1000</v>
      </c>
      <c r="I330" s="404">
        <v>45421</v>
      </c>
      <c r="J330" s="412">
        <v>882.25</v>
      </c>
      <c r="K330" s="404">
        <f t="shared" si="28"/>
        <v>45256</v>
      </c>
      <c r="L330" s="403">
        <f t="shared" si="31"/>
        <v>357.52499999999998</v>
      </c>
    </row>
    <row r="331" spans="1:12" x14ac:dyDescent="0.25">
      <c r="A331" s="409">
        <f t="shared" si="27"/>
        <v>45418</v>
      </c>
      <c r="B331" s="403">
        <v>5</v>
      </c>
      <c r="C331" s="403">
        <v>6</v>
      </c>
      <c r="D331" s="403">
        <v>2024</v>
      </c>
      <c r="E331" s="411">
        <v>1045</v>
      </c>
      <c r="F331" s="405">
        <f t="shared" si="29"/>
        <v>45256</v>
      </c>
      <c r="G331" s="403">
        <f t="shared" si="30"/>
        <v>1000</v>
      </c>
      <c r="I331" s="404">
        <v>45422</v>
      </c>
      <c r="J331" s="412">
        <v>882.75</v>
      </c>
      <c r="K331" s="404">
        <f t="shared" si="28"/>
        <v>45257</v>
      </c>
      <c r="L331" s="403">
        <f t="shared" si="31"/>
        <v>359.02499999999998</v>
      </c>
    </row>
    <row r="332" spans="1:12" x14ac:dyDescent="0.25">
      <c r="A332" s="409">
        <f t="shared" si="27"/>
        <v>45419</v>
      </c>
      <c r="B332" s="403">
        <v>5</v>
      </c>
      <c r="C332" s="403">
        <v>7</v>
      </c>
      <c r="D332" s="403">
        <v>2024</v>
      </c>
      <c r="E332" s="411">
        <v>1040</v>
      </c>
      <c r="F332" s="405">
        <f t="shared" si="29"/>
        <v>45257</v>
      </c>
      <c r="G332" s="403">
        <f t="shared" si="30"/>
        <v>995</v>
      </c>
      <c r="I332" s="404">
        <v>45425</v>
      </c>
      <c r="J332" s="412">
        <v>884.25</v>
      </c>
      <c r="K332" s="404">
        <f t="shared" si="28"/>
        <v>45258</v>
      </c>
      <c r="L332" s="403">
        <f t="shared" si="31"/>
        <v>359.52499999999998</v>
      </c>
    </row>
    <row r="333" spans="1:12" x14ac:dyDescent="0.25">
      <c r="A333" s="409">
        <f t="shared" si="27"/>
        <v>45420</v>
      </c>
      <c r="B333" s="403">
        <v>5</v>
      </c>
      <c r="C333" s="403">
        <v>8</v>
      </c>
      <c r="D333" s="403">
        <v>2024</v>
      </c>
      <c r="E333" s="411">
        <v>1040</v>
      </c>
      <c r="F333" s="405">
        <f t="shared" si="29"/>
        <v>45258</v>
      </c>
      <c r="G333" s="403">
        <f t="shared" si="30"/>
        <v>975</v>
      </c>
      <c r="I333" s="404">
        <v>45426</v>
      </c>
      <c r="J333" s="412">
        <v>885.25</v>
      </c>
      <c r="K333" s="404">
        <f t="shared" si="28"/>
        <v>45259</v>
      </c>
      <c r="L333" s="403">
        <f t="shared" si="31"/>
        <v>360.00830000000002</v>
      </c>
    </row>
    <row r="334" spans="1:12" x14ac:dyDescent="0.25">
      <c r="A334" s="409">
        <f t="shared" si="27"/>
        <v>45421</v>
      </c>
      <c r="B334" s="403">
        <v>5</v>
      </c>
      <c r="C334" s="403">
        <v>9</v>
      </c>
      <c r="D334" s="403">
        <v>2024</v>
      </c>
      <c r="E334" s="411">
        <v>1045</v>
      </c>
      <c r="F334" s="405">
        <f t="shared" si="29"/>
        <v>45259</v>
      </c>
      <c r="G334" s="403">
        <f t="shared" si="30"/>
        <v>930</v>
      </c>
      <c r="I334" s="404">
        <v>45427</v>
      </c>
      <c r="J334" s="412">
        <v>885.75</v>
      </c>
      <c r="K334" s="404">
        <f t="shared" si="28"/>
        <v>45260</v>
      </c>
      <c r="L334" s="403">
        <f t="shared" si="31"/>
        <v>360.52499999999998</v>
      </c>
    </row>
    <row r="335" spans="1:12" x14ac:dyDescent="0.25">
      <c r="A335" s="409">
        <f t="shared" si="27"/>
        <v>45422</v>
      </c>
      <c r="B335" s="403">
        <v>5</v>
      </c>
      <c r="C335" s="403">
        <v>10</v>
      </c>
      <c r="D335" s="403">
        <v>2024</v>
      </c>
      <c r="E335" s="411">
        <v>1040</v>
      </c>
      <c r="F335" s="405">
        <f t="shared" si="29"/>
        <v>45260</v>
      </c>
      <c r="G335" s="403">
        <f t="shared" si="30"/>
        <v>895</v>
      </c>
      <c r="I335" s="404">
        <v>45428</v>
      </c>
      <c r="J335" s="412">
        <v>886.25</v>
      </c>
      <c r="K335" s="404">
        <f t="shared" si="28"/>
        <v>45261</v>
      </c>
      <c r="L335" s="403">
        <f t="shared" si="31"/>
        <v>361.02499999999998</v>
      </c>
    </row>
    <row r="336" spans="1:12" x14ac:dyDescent="0.25">
      <c r="A336" s="409">
        <f t="shared" si="27"/>
        <v>45425</v>
      </c>
      <c r="B336" s="403">
        <v>5</v>
      </c>
      <c r="C336" s="403">
        <v>13</v>
      </c>
      <c r="D336" s="403">
        <v>2024</v>
      </c>
      <c r="E336" s="411">
        <v>1045</v>
      </c>
      <c r="F336" s="405">
        <f t="shared" si="29"/>
        <v>45261</v>
      </c>
      <c r="G336" s="403">
        <f t="shared" si="30"/>
        <v>955</v>
      </c>
      <c r="I336" s="404">
        <v>45429</v>
      </c>
      <c r="J336" s="412">
        <v>886.75</v>
      </c>
      <c r="K336" s="404">
        <f t="shared" si="28"/>
        <v>45262</v>
      </c>
      <c r="L336" s="403">
        <f t="shared" si="31"/>
        <v>361.02499999999998</v>
      </c>
    </row>
    <row r="337" spans="1:12" x14ac:dyDescent="0.25">
      <c r="A337" s="409">
        <f t="shared" si="27"/>
        <v>45426</v>
      </c>
      <c r="B337" s="403">
        <v>5</v>
      </c>
      <c r="C337" s="403">
        <v>14</v>
      </c>
      <c r="D337" s="403">
        <v>2024</v>
      </c>
      <c r="E337" s="411">
        <v>1060</v>
      </c>
      <c r="F337" s="405">
        <f t="shared" si="29"/>
        <v>45262</v>
      </c>
      <c r="G337" s="403">
        <f t="shared" si="30"/>
        <v>955</v>
      </c>
      <c r="I337" s="404">
        <v>45432</v>
      </c>
      <c r="J337" s="412">
        <v>888.75</v>
      </c>
      <c r="K337" s="404">
        <f t="shared" si="28"/>
        <v>45263</v>
      </c>
      <c r="L337" s="403">
        <f t="shared" si="31"/>
        <v>361.02499999999998</v>
      </c>
    </row>
    <row r="338" spans="1:12" x14ac:dyDescent="0.25">
      <c r="A338" s="409">
        <f t="shared" si="27"/>
        <v>45427</v>
      </c>
      <c r="B338" s="403">
        <v>5</v>
      </c>
      <c r="C338" s="403">
        <v>15</v>
      </c>
      <c r="D338" s="403">
        <v>2024</v>
      </c>
      <c r="E338" s="411">
        <v>1080</v>
      </c>
      <c r="F338" s="405">
        <f t="shared" si="29"/>
        <v>45263</v>
      </c>
      <c r="G338" s="403">
        <f t="shared" si="30"/>
        <v>955</v>
      </c>
      <c r="I338" s="404">
        <v>45433</v>
      </c>
      <c r="J338" s="412">
        <v>889.25</v>
      </c>
      <c r="K338" s="404">
        <f t="shared" si="28"/>
        <v>45264</v>
      </c>
      <c r="L338" s="403">
        <f t="shared" si="31"/>
        <v>362.52499999999998</v>
      </c>
    </row>
    <row r="339" spans="1:12" x14ac:dyDescent="0.25">
      <c r="A339" s="409">
        <f t="shared" si="27"/>
        <v>45428</v>
      </c>
      <c r="B339" s="403">
        <v>5</v>
      </c>
      <c r="C339" s="403">
        <v>16</v>
      </c>
      <c r="D339" s="403">
        <v>2024</v>
      </c>
      <c r="E339" s="411">
        <v>1100</v>
      </c>
      <c r="F339" s="405">
        <f t="shared" si="29"/>
        <v>45264</v>
      </c>
      <c r="G339" s="403">
        <f t="shared" si="30"/>
        <v>950</v>
      </c>
      <c r="I339" s="404">
        <v>45434</v>
      </c>
      <c r="J339" s="412">
        <v>889.75</v>
      </c>
      <c r="K339" s="404">
        <f t="shared" si="28"/>
        <v>45265</v>
      </c>
      <c r="L339" s="403">
        <f t="shared" si="31"/>
        <v>363.02499999999998</v>
      </c>
    </row>
    <row r="340" spans="1:12" x14ac:dyDescent="0.25">
      <c r="A340" s="409">
        <f t="shared" si="27"/>
        <v>45429</v>
      </c>
      <c r="B340" s="403">
        <v>5</v>
      </c>
      <c r="C340" s="403">
        <v>17</v>
      </c>
      <c r="D340" s="403">
        <v>2024</v>
      </c>
      <c r="E340" s="411">
        <v>1105</v>
      </c>
      <c r="F340" s="405">
        <f t="shared" si="29"/>
        <v>45265</v>
      </c>
      <c r="G340" s="403">
        <f t="shared" si="30"/>
        <v>910</v>
      </c>
      <c r="I340" s="404">
        <v>45435</v>
      </c>
      <c r="J340" s="412">
        <v>890.25</v>
      </c>
      <c r="K340" s="404">
        <f t="shared" si="28"/>
        <v>45266</v>
      </c>
      <c r="L340" s="403">
        <f t="shared" si="31"/>
        <v>363.55</v>
      </c>
    </row>
    <row r="341" spans="1:12" x14ac:dyDescent="0.25">
      <c r="A341" s="409">
        <f t="shared" si="27"/>
        <v>45432</v>
      </c>
      <c r="B341" s="403">
        <v>5</v>
      </c>
      <c r="C341" s="403">
        <v>20</v>
      </c>
      <c r="D341" s="403">
        <v>2024</v>
      </c>
      <c r="E341" s="411">
        <v>1160</v>
      </c>
      <c r="F341" s="405">
        <f t="shared" si="29"/>
        <v>45266</v>
      </c>
      <c r="G341" s="403">
        <f t="shared" si="30"/>
        <v>930</v>
      </c>
      <c r="I341" s="404">
        <v>45436</v>
      </c>
      <c r="J341" s="412">
        <v>890.75</v>
      </c>
      <c r="K341" s="404">
        <f t="shared" si="28"/>
        <v>45267</v>
      </c>
      <c r="L341" s="403">
        <f t="shared" si="31"/>
        <v>364.4083</v>
      </c>
    </row>
    <row r="342" spans="1:12" x14ac:dyDescent="0.25">
      <c r="A342" s="409">
        <f t="shared" si="27"/>
        <v>45433</v>
      </c>
      <c r="B342" s="403">
        <v>5</v>
      </c>
      <c r="C342" s="403">
        <v>21</v>
      </c>
      <c r="D342" s="403">
        <v>2024</v>
      </c>
      <c r="E342" s="411">
        <v>1230</v>
      </c>
      <c r="F342" s="405">
        <f t="shared" si="29"/>
        <v>45267</v>
      </c>
      <c r="G342" s="403">
        <f t="shared" si="30"/>
        <v>995</v>
      </c>
      <c r="I342" s="404">
        <v>45439</v>
      </c>
      <c r="J342" s="412">
        <v>892.75</v>
      </c>
      <c r="K342" s="404">
        <f t="shared" si="28"/>
        <v>45268</v>
      </c>
      <c r="L342" s="403">
        <f t="shared" si="31"/>
        <v>364.4083</v>
      </c>
    </row>
    <row r="343" spans="1:12" x14ac:dyDescent="0.25">
      <c r="A343" s="409">
        <f t="shared" si="27"/>
        <v>45434</v>
      </c>
      <c r="B343" s="403">
        <v>5</v>
      </c>
      <c r="C343" s="403">
        <v>22</v>
      </c>
      <c r="D343" s="403">
        <v>2024</v>
      </c>
      <c r="E343" s="411">
        <v>1270</v>
      </c>
      <c r="F343" s="405">
        <f t="shared" si="29"/>
        <v>45268</v>
      </c>
      <c r="G343" s="403">
        <f t="shared" si="30"/>
        <v>995</v>
      </c>
      <c r="I343" s="404">
        <v>45440</v>
      </c>
      <c r="J343" s="412">
        <v>893.25</v>
      </c>
      <c r="K343" s="404">
        <f t="shared" si="28"/>
        <v>45269</v>
      </c>
      <c r="L343" s="403">
        <f t="shared" si="31"/>
        <v>364.4083</v>
      </c>
    </row>
    <row r="344" spans="1:12" x14ac:dyDescent="0.25">
      <c r="A344" s="409">
        <f t="shared" si="27"/>
        <v>45435</v>
      </c>
      <c r="B344" s="403">
        <v>5</v>
      </c>
      <c r="C344" s="403">
        <v>23</v>
      </c>
      <c r="D344" s="403">
        <v>2024</v>
      </c>
      <c r="E344" s="411">
        <v>1290</v>
      </c>
      <c r="F344" s="405">
        <f t="shared" si="29"/>
        <v>45269</v>
      </c>
      <c r="G344" s="403">
        <f t="shared" si="30"/>
        <v>995</v>
      </c>
      <c r="I344" s="404">
        <v>45441</v>
      </c>
      <c r="J344" s="412">
        <v>893.75</v>
      </c>
      <c r="K344" s="404">
        <f t="shared" si="28"/>
        <v>45270</v>
      </c>
      <c r="L344" s="403">
        <f t="shared" si="31"/>
        <v>364.4083</v>
      </c>
    </row>
    <row r="345" spans="1:12" x14ac:dyDescent="0.25">
      <c r="A345" s="409">
        <f t="shared" si="27"/>
        <v>45436</v>
      </c>
      <c r="B345" s="403">
        <v>5</v>
      </c>
      <c r="C345" s="403">
        <v>24</v>
      </c>
      <c r="D345" s="403">
        <v>2024</v>
      </c>
      <c r="E345" s="411">
        <v>1240</v>
      </c>
      <c r="F345" s="405">
        <f t="shared" si="29"/>
        <v>45270</v>
      </c>
      <c r="G345" s="403">
        <f t="shared" si="30"/>
        <v>995</v>
      </c>
      <c r="I345" s="404">
        <v>45442</v>
      </c>
      <c r="J345" s="412">
        <v>894.25</v>
      </c>
      <c r="K345" s="404">
        <f t="shared" si="28"/>
        <v>45271</v>
      </c>
      <c r="L345" s="403">
        <f t="shared" si="31"/>
        <v>366</v>
      </c>
    </row>
    <row r="346" spans="1:12" x14ac:dyDescent="0.25">
      <c r="A346" s="409">
        <f t="shared" si="27"/>
        <v>45439</v>
      </c>
      <c r="B346" s="403">
        <v>5</v>
      </c>
      <c r="C346" s="403">
        <v>27</v>
      </c>
      <c r="D346" s="403">
        <v>2024</v>
      </c>
      <c r="E346" s="411">
        <v>1210</v>
      </c>
      <c r="F346" s="405">
        <f t="shared" si="29"/>
        <v>45271</v>
      </c>
      <c r="G346" s="403">
        <f t="shared" si="30"/>
        <v>980</v>
      </c>
      <c r="I346" s="404">
        <v>45443</v>
      </c>
      <c r="J346" s="412">
        <v>895.25</v>
      </c>
      <c r="K346" s="404">
        <f t="shared" si="28"/>
        <v>45272</v>
      </c>
      <c r="L346" s="403">
        <f t="shared" si="31"/>
        <v>366.5</v>
      </c>
    </row>
    <row r="347" spans="1:12" x14ac:dyDescent="0.25">
      <c r="A347" s="409">
        <f t="shared" si="27"/>
        <v>45440</v>
      </c>
      <c r="B347" s="403">
        <v>5</v>
      </c>
      <c r="C347" s="403">
        <v>28</v>
      </c>
      <c r="D347" s="403">
        <v>2024</v>
      </c>
      <c r="E347" s="411">
        <v>1210</v>
      </c>
      <c r="F347" s="405">
        <f t="shared" si="29"/>
        <v>45272</v>
      </c>
      <c r="G347" s="403">
        <f t="shared" si="30"/>
        <v>1005</v>
      </c>
      <c r="I347" s="404">
        <v>45446</v>
      </c>
      <c r="J347" s="412">
        <v>896.41669999999999</v>
      </c>
      <c r="K347" s="404">
        <f t="shared" si="28"/>
        <v>45273</v>
      </c>
      <c r="L347" s="403">
        <f t="shared" si="31"/>
        <v>799.97500000000002</v>
      </c>
    </row>
    <row r="348" spans="1:12" x14ac:dyDescent="0.25">
      <c r="A348" s="409">
        <f t="shared" si="27"/>
        <v>45441</v>
      </c>
      <c r="B348" s="403">
        <v>5</v>
      </c>
      <c r="C348" s="403">
        <v>29</v>
      </c>
      <c r="D348" s="403">
        <v>2024</v>
      </c>
      <c r="E348" s="411">
        <v>1220</v>
      </c>
      <c r="F348" s="405">
        <f t="shared" si="29"/>
        <v>45273</v>
      </c>
      <c r="G348" s="403">
        <f t="shared" si="30"/>
        <v>1115</v>
      </c>
      <c r="I348" s="404">
        <v>45447</v>
      </c>
      <c r="J348" s="412">
        <v>896.91669999999999</v>
      </c>
      <c r="K348" s="404">
        <f t="shared" si="28"/>
        <v>45274</v>
      </c>
      <c r="L348" s="403">
        <f t="shared" si="31"/>
        <v>800.52499999999998</v>
      </c>
    </row>
    <row r="349" spans="1:12" x14ac:dyDescent="0.25">
      <c r="A349" s="409">
        <f t="shared" si="27"/>
        <v>45442</v>
      </c>
      <c r="B349" s="403">
        <v>5</v>
      </c>
      <c r="C349" s="403">
        <v>30</v>
      </c>
      <c r="D349" s="403">
        <v>2024</v>
      </c>
      <c r="E349" s="411">
        <v>1230</v>
      </c>
      <c r="F349" s="405">
        <f t="shared" si="29"/>
        <v>45274</v>
      </c>
      <c r="G349" s="403">
        <f t="shared" si="30"/>
        <v>995</v>
      </c>
      <c r="I349" s="404">
        <v>45448</v>
      </c>
      <c r="J349" s="412">
        <v>898.25</v>
      </c>
      <c r="K349" s="404">
        <f t="shared" si="28"/>
        <v>45275</v>
      </c>
      <c r="L349" s="403">
        <f t="shared" si="31"/>
        <v>801.07500000000005</v>
      </c>
    </row>
    <row r="350" spans="1:12" x14ac:dyDescent="0.25">
      <c r="A350" s="409">
        <f t="shared" si="27"/>
        <v>45443</v>
      </c>
      <c r="B350" s="403">
        <v>5</v>
      </c>
      <c r="C350" s="403">
        <v>31</v>
      </c>
      <c r="D350" s="403">
        <v>2024</v>
      </c>
      <c r="E350" s="411">
        <v>1230</v>
      </c>
      <c r="F350" s="405">
        <f t="shared" si="29"/>
        <v>45275</v>
      </c>
      <c r="G350" s="403">
        <f t="shared" si="30"/>
        <v>970</v>
      </c>
      <c r="I350" s="404">
        <v>45449</v>
      </c>
      <c r="J350" s="412">
        <v>898.5</v>
      </c>
      <c r="K350" s="404">
        <f t="shared" si="28"/>
        <v>45276</v>
      </c>
      <c r="L350" s="403">
        <f t="shared" si="31"/>
        <v>801.07500000000005</v>
      </c>
    </row>
    <row r="351" spans="1:12" x14ac:dyDescent="0.25">
      <c r="A351" s="409">
        <f t="shared" si="27"/>
        <v>45446</v>
      </c>
      <c r="B351" s="403">
        <v>6</v>
      </c>
      <c r="C351" s="403">
        <v>3</v>
      </c>
      <c r="D351" s="403">
        <v>2024</v>
      </c>
      <c r="E351" s="411">
        <v>1235</v>
      </c>
      <c r="F351" s="405">
        <f t="shared" si="29"/>
        <v>45276</v>
      </c>
      <c r="G351" s="403">
        <f t="shared" si="30"/>
        <v>970</v>
      </c>
      <c r="I351" s="404">
        <v>45450</v>
      </c>
      <c r="J351" s="412">
        <v>899.08330000000001</v>
      </c>
      <c r="K351" s="404">
        <f t="shared" si="28"/>
        <v>45277</v>
      </c>
      <c r="L351" s="403">
        <f t="shared" si="31"/>
        <v>801.07500000000005</v>
      </c>
    </row>
    <row r="352" spans="1:12" x14ac:dyDescent="0.25">
      <c r="A352" s="409">
        <f t="shared" si="27"/>
        <v>45447</v>
      </c>
      <c r="B352" s="403">
        <v>6</v>
      </c>
      <c r="C352" s="403">
        <v>4</v>
      </c>
      <c r="D352" s="403">
        <v>2024</v>
      </c>
      <c r="E352" s="411">
        <v>1265</v>
      </c>
      <c r="F352" s="405">
        <f t="shared" si="29"/>
        <v>45277</v>
      </c>
      <c r="G352" s="403">
        <f t="shared" si="30"/>
        <v>970</v>
      </c>
      <c r="I352" s="404">
        <v>45453</v>
      </c>
      <c r="J352" s="412">
        <v>901.16669999999999</v>
      </c>
      <c r="K352" s="404">
        <f t="shared" si="28"/>
        <v>45278</v>
      </c>
      <c r="L352" s="403">
        <f t="shared" si="31"/>
        <v>802.625</v>
      </c>
    </row>
    <row r="353" spans="1:12" x14ac:dyDescent="0.25">
      <c r="A353" s="409">
        <f t="shared" si="27"/>
        <v>45448</v>
      </c>
      <c r="B353" s="403">
        <v>6</v>
      </c>
      <c r="C353" s="403">
        <v>5</v>
      </c>
      <c r="D353" s="403">
        <v>2024</v>
      </c>
      <c r="E353" s="411">
        <v>1255</v>
      </c>
      <c r="F353" s="405">
        <f t="shared" si="29"/>
        <v>45278</v>
      </c>
      <c r="G353" s="403">
        <f t="shared" si="30"/>
        <v>985</v>
      </c>
      <c r="I353" s="404">
        <v>45454</v>
      </c>
      <c r="J353" s="412">
        <v>902.16669999999999</v>
      </c>
      <c r="K353" s="404">
        <f t="shared" si="28"/>
        <v>45279</v>
      </c>
      <c r="L353" s="403">
        <f t="shared" si="31"/>
        <v>803.17499999999995</v>
      </c>
    </row>
    <row r="354" spans="1:12" x14ac:dyDescent="0.25">
      <c r="A354" s="409">
        <f t="shared" si="27"/>
        <v>45449</v>
      </c>
      <c r="B354" s="403">
        <v>6</v>
      </c>
      <c r="C354" s="403">
        <v>6</v>
      </c>
      <c r="D354" s="403">
        <v>2024</v>
      </c>
      <c r="E354" s="411">
        <v>1250</v>
      </c>
      <c r="F354" s="405">
        <f t="shared" si="29"/>
        <v>45279</v>
      </c>
      <c r="G354" s="403">
        <f t="shared" si="30"/>
        <v>995</v>
      </c>
      <c r="I354" s="404">
        <v>45455</v>
      </c>
      <c r="J354" s="412">
        <v>902.25</v>
      </c>
      <c r="K354" s="404">
        <f t="shared" si="28"/>
        <v>45280</v>
      </c>
      <c r="L354" s="403">
        <f t="shared" si="31"/>
        <v>803.72500000000002</v>
      </c>
    </row>
    <row r="355" spans="1:12" x14ac:dyDescent="0.25">
      <c r="A355" s="409">
        <f t="shared" si="27"/>
        <v>45450</v>
      </c>
      <c r="B355" s="403">
        <v>6</v>
      </c>
      <c r="C355" s="403">
        <v>7</v>
      </c>
      <c r="D355" s="403">
        <v>2024</v>
      </c>
      <c r="E355" s="411">
        <v>1260</v>
      </c>
      <c r="F355" s="405">
        <f t="shared" si="29"/>
        <v>45280</v>
      </c>
      <c r="G355" s="403">
        <f t="shared" si="30"/>
        <v>995</v>
      </c>
      <c r="I355" s="404">
        <v>45456</v>
      </c>
      <c r="J355" s="412">
        <v>902.58330000000001</v>
      </c>
      <c r="K355" s="404">
        <f t="shared" si="28"/>
        <v>45281</v>
      </c>
      <c r="L355" s="403">
        <f t="shared" si="31"/>
        <v>804.22500000000002</v>
      </c>
    </row>
    <row r="356" spans="1:12" x14ac:dyDescent="0.25">
      <c r="A356" s="409">
        <f t="shared" si="27"/>
        <v>45453</v>
      </c>
      <c r="B356" s="403">
        <v>6</v>
      </c>
      <c r="C356" s="403">
        <v>10</v>
      </c>
      <c r="D356" s="403">
        <v>2024</v>
      </c>
      <c r="E356" s="411">
        <v>1285</v>
      </c>
      <c r="F356" s="405">
        <f t="shared" si="29"/>
        <v>45281</v>
      </c>
      <c r="G356" s="403">
        <f t="shared" si="30"/>
        <v>975</v>
      </c>
      <c r="I356" s="404">
        <v>45457</v>
      </c>
      <c r="J356" s="412">
        <v>902.66669999999999</v>
      </c>
      <c r="K356" s="404">
        <f t="shared" si="28"/>
        <v>45282</v>
      </c>
      <c r="L356" s="403">
        <f t="shared" si="31"/>
        <v>804.77499999999998</v>
      </c>
    </row>
    <row r="357" spans="1:12" x14ac:dyDescent="0.25">
      <c r="A357" s="409">
        <f t="shared" si="27"/>
        <v>45454</v>
      </c>
      <c r="B357" s="403">
        <v>6</v>
      </c>
      <c r="C357" s="403">
        <v>11</v>
      </c>
      <c r="D357" s="403">
        <v>2024</v>
      </c>
      <c r="E357" s="411">
        <v>1295</v>
      </c>
      <c r="F357" s="405">
        <f t="shared" si="29"/>
        <v>45282</v>
      </c>
      <c r="G357" s="403">
        <f t="shared" si="30"/>
        <v>980</v>
      </c>
      <c r="I357" s="404">
        <v>45461</v>
      </c>
      <c r="J357" s="412">
        <v>905.41669999999999</v>
      </c>
      <c r="K357" s="404">
        <f t="shared" si="28"/>
        <v>45283</v>
      </c>
      <c r="L357" s="403">
        <f t="shared" si="31"/>
        <v>804.77499999999998</v>
      </c>
    </row>
    <row r="358" spans="1:12" x14ac:dyDescent="0.25">
      <c r="A358" s="409">
        <f t="shared" si="27"/>
        <v>45455</v>
      </c>
      <c r="B358" s="403">
        <v>6</v>
      </c>
      <c r="C358" s="403">
        <v>12</v>
      </c>
      <c r="D358" s="403">
        <v>2024</v>
      </c>
      <c r="E358" s="411">
        <v>1285</v>
      </c>
      <c r="F358" s="405">
        <f t="shared" si="29"/>
        <v>45283</v>
      </c>
      <c r="G358" s="403">
        <f t="shared" si="30"/>
        <v>980</v>
      </c>
      <c r="I358" s="404">
        <v>45462</v>
      </c>
      <c r="J358" s="412">
        <v>906</v>
      </c>
      <c r="K358" s="404">
        <f t="shared" si="28"/>
        <v>45284</v>
      </c>
      <c r="L358" s="403">
        <f t="shared" si="31"/>
        <v>804.77499999999998</v>
      </c>
    </row>
    <row r="359" spans="1:12" x14ac:dyDescent="0.25">
      <c r="A359" s="409">
        <f t="shared" si="27"/>
        <v>45456</v>
      </c>
      <c r="B359" s="403">
        <v>6</v>
      </c>
      <c r="C359" s="403">
        <v>13</v>
      </c>
      <c r="D359" s="403">
        <v>2024</v>
      </c>
      <c r="E359" s="411">
        <v>1245</v>
      </c>
      <c r="F359" s="405">
        <f t="shared" si="29"/>
        <v>45284</v>
      </c>
      <c r="G359" s="403">
        <f t="shared" si="30"/>
        <v>980</v>
      </c>
      <c r="I359" s="404">
        <v>45467</v>
      </c>
      <c r="J359" s="412">
        <v>909.08330000000001</v>
      </c>
      <c r="K359" s="404">
        <f t="shared" si="28"/>
        <v>45285</v>
      </c>
      <c r="L359" s="403">
        <f t="shared" si="31"/>
        <v>804.77499999999998</v>
      </c>
    </row>
    <row r="360" spans="1:12" x14ac:dyDescent="0.25">
      <c r="A360" s="409">
        <f t="shared" si="27"/>
        <v>45457</v>
      </c>
      <c r="B360" s="403">
        <v>6</v>
      </c>
      <c r="C360" s="403">
        <v>14</v>
      </c>
      <c r="D360" s="403">
        <v>2024</v>
      </c>
      <c r="E360" s="411">
        <v>1280</v>
      </c>
      <c r="F360" s="405">
        <f t="shared" si="29"/>
        <v>45285</v>
      </c>
      <c r="G360" s="403">
        <f t="shared" si="30"/>
        <v>980</v>
      </c>
      <c r="I360" s="404">
        <v>45468</v>
      </c>
      <c r="J360" s="412">
        <v>909.66669999999999</v>
      </c>
      <c r="K360" s="404">
        <f t="shared" si="28"/>
        <v>45286</v>
      </c>
      <c r="L360" s="403">
        <f t="shared" si="31"/>
        <v>806.88329999999996</v>
      </c>
    </row>
    <row r="361" spans="1:12" x14ac:dyDescent="0.25">
      <c r="A361" s="409">
        <f t="shared" si="27"/>
        <v>45461</v>
      </c>
      <c r="B361" s="403">
        <v>6</v>
      </c>
      <c r="C361" s="403">
        <v>18</v>
      </c>
      <c r="D361" s="403">
        <v>2024</v>
      </c>
      <c r="E361" s="411">
        <v>1305</v>
      </c>
      <c r="F361" s="405">
        <f t="shared" si="29"/>
        <v>45286</v>
      </c>
      <c r="G361" s="403">
        <f t="shared" si="30"/>
        <v>995</v>
      </c>
      <c r="I361" s="404">
        <v>45469</v>
      </c>
      <c r="J361" s="412">
        <v>910.75</v>
      </c>
      <c r="K361" s="404">
        <f t="shared" si="28"/>
        <v>45287</v>
      </c>
      <c r="L361" s="403">
        <f t="shared" si="31"/>
        <v>807.42499999999995</v>
      </c>
    </row>
    <row r="362" spans="1:12" x14ac:dyDescent="0.25">
      <c r="A362" s="409">
        <f t="shared" si="27"/>
        <v>45462</v>
      </c>
      <c r="B362" s="403">
        <v>6</v>
      </c>
      <c r="C362" s="403">
        <v>19</v>
      </c>
      <c r="D362" s="403">
        <v>2024</v>
      </c>
      <c r="E362" s="411">
        <v>1300</v>
      </c>
      <c r="F362" s="405">
        <f t="shared" si="29"/>
        <v>45287</v>
      </c>
      <c r="G362" s="403">
        <f t="shared" si="30"/>
        <v>1000</v>
      </c>
      <c r="I362" s="404">
        <v>45470</v>
      </c>
      <c r="J362" s="412">
        <v>911.58330000000001</v>
      </c>
      <c r="K362" s="404">
        <f t="shared" si="28"/>
        <v>45288</v>
      </c>
      <c r="L362" s="403">
        <f t="shared" si="31"/>
        <v>807.97500000000002</v>
      </c>
    </row>
    <row r="363" spans="1:12" x14ac:dyDescent="0.25">
      <c r="A363" s="409">
        <f t="shared" si="27"/>
        <v>45467</v>
      </c>
      <c r="B363" s="403">
        <v>6</v>
      </c>
      <c r="C363" s="403">
        <v>24</v>
      </c>
      <c r="D363" s="403">
        <v>2024</v>
      </c>
      <c r="E363" s="411">
        <v>1330</v>
      </c>
      <c r="F363" s="405">
        <f t="shared" si="29"/>
        <v>45288</v>
      </c>
      <c r="G363" s="403">
        <f t="shared" si="30"/>
        <v>1000</v>
      </c>
      <c r="I363" s="404">
        <v>45471</v>
      </c>
      <c r="J363" s="412">
        <v>911.75</v>
      </c>
      <c r="K363" s="404">
        <f t="shared" si="28"/>
        <v>45289</v>
      </c>
      <c r="L363" s="403">
        <f t="shared" si="31"/>
        <v>808.48329999999999</v>
      </c>
    </row>
    <row r="364" spans="1:12" x14ac:dyDescent="0.25">
      <c r="A364" s="409">
        <f t="shared" si="27"/>
        <v>45468</v>
      </c>
      <c r="B364" s="403">
        <v>6</v>
      </c>
      <c r="C364" s="403">
        <v>25</v>
      </c>
      <c r="D364" s="403">
        <v>2024</v>
      </c>
      <c r="E364" s="411">
        <v>1360</v>
      </c>
      <c r="F364" s="405">
        <f t="shared" si="29"/>
        <v>45289</v>
      </c>
      <c r="G364" s="403">
        <f t="shared" si="30"/>
        <v>1015</v>
      </c>
      <c r="I364" s="404">
        <v>45474</v>
      </c>
      <c r="J364" s="412">
        <v>914.5</v>
      </c>
      <c r="K364" s="404">
        <f t="shared" si="28"/>
        <v>45290</v>
      </c>
      <c r="L364" s="403">
        <f t="shared" si="31"/>
        <v>808.48329999999999</v>
      </c>
    </row>
    <row r="365" spans="1:12" x14ac:dyDescent="0.25">
      <c r="A365" s="409">
        <f t="shared" si="27"/>
        <v>45469</v>
      </c>
      <c r="B365" s="403">
        <v>6</v>
      </c>
      <c r="C365" s="403">
        <v>26</v>
      </c>
      <c r="D365" s="403">
        <v>2024</v>
      </c>
      <c r="E365" s="411">
        <v>1370</v>
      </c>
      <c r="F365" s="405">
        <f t="shared" si="29"/>
        <v>45290</v>
      </c>
      <c r="G365" s="403">
        <f t="shared" si="30"/>
        <v>1015</v>
      </c>
      <c r="I365" s="404">
        <v>45475</v>
      </c>
      <c r="J365" s="412">
        <v>915.16669999999999</v>
      </c>
      <c r="K365" s="404">
        <f t="shared" si="28"/>
        <v>45291</v>
      </c>
      <c r="L365" s="403">
        <f t="shared" si="31"/>
        <v>808.48329999999999</v>
      </c>
    </row>
    <row r="366" spans="1:12" x14ac:dyDescent="0.25">
      <c r="A366" s="409">
        <f t="shared" si="27"/>
        <v>45470</v>
      </c>
      <c r="B366" s="403">
        <v>6</v>
      </c>
      <c r="C366" s="403">
        <v>27</v>
      </c>
      <c r="D366" s="403">
        <v>2024</v>
      </c>
      <c r="E366" s="411">
        <v>1355</v>
      </c>
      <c r="F366" s="405">
        <f t="shared" si="29"/>
        <v>45291</v>
      </c>
      <c r="G366" s="403">
        <f t="shared" si="30"/>
        <v>1015</v>
      </c>
      <c r="I366" s="404">
        <v>45476</v>
      </c>
      <c r="J366" s="412">
        <v>915.66669999999999</v>
      </c>
      <c r="K366" s="404">
        <f t="shared" si="28"/>
        <v>45292</v>
      </c>
      <c r="L366" s="403">
        <f t="shared" si="31"/>
        <v>808.48329999999999</v>
      </c>
    </row>
    <row r="367" spans="1:12" x14ac:dyDescent="0.25">
      <c r="A367" s="409">
        <f t="shared" si="27"/>
        <v>45471</v>
      </c>
      <c r="B367" s="403">
        <v>6</v>
      </c>
      <c r="C367" s="403">
        <v>28</v>
      </c>
      <c r="D367" s="403">
        <v>2024</v>
      </c>
      <c r="E367" s="411">
        <v>1365</v>
      </c>
      <c r="F367" s="405">
        <f t="shared" si="29"/>
        <v>45292</v>
      </c>
      <c r="G367" s="403">
        <f t="shared" si="30"/>
        <v>1015</v>
      </c>
      <c r="I367" s="404">
        <v>45477</v>
      </c>
      <c r="J367" s="412">
        <v>915.91669999999999</v>
      </c>
      <c r="K367" s="404">
        <f t="shared" si="28"/>
        <v>45293</v>
      </c>
      <c r="L367" s="403">
        <f t="shared" si="31"/>
        <v>810.65</v>
      </c>
    </row>
    <row r="368" spans="1:12" x14ac:dyDescent="0.25">
      <c r="A368" s="409">
        <f t="shared" si="27"/>
        <v>45474</v>
      </c>
      <c r="B368" s="403">
        <v>7</v>
      </c>
      <c r="C368" s="403">
        <v>1</v>
      </c>
      <c r="D368" s="403">
        <v>2024</v>
      </c>
      <c r="E368" s="411">
        <v>1405</v>
      </c>
      <c r="F368" s="405">
        <f t="shared" si="29"/>
        <v>45293</v>
      </c>
      <c r="G368" s="403">
        <f t="shared" si="30"/>
        <v>1015</v>
      </c>
      <c r="I368" s="404">
        <v>45478</v>
      </c>
      <c r="J368" s="412">
        <v>918.25</v>
      </c>
      <c r="K368" s="404">
        <f t="shared" si="28"/>
        <v>45294</v>
      </c>
      <c r="L368" s="403">
        <f t="shared" si="31"/>
        <v>811.15</v>
      </c>
    </row>
    <row r="369" spans="1:12" x14ac:dyDescent="0.25">
      <c r="A369" s="409">
        <f t="shared" si="27"/>
        <v>45475</v>
      </c>
      <c r="B369" s="403">
        <v>7</v>
      </c>
      <c r="C369" s="403">
        <v>2</v>
      </c>
      <c r="D369" s="403">
        <v>2024</v>
      </c>
      <c r="E369" s="411">
        <v>1425</v>
      </c>
      <c r="F369" s="405">
        <f t="shared" si="29"/>
        <v>45294</v>
      </c>
      <c r="G369" s="403">
        <f t="shared" si="30"/>
        <v>1005</v>
      </c>
      <c r="I369" s="404">
        <v>45481</v>
      </c>
      <c r="J369" s="412">
        <v>918.91669999999999</v>
      </c>
      <c r="K369" s="404">
        <f t="shared" si="28"/>
        <v>45295</v>
      </c>
      <c r="L369" s="403">
        <f t="shared" si="31"/>
        <v>811.75</v>
      </c>
    </row>
    <row r="370" spans="1:12" x14ac:dyDescent="0.25">
      <c r="A370" s="409">
        <f t="shared" si="27"/>
        <v>45476</v>
      </c>
      <c r="B370" s="403">
        <v>7</v>
      </c>
      <c r="C370" s="403">
        <v>3</v>
      </c>
      <c r="D370" s="403">
        <v>2024</v>
      </c>
      <c r="E370" s="411">
        <v>1410</v>
      </c>
      <c r="F370" s="405">
        <f t="shared" si="29"/>
        <v>45295</v>
      </c>
      <c r="G370" s="403">
        <f t="shared" si="30"/>
        <v>1015</v>
      </c>
      <c r="I370" s="404">
        <v>45483</v>
      </c>
      <c r="J370" s="412">
        <v>919.83330000000001</v>
      </c>
      <c r="K370" s="404">
        <f t="shared" si="28"/>
        <v>45296</v>
      </c>
      <c r="L370" s="403">
        <f t="shared" si="31"/>
        <v>812.25</v>
      </c>
    </row>
    <row r="371" spans="1:12" x14ac:dyDescent="0.25">
      <c r="A371" s="409">
        <f t="shared" si="27"/>
        <v>45477</v>
      </c>
      <c r="B371" s="403">
        <v>7</v>
      </c>
      <c r="C371" s="403">
        <v>4</v>
      </c>
      <c r="D371" s="403">
        <v>2024</v>
      </c>
      <c r="E371" s="411">
        <v>1395</v>
      </c>
      <c r="F371" s="405">
        <f t="shared" si="29"/>
        <v>45296</v>
      </c>
      <c r="G371" s="403">
        <f t="shared" si="30"/>
        <v>1020</v>
      </c>
      <c r="I371" s="404">
        <v>45484</v>
      </c>
      <c r="J371" s="412">
        <v>920.5</v>
      </c>
      <c r="K371" s="404">
        <f t="shared" si="28"/>
        <v>45297</v>
      </c>
      <c r="L371" s="403">
        <f t="shared" si="31"/>
        <v>812.25</v>
      </c>
    </row>
    <row r="372" spans="1:12" x14ac:dyDescent="0.25">
      <c r="A372" s="409">
        <f t="shared" si="27"/>
        <v>45478</v>
      </c>
      <c r="B372" s="403">
        <v>7</v>
      </c>
      <c r="C372" s="403">
        <v>5</v>
      </c>
      <c r="D372" s="403">
        <v>2024</v>
      </c>
      <c r="E372" s="411">
        <v>1420</v>
      </c>
      <c r="F372" s="405">
        <f t="shared" si="29"/>
        <v>45297</v>
      </c>
      <c r="G372" s="403">
        <f t="shared" si="30"/>
        <v>1020</v>
      </c>
      <c r="I372" s="404">
        <v>45485</v>
      </c>
      <c r="J372" s="412">
        <v>921.75</v>
      </c>
      <c r="K372" s="404">
        <f t="shared" si="28"/>
        <v>45298</v>
      </c>
      <c r="L372" s="403">
        <f t="shared" si="31"/>
        <v>812.25</v>
      </c>
    </row>
    <row r="373" spans="1:12" x14ac:dyDescent="0.25">
      <c r="A373" s="409">
        <f t="shared" si="27"/>
        <v>45481</v>
      </c>
      <c r="B373" s="403">
        <v>7</v>
      </c>
      <c r="C373" s="403">
        <v>8</v>
      </c>
      <c r="D373" s="403">
        <v>2024</v>
      </c>
      <c r="E373" s="411">
        <v>1440</v>
      </c>
      <c r="F373" s="405">
        <f t="shared" si="29"/>
        <v>45298</v>
      </c>
      <c r="G373" s="403">
        <f t="shared" si="30"/>
        <v>1020</v>
      </c>
      <c r="I373" s="404">
        <v>45488</v>
      </c>
      <c r="J373" s="412">
        <v>922.91669999999999</v>
      </c>
      <c r="K373" s="404">
        <f t="shared" si="28"/>
        <v>45299</v>
      </c>
      <c r="L373" s="403">
        <f t="shared" si="31"/>
        <v>813.85</v>
      </c>
    </row>
    <row r="374" spans="1:12" x14ac:dyDescent="0.25">
      <c r="A374" s="409">
        <f t="shared" si="27"/>
        <v>45483</v>
      </c>
      <c r="B374" s="403">
        <v>7</v>
      </c>
      <c r="C374" s="403">
        <v>10</v>
      </c>
      <c r="D374" s="403">
        <v>2024</v>
      </c>
      <c r="E374" s="411">
        <v>1440</v>
      </c>
      <c r="F374" s="405">
        <f t="shared" si="29"/>
        <v>45299</v>
      </c>
      <c r="G374" s="403">
        <f t="shared" si="30"/>
        <v>1030</v>
      </c>
      <c r="I374" s="404">
        <v>45489</v>
      </c>
      <c r="J374" s="412">
        <v>923.5</v>
      </c>
      <c r="K374" s="404">
        <f t="shared" si="28"/>
        <v>45300</v>
      </c>
      <c r="L374" s="403">
        <f t="shared" si="31"/>
        <v>814.35</v>
      </c>
    </row>
    <row r="375" spans="1:12" x14ac:dyDescent="0.25">
      <c r="A375" s="409">
        <f t="shared" si="27"/>
        <v>45484</v>
      </c>
      <c r="B375" s="403">
        <v>7</v>
      </c>
      <c r="C375" s="403">
        <v>11</v>
      </c>
      <c r="D375" s="403">
        <v>2024</v>
      </c>
      <c r="E375" s="411">
        <v>1465</v>
      </c>
      <c r="F375" s="405">
        <f t="shared" si="29"/>
        <v>45300</v>
      </c>
      <c r="G375" s="403">
        <f t="shared" si="30"/>
        <v>1120</v>
      </c>
      <c r="I375" s="404">
        <v>45490</v>
      </c>
      <c r="J375" s="412">
        <v>923.83330000000001</v>
      </c>
      <c r="K375" s="404">
        <f t="shared" si="28"/>
        <v>45301</v>
      </c>
      <c r="L375" s="403">
        <f t="shared" si="31"/>
        <v>814.95</v>
      </c>
    </row>
    <row r="376" spans="1:12" x14ac:dyDescent="0.25">
      <c r="A376" s="409">
        <f t="shared" si="27"/>
        <v>45485</v>
      </c>
      <c r="B376" s="403">
        <v>7</v>
      </c>
      <c r="C376" s="403">
        <v>12</v>
      </c>
      <c r="D376" s="403">
        <v>2024</v>
      </c>
      <c r="E376" s="411">
        <v>1500</v>
      </c>
      <c r="F376" s="405">
        <f t="shared" si="29"/>
        <v>45301</v>
      </c>
      <c r="G376" s="403">
        <f t="shared" si="30"/>
        <v>1150</v>
      </c>
      <c r="I376" s="404">
        <v>45491</v>
      </c>
      <c r="J376" s="412">
        <v>924.75</v>
      </c>
      <c r="K376" s="404">
        <f t="shared" si="28"/>
        <v>45302</v>
      </c>
      <c r="L376" s="403">
        <f t="shared" si="31"/>
        <v>815.45</v>
      </c>
    </row>
    <row r="377" spans="1:12" x14ac:dyDescent="0.25">
      <c r="A377" s="409">
        <f t="shared" si="27"/>
        <v>45488</v>
      </c>
      <c r="B377" s="403">
        <v>7</v>
      </c>
      <c r="C377" s="403">
        <v>15</v>
      </c>
      <c r="D377" s="403">
        <v>2024</v>
      </c>
      <c r="E377" s="411">
        <v>1420</v>
      </c>
      <c r="F377" s="405">
        <f t="shared" si="29"/>
        <v>45302</v>
      </c>
      <c r="G377" s="403">
        <f t="shared" si="30"/>
        <v>1120</v>
      </c>
      <c r="I377" s="404">
        <v>45492</v>
      </c>
      <c r="J377" s="412">
        <v>926.75</v>
      </c>
      <c r="K377" s="404">
        <f t="shared" si="28"/>
        <v>45303</v>
      </c>
      <c r="L377" s="403">
        <f t="shared" si="31"/>
        <v>816.05</v>
      </c>
    </row>
    <row r="378" spans="1:12" x14ac:dyDescent="0.25">
      <c r="A378" s="409">
        <f t="shared" si="27"/>
        <v>45489</v>
      </c>
      <c r="B378" s="403">
        <v>7</v>
      </c>
      <c r="C378" s="403">
        <v>16</v>
      </c>
      <c r="D378" s="403">
        <v>2024</v>
      </c>
      <c r="E378" s="411">
        <v>1395</v>
      </c>
      <c r="F378" s="405">
        <f t="shared" si="29"/>
        <v>45303</v>
      </c>
      <c r="G378" s="403">
        <f t="shared" si="30"/>
        <v>1120</v>
      </c>
      <c r="I378" s="404">
        <v>45495</v>
      </c>
      <c r="J378" s="412">
        <v>927.08330000000001</v>
      </c>
      <c r="K378" s="404">
        <f t="shared" si="28"/>
        <v>45304</v>
      </c>
      <c r="L378" s="403">
        <f t="shared" si="31"/>
        <v>816.05</v>
      </c>
    </row>
    <row r="379" spans="1:12" x14ac:dyDescent="0.25">
      <c r="A379" s="409">
        <f t="shared" si="27"/>
        <v>45490</v>
      </c>
      <c r="B379" s="403">
        <v>7</v>
      </c>
      <c r="C379" s="403">
        <v>17</v>
      </c>
      <c r="D379" s="403">
        <v>2024</v>
      </c>
      <c r="E379" s="411">
        <v>1465</v>
      </c>
      <c r="F379" s="405">
        <f t="shared" si="29"/>
        <v>45304</v>
      </c>
      <c r="G379" s="403">
        <f t="shared" si="30"/>
        <v>1120</v>
      </c>
      <c r="I379" s="404">
        <v>45496</v>
      </c>
      <c r="J379" s="412">
        <v>927.33330000000001</v>
      </c>
      <c r="K379" s="404">
        <f t="shared" si="28"/>
        <v>45305</v>
      </c>
      <c r="L379" s="403">
        <f t="shared" si="31"/>
        <v>816.05</v>
      </c>
    </row>
    <row r="380" spans="1:12" x14ac:dyDescent="0.25">
      <c r="A380" s="409">
        <f t="shared" si="27"/>
        <v>45491</v>
      </c>
      <c r="B380" s="403">
        <v>7</v>
      </c>
      <c r="C380" s="403">
        <v>18</v>
      </c>
      <c r="D380" s="403">
        <v>2024</v>
      </c>
      <c r="E380" s="411">
        <v>1455</v>
      </c>
      <c r="F380" s="405">
        <f t="shared" si="29"/>
        <v>45305</v>
      </c>
      <c r="G380" s="403">
        <f t="shared" si="30"/>
        <v>1120</v>
      </c>
      <c r="I380" s="404">
        <v>45497</v>
      </c>
      <c r="J380" s="412">
        <v>928.66669999999999</v>
      </c>
      <c r="K380" s="404">
        <f t="shared" si="28"/>
        <v>45306</v>
      </c>
      <c r="L380" s="403">
        <f t="shared" si="31"/>
        <v>817.65</v>
      </c>
    </row>
    <row r="381" spans="1:12" x14ac:dyDescent="0.25">
      <c r="A381" s="409">
        <f t="shared" si="27"/>
        <v>45492</v>
      </c>
      <c r="B381" s="403">
        <v>7</v>
      </c>
      <c r="C381" s="403">
        <v>19</v>
      </c>
      <c r="D381" s="403">
        <v>2024</v>
      </c>
      <c r="E381" s="411">
        <v>1440</v>
      </c>
      <c r="F381" s="405">
        <f t="shared" si="29"/>
        <v>45306</v>
      </c>
      <c r="G381" s="403">
        <f t="shared" si="30"/>
        <v>1135</v>
      </c>
      <c r="I381" s="404">
        <v>45498</v>
      </c>
      <c r="J381" s="412">
        <v>929.16669999999999</v>
      </c>
      <c r="K381" s="404">
        <f t="shared" si="28"/>
        <v>45307</v>
      </c>
      <c r="L381" s="403">
        <f t="shared" si="31"/>
        <v>818.15</v>
      </c>
    </row>
    <row r="382" spans="1:12" x14ac:dyDescent="0.25">
      <c r="A382" s="409">
        <f t="shared" si="27"/>
        <v>45495</v>
      </c>
      <c r="B382" s="403">
        <v>7</v>
      </c>
      <c r="C382" s="403">
        <v>22</v>
      </c>
      <c r="D382" s="403">
        <v>2024</v>
      </c>
      <c r="E382" s="411">
        <v>1440</v>
      </c>
      <c r="F382" s="405">
        <f t="shared" si="29"/>
        <v>45307</v>
      </c>
      <c r="G382" s="403">
        <f t="shared" si="30"/>
        <v>1160</v>
      </c>
      <c r="I382" s="404">
        <v>45499</v>
      </c>
      <c r="J382" s="412">
        <v>931.58330000000001</v>
      </c>
      <c r="K382" s="404">
        <f t="shared" si="28"/>
        <v>45308</v>
      </c>
      <c r="L382" s="403">
        <f t="shared" si="31"/>
        <v>818.65</v>
      </c>
    </row>
    <row r="383" spans="1:12" x14ac:dyDescent="0.25">
      <c r="A383" s="409">
        <f t="shared" si="27"/>
        <v>45496</v>
      </c>
      <c r="B383" s="403">
        <v>7</v>
      </c>
      <c r="C383" s="403">
        <v>23</v>
      </c>
      <c r="D383" s="403">
        <v>2024</v>
      </c>
      <c r="E383" s="411">
        <v>1445</v>
      </c>
      <c r="F383" s="405">
        <f t="shared" si="29"/>
        <v>45308</v>
      </c>
      <c r="G383" s="403">
        <f t="shared" si="30"/>
        <v>1240</v>
      </c>
      <c r="I383" s="404">
        <v>45502</v>
      </c>
      <c r="J383" s="412">
        <v>931.75</v>
      </c>
      <c r="K383" s="404">
        <f t="shared" si="28"/>
        <v>45309</v>
      </c>
      <c r="L383" s="403">
        <f t="shared" si="31"/>
        <v>819.25</v>
      </c>
    </row>
    <row r="384" spans="1:12" x14ac:dyDescent="0.25">
      <c r="A384" s="409">
        <f t="shared" si="27"/>
        <v>45497</v>
      </c>
      <c r="B384" s="403">
        <v>7</v>
      </c>
      <c r="C384" s="403">
        <v>24</v>
      </c>
      <c r="D384" s="403">
        <v>2024</v>
      </c>
      <c r="E384" s="411">
        <v>1445</v>
      </c>
      <c r="F384" s="405">
        <f t="shared" si="29"/>
        <v>45309</v>
      </c>
      <c r="G384" s="403">
        <f t="shared" si="30"/>
        <v>1240</v>
      </c>
      <c r="I384" s="404">
        <v>45503</v>
      </c>
      <c r="J384" s="412">
        <v>932.25</v>
      </c>
      <c r="K384" s="404">
        <f t="shared" si="28"/>
        <v>45310</v>
      </c>
      <c r="L384" s="403">
        <f t="shared" si="31"/>
        <v>819.75</v>
      </c>
    </row>
    <row r="385" spans="1:12" x14ac:dyDescent="0.25">
      <c r="A385" s="409">
        <f t="shared" si="27"/>
        <v>45498</v>
      </c>
      <c r="B385" s="403">
        <v>7</v>
      </c>
      <c r="C385" s="403">
        <v>25</v>
      </c>
      <c r="D385" s="403">
        <v>2024</v>
      </c>
      <c r="E385" s="411">
        <v>1445</v>
      </c>
      <c r="F385" s="405">
        <f t="shared" si="29"/>
        <v>45310</v>
      </c>
      <c r="G385" s="403">
        <f t="shared" si="30"/>
        <v>1225</v>
      </c>
      <c r="I385" s="404">
        <v>45504</v>
      </c>
      <c r="J385" s="412">
        <v>932.75</v>
      </c>
      <c r="K385" s="404">
        <f t="shared" si="28"/>
        <v>45311</v>
      </c>
      <c r="L385" s="403">
        <f t="shared" si="31"/>
        <v>819.75</v>
      </c>
    </row>
    <row r="386" spans="1:12" x14ac:dyDescent="0.25">
      <c r="A386" s="409">
        <f t="shared" si="27"/>
        <v>45499</v>
      </c>
      <c r="B386" s="403">
        <v>7</v>
      </c>
      <c r="C386" s="403">
        <v>26</v>
      </c>
      <c r="D386" s="403">
        <v>2024</v>
      </c>
      <c r="E386" s="411">
        <v>1435</v>
      </c>
      <c r="F386" s="405">
        <f t="shared" si="29"/>
        <v>45311</v>
      </c>
      <c r="G386" s="403">
        <f t="shared" si="30"/>
        <v>1225</v>
      </c>
      <c r="I386" s="404">
        <v>45505</v>
      </c>
      <c r="J386" s="412">
        <v>933.41669999999999</v>
      </c>
      <c r="K386" s="404">
        <f t="shared" si="28"/>
        <v>45312</v>
      </c>
      <c r="L386" s="403">
        <f t="shared" si="31"/>
        <v>819.75</v>
      </c>
    </row>
    <row r="387" spans="1:12" x14ac:dyDescent="0.25">
      <c r="A387" s="409">
        <f t="shared" ref="A387:A450" si="32">DATE(D387,B387,C387)</f>
        <v>45502</v>
      </c>
      <c r="B387" s="403">
        <v>7</v>
      </c>
      <c r="C387" s="403">
        <v>29</v>
      </c>
      <c r="D387" s="403">
        <v>2024</v>
      </c>
      <c r="E387" s="411">
        <v>1415</v>
      </c>
      <c r="F387" s="405">
        <f t="shared" si="29"/>
        <v>45312</v>
      </c>
      <c r="G387" s="403">
        <f t="shared" si="30"/>
        <v>1225</v>
      </c>
      <c r="I387" s="404">
        <v>45506</v>
      </c>
      <c r="J387" s="412">
        <v>935.08330000000001</v>
      </c>
      <c r="K387" s="404">
        <f t="shared" ref="K387:K450" si="33">+K386+1</f>
        <v>45313</v>
      </c>
      <c r="L387" s="403">
        <f t="shared" si="31"/>
        <v>821.45</v>
      </c>
    </row>
    <row r="388" spans="1:12" x14ac:dyDescent="0.25">
      <c r="A388" s="409">
        <f t="shared" si="32"/>
        <v>45503</v>
      </c>
      <c r="B388" s="403">
        <v>7</v>
      </c>
      <c r="C388" s="403">
        <v>30</v>
      </c>
      <c r="D388" s="403">
        <v>2024</v>
      </c>
      <c r="E388" s="411">
        <v>1385</v>
      </c>
      <c r="F388" s="405">
        <f t="shared" ref="F388:F451" si="34">F387+1</f>
        <v>45313</v>
      </c>
      <c r="G388" s="403">
        <f t="shared" ref="G388:G451" si="35">+IF(SUMIFS($E$2:$E$1575,$A$2:$A$1575,F388)=0,G387,SUMIFS($E$2:$E$1575,$A$2:$A$1575,F388))</f>
        <v>1235</v>
      </c>
      <c r="I388" s="404">
        <v>45509</v>
      </c>
      <c r="J388" s="412">
        <v>935.75</v>
      </c>
      <c r="K388" s="404">
        <f t="shared" si="33"/>
        <v>45314</v>
      </c>
      <c r="L388" s="403">
        <f t="shared" si="31"/>
        <v>821.95</v>
      </c>
    </row>
    <row r="389" spans="1:12" x14ac:dyDescent="0.25">
      <c r="A389" s="409">
        <f t="shared" si="32"/>
        <v>45504</v>
      </c>
      <c r="B389" s="403">
        <v>7</v>
      </c>
      <c r="C389" s="403">
        <v>31</v>
      </c>
      <c r="D389" s="403">
        <v>2024</v>
      </c>
      <c r="E389" s="411">
        <v>1360</v>
      </c>
      <c r="F389" s="405">
        <f t="shared" si="34"/>
        <v>45314</v>
      </c>
      <c r="G389" s="403">
        <f t="shared" si="35"/>
        <v>1240</v>
      </c>
      <c r="I389" s="404">
        <v>45510</v>
      </c>
      <c r="J389" s="412">
        <v>936.5</v>
      </c>
      <c r="K389" s="404">
        <f t="shared" si="33"/>
        <v>45315</v>
      </c>
      <c r="L389" s="403">
        <f t="shared" si="31"/>
        <v>822.45</v>
      </c>
    </row>
    <row r="390" spans="1:12" x14ac:dyDescent="0.25">
      <c r="A390" s="409">
        <f t="shared" si="32"/>
        <v>45505</v>
      </c>
      <c r="B390" s="403">
        <v>8</v>
      </c>
      <c r="C390" s="403">
        <v>1</v>
      </c>
      <c r="D390" s="403">
        <v>2024</v>
      </c>
      <c r="E390" s="411">
        <v>1380</v>
      </c>
      <c r="F390" s="405">
        <f t="shared" si="34"/>
        <v>45315</v>
      </c>
      <c r="G390" s="403">
        <f t="shared" si="35"/>
        <v>1255</v>
      </c>
      <c r="I390" s="404">
        <v>45511</v>
      </c>
      <c r="J390" s="412">
        <v>937.08330000000001</v>
      </c>
      <c r="K390" s="404">
        <f t="shared" si="33"/>
        <v>45316</v>
      </c>
      <c r="L390" s="403">
        <f t="shared" si="31"/>
        <v>823.05</v>
      </c>
    </row>
    <row r="391" spans="1:12" x14ac:dyDescent="0.25">
      <c r="A391" s="409">
        <f t="shared" si="32"/>
        <v>45506</v>
      </c>
      <c r="B391" s="403">
        <v>8</v>
      </c>
      <c r="C391" s="403">
        <v>2</v>
      </c>
      <c r="D391" s="403">
        <v>2024</v>
      </c>
      <c r="E391" s="411">
        <v>1395</v>
      </c>
      <c r="F391" s="405">
        <f t="shared" si="34"/>
        <v>45316</v>
      </c>
      <c r="G391" s="403">
        <f t="shared" si="35"/>
        <v>1255</v>
      </c>
      <c r="I391" s="404">
        <v>45512</v>
      </c>
      <c r="J391" s="412">
        <v>937.58330000000001</v>
      </c>
      <c r="K391" s="404">
        <f t="shared" si="33"/>
        <v>45317</v>
      </c>
      <c r="L391" s="403">
        <f t="shared" si="31"/>
        <v>823.55</v>
      </c>
    </row>
    <row r="392" spans="1:12" x14ac:dyDescent="0.25">
      <c r="A392" s="409">
        <f t="shared" si="32"/>
        <v>45509</v>
      </c>
      <c r="B392" s="403">
        <v>8</v>
      </c>
      <c r="C392" s="403">
        <v>5</v>
      </c>
      <c r="D392" s="403">
        <v>2024</v>
      </c>
      <c r="E392" s="411">
        <v>1395</v>
      </c>
      <c r="F392" s="405">
        <f t="shared" si="34"/>
        <v>45317</v>
      </c>
      <c r="G392" s="403">
        <f t="shared" si="35"/>
        <v>1220</v>
      </c>
      <c r="I392" s="404">
        <v>45513</v>
      </c>
      <c r="J392" s="412">
        <v>939.66669999999999</v>
      </c>
      <c r="K392" s="404">
        <f t="shared" si="33"/>
        <v>45318</v>
      </c>
      <c r="L392" s="403">
        <f t="shared" ref="L392:L455" si="36">+IF(SUMIFS($J$1:$J$1574,$I$1:$I$1574,K392)=0,L391,SUMIFS($J$1:$J$1574,$I$1:$I$1574,K392))</f>
        <v>823.55</v>
      </c>
    </row>
    <row r="393" spans="1:12" x14ac:dyDescent="0.25">
      <c r="A393" s="409">
        <f t="shared" si="32"/>
        <v>45510</v>
      </c>
      <c r="B393" s="403">
        <v>8</v>
      </c>
      <c r="C393" s="403">
        <v>6</v>
      </c>
      <c r="D393" s="403">
        <v>2024</v>
      </c>
      <c r="E393" s="411">
        <v>1370</v>
      </c>
      <c r="F393" s="405">
        <f t="shared" si="34"/>
        <v>45318</v>
      </c>
      <c r="G393" s="403">
        <f t="shared" si="35"/>
        <v>1220</v>
      </c>
      <c r="I393" s="404">
        <v>45516</v>
      </c>
      <c r="J393" s="412">
        <v>939.83330000000001</v>
      </c>
      <c r="K393" s="404">
        <f t="shared" si="33"/>
        <v>45319</v>
      </c>
      <c r="L393" s="403">
        <f t="shared" si="36"/>
        <v>823.55</v>
      </c>
    </row>
    <row r="394" spans="1:12" x14ac:dyDescent="0.25">
      <c r="A394" s="409">
        <f t="shared" si="32"/>
        <v>45511</v>
      </c>
      <c r="B394" s="403">
        <v>8</v>
      </c>
      <c r="C394" s="403">
        <v>7</v>
      </c>
      <c r="D394" s="403">
        <v>2024</v>
      </c>
      <c r="E394" s="411">
        <v>1380</v>
      </c>
      <c r="F394" s="405">
        <f t="shared" si="34"/>
        <v>45319</v>
      </c>
      <c r="G394" s="403">
        <f t="shared" si="35"/>
        <v>1220</v>
      </c>
      <c r="I394" s="404">
        <v>45517</v>
      </c>
      <c r="J394" s="412">
        <v>940.33330000000001</v>
      </c>
      <c r="K394" s="404">
        <f t="shared" si="33"/>
        <v>45320</v>
      </c>
      <c r="L394" s="403">
        <f t="shared" si="36"/>
        <v>825.25</v>
      </c>
    </row>
    <row r="395" spans="1:12" x14ac:dyDescent="0.25">
      <c r="A395" s="409">
        <f t="shared" si="32"/>
        <v>45512</v>
      </c>
      <c r="B395" s="403">
        <v>8</v>
      </c>
      <c r="C395" s="403">
        <v>8</v>
      </c>
      <c r="D395" s="403">
        <v>2024</v>
      </c>
      <c r="E395" s="411">
        <v>1375</v>
      </c>
      <c r="F395" s="405">
        <f t="shared" si="34"/>
        <v>45320</v>
      </c>
      <c r="G395" s="403">
        <f t="shared" si="35"/>
        <v>1225</v>
      </c>
      <c r="I395" s="404">
        <v>45518</v>
      </c>
      <c r="J395" s="412">
        <v>941.66669999999999</v>
      </c>
      <c r="K395" s="404">
        <f t="shared" si="33"/>
        <v>45321</v>
      </c>
      <c r="L395" s="403">
        <f t="shared" si="36"/>
        <v>825.75</v>
      </c>
    </row>
    <row r="396" spans="1:12" x14ac:dyDescent="0.25">
      <c r="A396" s="409">
        <f t="shared" si="32"/>
        <v>45513</v>
      </c>
      <c r="B396" s="403">
        <v>8</v>
      </c>
      <c r="C396" s="403">
        <v>9</v>
      </c>
      <c r="D396" s="403">
        <v>2024</v>
      </c>
      <c r="E396" s="411">
        <v>1355</v>
      </c>
      <c r="F396" s="405">
        <f t="shared" si="34"/>
        <v>45321</v>
      </c>
      <c r="G396" s="403">
        <f t="shared" si="35"/>
        <v>1215</v>
      </c>
      <c r="I396" s="404">
        <v>45519</v>
      </c>
      <c r="J396" s="412">
        <v>942</v>
      </c>
      <c r="K396" s="404">
        <f t="shared" si="33"/>
        <v>45322</v>
      </c>
      <c r="L396" s="403">
        <f t="shared" si="36"/>
        <v>826.25</v>
      </c>
    </row>
    <row r="397" spans="1:12" x14ac:dyDescent="0.25">
      <c r="A397" s="409">
        <f t="shared" si="32"/>
        <v>45516</v>
      </c>
      <c r="B397" s="403">
        <v>8</v>
      </c>
      <c r="C397" s="403">
        <v>12</v>
      </c>
      <c r="D397" s="403">
        <v>2024</v>
      </c>
      <c r="E397" s="411">
        <v>1350</v>
      </c>
      <c r="F397" s="405">
        <f t="shared" si="34"/>
        <v>45322</v>
      </c>
      <c r="G397" s="403">
        <f t="shared" si="35"/>
        <v>1195</v>
      </c>
      <c r="I397" s="404">
        <v>45520</v>
      </c>
      <c r="J397" s="412">
        <v>944</v>
      </c>
      <c r="K397" s="404">
        <f t="shared" si="33"/>
        <v>45323</v>
      </c>
      <c r="L397" s="403">
        <f t="shared" si="36"/>
        <v>826.85</v>
      </c>
    </row>
    <row r="398" spans="1:12" x14ac:dyDescent="0.25">
      <c r="A398" s="409">
        <f t="shared" si="32"/>
        <v>45517</v>
      </c>
      <c r="B398" s="403">
        <v>8</v>
      </c>
      <c r="C398" s="403">
        <v>13</v>
      </c>
      <c r="D398" s="403">
        <v>2024</v>
      </c>
      <c r="E398" s="411">
        <v>1355</v>
      </c>
      <c r="F398" s="405">
        <f t="shared" si="34"/>
        <v>45323</v>
      </c>
      <c r="G398" s="403">
        <f t="shared" si="35"/>
        <v>1185</v>
      </c>
      <c r="I398" s="404">
        <v>45523</v>
      </c>
      <c r="J398" s="412">
        <v>944.33330000000001</v>
      </c>
      <c r="K398" s="404">
        <f t="shared" si="33"/>
        <v>45324</v>
      </c>
      <c r="L398" s="403">
        <f t="shared" si="36"/>
        <v>827.35</v>
      </c>
    </row>
    <row r="399" spans="1:12" x14ac:dyDescent="0.25">
      <c r="A399" s="409">
        <f t="shared" si="32"/>
        <v>45518</v>
      </c>
      <c r="B399" s="403">
        <v>8</v>
      </c>
      <c r="C399" s="403">
        <v>14</v>
      </c>
      <c r="D399" s="403">
        <v>2024</v>
      </c>
      <c r="E399" s="411">
        <v>1355</v>
      </c>
      <c r="F399" s="405">
        <f t="shared" si="34"/>
        <v>45324</v>
      </c>
      <c r="G399" s="403">
        <f t="shared" si="35"/>
        <v>1180</v>
      </c>
      <c r="I399" s="404">
        <v>45524</v>
      </c>
      <c r="J399" s="412">
        <v>944.83330000000001</v>
      </c>
      <c r="K399" s="404">
        <f t="shared" si="33"/>
        <v>45325</v>
      </c>
      <c r="L399" s="403">
        <f t="shared" si="36"/>
        <v>827.35</v>
      </c>
    </row>
    <row r="400" spans="1:12" x14ac:dyDescent="0.25">
      <c r="A400" s="409">
        <f t="shared" si="32"/>
        <v>45519</v>
      </c>
      <c r="B400" s="403">
        <v>8</v>
      </c>
      <c r="C400" s="403">
        <v>15</v>
      </c>
      <c r="D400" s="403">
        <v>2024</v>
      </c>
      <c r="E400" s="411">
        <v>1350</v>
      </c>
      <c r="F400" s="405">
        <f t="shared" si="34"/>
        <v>45325</v>
      </c>
      <c r="G400" s="403">
        <f t="shared" si="35"/>
        <v>1180</v>
      </c>
      <c r="I400" s="404">
        <v>45525</v>
      </c>
      <c r="J400" s="412">
        <v>945.33330000000001</v>
      </c>
      <c r="K400" s="404">
        <f t="shared" si="33"/>
        <v>45326</v>
      </c>
      <c r="L400" s="403">
        <f t="shared" si="36"/>
        <v>827.35</v>
      </c>
    </row>
    <row r="401" spans="1:12" x14ac:dyDescent="0.25">
      <c r="A401" s="409">
        <f t="shared" si="32"/>
        <v>45520</v>
      </c>
      <c r="B401" s="403">
        <v>8</v>
      </c>
      <c r="C401" s="403">
        <v>16</v>
      </c>
      <c r="D401" s="403">
        <v>2024</v>
      </c>
      <c r="E401" s="411">
        <v>1345</v>
      </c>
      <c r="F401" s="405">
        <f t="shared" si="34"/>
        <v>45326</v>
      </c>
      <c r="G401" s="403">
        <f t="shared" si="35"/>
        <v>1180</v>
      </c>
      <c r="I401" s="404">
        <v>45526</v>
      </c>
      <c r="J401" s="412">
        <v>946.25</v>
      </c>
      <c r="K401" s="404">
        <f t="shared" si="33"/>
        <v>45327</v>
      </c>
      <c r="L401" s="403">
        <f t="shared" si="36"/>
        <v>829.05</v>
      </c>
    </row>
    <row r="402" spans="1:12" x14ac:dyDescent="0.25">
      <c r="A402" s="409">
        <f t="shared" si="32"/>
        <v>45523</v>
      </c>
      <c r="B402" s="403">
        <v>8</v>
      </c>
      <c r="C402" s="403">
        <v>19</v>
      </c>
      <c r="D402" s="403">
        <v>2024</v>
      </c>
      <c r="E402" s="411">
        <v>1350</v>
      </c>
      <c r="F402" s="405">
        <f t="shared" si="34"/>
        <v>45327</v>
      </c>
      <c r="G402" s="403">
        <f t="shared" si="35"/>
        <v>1170</v>
      </c>
      <c r="I402" s="404">
        <v>45527</v>
      </c>
      <c r="J402" s="412">
        <v>948.16669999999999</v>
      </c>
      <c r="K402" s="404">
        <f t="shared" si="33"/>
        <v>45328</v>
      </c>
      <c r="L402" s="403">
        <f t="shared" si="36"/>
        <v>829.55</v>
      </c>
    </row>
    <row r="403" spans="1:12" x14ac:dyDescent="0.25">
      <c r="A403" s="409">
        <f t="shared" si="32"/>
        <v>45524</v>
      </c>
      <c r="B403" s="403">
        <v>8</v>
      </c>
      <c r="C403" s="403">
        <v>20</v>
      </c>
      <c r="D403" s="403">
        <v>2024</v>
      </c>
      <c r="E403" s="411">
        <v>1355</v>
      </c>
      <c r="F403" s="405">
        <f t="shared" si="34"/>
        <v>45328</v>
      </c>
      <c r="G403" s="403">
        <f t="shared" si="35"/>
        <v>1140</v>
      </c>
      <c r="I403" s="404">
        <v>45530</v>
      </c>
      <c r="J403" s="412">
        <v>949.08330000000001</v>
      </c>
      <c r="K403" s="404">
        <f t="shared" si="33"/>
        <v>45329</v>
      </c>
      <c r="L403" s="403">
        <f t="shared" si="36"/>
        <v>830.15</v>
      </c>
    </row>
    <row r="404" spans="1:12" x14ac:dyDescent="0.25">
      <c r="A404" s="409">
        <f t="shared" si="32"/>
        <v>45525</v>
      </c>
      <c r="B404" s="403">
        <v>8</v>
      </c>
      <c r="C404" s="403">
        <v>21</v>
      </c>
      <c r="D404" s="403">
        <v>2024</v>
      </c>
      <c r="E404" s="411">
        <v>1355</v>
      </c>
      <c r="F404" s="405">
        <f t="shared" si="34"/>
        <v>45329</v>
      </c>
      <c r="G404" s="403">
        <f t="shared" si="35"/>
        <v>1175</v>
      </c>
      <c r="I404" s="404">
        <v>45531</v>
      </c>
      <c r="J404" s="412">
        <v>949.75</v>
      </c>
      <c r="K404" s="404">
        <f t="shared" si="33"/>
        <v>45330</v>
      </c>
      <c r="L404" s="403">
        <f t="shared" si="36"/>
        <v>830.65</v>
      </c>
    </row>
    <row r="405" spans="1:12" x14ac:dyDescent="0.25">
      <c r="A405" s="409">
        <f t="shared" si="32"/>
        <v>45526</v>
      </c>
      <c r="B405" s="403">
        <v>8</v>
      </c>
      <c r="C405" s="403">
        <v>22</v>
      </c>
      <c r="D405" s="403">
        <v>2024</v>
      </c>
      <c r="E405" s="411">
        <v>1350</v>
      </c>
      <c r="F405" s="405">
        <f t="shared" si="34"/>
        <v>45330</v>
      </c>
      <c r="G405" s="403">
        <f t="shared" si="35"/>
        <v>1145</v>
      </c>
      <c r="I405" s="404">
        <v>45532</v>
      </c>
      <c r="J405" s="412">
        <v>950.08330000000001</v>
      </c>
      <c r="K405" s="404">
        <f t="shared" si="33"/>
        <v>45331</v>
      </c>
      <c r="L405" s="403">
        <f t="shared" si="36"/>
        <v>831.25</v>
      </c>
    </row>
    <row r="406" spans="1:12" x14ac:dyDescent="0.25">
      <c r="A406" s="409">
        <f t="shared" si="32"/>
        <v>45527</v>
      </c>
      <c r="B406" s="403">
        <v>8</v>
      </c>
      <c r="C406" s="403">
        <v>23</v>
      </c>
      <c r="D406" s="403">
        <v>2024</v>
      </c>
      <c r="E406" s="411">
        <v>1350</v>
      </c>
      <c r="F406" s="405">
        <f t="shared" si="34"/>
        <v>45331</v>
      </c>
      <c r="G406" s="403">
        <f t="shared" si="35"/>
        <v>1145</v>
      </c>
      <c r="I406" s="404">
        <v>45533</v>
      </c>
      <c r="J406" s="412">
        <v>950.66669999999999</v>
      </c>
      <c r="K406" s="404">
        <f t="shared" si="33"/>
        <v>45332</v>
      </c>
      <c r="L406" s="403">
        <f t="shared" si="36"/>
        <v>831.25</v>
      </c>
    </row>
    <row r="407" spans="1:12" x14ac:dyDescent="0.25">
      <c r="A407" s="409">
        <f t="shared" si="32"/>
        <v>45528</v>
      </c>
      <c r="B407" s="403">
        <v>8</v>
      </c>
      <c r="C407" s="403">
        <v>24</v>
      </c>
      <c r="D407" s="403">
        <v>2024</v>
      </c>
      <c r="E407" s="411">
        <v>1350</v>
      </c>
      <c r="F407" s="405">
        <f t="shared" si="34"/>
        <v>45332</v>
      </c>
      <c r="G407" s="403">
        <f t="shared" si="35"/>
        <v>1145</v>
      </c>
      <c r="I407" s="404">
        <v>45534</v>
      </c>
      <c r="J407" s="412">
        <v>952.83330000000001</v>
      </c>
      <c r="K407" s="404">
        <f t="shared" si="33"/>
        <v>45333</v>
      </c>
      <c r="L407" s="403">
        <f t="shared" si="36"/>
        <v>831.25</v>
      </c>
    </row>
    <row r="408" spans="1:12" x14ac:dyDescent="0.25">
      <c r="A408" s="409">
        <f t="shared" si="32"/>
        <v>45529</v>
      </c>
      <c r="B408" s="403">
        <v>8</v>
      </c>
      <c r="C408" s="403">
        <v>25</v>
      </c>
      <c r="D408" s="403">
        <v>2024</v>
      </c>
      <c r="E408" s="411">
        <v>1350</v>
      </c>
      <c r="F408" s="405">
        <f t="shared" si="34"/>
        <v>45333</v>
      </c>
      <c r="G408" s="403">
        <f t="shared" si="35"/>
        <v>1145</v>
      </c>
      <c r="I408" s="404">
        <v>45537</v>
      </c>
      <c r="J408" s="412">
        <v>952.75</v>
      </c>
      <c r="K408" s="404">
        <f t="shared" si="33"/>
        <v>45334</v>
      </c>
      <c r="L408" s="403">
        <f t="shared" si="36"/>
        <v>831.25</v>
      </c>
    </row>
    <row r="409" spans="1:12" x14ac:dyDescent="0.25">
      <c r="A409" s="409">
        <f t="shared" si="32"/>
        <v>45530</v>
      </c>
      <c r="B409" s="403">
        <v>8</v>
      </c>
      <c r="C409" s="403">
        <v>26</v>
      </c>
      <c r="D409" s="403">
        <v>2024</v>
      </c>
      <c r="E409" s="411">
        <v>1350</v>
      </c>
      <c r="F409" s="405">
        <f t="shared" si="34"/>
        <v>45334</v>
      </c>
      <c r="G409" s="403">
        <f t="shared" si="35"/>
        <v>1145</v>
      </c>
      <c r="I409" s="404">
        <v>45538</v>
      </c>
      <c r="J409" s="412">
        <v>954.16669999999999</v>
      </c>
      <c r="K409" s="404">
        <f t="shared" si="33"/>
        <v>45335</v>
      </c>
      <c r="L409" s="403">
        <f t="shared" si="36"/>
        <v>831.25</v>
      </c>
    </row>
    <row r="410" spans="1:12" x14ac:dyDescent="0.25">
      <c r="A410" s="409">
        <f t="shared" si="32"/>
        <v>45531</v>
      </c>
      <c r="B410" s="403">
        <v>8</v>
      </c>
      <c r="C410" s="403">
        <v>27</v>
      </c>
      <c r="D410" s="403">
        <v>2024</v>
      </c>
      <c r="E410" s="411">
        <v>1340</v>
      </c>
      <c r="F410" s="405">
        <f t="shared" si="34"/>
        <v>45335</v>
      </c>
      <c r="G410" s="403">
        <f t="shared" si="35"/>
        <v>1145</v>
      </c>
      <c r="I410" s="404">
        <v>45539</v>
      </c>
      <c r="J410" s="412">
        <v>954.5</v>
      </c>
      <c r="K410" s="404">
        <f t="shared" si="33"/>
        <v>45336</v>
      </c>
      <c r="L410" s="403">
        <f t="shared" si="36"/>
        <v>833.95</v>
      </c>
    </row>
    <row r="411" spans="1:12" x14ac:dyDescent="0.25">
      <c r="A411" s="409">
        <f t="shared" si="32"/>
        <v>45532</v>
      </c>
      <c r="B411" s="403">
        <v>8</v>
      </c>
      <c r="C411" s="403">
        <v>28</v>
      </c>
      <c r="D411" s="403">
        <v>2024</v>
      </c>
      <c r="E411" s="411">
        <v>1335</v>
      </c>
      <c r="F411" s="405">
        <f t="shared" si="34"/>
        <v>45336</v>
      </c>
      <c r="G411" s="403">
        <f t="shared" si="35"/>
        <v>1125</v>
      </c>
      <c r="I411" s="404">
        <v>45540</v>
      </c>
      <c r="J411" s="412">
        <v>954.91669999999999</v>
      </c>
      <c r="K411" s="404">
        <f t="shared" si="33"/>
        <v>45337</v>
      </c>
      <c r="L411" s="403">
        <f t="shared" si="36"/>
        <v>834.56669999999997</v>
      </c>
    </row>
    <row r="412" spans="1:12" x14ac:dyDescent="0.25">
      <c r="A412" s="409">
        <f t="shared" si="32"/>
        <v>45533</v>
      </c>
      <c r="B412" s="403">
        <v>8</v>
      </c>
      <c r="C412" s="403">
        <v>29</v>
      </c>
      <c r="D412" s="403">
        <v>2024</v>
      </c>
      <c r="E412" s="411">
        <v>1315</v>
      </c>
      <c r="F412" s="405">
        <f t="shared" si="34"/>
        <v>45337</v>
      </c>
      <c r="G412" s="403">
        <f t="shared" si="35"/>
        <v>1060</v>
      </c>
      <c r="I412" s="404">
        <v>45541</v>
      </c>
      <c r="J412" s="412">
        <v>957.16669999999999</v>
      </c>
      <c r="K412" s="404">
        <f t="shared" si="33"/>
        <v>45338</v>
      </c>
      <c r="L412" s="403">
        <f t="shared" si="36"/>
        <v>835.05</v>
      </c>
    </row>
    <row r="413" spans="1:12" x14ac:dyDescent="0.25">
      <c r="A413" s="409">
        <f t="shared" si="32"/>
        <v>45534</v>
      </c>
      <c r="B413" s="403">
        <v>8</v>
      </c>
      <c r="C413" s="403">
        <v>30</v>
      </c>
      <c r="D413" s="403">
        <v>2024</v>
      </c>
      <c r="E413" s="411">
        <v>1305</v>
      </c>
      <c r="F413" s="405">
        <f t="shared" si="34"/>
        <v>45338</v>
      </c>
      <c r="G413" s="403">
        <f t="shared" si="35"/>
        <v>1085</v>
      </c>
      <c r="I413" s="404">
        <v>45544</v>
      </c>
      <c r="J413" s="412">
        <v>957.75</v>
      </c>
      <c r="K413" s="404">
        <f t="shared" si="33"/>
        <v>45339</v>
      </c>
      <c r="L413" s="403">
        <f t="shared" si="36"/>
        <v>835.05</v>
      </c>
    </row>
    <row r="414" spans="1:12" x14ac:dyDescent="0.25">
      <c r="A414" s="409">
        <f t="shared" si="32"/>
        <v>45535</v>
      </c>
      <c r="B414" s="403">
        <v>8</v>
      </c>
      <c r="C414" s="403">
        <v>31</v>
      </c>
      <c r="D414" s="403">
        <v>2024</v>
      </c>
      <c r="E414" s="411">
        <v>1305</v>
      </c>
      <c r="F414" s="405">
        <f t="shared" si="34"/>
        <v>45339</v>
      </c>
      <c r="G414" s="403">
        <f t="shared" si="35"/>
        <v>1085</v>
      </c>
      <c r="I414" s="404">
        <v>45545</v>
      </c>
      <c r="J414" s="412">
        <v>958.16669999999999</v>
      </c>
      <c r="K414" s="404">
        <f t="shared" si="33"/>
        <v>45340</v>
      </c>
      <c r="L414" s="403">
        <f t="shared" si="36"/>
        <v>835.05</v>
      </c>
    </row>
    <row r="415" spans="1:12" x14ac:dyDescent="0.25">
      <c r="A415" s="409">
        <f t="shared" si="32"/>
        <v>45536</v>
      </c>
      <c r="B415" s="403">
        <v>9</v>
      </c>
      <c r="C415" s="403">
        <v>1</v>
      </c>
      <c r="D415" s="403">
        <v>2024</v>
      </c>
      <c r="E415" s="411">
        <v>1305</v>
      </c>
      <c r="F415" s="405">
        <f t="shared" si="34"/>
        <v>45340</v>
      </c>
      <c r="G415" s="403">
        <f t="shared" si="35"/>
        <v>1085</v>
      </c>
      <c r="I415" s="404">
        <v>45546</v>
      </c>
      <c r="J415" s="412">
        <v>958.91669999999999</v>
      </c>
      <c r="K415" s="404">
        <f t="shared" si="33"/>
        <v>45341</v>
      </c>
      <c r="L415" s="403">
        <f t="shared" si="36"/>
        <v>836.75</v>
      </c>
    </row>
    <row r="416" spans="1:12" x14ac:dyDescent="0.25">
      <c r="A416" s="409">
        <f t="shared" si="32"/>
        <v>45537</v>
      </c>
      <c r="B416" s="403">
        <v>9</v>
      </c>
      <c r="C416" s="403">
        <v>2</v>
      </c>
      <c r="D416" s="403">
        <v>2024</v>
      </c>
      <c r="E416" s="411">
        <v>1305</v>
      </c>
      <c r="F416" s="405">
        <f t="shared" si="34"/>
        <v>45341</v>
      </c>
      <c r="G416" s="403">
        <f t="shared" si="35"/>
        <v>1110</v>
      </c>
      <c r="I416" s="404">
        <v>45547</v>
      </c>
      <c r="J416" s="412">
        <v>959.66669999999999</v>
      </c>
      <c r="K416" s="404">
        <f t="shared" si="33"/>
        <v>45342</v>
      </c>
      <c r="L416" s="403">
        <f t="shared" si="36"/>
        <v>837.25</v>
      </c>
    </row>
    <row r="417" spans="1:12" x14ac:dyDescent="0.25">
      <c r="A417" s="409">
        <f t="shared" si="32"/>
        <v>45538</v>
      </c>
      <c r="B417" s="403">
        <v>9</v>
      </c>
      <c r="C417" s="403">
        <v>3</v>
      </c>
      <c r="D417" s="403">
        <v>2024</v>
      </c>
      <c r="E417" s="411">
        <v>1310</v>
      </c>
      <c r="F417" s="405">
        <f t="shared" si="34"/>
        <v>45342</v>
      </c>
      <c r="G417" s="403">
        <f t="shared" si="35"/>
        <v>1110</v>
      </c>
      <c r="I417" s="404">
        <v>45548</v>
      </c>
      <c r="J417" s="412">
        <v>961.75</v>
      </c>
      <c r="K417" s="404">
        <f t="shared" si="33"/>
        <v>45343</v>
      </c>
      <c r="L417" s="403">
        <f t="shared" si="36"/>
        <v>837.85</v>
      </c>
    </row>
    <row r="418" spans="1:12" x14ac:dyDescent="0.25">
      <c r="A418" s="409">
        <f t="shared" si="32"/>
        <v>45539</v>
      </c>
      <c r="B418" s="403">
        <v>9</v>
      </c>
      <c r="C418" s="403">
        <v>4</v>
      </c>
      <c r="D418" s="403">
        <v>2024</v>
      </c>
      <c r="E418" s="411">
        <v>1305</v>
      </c>
      <c r="F418" s="405">
        <f t="shared" si="34"/>
        <v>45343</v>
      </c>
      <c r="G418" s="403">
        <f t="shared" si="35"/>
        <v>1115</v>
      </c>
      <c r="I418" s="404">
        <v>45551</v>
      </c>
      <c r="J418" s="412">
        <v>962.08330000000001</v>
      </c>
      <c r="K418" s="404">
        <f t="shared" si="33"/>
        <v>45344</v>
      </c>
      <c r="L418" s="403">
        <f t="shared" si="36"/>
        <v>838.35</v>
      </c>
    </row>
    <row r="419" spans="1:12" x14ac:dyDescent="0.25">
      <c r="A419" s="409">
        <f t="shared" si="32"/>
        <v>45540</v>
      </c>
      <c r="B419" s="403">
        <v>9</v>
      </c>
      <c r="C419" s="403">
        <v>5</v>
      </c>
      <c r="D419" s="403">
        <v>2024</v>
      </c>
      <c r="E419" s="411">
        <v>1265</v>
      </c>
      <c r="F419" s="405">
        <f t="shared" si="34"/>
        <v>45344</v>
      </c>
      <c r="G419" s="403">
        <f t="shared" si="35"/>
        <v>1085</v>
      </c>
      <c r="I419" s="404">
        <v>45552</v>
      </c>
      <c r="J419" s="412">
        <v>962.41669999999999</v>
      </c>
      <c r="K419" s="404">
        <f t="shared" si="33"/>
        <v>45345</v>
      </c>
      <c r="L419" s="403">
        <f t="shared" si="36"/>
        <v>838.95</v>
      </c>
    </row>
    <row r="420" spans="1:12" x14ac:dyDescent="0.25">
      <c r="A420" s="409">
        <f t="shared" si="32"/>
        <v>45541</v>
      </c>
      <c r="B420" s="403">
        <v>9</v>
      </c>
      <c r="C420" s="403">
        <v>6</v>
      </c>
      <c r="D420" s="403">
        <v>2024</v>
      </c>
      <c r="E420" s="411">
        <v>1260</v>
      </c>
      <c r="F420" s="405">
        <f t="shared" si="34"/>
        <v>45345</v>
      </c>
      <c r="G420" s="403">
        <f t="shared" si="35"/>
        <v>1085</v>
      </c>
      <c r="I420" s="404">
        <v>45553</v>
      </c>
      <c r="J420" s="412">
        <v>963.33330000000001</v>
      </c>
      <c r="K420" s="404">
        <f t="shared" si="33"/>
        <v>45346</v>
      </c>
      <c r="L420" s="403">
        <f t="shared" si="36"/>
        <v>838.95</v>
      </c>
    </row>
    <row r="421" spans="1:12" x14ac:dyDescent="0.25">
      <c r="A421" s="409">
        <f t="shared" si="32"/>
        <v>45542</v>
      </c>
      <c r="B421" s="403">
        <v>9</v>
      </c>
      <c r="C421" s="403">
        <v>7</v>
      </c>
      <c r="D421" s="403">
        <v>2024</v>
      </c>
      <c r="E421" s="411">
        <v>1260</v>
      </c>
      <c r="F421" s="405">
        <f t="shared" si="34"/>
        <v>45346</v>
      </c>
      <c r="G421" s="403">
        <f t="shared" si="35"/>
        <v>1085</v>
      </c>
      <c r="I421" s="404">
        <v>45554</v>
      </c>
      <c r="J421" s="412">
        <v>963.75</v>
      </c>
      <c r="K421" s="404">
        <f t="shared" si="33"/>
        <v>45347</v>
      </c>
      <c r="L421" s="403">
        <f t="shared" si="36"/>
        <v>838.95</v>
      </c>
    </row>
    <row r="422" spans="1:12" x14ac:dyDescent="0.25">
      <c r="A422" s="409">
        <f t="shared" si="32"/>
        <v>45543</v>
      </c>
      <c r="B422" s="403">
        <v>9</v>
      </c>
      <c r="C422" s="403">
        <v>8</v>
      </c>
      <c r="D422" s="403">
        <v>2024</v>
      </c>
      <c r="E422" s="411">
        <v>1260</v>
      </c>
      <c r="F422" s="405">
        <f t="shared" si="34"/>
        <v>45347</v>
      </c>
      <c r="G422" s="403">
        <f t="shared" si="35"/>
        <v>1085</v>
      </c>
      <c r="I422" s="404">
        <v>45555</v>
      </c>
      <c r="J422" s="412">
        <v>965.75</v>
      </c>
      <c r="K422" s="404">
        <f t="shared" si="33"/>
        <v>45348</v>
      </c>
      <c r="L422" s="403">
        <f t="shared" si="36"/>
        <v>840.65</v>
      </c>
    </row>
    <row r="423" spans="1:12" x14ac:dyDescent="0.25">
      <c r="A423" s="409">
        <f t="shared" si="32"/>
        <v>45544</v>
      </c>
      <c r="B423" s="403">
        <v>9</v>
      </c>
      <c r="C423" s="403">
        <v>9</v>
      </c>
      <c r="D423" s="403">
        <v>2024</v>
      </c>
      <c r="E423" s="411">
        <v>1270</v>
      </c>
      <c r="F423" s="405">
        <f t="shared" si="34"/>
        <v>45348</v>
      </c>
      <c r="G423" s="403">
        <f t="shared" si="35"/>
        <v>1080</v>
      </c>
      <c r="I423" s="404">
        <v>45558</v>
      </c>
      <c r="J423" s="412">
        <v>966.33330000000001</v>
      </c>
      <c r="K423" s="404">
        <f t="shared" si="33"/>
        <v>45349</v>
      </c>
      <c r="L423" s="403">
        <f t="shared" si="36"/>
        <v>841.15</v>
      </c>
    </row>
    <row r="424" spans="1:12" x14ac:dyDescent="0.25">
      <c r="A424" s="409">
        <f t="shared" si="32"/>
        <v>45545</v>
      </c>
      <c r="B424" s="403">
        <v>9</v>
      </c>
      <c r="C424" s="403">
        <v>10</v>
      </c>
      <c r="D424" s="403">
        <v>2024</v>
      </c>
      <c r="E424" s="411">
        <v>1280</v>
      </c>
      <c r="F424" s="405">
        <f t="shared" si="34"/>
        <v>45349</v>
      </c>
      <c r="G424" s="403">
        <f t="shared" si="35"/>
        <v>1075</v>
      </c>
      <c r="I424" s="404">
        <v>45559</v>
      </c>
      <c r="J424" s="412">
        <v>966.75</v>
      </c>
      <c r="K424" s="404">
        <f t="shared" si="33"/>
        <v>45350</v>
      </c>
      <c r="L424" s="403">
        <f t="shared" si="36"/>
        <v>841.75</v>
      </c>
    </row>
    <row r="425" spans="1:12" x14ac:dyDescent="0.25">
      <c r="A425" s="409">
        <f t="shared" si="32"/>
        <v>45546</v>
      </c>
      <c r="B425" s="403">
        <v>9</v>
      </c>
      <c r="C425" s="403">
        <v>11</v>
      </c>
      <c r="D425" s="403">
        <v>2024</v>
      </c>
      <c r="E425" s="411">
        <v>1285</v>
      </c>
      <c r="F425" s="405">
        <f t="shared" si="34"/>
        <v>45350</v>
      </c>
      <c r="G425" s="403">
        <f t="shared" si="35"/>
        <v>1045</v>
      </c>
      <c r="I425" s="404">
        <v>45560</v>
      </c>
      <c r="J425" s="412">
        <v>967.91669999999999</v>
      </c>
      <c r="K425" s="404">
        <f t="shared" si="33"/>
        <v>45351</v>
      </c>
      <c r="L425" s="403">
        <f t="shared" si="36"/>
        <v>842.25</v>
      </c>
    </row>
    <row r="426" spans="1:12" x14ac:dyDescent="0.25">
      <c r="A426" s="409">
        <f t="shared" si="32"/>
        <v>45547</v>
      </c>
      <c r="B426" s="403">
        <v>9</v>
      </c>
      <c r="C426" s="403">
        <v>12</v>
      </c>
      <c r="D426" s="403">
        <v>2024</v>
      </c>
      <c r="E426" s="411">
        <v>1280</v>
      </c>
      <c r="F426" s="405">
        <f t="shared" si="34"/>
        <v>45351</v>
      </c>
      <c r="G426" s="403">
        <f t="shared" si="35"/>
        <v>1030</v>
      </c>
      <c r="I426" s="404">
        <v>45561</v>
      </c>
      <c r="J426" s="412">
        <v>968.75</v>
      </c>
      <c r="K426" s="404">
        <f t="shared" si="33"/>
        <v>45352</v>
      </c>
      <c r="L426" s="403">
        <f t="shared" si="36"/>
        <v>842.75</v>
      </c>
    </row>
    <row r="427" spans="1:12" x14ac:dyDescent="0.25">
      <c r="A427" s="409">
        <f t="shared" si="32"/>
        <v>45548</v>
      </c>
      <c r="B427" s="403">
        <v>9</v>
      </c>
      <c r="C427" s="403">
        <v>13</v>
      </c>
      <c r="D427" s="403">
        <v>2024</v>
      </c>
      <c r="E427" s="411">
        <v>1265</v>
      </c>
      <c r="F427" s="405">
        <f t="shared" si="34"/>
        <v>45352</v>
      </c>
      <c r="G427" s="403">
        <f t="shared" si="35"/>
        <v>1040</v>
      </c>
      <c r="I427" s="404">
        <v>45562</v>
      </c>
      <c r="J427" s="412">
        <v>970.58330000000001</v>
      </c>
      <c r="K427" s="404">
        <f t="shared" si="33"/>
        <v>45353</v>
      </c>
      <c r="L427" s="403">
        <f t="shared" si="36"/>
        <v>842.75</v>
      </c>
    </row>
    <row r="428" spans="1:12" x14ac:dyDescent="0.25">
      <c r="A428" s="409">
        <f t="shared" si="32"/>
        <v>45549</v>
      </c>
      <c r="B428" s="403">
        <v>9</v>
      </c>
      <c r="C428" s="403">
        <v>14</v>
      </c>
      <c r="D428" s="403">
        <v>2024</v>
      </c>
      <c r="E428" s="411">
        <v>1265</v>
      </c>
      <c r="F428" s="405">
        <f t="shared" si="34"/>
        <v>45353</v>
      </c>
      <c r="G428" s="403">
        <f t="shared" si="35"/>
        <v>1040</v>
      </c>
      <c r="I428" s="404">
        <v>45565</v>
      </c>
      <c r="J428" s="412">
        <v>970.91669999999999</v>
      </c>
      <c r="K428" s="404">
        <f t="shared" si="33"/>
        <v>45354</v>
      </c>
      <c r="L428" s="403">
        <f t="shared" si="36"/>
        <v>842.75</v>
      </c>
    </row>
    <row r="429" spans="1:12" x14ac:dyDescent="0.25">
      <c r="A429" s="409">
        <f t="shared" si="32"/>
        <v>45550</v>
      </c>
      <c r="B429" s="403">
        <v>9</v>
      </c>
      <c r="C429" s="403">
        <v>15</v>
      </c>
      <c r="D429" s="403">
        <v>2024</v>
      </c>
      <c r="E429" s="411">
        <v>1265</v>
      </c>
      <c r="F429" s="405">
        <f t="shared" si="34"/>
        <v>45354</v>
      </c>
      <c r="G429" s="403">
        <f t="shared" si="35"/>
        <v>1040</v>
      </c>
      <c r="I429" s="404">
        <v>45566</v>
      </c>
      <c r="J429" s="412">
        <v>971.25</v>
      </c>
      <c r="K429" s="404">
        <f t="shared" si="33"/>
        <v>45355</v>
      </c>
      <c r="L429" s="403">
        <f t="shared" si="36"/>
        <v>844.25</v>
      </c>
    </row>
    <row r="430" spans="1:12" x14ac:dyDescent="0.25">
      <c r="A430" s="409">
        <f t="shared" si="32"/>
        <v>45551</v>
      </c>
      <c r="B430" s="403">
        <v>9</v>
      </c>
      <c r="C430" s="403">
        <v>16</v>
      </c>
      <c r="D430" s="403">
        <v>2024</v>
      </c>
      <c r="E430" s="411">
        <v>1275</v>
      </c>
      <c r="F430" s="405">
        <f t="shared" si="34"/>
        <v>45355</v>
      </c>
      <c r="G430" s="403">
        <f t="shared" si="35"/>
        <v>1020</v>
      </c>
      <c r="I430" s="404">
        <v>45567</v>
      </c>
      <c r="J430" s="412">
        <v>971.75</v>
      </c>
      <c r="K430" s="404">
        <f t="shared" si="33"/>
        <v>45356</v>
      </c>
      <c r="L430" s="403">
        <f t="shared" si="36"/>
        <v>845.25</v>
      </c>
    </row>
    <row r="431" spans="1:12" x14ac:dyDescent="0.25">
      <c r="A431" s="409">
        <f t="shared" si="32"/>
        <v>45552</v>
      </c>
      <c r="B431" s="403">
        <v>9</v>
      </c>
      <c r="C431" s="403">
        <v>17</v>
      </c>
      <c r="D431" s="403">
        <v>2024</v>
      </c>
      <c r="E431" s="411">
        <v>1270</v>
      </c>
      <c r="F431" s="405">
        <f t="shared" si="34"/>
        <v>45356</v>
      </c>
      <c r="G431" s="403">
        <f t="shared" si="35"/>
        <v>1010</v>
      </c>
      <c r="I431" s="404">
        <v>45568</v>
      </c>
      <c r="J431" s="412">
        <v>972.75</v>
      </c>
      <c r="K431" s="404">
        <f t="shared" si="33"/>
        <v>45357</v>
      </c>
      <c r="L431" s="403">
        <f t="shared" si="36"/>
        <v>845.75</v>
      </c>
    </row>
    <row r="432" spans="1:12" x14ac:dyDescent="0.25">
      <c r="A432" s="409">
        <f t="shared" si="32"/>
        <v>45553</v>
      </c>
      <c r="B432" s="403">
        <v>9</v>
      </c>
      <c r="C432" s="403">
        <v>18</v>
      </c>
      <c r="D432" s="403">
        <v>2024</v>
      </c>
      <c r="E432" s="411">
        <v>1260</v>
      </c>
      <c r="F432" s="405">
        <f t="shared" si="34"/>
        <v>45357</v>
      </c>
      <c r="G432" s="403">
        <f t="shared" si="35"/>
        <v>995</v>
      </c>
      <c r="I432" s="404">
        <v>45569</v>
      </c>
      <c r="J432" s="412">
        <v>974.83330000000001</v>
      </c>
      <c r="K432" s="404">
        <f t="shared" si="33"/>
        <v>45358</v>
      </c>
      <c r="L432" s="403">
        <f t="shared" si="36"/>
        <v>846.25</v>
      </c>
    </row>
    <row r="433" spans="1:12" x14ac:dyDescent="0.25">
      <c r="A433" s="409">
        <f t="shared" si="32"/>
        <v>45554</v>
      </c>
      <c r="B433" s="403">
        <v>9</v>
      </c>
      <c r="C433" s="403">
        <v>19</v>
      </c>
      <c r="D433" s="403">
        <v>2024</v>
      </c>
      <c r="E433" s="411">
        <v>1240</v>
      </c>
      <c r="F433" s="405">
        <f t="shared" si="34"/>
        <v>45358</v>
      </c>
      <c r="G433" s="403">
        <f t="shared" si="35"/>
        <v>980</v>
      </c>
      <c r="I433" s="404">
        <v>45572</v>
      </c>
      <c r="J433" s="412">
        <v>975.5</v>
      </c>
      <c r="K433" s="404">
        <f t="shared" si="33"/>
        <v>45359</v>
      </c>
      <c r="L433" s="403">
        <f t="shared" si="36"/>
        <v>846.75</v>
      </c>
    </row>
    <row r="434" spans="1:12" x14ac:dyDescent="0.25">
      <c r="A434" s="409">
        <f t="shared" si="32"/>
        <v>45555</v>
      </c>
      <c r="B434" s="403">
        <v>9</v>
      </c>
      <c r="C434" s="403">
        <v>20</v>
      </c>
      <c r="D434" s="403">
        <v>2024</v>
      </c>
      <c r="E434" s="411">
        <v>1245</v>
      </c>
      <c r="F434" s="405">
        <f t="shared" si="34"/>
        <v>45359</v>
      </c>
      <c r="G434" s="403">
        <f t="shared" si="35"/>
        <v>985</v>
      </c>
      <c r="I434" s="404">
        <v>45573</v>
      </c>
      <c r="J434" s="412">
        <v>975.91669999999999</v>
      </c>
      <c r="K434" s="404">
        <f t="shared" si="33"/>
        <v>45360</v>
      </c>
      <c r="L434" s="403">
        <f t="shared" si="36"/>
        <v>846.75</v>
      </c>
    </row>
    <row r="435" spans="1:12" x14ac:dyDescent="0.25">
      <c r="A435" s="409">
        <f t="shared" si="32"/>
        <v>45556</v>
      </c>
      <c r="B435" s="403">
        <v>9</v>
      </c>
      <c r="C435" s="403">
        <v>21</v>
      </c>
      <c r="D435" s="403">
        <v>2024</v>
      </c>
      <c r="E435" s="411">
        <v>1245</v>
      </c>
      <c r="F435" s="405">
        <f t="shared" si="34"/>
        <v>45360</v>
      </c>
      <c r="G435" s="403">
        <f t="shared" si="35"/>
        <v>985</v>
      </c>
      <c r="I435" s="404">
        <v>45574</v>
      </c>
      <c r="J435" s="412">
        <v>976.25</v>
      </c>
      <c r="K435" s="404">
        <f t="shared" si="33"/>
        <v>45361</v>
      </c>
      <c r="L435" s="403">
        <f t="shared" si="36"/>
        <v>846.75</v>
      </c>
    </row>
    <row r="436" spans="1:12" x14ac:dyDescent="0.25">
      <c r="A436" s="409">
        <f t="shared" si="32"/>
        <v>45557</v>
      </c>
      <c r="B436" s="403">
        <v>9</v>
      </c>
      <c r="C436" s="403">
        <v>22</v>
      </c>
      <c r="D436" s="403">
        <v>2024</v>
      </c>
      <c r="E436" s="411">
        <v>1245</v>
      </c>
      <c r="F436" s="405">
        <f t="shared" si="34"/>
        <v>45361</v>
      </c>
      <c r="G436" s="403">
        <f t="shared" si="35"/>
        <v>985</v>
      </c>
      <c r="I436" s="404">
        <v>45575</v>
      </c>
      <c r="J436" s="412">
        <v>979.41669999999999</v>
      </c>
      <c r="K436" s="404">
        <f t="shared" si="33"/>
        <v>45362</v>
      </c>
      <c r="L436" s="403">
        <f t="shared" si="36"/>
        <v>848.25</v>
      </c>
    </row>
    <row r="437" spans="1:12" x14ac:dyDescent="0.25">
      <c r="A437" s="409">
        <f t="shared" si="32"/>
        <v>45558</v>
      </c>
      <c r="B437" s="403">
        <v>9</v>
      </c>
      <c r="C437" s="403">
        <v>23</v>
      </c>
      <c r="D437" s="403">
        <v>2024</v>
      </c>
      <c r="E437" s="411">
        <v>1245</v>
      </c>
      <c r="F437" s="405">
        <f t="shared" si="34"/>
        <v>45362</v>
      </c>
      <c r="G437" s="403">
        <f t="shared" si="35"/>
        <v>990</v>
      </c>
      <c r="I437" s="404">
        <v>45579</v>
      </c>
      <c r="J437" s="412">
        <v>980.16669999999999</v>
      </c>
      <c r="K437" s="404">
        <f t="shared" si="33"/>
        <v>45363</v>
      </c>
      <c r="L437" s="403">
        <f t="shared" si="36"/>
        <v>848.75</v>
      </c>
    </row>
    <row r="438" spans="1:12" x14ac:dyDescent="0.25">
      <c r="A438" s="409">
        <f t="shared" si="32"/>
        <v>45559</v>
      </c>
      <c r="B438" s="403">
        <v>9</v>
      </c>
      <c r="C438" s="403">
        <v>24</v>
      </c>
      <c r="D438" s="403">
        <v>2024</v>
      </c>
      <c r="E438" s="411">
        <v>1245</v>
      </c>
      <c r="F438" s="405">
        <f t="shared" si="34"/>
        <v>45363</v>
      </c>
      <c r="G438" s="403">
        <f t="shared" si="35"/>
        <v>1020</v>
      </c>
      <c r="I438" s="404">
        <v>45580</v>
      </c>
      <c r="J438" s="412">
        <v>980.58330000000001</v>
      </c>
      <c r="K438" s="404">
        <f t="shared" si="33"/>
        <v>45364</v>
      </c>
      <c r="L438" s="403">
        <f t="shared" si="36"/>
        <v>849.75</v>
      </c>
    </row>
    <row r="439" spans="1:12" x14ac:dyDescent="0.25">
      <c r="A439" s="409">
        <f t="shared" si="32"/>
        <v>45560</v>
      </c>
      <c r="B439" s="403">
        <v>9</v>
      </c>
      <c r="C439" s="403">
        <v>25</v>
      </c>
      <c r="D439" s="403">
        <v>2024</v>
      </c>
      <c r="E439" s="411">
        <v>1240</v>
      </c>
      <c r="F439" s="405">
        <f t="shared" si="34"/>
        <v>45364</v>
      </c>
      <c r="G439" s="403">
        <f t="shared" si="35"/>
        <v>1030</v>
      </c>
      <c r="I439" s="404">
        <v>45581</v>
      </c>
      <c r="J439" s="412">
        <v>981.58330000000001</v>
      </c>
      <c r="K439" s="404">
        <f t="shared" si="33"/>
        <v>45365</v>
      </c>
      <c r="L439" s="403">
        <f t="shared" si="36"/>
        <v>850.25</v>
      </c>
    </row>
    <row r="440" spans="1:12" x14ac:dyDescent="0.25">
      <c r="A440" s="409">
        <f t="shared" si="32"/>
        <v>45561</v>
      </c>
      <c r="B440" s="403">
        <v>9</v>
      </c>
      <c r="C440" s="403">
        <v>26</v>
      </c>
      <c r="D440" s="403">
        <v>2024</v>
      </c>
      <c r="E440" s="411">
        <v>1230</v>
      </c>
      <c r="F440" s="405">
        <f t="shared" si="34"/>
        <v>45365</v>
      </c>
      <c r="G440" s="403">
        <f t="shared" si="35"/>
        <v>1035</v>
      </c>
      <c r="I440" s="404">
        <v>45582</v>
      </c>
      <c r="J440" s="412">
        <v>981.75</v>
      </c>
      <c r="K440" s="404">
        <f t="shared" si="33"/>
        <v>45366</v>
      </c>
      <c r="L440" s="403">
        <f t="shared" si="36"/>
        <v>850.75</v>
      </c>
    </row>
    <row r="441" spans="1:12" x14ac:dyDescent="0.25">
      <c r="A441" s="409">
        <f t="shared" si="32"/>
        <v>45562</v>
      </c>
      <c r="B441" s="403">
        <v>9</v>
      </c>
      <c r="C441" s="403">
        <v>27</v>
      </c>
      <c r="D441" s="403">
        <v>2024</v>
      </c>
      <c r="E441" s="411">
        <v>1245</v>
      </c>
      <c r="F441" s="405">
        <f t="shared" si="34"/>
        <v>45366</v>
      </c>
      <c r="G441" s="403">
        <f t="shared" si="35"/>
        <v>1020</v>
      </c>
      <c r="I441" s="404">
        <v>45583</v>
      </c>
      <c r="J441" s="412">
        <v>983.83330000000001</v>
      </c>
      <c r="K441" s="404">
        <f t="shared" si="33"/>
        <v>45367</v>
      </c>
      <c r="L441" s="403">
        <f t="shared" si="36"/>
        <v>850.75</v>
      </c>
    </row>
    <row r="442" spans="1:12" x14ac:dyDescent="0.25">
      <c r="A442" s="409">
        <f t="shared" si="32"/>
        <v>45563</v>
      </c>
      <c r="B442" s="403">
        <v>9</v>
      </c>
      <c r="C442" s="403">
        <v>28</v>
      </c>
      <c r="D442" s="403">
        <v>2024</v>
      </c>
      <c r="E442" s="411">
        <v>1245</v>
      </c>
      <c r="F442" s="405">
        <f t="shared" si="34"/>
        <v>45367</v>
      </c>
      <c r="G442" s="403">
        <f t="shared" si="35"/>
        <v>1020</v>
      </c>
      <c r="I442" s="404">
        <v>45586</v>
      </c>
      <c r="J442" s="412">
        <v>984.41669999999999</v>
      </c>
      <c r="K442" s="404">
        <f t="shared" si="33"/>
        <v>45368</v>
      </c>
      <c r="L442" s="403">
        <f t="shared" si="36"/>
        <v>850.75</v>
      </c>
    </row>
    <row r="443" spans="1:12" x14ac:dyDescent="0.25">
      <c r="A443" s="409">
        <f t="shared" si="32"/>
        <v>45564</v>
      </c>
      <c r="B443" s="403">
        <v>9</v>
      </c>
      <c r="C443" s="403">
        <v>29</v>
      </c>
      <c r="D443" s="403">
        <v>2024</v>
      </c>
      <c r="E443" s="411">
        <v>1245</v>
      </c>
      <c r="F443" s="405">
        <f t="shared" si="34"/>
        <v>45368</v>
      </c>
      <c r="G443" s="403">
        <f t="shared" si="35"/>
        <v>1020</v>
      </c>
      <c r="I443" s="404">
        <v>45587</v>
      </c>
      <c r="J443" s="412">
        <v>984.83330000000001</v>
      </c>
      <c r="K443" s="404">
        <f t="shared" si="33"/>
        <v>45369</v>
      </c>
      <c r="L443" s="403">
        <f t="shared" si="36"/>
        <v>852.25</v>
      </c>
    </row>
    <row r="444" spans="1:12" x14ac:dyDescent="0.25">
      <c r="A444" s="409">
        <f t="shared" si="32"/>
        <v>45565</v>
      </c>
      <c r="B444" s="403">
        <v>9</v>
      </c>
      <c r="C444" s="403">
        <v>30</v>
      </c>
      <c r="D444" s="403">
        <v>2024</v>
      </c>
      <c r="E444" s="411">
        <v>1235</v>
      </c>
      <c r="F444" s="405">
        <f t="shared" si="34"/>
        <v>45369</v>
      </c>
      <c r="G444" s="403">
        <f t="shared" si="35"/>
        <v>1025</v>
      </c>
      <c r="I444" s="404">
        <v>45588</v>
      </c>
      <c r="J444" s="412">
        <v>985.91669999999999</v>
      </c>
      <c r="K444" s="404">
        <f t="shared" si="33"/>
        <v>45370</v>
      </c>
      <c r="L444" s="403">
        <f t="shared" si="36"/>
        <v>852.75</v>
      </c>
    </row>
    <row r="445" spans="1:12" x14ac:dyDescent="0.25">
      <c r="A445" s="409">
        <f t="shared" si="32"/>
        <v>45566</v>
      </c>
      <c r="B445" s="403">
        <v>10</v>
      </c>
      <c r="C445" s="403">
        <v>1</v>
      </c>
      <c r="D445" s="403">
        <v>2024</v>
      </c>
      <c r="E445" s="411">
        <v>1220</v>
      </c>
      <c r="F445" s="405">
        <f t="shared" si="34"/>
        <v>45370</v>
      </c>
      <c r="G445" s="403">
        <f t="shared" si="35"/>
        <v>1035</v>
      </c>
      <c r="I445" s="404">
        <v>45589</v>
      </c>
      <c r="J445" s="412">
        <v>986.33330000000001</v>
      </c>
      <c r="K445" s="404">
        <f t="shared" si="33"/>
        <v>45371</v>
      </c>
      <c r="L445" s="403">
        <f t="shared" si="36"/>
        <v>853.25</v>
      </c>
    </row>
    <row r="446" spans="1:12" x14ac:dyDescent="0.25">
      <c r="A446" s="409">
        <f t="shared" si="32"/>
        <v>45567</v>
      </c>
      <c r="B446" s="403">
        <v>10</v>
      </c>
      <c r="C446" s="403">
        <v>2</v>
      </c>
      <c r="D446" s="403">
        <v>2024</v>
      </c>
      <c r="E446" s="411">
        <v>1215</v>
      </c>
      <c r="F446" s="405">
        <f t="shared" si="34"/>
        <v>45371</v>
      </c>
      <c r="G446" s="403">
        <f t="shared" si="35"/>
        <v>1030</v>
      </c>
      <c r="I446" s="404">
        <v>45590</v>
      </c>
      <c r="J446" s="412">
        <v>988.33330000000001</v>
      </c>
      <c r="K446" s="404">
        <f t="shared" si="33"/>
        <v>45372</v>
      </c>
      <c r="L446" s="403">
        <f t="shared" si="36"/>
        <v>854.25</v>
      </c>
    </row>
    <row r="447" spans="1:12" x14ac:dyDescent="0.25">
      <c r="A447" s="409">
        <f t="shared" si="32"/>
        <v>45568</v>
      </c>
      <c r="B447" s="403">
        <v>10</v>
      </c>
      <c r="C447" s="403">
        <v>3</v>
      </c>
      <c r="D447" s="403">
        <v>2024</v>
      </c>
      <c r="E447" s="411">
        <v>1205</v>
      </c>
      <c r="F447" s="405">
        <f t="shared" si="34"/>
        <v>45372</v>
      </c>
      <c r="G447" s="403">
        <f t="shared" si="35"/>
        <v>1030</v>
      </c>
      <c r="I447" s="404">
        <v>45593</v>
      </c>
      <c r="J447" s="412">
        <v>988.83330000000001</v>
      </c>
      <c r="K447" s="404">
        <f t="shared" si="33"/>
        <v>45373</v>
      </c>
      <c r="L447" s="403">
        <f t="shared" si="36"/>
        <v>854.75</v>
      </c>
    </row>
    <row r="448" spans="1:12" x14ac:dyDescent="0.25">
      <c r="A448" s="409">
        <f t="shared" si="32"/>
        <v>45569</v>
      </c>
      <c r="B448" s="403">
        <v>10</v>
      </c>
      <c r="C448" s="403">
        <v>4</v>
      </c>
      <c r="D448" s="403">
        <v>2024</v>
      </c>
      <c r="E448" s="411">
        <v>1195</v>
      </c>
      <c r="F448" s="405">
        <f t="shared" si="34"/>
        <v>45373</v>
      </c>
      <c r="G448" s="403">
        <f t="shared" si="35"/>
        <v>1020</v>
      </c>
      <c r="I448" s="404">
        <v>45594</v>
      </c>
      <c r="J448" s="412">
        <v>989.25</v>
      </c>
      <c r="K448" s="404">
        <f t="shared" si="33"/>
        <v>45374</v>
      </c>
      <c r="L448" s="403">
        <f t="shared" si="36"/>
        <v>854.75</v>
      </c>
    </row>
    <row r="449" spans="1:12" x14ac:dyDescent="0.25">
      <c r="A449" s="409">
        <f t="shared" si="32"/>
        <v>45570</v>
      </c>
      <c r="B449" s="403">
        <v>10</v>
      </c>
      <c r="C449" s="403">
        <v>5</v>
      </c>
      <c r="D449" s="403">
        <v>2024</v>
      </c>
      <c r="E449" s="411">
        <v>1195</v>
      </c>
      <c r="F449" s="405">
        <f t="shared" si="34"/>
        <v>45374</v>
      </c>
      <c r="G449" s="403">
        <f t="shared" si="35"/>
        <v>1020</v>
      </c>
      <c r="I449" s="404">
        <v>45595</v>
      </c>
      <c r="J449" s="412">
        <v>990.25</v>
      </c>
      <c r="K449" s="404">
        <f t="shared" si="33"/>
        <v>45375</v>
      </c>
      <c r="L449" s="403">
        <f t="shared" si="36"/>
        <v>854.75</v>
      </c>
    </row>
    <row r="450" spans="1:12" x14ac:dyDescent="0.25">
      <c r="A450" s="409">
        <f t="shared" si="32"/>
        <v>45571</v>
      </c>
      <c r="B450" s="403">
        <v>10</v>
      </c>
      <c r="C450" s="403">
        <v>6</v>
      </c>
      <c r="D450" s="403">
        <v>2024</v>
      </c>
      <c r="E450" s="411">
        <v>1195</v>
      </c>
      <c r="F450" s="405">
        <f t="shared" si="34"/>
        <v>45375</v>
      </c>
      <c r="G450" s="403">
        <f t="shared" si="35"/>
        <v>1020</v>
      </c>
      <c r="I450" s="404">
        <v>45596</v>
      </c>
      <c r="J450" s="412">
        <v>990.75</v>
      </c>
      <c r="K450" s="404">
        <f t="shared" si="33"/>
        <v>45376</v>
      </c>
      <c r="L450" s="403">
        <f t="shared" si="36"/>
        <v>856.25</v>
      </c>
    </row>
    <row r="451" spans="1:12" x14ac:dyDescent="0.25">
      <c r="A451" s="409">
        <f t="shared" ref="A451:A514" si="37">DATE(D451,B451,C451)</f>
        <v>45572</v>
      </c>
      <c r="B451" s="403">
        <v>10</v>
      </c>
      <c r="C451" s="403">
        <v>7</v>
      </c>
      <c r="D451" s="403">
        <v>2024</v>
      </c>
      <c r="E451" s="411">
        <v>1185</v>
      </c>
      <c r="F451" s="405">
        <f t="shared" si="34"/>
        <v>45376</v>
      </c>
      <c r="G451" s="403">
        <f t="shared" si="35"/>
        <v>1020</v>
      </c>
      <c r="I451" s="404">
        <v>45597</v>
      </c>
      <c r="J451" s="412">
        <v>992.75</v>
      </c>
      <c r="K451" s="404">
        <f t="shared" ref="K451:K514" si="38">+K450+1</f>
        <v>45377</v>
      </c>
      <c r="L451" s="403">
        <f t="shared" si="36"/>
        <v>856.75</v>
      </c>
    </row>
    <row r="452" spans="1:12" x14ac:dyDescent="0.25">
      <c r="A452" s="409">
        <f t="shared" si="37"/>
        <v>45573</v>
      </c>
      <c r="B452" s="403">
        <v>10</v>
      </c>
      <c r="C452" s="403">
        <v>8</v>
      </c>
      <c r="D452" s="403">
        <v>2024</v>
      </c>
      <c r="E452" s="411">
        <v>1175</v>
      </c>
      <c r="F452" s="405">
        <f t="shared" ref="F452:F515" si="39">F451+1</f>
        <v>45377</v>
      </c>
      <c r="G452" s="403">
        <f t="shared" ref="G452:G515" si="40">+IF(SUMIFS($E$2:$E$1575,$A$2:$A$1575,F452)=0,G451,SUMIFS($E$2:$E$1575,$A$2:$A$1575,F452))</f>
        <v>1015</v>
      </c>
      <c r="I452" s="404">
        <v>45600</v>
      </c>
      <c r="J452" s="412">
        <v>993.33330000000001</v>
      </c>
      <c r="K452" s="404">
        <f t="shared" si="38"/>
        <v>45378</v>
      </c>
      <c r="L452" s="403">
        <f t="shared" si="36"/>
        <v>857.41669999999999</v>
      </c>
    </row>
    <row r="453" spans="1:12" x14ac:dyDescent="0.25">
      <c r="A453" s="409">
        <f t="shared" si="37"/>
        <v>45574</v>
      </c>
      <c r="B453" s="403">
        <v>10</v>
      </c>
      <c r="C453" s="403">
        <v>9</v>
      </c>
      <c r="D453" s="403">
        <v>2024</v>
      </c>
      <c r="E453" s="411">
        <v>1175</v>
      </c>
      <c r="F453" s="405">
        <f t="shared" si="39"/>
        <v>45378</v>
      </c>
      <c r="G453" s="403">
        <f t="shared" si="40"/>
        <v>1010</v>
      </c>
      <c r="I453" s="404">
        <v>45601</v>
      </c>
      <c r="J453" s="412">
        <v>994.75</v>
      </c>
      <c r="K453" s="404">
        <f t="shared" si="38"/>
        <v>45379</v>
      </c>
      <c r="L453" s="403">
        <f t="shared" si="36"/>
        <v>857.41669999999999</v>
      </c>
    </row>
    <row r="454" spans="1:12" x14ac:dyDescent="0.25">
      <c r="A454" s="409">
        <f t="shared" si="37"/>
        <v>45575</v>
      </c>
      <c r="B454" s="403">
        <v>10</v>
      </c>
      <c r="C454" s="403">
        <v>10</v>
      </c>
      <c r="D454" s="403">
        <v>2024</v>
      </c>
      <c r="E454" s="411">
        <v>1180</v>
      </c>
      <c r="F454" s="405">
        <f t="shared" si="39"/>
        <v>45379</v>
      </c>
      <c r="G454" s="403">
        <f t="shared" si="40"/>
        <v>1010</v>
      </c>
      <c r="I454" s="404">
        <v>45603</v>
      </c>
      <c r="J454" s="412">
        <v>995.33333333333337</v>
      </c>
      <c r="K454" s="404">
        <f t="shared" si="38"/>
        <v>45380</v>
      </c>
      <c r="L454" s="403">
        <f t="shared" si="36"/>
        <v>857.41669999999999</v>
      </c>
    </row>
    <row r="455" spans="1:12" x14ac:dyDescent="0.25">
      <c r="A455" s="409">
        <f t="shared" si="37"/>
        <v>45576</v>
      </c>
      <c r="B455" s="403">
        <v>10</v>
      </c>
      <c r="C455" s="403">
        <v>11</v>
      </c>
      <c r="D455" s="403">
        <v>2024</v>
      </c>
      <c r="E455" s="411">
        <v>1180</v>
      </c>
      <c r="F455" s="405">
        <f t="shared" si="39"/>
        <v>45380</v>
      </c>
      <c r="G455" s="403">
        <f t="shared" si="40"/>
        <v>1010</v>
      </c>
      <c r="I455" s="404">
        <v>45604</v>
      </c>
      <c r="J455" s="412">
        <v>997.25</v>
      </c>
      <c r="K455" s="404">
        <f t="shared" si="38"/>
        <v>45381</v>
      </c>
      <c r="L455" s="403">
        <f t="shared" si="36"/>
        <v>857.41669999999999</v>
      </c>
    </row>
    <row r="456" spans="1:12" x14ac:dyDescent="0.25">
      <c r="A456" s="409">
        <f t="shared" si="37"/>
        <v>45577</v>
      </c>
      <c r="B456" s="403">
        <v>10</v>
      </c>
      <c r="C456" s="403">
        <v>12</v>
      </c>
      <c r="D456" s="403">
        <v>2024</v>
      </c>
      <c r="E456" s="411">
        <v>1180</v>
      </c>
      <c r="F456" s="405">
        <f t="shared" si="39"/>
        <v>45381</v>
      </c>
      <c r="G456" s="403">
        <f t="shared" si="40"/>
        <v>1010</v>
      </c>
      <c r="I456" s="404">
        <v>45607</v>
      </c>
      <c r="J456" s="412">
        <v>997.75</v>
      </c>
      <c r="K456" s="404">
        <f t="shared" si="38"/>
        <v>45382</v>
      </c>
      <c r="L456" s="403">
        <f t="shared" ref="L456:L519" si="41">+IF(SUMIFS($J$1:$J$1574,$I$1:$I$1574,K456)=0,L455,SUMIFS($J$1:$J$1574,$I$1:$I$1574,K456))</f>
        <v>857.41669999999999</v>
      </c>
    </row>
    <row r="457" spans="1:12" x14ac:dyDescent="0.25">
      <c r="A457" s="409">
        <f t="shared" si="37"/>
        <v>45578</v>
      </c>
      <c r="B457" s="403">
        <v>10</v>
      </c>
      <c r="C457" s="403">
        <v>13</v>
      </c>
      <c r="D457" s="403">
        <v>2024</v>
      </c>
      <c r="E457" s="411">
        <v>1180</v>
      </c>
      <c r="F457" s="405">
        <f t="shared" si="39"/>
        <v>45382</v>
      </c>
      <c r="G457" s="403">
        <f t="shared" si="40"/>
        <v>1010</v>
      </c>
      <c r="I457" s="404">
        <v>45608</v>
      </c>
      <c r="J457" s="412">
        <v>998.75</v>
      </c>
      <c r="K457" s="404">
        <f t="shared" si="38"/>
        <v>45383</v>
      </c>
      <c r="L457" s="403">
        <f t="shared" si="41"/>
        <v>857.41669999999999</v>
      </c>
    </row>
    <row r="458" spans="1:12" x14ac:dyDescent="0.25">
      <c r="A458" s="409">
        <f t="shared" si="37"/>
        <v>45579</v>
      </c>
      <c r="B458" s="403">
        <v>10</v>
      </c>
      <c r="C458" s="403">
        <v>14</v>
      </c>
      <c r="D458" s="403">
        <v>2024</v>
      </c>
      <c r="E458" s="411">
        <v>1190</v>
      </c>
      <c r="F458" s="405">
        <f t="shared" si="39"/>
        <v>45383</v>
      </c>
      <c r="G458" s="403">
        <f t="shared" si="40"/>
        <v>1010</v>
      </c>
      <c r="I458" s="404">
        <v>45609</v>
      </c>
      <c r="J458" s="412">
        <v>999.25</v>
      </c>
      <c r="K458" s="404">
        <f t="shared" si="38"/>
        <v>45384</v>
      </c>
      <c r="L458" s="403">
        <f t="shared" si="41"/>
        <v>857.41669999999999</v>
      </c>
    </row>
    <row r="459" spans="1:12" x14ac:dyDescent="0.25">
      <c r="A459" s="409">
        <f t="shared" si="37"/>
        <v>45580</v>
      </c>
      <c r="B459" s="403">
        <v>10</v>
      </c>
      <c r="C459" s="403">
        <v>15</v>
      </c>
      <c r="D459" s="403">
        <v>2024</v>
      </c>
      <c r="E459" s="411">
        <v>1235</v>
      </c>
      <c r="F459" s="405">
        <f t="shared" si="39"/>
        <v>45384</v>
      </c>
      <c r="G459" s="403">
        <f t="shared" si="40"/>
        <v>1010</v>
      </c>
      <c r="I459" s="404">
        <v>45610</v>
      </c>
      <c r="J459" s="412">
        <v>999.75</v>
      </c>
      <c r="K459" s="404">
        <f t="shared" si="38"/>
        <v>45385</v>
      </c>
      <c r="L459" s="403">
        <f t="shared" si="41"/>
        <v>861.25</v>
      </c>
    </row>
    <row r="460" spans="1:12" x14ac:dyDescent="0.25">
      <c r="A460" s="409">
        <f t="shared" si="37"/>
        <v>45581</v>
      </c>
      <c r="B460" s="403">
        <v>10</v>
      </c>
      <c r="C460" s="403">
        <v>16</v>
      </c>
      <c r="D460" s="403">
        <v>2024</v>
      </c>
      <c r="E460" s="411">
        <v>1220</v>
      </c>
      <c r="F460" s="405">
        <f t="shared" si="39"/>
        <v>45385</v>
      </c>
      <c r="G460" s="403">
        <f t="shared" si="40"/>
        <v>1005</v>
      </c>
      <c r="I460" s="404">
        <v>45611</v>
      </c>
      <c r="J460" s="412">
        <v>1002.75</v>
      </c>
      <c r="K460" s="404">
        <f t="shared" si="38"/>
        <v>45386</v>
      </c>
      <c r="L460" s="403">
        <f t="shared" si="41"/>
        <v>861.75</v>
      </c>
    </row>
    <row r="461" spans="1:12" x14ac:dyDescent="0.25">
      <c r="A461" s="409">
        <f t="shared" si="37"/>
        <v>45582</v>
      </c>
      <c r="B461" s="403">
        <v>10</v>
      </c>
      <c r="C461" s="403">
        <v>17</v>
      </c>
      <c r="D461" s="403">
        <v>2024</v>
      </c>
      <c r="E461" s="411">
        <v>1220</v>
      </c>
      <c r="F461" s="405">
        <f t="shared" si="39"/>
        <v>45386</v>
      </c>
      <c r="G461" s="403">
        <f t="shared" si="40"/>
        <v>1000</v>
      </c>
      <c r="I461" s="404">
        <v>45615</v>
      </c>
      <c r="J461" s="412">
        <v>1003.25</v>
      </c>
      <c r="K461" s="404">
        <f t="shared" si="38"/>
        <v>45387</v>
      </c>
      <c r="L461" s="403">
        <f t="shared" si="41"/>
        <v>862.75</v>
      </c>
    </row>
    <row r="462" spans="1:12" x14ac:dyDescent="0.25">
      <c r="A462" s="409">
        <f t="shared" si="37"/>
        <v>45583</v>
      </c>
      <c r="B462" s="403">
        <v>10</v>
      </c>
      <c r="C462" s="403">
        <v>18</v>
      </c>
      <c r="D462" s="403">
        <v>2024</v>
      </c>
      <c r="E462" s="411">
        <v>1225</v>
      </c>
      <c r="F462" s="405">
        <f t="shared" si="39"/>
        <v>45387</v>
      </c>
      <c r="G462" s="403">
        <f t="shared" si="40"/>
        <v>985</v>
      </c>
      <c r="I462" s="404">
        <v>45616</v>
      </c>
      <c r="J462" s="412">
        <v>1003.75</v>
      </c>
      <c r="K462" s="404">
        <f t="shared" si="38"/>
        <v>45388</v>
      </c>
      <c r="L462" s="403">
        <f t="shared" si="41"/>
        <v>862.75</v>
      </c>
    </row>
    <row r="463" spans="1:12" x14ac:dyDescent="0.25">
      <c r="A463" s="409">
        <f t="shared" si="37"/>
        <v>45584</v>
      </c>
      <c r="B463" s="403">
        <v>10</v>
      </c>
      <c r="C463" s="403">
        <v>19</v>
      </c>
      <c r="D463" s="403">
        <v>2024</v>
      </c>
      <c r="E463" s="411">
        <v>1225</v>
      </c>
      <c r="F463" s="405">
        <f t="shared" si="39"/>
        <v>45388</v>
      </c>
      <c r="G463" s="403">
        <f t="shared" si="40"/>
        <v>985</v>
      </c>
      <c r="I463" s="404">
        <v>45617</v>
      </c>
      <c r="J463" s="412">
        <v>1004.75</v>
      </c>
      <c r="K463" s="404">
        <f t="shared" si="38"/>
        <v>45389</v>
      </c>
      <c r="L463" s="403">
        <f t="shared" si="41"/>
        <v>862.75</v>
      </c>
    </row>
    <row r="464" spans="1:12" x14ac:dyDescent="0.25">
      <c r="A464" s="409">
        <f t="shared" si="37"/>
        <v>45585</v>
      </c>
      <c r="B464" s="403">
        <v>10</v>
      </c>
      <c r="C464" s="403">
        <v>20</v>
      </c>
      <c r="D464" s="403">
        <v>2024</v>
      </c>
      <c r="E464" s="411">
        <v>1225</v>
      </c>
      <c r="F464" s="405">
        <f t="shared" si="39"/>
        <v>45389</v>
      </c>
      <c r="G464" s="403">
        <f t="shared" si="40"/>
        <v>985</v>
      </c>
      <c r="I464" s="404">
        <v>45618</v>
      </c>
      <c r="J464" s="412">
        <v>1006.75</v>
      </c>
      <c r="K464" s="404">
        <f t="shared" si="38"/>
        <v>45390</v>
      </c>
      <c r="L464" s="403">
        <f t="shared" si="41"/>
        <v>864.25</v>
      </c>
    </row>
    <row r="465" spans="1:12" x14ac:dyDescent="0.25">
      <c r="A465" s="409">
        <f t="shared" si="37"/>
        <v>45586</v>
      </c>
      <c r="B465" s="403">
        <v>10</v>
      </c>
      <c r="C465" s="403">
        <v>21</v>
      </c>
      <c r="D465" s="403">
        <v>2024</v>
      </c>
      <c r="E465" s="411">
        <v>1240</v>
      </c>
      <c r="F465" s="405">
        <f t="shared" si="39"/>
        <v>45390</v>
      </c>
      <c r="G465" s="403">
        <f t="shared" si="40"/>
        <v>985</v>
      </c>
      <c r="I465" s="404">
        <v>45621</v>
      </c>
      <c r="J465" s="412">
        <v>1007.25</v>
      </c>
      <c r="K465" s="404">
        <f t="shared" si="38"/>
        <v>45391</v>
      </c>
      <c r="L465" s="403">
        <f t="shared" si="41"/>
        <v>864.75</v>
      </c>
    </row>
    <row r="466" spans="1:12" x14ac:dyDescent="0.25">
      <c r="A466" s="409">
        <f t="shared" si="37"/>
        <v>45587</v>
      </c>
      <c r="B466" s="403">
        <v>10</v>
      </c>
      <c r="C466" s="403">
        <v>22</v>
      </c>
      <c r="D466" s="403">
        <v>2024</v>
      </c>
      <c r="E466" s="411">
        <v>1245</v>
      </c>
      <c r="F466" s="405">
        <f t="shared" si="39"/>
        <v>45391</v>
      </c>
      <c r="G466" s="403">
        <f t="shared" si="40"/>
        <v>990</v>
      </c>
      <c r="I466" s="404">
        <v>45622</v>
      </c>
      <c r="J466" s="412">
        <v>1007.75</v>
      </c>
      <c r="K466" s="404">
        <f t="shared" si="38"/>
        <v>45392</v>
      </c>
      <c r="L466" s="403">
        <f t="shared" si="41"/>
        <v>865.25</v>
      </c>
    </row>
    <row r="467" spans="1:12" x14ac:dyDescent="0.25">
      <c r="A467" s="409">
        <f t="shared" si="37"/>
        <v>45588</v>
      </c>
      <c r="B467" s="403">
        <v>10</v>
      </c>
      <c r="C467" s="403">
        <v>23</v>
      </c>
      <c r="D467" s="403">
        <v>2024</v>
      </c>
      <c r="E467" s="411">
        <v>1230</v>
      </c>
      <c r="F467" s="405">
        <f t="shared" si="39"/>
        <v>45392</v>
      </c>
      <c r="G467" s="403">
        <f t="shared" si="40"/>
        <v>1000</v>
      </c>
      <c r="I467" s="404">
        <v>45623</v>
      </c>
      <c r="J467" s="412">
        <v>1008.75</v>
      </c>
      <c r="K467" s="404">
        <f t="shared" si="38"/>
        <v>45393</v>
      </c>
      <c r="L467" s="403">
        <f t="shared" si="41"/>
        <v>865.75</v>
      </c>
    </row>
    <row r="468" spans="1:12" x14ac:dyDescent="0.25">
      <c r="A468" s="409">
        <f t="shared" si="37"/>
        <v>45589</v>
      </c>
      <c r="B468" s="403">
        <v>10</v>
      </c>
      <c r="C468" s="403">
        <v>24</v>
      </c>
      <c r="D468" s="403">
        <v>2024</v>
      </c>
      <c r="E468" s="411">
        <v>1215</v>
      </c>
      <c r="F468" s="405">
        <f t="shared" si="39"/>
        <v>45393</v>
      </c>
      <c r="G468" s="403">
        <f t="shared" si="40"/>
        <v>995</v>
      </c>
      <c r="I468" s="404">
        <v>45624</v>
      </c>
      <c r="J468" s="412">
        <v>1009.25</v>
      </c>
      <c r="K468" s="404">
        <f t="shared" si="38"/>
        <v>45394</v>
      </c>
      <c r="L468" s="403">
        <f t="shared" si="41"/>
        <v>866.75</v>
      </c>
    </row>
    <row r="469" spans="1:12" x14ac:dyDescent="0.25">
      <c r="A469" s="409">
        <f t="shared" si="37"/>
        <v>45590</v>
      </c>
      <c r="B469" s="403">
        <v>10</v>
      </c>
      <c r="C469" s="403">
        <v>25</v>
      </c>
      <c r="D469" s="403">
        <v>2024</v>
      </c>
      <c r="E469" s="411">
        <v>1225</v>
      </c>
      <c r="F469" s="405">
        <f t="shared" si="39"/>
        <v>45394</v>
      </c>
      <c r="G469" s="403">
        <f t="shared" si="40"/>
        <v>1005</v>
      </c>
      <c r="I469" s="404">
        <v>45625</v>
      </c>
      <c r="J469" s="412">
        <v>1011.75</v>
      </c>
      <c r="K469" s="404">
        <f t="shared" si="38"/>
        <v>45395</v>
      </c>
      <c r="L469" s="403">
        <f t="shared" si="41"/>
        <v>866.75</v>
      </c>
    </row>
    <row r="470" spans="1:12" x14ac:dyDescent="0.25">
      <c r="A470" s="409">
        <f t="shared" si="37"/>
        <v>45591</v>
      </c>
      <c r="B470" s="403">
        <v>10</v>
      </c>
      <c r="C470" s="403">
        <v>26</v>
      </c>
      <c r="D470" s="403">
        <v>2024</v>
      </c>
      <c r="E470" s="411">
        <v>1225</v>
      </c>
      <c r="F470" s="405">
        <f t="shared" si="39"/>
        <v>45395</v>
      </c>
      <c r="G470" s="403">
        <f t="shared" si="40"/>
        <v>1005</v>
      </c>
      <c r="I470" s="404">
        <v>45628</v>
      </c>
      <c r="J470" s="412">
        <v>1011.9167</v>
      </c>
      <c r="K470" s="404">
        <f t="shared" si="38"/>
        <v>45396</v>
      </c>
      <c r="L470" s="403">
        <f t="shared" si="41"/>
        <v>866.75</v>
      </c>
    </row>
    <row r="471" spans="1:12" x14ac:dyDescent="0.25">
      <c r="A471" s="409">
        <f t="shared" si="37"/>
        <v>45592</v>
      </c>
      <c r="B471" s="403">
        <v>10</v>
      </c>
      <c r="C471" s="403">
        <v>27</v>
      </c>
      <c r="D471" s="403">
        <v>2024</v>
      </c>
      <c r="E471" s="411">
        <v>1225</v>
      </c>
      <c r="F471" s="405">
        <f t="shared" si="39"/>
        <v>45396</v>
      </c>
      <c r="G471" s="403">
        <f t="shared" si="40"/>
        <v>1005</v>
      </c>
      <c r="I471" s="404">
        <v>45629</v>
      </c>
      <c r="J471" s="412">
        <v>1013.1667</v>
      </c>
      <c r="K471" s="404">
        <f t="shared" si="38"/>
        <v>45397</v>
      </c>
      <c r="L471" s="403">
        <f t="shared" si="41"/>
        <v>868.25</v>
      </c>
    </row>
    <row r="472" spans="1:12" x14ac:dyDescent="0.25">
      <c r="A472" s="409">
        <f t="shared" si="37"/>
        <v>45593</v>
      </c>
      <c r="B472" s="403">
        <v>10</v>
      </c>
      <c r="C472" s="403">
        <v>28</v>
      </c>
      <c r="D472" s="403">
        <v>2024</v>
      </c>
      <c r="E472" s="411">
        <v>1220</v>
      </c>
      <c r="F472" s="405">
        <f t="shared" si="39"/>
        <v>45397</v>
      </c>
      <c r="G472" s="403">
        <f t="shared" si="40"/>
        <v>1005</v>
      </c>
      <c r="I472" s="404">
        <v>45630</v>
      </c>
      <c r="J472" s="412">
        <v>1013.25</v>
      </c>
      <c r="K472" s="404">
        <f t="shared" si="38"/>
        <v>45398</v>
      </c>
      <c r="L472" s="403">
        <f t="shared" si="41"/>
        <v>868.75</v>
      </c>
    </row>
    <row r="473" spans="1:12" x14ac:dyDescent="0.25">
      <c r="A473" s="409">
        <f t="shared" si="37"/>
        <v>45594</v>
      </c>
      <c r="B473" s="403">
        <v>10</v>
      </c>
      <c r="C473" s="403">
        <v>29</v>
      </c>
      <c r="D473" s="403">
        <v>2024</v>
      </c>
      <c r="E473" s="411">
        <v>1195</v>
      </c>
      <c r="F473" s="405">
        <f t="shared" si="39"/>
        <v>45398</v>
      </c>
      <c r="G473" s="403">
        <f t="shared" si="40"/>
        <v>1040</v>
      </c>
      <c r="I473" s="404">
        <v>45631</v>
      </c>
      <c r="J473" s="412">
        <v>1013.8333</v>
      </c>
      <c r="K473" s="404">
        <f t="shared" si="38"/>
        <v>45399</v>
      </c>
      <c r="L473" s="403">
        <f t="shared" si="41"/>
        <v>869.25</v>
      </c>
    </row>
    <row r="474" spans="1:12" x14ac:dyDescent="0.25">
      <c r="A474" s="409">
        <f t="shared" si="37"/>
        <v>45595</v>
      </c>
      <c r="B474" s="403">
        <v>10</v>
      </c>
      <c r="C474" s="403">
        <v>30</v>
      </c>
      <c r="D474" s="403">
        <v>2024</v>
      </c>
      <c r="E474" s="411">
        <v>1180</v>
      </c>
      <c r="F474" s="405">
        <f t="shared" si="39"/>
        <v>45399</v>
      </c>
      <c r="G474" s="403">
        <f t="shared" si="40"/>
        <v>1035</v>
      </c>
      <c r="I474" s="404">
        <v>45632</v>
      </c>
      <c r="J474" s="412">
        <v>1015.75</v>
      </c>
      <c r="K474" s="404">
        <f t="shared" si="38"/>
        <v>45400</v>
      </c>
      <c r="L474" s="403">
        <f t="shared" si="41"/>
        <v>869.75</v>
      </c>
    </row>
    <row r="475" spans="1:12" x14ac:dyDescent="0.25">
      <c r="A475" s="409">
        <f t="shared" si="37"/>
        <v>45596</v>
      </c>
      <c r="B475" s="403">
        <v>10</v>
      </c>
      <c r="C475" s="403">
        <v>31</v>
      </c>
      <c r="D475" s="403">
        <v>2024</v>
      </c>
      <c r="E475" s="411">
        <v>1190</v>
      </c>
      <c r="F475" s="405">
        <f t="shared" si="39"/>
        <v>45400</v>
      </c>
      <c r="G475" s="403">
        <f t="shared" si="40"/>
        <v>1030</v>
      </c>
      <c r="I475" s="404">
        <v>45635</v>
      </c>
      <c r="J475" s="412">
        <v>1016.75</v>
      </c>
      <c r="K475" s="404">
        <f t="shared" si="38"/>
        <v>45401</v>
      </c>
      <c r="L475" s="403">
        <f t="shared" si="41"/>
        <v>870.75</v>
      </c>
    </row>
    <row r="476" spans="1:12" x14ac:dyDescent="0.25">
      <c r="A476" s="409">
        <f t="shared" si="37"/>
        <v>45597</v>
      </c>
      <c r="B476" s="403">
        <v>11</v>
      </c>
      <c r="C476" s="403">
        <v>1</v>
      </c>
      <c r="D476" s="403">
        <v>2024</v>
      </c>
      <c r="E476" s="411">
        <v>1190</v>
      </c>
      <c r="F476" s="405">
        <f t="shared" si="39"/>
        <v>45401</v>
      </c>
      <c r="G476" s="403">
        <f t="shared" si="40"/>
        <v>1015</v>
      </c>
      <c r="I476" s="404">
        <v>45636</v>
      </c>
      <c r="J476" s="412">
        <v>1017.25</v>
      </c>
      <c r="K476" s="404">
        <f t="shared" si="38"/>
        <v>45402</v>
      </c>
      <c r="L476" s="403">
        <f t="shared" si="41"/>
        <v>870.75</v>
      </c>
    </row>
    <row r="477" spans="1:12" x14ac:dyDescent="0.25">
      <c r="A477" s="409">
        <f t="shared" si="37"/>
        <v>45598</v>
      </c>
      <c r="B477" s="403">
        <v>11</v>
      </c>
      <c r="C477" s="403">
        <v>2</v>
      </c>
      <c r="D477" s="403">
        <v>2024</v>
      </c>
      <c r="E477" s="411">
        <v>1190</v>
      </c>
      <c r="F477" s="405">
        <f t="shared" si="39"/>
        <v>45402</v>
      </c>
      <c r="G477" s="403">
        <f t="shared" si="40"/>
        <v>1015</v>
      </c>
      <c r="I477" s="404">
        <v>45637</v>
      </c>
      <c r="J477" s="412">
        <v>1017.75</v>
      </c>
      <c r="K477" s="404">
        <f t="shared" si="38"/>
        <v>45403</v>
      </c>
      <c r="L477" s="403">
        <f t="shared" si="41"/>
        <v>870.75</v>
      </c>
    </row>
    <row r="478" spans="1:12" x14ac:dyDescent="0.25">
      <c r="A478" s="409">
        <f t="shared" si="37"/>
        <v>45599</v>
      </c>
      <c r="B478" s="403">
        <v>11</v>
      </c>
      <c r="C478" s="403">
        <v>3</v>
      </c>
      <c r="D478" s="403">
        <v>2024</v>
      </c>
      <c r="E478" s="411">
        <v>1190</v>
      </c>
      <c r="F478" s="405">
        <f t="shared" si="39"/>
        <v>45403</v>
      </c>
      <c r="G478" s="403">
        <f t="shared" si="40"/>
        <v>1015</v>
      </c>
      <c r="I478" s="404">
        <v>45638</v>
      </c>
      <c r="J478" s="412">
        <v>1018.75</v>
      </c>
      <c r="K478" s="404">
        <f t="shared" si="38"/>
        <v>45404</v>
      </c>
      <c r="L478" s="403">
        <f t="shared" si="41"/>
        <v>872.25</v>
      </c>
    </row>
    <row r="479" spans="1:12" x14ac:dyDescent="0.25">
      <c r="A479" s="409">
        <f t="shared" si="37"/>
        <v>45600</v>
      </c>
      <c r="B479" s="403">
        <v>11</v>
      </c>
      <c r="C479" s="403">
        <v>4</v>
      </c>
      <c r="D479" s="403">
        <v>2024</v>
      </c>
      <c r="E479" s="411">
        <v>1170</v>
      </c>
      <c r="F479" s="405">
        <f t="shared" si="39"/>
        <v>45404</v>
      </c>
      <c r="G479" s="403">
        <f t="shared" si="40"/>
        <v>1025</v>
      </c>
      <c r="I479" s="404">
        <v>45639</v>
      </c>
      <c r="J479" s="412">
        <v>1020.75</v>
      </c>
      <c r="K479" s="404">
        <f t="shared" si="38"/>
        <v>45405</v>
      </c>
      <c r="L479" s="403">
        <f t="shared" si="41"/>
        <v>872.75</v>
      </c>
    </row>
    <row r="480" spans="1:12" x14ac:dyDescent="0.25">
      <c r="A480" s="409">
        <f t="shared" si="37"/>
        <v>45601</v>
      </c>
      <c r="B480" s="403">
        <v>11</v>
      </c>
      <c r="C480" s="403">
        <v>5</v>
      </c>
      <c r="D480" s="403">
        <v>2024</v>
      </c>
      <c r="E480" s="411">
        <v>1135</v>
      </c>
      <c r="F480" s="405">
        <f t="shared" si="39"/>
        <v>45405</v>
      </c>
      <c r="G480" s="403">
        <f t="shared" si="40"/>
        <v>1030</v>
      </c>
      <c r="I480" s="404">
        <v>45642</v>
      </c>
      <c r="J480" s="412">
        <v>1021.25</v>
      </c>
      <c r="K480" s="404">
        <f t="shared" si="38"/>
        <v>45406</v>
      </c>
      <c r="L480" s="403">
        <f t="shared" si="41"/>
        <v>873.25</v>
      </c>
    </row>
    <row r="481" spans="1:12" x14ac:dyDescent="0.25">
      <c r="A481" s="409">
        <f t="shared" si="37"/>
        <v>45602</v>
      </c>
      <c r="B481" s="403">
        <v>11</v>
      </c>
      <c r="C481" s="403">
        <v>6</v>
      </c>
      <c r="D481" s="403">
        <v>2024</v>
      </c>
      <c r="E481" s="411">
        <v>1135</v>
      </c>
      <c r="F481" s="405">
        <f t="shared" si="39"/>
        <v>45406</v>
      </c>
      <c r="G481" s="403">
        <f t="shared" si="40"/>
        <v>1035</v>
      </c>
      <c r="I481" s="404">
        <v>45643</v>
      </c>
      <c r="J481" s="412">
        <v>1021.8333</v>
      </c>
      <c r="K481" s="404">
        <f t="shared" si="38"/>
        <v>45407</v>
      </c>
      <c r="L481" s="403">
        <f t="shared" si="41"/>
        <v>873.75</v>
      </c>
    </row>
    <row r="482" spans="1:12" x14ac:dyDescent="0.25">
      <c r="A482" s="409">
        <f t="shared" si="37"/>
        <v>45603</v>
      </c>
      <c r="B482" s="403">
        <v>11</v>
      </c>
      <c r="C482" s="403">
        <v>7</v>
      </c>
      <c r="D482" s="403">
        <v>2024</v>
      </c>
      <c r="E482" s="411">
        <v>1120</v>
      </c>
      <c r="F482" s="405">
        <f t="shared" si="39"/>
        <v>45407</v>
      </c>
      <c r="G482" s="403">
        <f t="shared" si="40"/>
        <v>1045</v>
      </c>
      <c r="I482" s="404">
        <v>45644</v>
      </c>
      <c r="J482" s="412">
        <v>1022.75</v>
      </c>
      <c r="K482" s="404">
        <f t="shared" si="38"/>
        <v>45408</v>
      </c>
      <c r="L482" s="403">
        <f t="shared" si="41"/>
        <v>874.75</v>
      </c>
    </row>
    <row r="483" spans="1:12" x14ac:dyDescent="0.25">
      <c r="A483" s="409">
        <f t="shared" si="37"/>
        <v>45604</v>
      </c>
      <c r="B483" s="403">
        <v>11</v>
      </c>
      <c r="C483" s="403">
        <v>8</v>
      </c>
      <c r="D483" s="403">
        <v>2024</v>
      </c>
      <c r="E483" s="411">
        <v>1135</v>
      </c>
      <c r="F483" s="405">
        <f t="shared" si="39"/>
        <v>45408</v>
      </c>
      <c r="G483" s="403">
        <f t="shared" si="40"/>
        <v>1055</v>
      </c>
      <c r="I483" s="404">
        <v>45645</v>
      </c>
      <c r="J483" s="412">
        <v>1023.25</v>
      </c>
      <c r="K483" s="404">
        <f t="shared" si="38"/>
        <v>45409</v>
      </c>
      <c r="L483" s="403">
        <f t="shared" si="41"/>
        <v>874.75</v>
      </c>
    </row>
    <row r="484" spans="1:12" x14ac:dyDescent="0.25">
      <c r="A484" s="409">
        <f t="shared" si="37"/>
        <v>45605</v>
      </c>
      <c r="B484" s="403">
        <v>11</v>
      </c>
      <c r="C484" s="403">
        <v>9</v>
      </c>
      <c r="D484" s="403">
        <v>2024</v>
      </c>
      <c r="E484" s="411">
        <v>1135</v>
      </c>
      <c r="F484" s="405">
        <f t="shared" si="39"/>
        <v>45409</v>
      </c>
      <c r="G484" s="403">
        <f t="shared" si="40"/>
        <v>1055</v>
      </c>
      <c r="I484" s="404">
        <v>45646</v>
      </c>
      <c r="J484" s="412">
        <v>1025.4167</v>
      </c>
      <c r="K484" s="404">
        <f t="shared" si="38"/>
        <v>45410</v>
      </c>
      <c r="L484" s="403">
        <f t="shared" si="41"/>
        <v>874.75</v>
      </c>
    </row>
    <row r="485" spans="1:12" x14ac:dyDescent="0.25">
      <c r="A485" s="409">
        <f t="shared" si="37"/>
        <v>45606</v>
      </c>
      <c r="B485" s="403">
        <v>11</v>
      </c>
      <c r="C485" s="403">
        <v>10</v>
      </c>
      <c r="D485" s="403">
        <v>2024</v>
      </c>
      <c r="E485" s="411">
        <v>1135</v>
      </c>
      <c r="F485" s="405">
        <f t="shared" si="39"/>
        <v>45410</v>
      </c>
      <c r="G485" s="403">
        <f t="shared" si="40"/>
        <v>1055</v>
      </c>
      <c r="I485" s="404">
        <v>45649</v>
      </c>
      <c r="J485" s="412">
        <v>1027.75</v>
      </c>
      <c r="K485" s="404">
        <f t="shared" si="38"/>
        <v>45411</v>
      </c>
      <c r="L485" s="403">
        <f t="shared" si="41"/>
        <v>876.41669999999999</v>
      </c>
    </row>
    <row r="486" spans="1:12" x14ac:dyDescent="0.25">
      <c r="A486" s="409">
        <f t="shared" si="37"/>
        <v>45607</v>
      </c>
      <c r="B486" s="403">
        <v>11</v>
      </c>
      <c r="C486" s="403">
        <v>11</v>
      </c>
      <c r="D486" s="403">
        <v>2024</v>
      </c>
      <c r="E486" s="411">
        <v>1135</v>
      </c>
      <c r="F486" s="405">
        <f t="shared" si="39"/>
        <v>45411</v>
      </c>
      <c r="G486" s="403">
        <f t="shared" si="40"/>
        <v>1045</v>
      </c>
      <c r="I486" s="404">
        <v>45652</v>
      </c>
      <c r="J486" s="412">
        <v>1029</v>
      </c>
      <c r="K486" s="404">
        <f t="shared" si="38"/>
        <v>45412</v>
      </c>
      <c r="L486" s="403">
        <f t="shared" si="41"/>
        <v>876.75</v>
      </c>
    </row>
    <row r="487" spans="1:12" x14ac:dyDescent="0.25">
      <c r="A487" s="409">
        <f t="shared" si="37"/>
        <v>45608</v>
      </c>
      <c r="B487" s="403">
        <v>11</v>
      </c>
      <c r="C487" s="403">
        <v>12</v>
      </c>
      <c r="D487" s="403">
        <v>2024</v>
      </c>
      <c r="E487" s="411">
        <v>1135</v>
      </c>
      <c r="F487" s="405">
        <f t="shared" si="39"/>
        <v>45412</v>
      </c>
      <c r="G487" s="403">
        <f t="shared" si="40"/>
        <v>1040</v>
      </c>
      <c r="I487" s="404">
        <v>45653</v>
      </c>
      <c r="J487" s="412">
        <v>1030.5</v>
      </c>
      <c r="K487" s="404">
        <f t="shared" si="38"/>
        <v>45413</v>
      </c>
      <c r="L487" s="403">
        <f t="shared" si="41"/>
        <v>876.75</v>
      </c>
    </row>
    <row r="488" spans="1:12" x14ac:dyDescent="0.25">
      <c r="A488" s="409">
        <f t="shared" si="37"/>
        <v>45609</v>
      </c>
      <c r="B488" s="403">
        <v>11</v>
      </c>
      <c r="C488" s="403">
        <v>13</v>
      </c>
      <c r="D488" s="403">
        <v>2024</v>
      </c>
      <c r="E488" s="411">
        <v>1140</v>
      </c>
      <c r="F488" s="405">
        <f t="shared" si="39"/>
        <v>45413</v>
      </c>
      <c r="G488" s="403">
        <f t="shared" si="40"/>
        <v>1040</v>
      </c>
      <c r="I488" s="404">
        <v>45656</v>
      </c>
      <c r="J488" s="412">
        <v>1032.5</v>
      </c>
      <c r="K488" s="404">
        <f t="shared" si="38"/>
        <v>45414</v>
      </c>
      <c r="L488" s="403">
        <f t="shared" si="41"/>
        <v>878.25</v>
      </c>
    </row>
    <row r="489" spans="1:12" x14ac:dyDescent="0.25">
      <c r="A489" s="409">
        <f t="shared" si="37"/>
        <v>45610</v>
      </c>
      <c r="B489" s="403">
        <v>11</v>
      </c>
      <c r="C489" s="403">
        <v>14</v>
      </c>
      <c r="D489" s="403">
        <v>2024</v>
      </c>
      <c r="E489" s="411">
        <v>1140</v>
      </c>
      <c r="F489" s="405">
        <f t="shared" si="39"/>
        <v>45414</v>
      </c>
      <c r="G489" s="403">
        <f t="shared" si="40"/>
        <v>1040</v>
      </c>
      <c r="I489" s="404">
        <v>45659</v>
      </c>
      <c r="J489" s="412">
        <v>1032.75</v>
      </c>
      <c r="K489" s="404">
        <f t="shared" si="38"/>
        <v>45415</v>
      </c>
      <c r="L489" s="403">
        <f t="shared" si="41"/>
        <v>878.75</v>
      </c>
    </row>
    <row r="490" spans="1:12" x14ac:dyDescent="0.25">
      <c r="A490" s="409">
        <f t="shared" si="37"/>
        <v>45611</v>
      </c>
      <c r="B490" s="403">
        <v>11</v>
      </c>
      <c r="C490" s="403">
        <v>15</v>
      </c>
      <c r="D490" s="403">
        <v>2024</v>
      </c>
      <c r="E490" s="411">
        <v>1140</v>
      </c>
      <c r="F490" s="405">
        <f t="shared" si="39"/>
        <v>45415</v>
      </c>
      <c r="G490" s="403">
        <f t="shared" si="40"/>
        <v>1035</v>
      </c>
      <c r="I490" s="404">
        <v>45660</v>
      </c>
      <c r="J490" s="412">
        <v>1034.75</v>
      </c>
      <c r="K490" s="404">
        <f t="shared" si="38"/>
        <v>45416</v>
      </c>
      <c r="L490" s="403">
        <f t="shared" si="41"/>
        <v>878.75</v>
      </c>
    </row>
    <row r="491" spans="1:12" x14ac:dyDescent="0.25">
      <c r="A491" s="409">
        <f t="shared" si="37"/>
        <v>45612</v>
      </c>
      <c r="B491" s="403">
        <v>11</v>
      </c>
      <c r="C491" s="403">
        <v>16</v>
      </c>
      <c r="D491" s="403">
        <v>2024</v>
      </c>
      <c r="E491" s="411">
        <v>1140</v>
      </c>
      <c r="F491" s="405">
        <f t="shared" si="39"/>
        <v>45416</v>
      </c>
      <c r="G491" s="403">
        <f t="shared" si="40"/>
        <v>1035</v>
      </c>
      <c r="I491" s="404">
        <v>45663</v>
      </c>
      <c r="J491" s="412">
        <v>1035.75</v>
      </c>
      <c r="K491" s="404">
        <f t="shared" si="38"/>
        <v>45417</v>
      </c>
      <c r="L491" s="403">
        <f t="shared" si="41"/>
        <v>878.75</v>
      </c>
    </row>
    <row r="492" spans="1:12" x14ac:dyDescent="0.25">
      <c r="A492" s="409">
        <f t="shared" si="37"/>
        <v>45613</v>
      </c>
      <c r="B492" s="403">
        <v>11</v>
      </c>
      <c r="C492" s="403">
        <v>17</v>
      </c>
      <c r="D492" s="403">
        <v>2024</v>
      </c>
      <c r="E492" s="411">
        <v>1140</v>
      </c>
      <c r="F492" s="405">
        <f t="shared" si="39"/>
        <v>45417</v>
      </c>
      <c r="G492" s="403">
        <f t="shared" si="40"/>
        <v>1035</v>
      </c>
      <c r="I492" s="404">
        <v>45664</v>
      </c>
      <c r="J492" s="412">
        <v>1036.25</v>
      </c>
      <c r="K492" s="404">
        <f t="shared" si="38"/>
        <v>45418</v>
      </c>
      <c r="L492" s="403">
        <f t="shared" si="41"/>
        <v>880.25</v>
      </c>
    </row>
    <row r="493" spans="1:12" x14ac:dyDescent="0.25">
      <c r="A493" s="409">
        <f t="shared" si="37"/>
        <v>45614</v>
      </c>
      <c r="B493" s="403">
        <v>11</v>
      </c>
      <c r="C493" s="403">
        <v>18</v>
      </c>
      <c r="D493" s="403">
        <v>2024</v>
      </c>
      <c r="E493" s="411">
        <v>1140</v>
      </c>
      <c r="F493" s="405">
        <f t="shared" si="39"/>
        <v>45418</v>
      </c>
      <c r="G493" s="403">
        <f t="shared" si="40"/>
        <v>1045</v>
      </c>
      <c r="I493" s="404">
        <v>45665</v>
      </c>
      <c r="J493" s="412">
        <v>1036.75</v>
      </c>
      <c r="K493" s="404">
        <f t="shared" si="38"/>
        <v>45419</v>
      </c>
      <c r="L493" s="403">
        <f t="shared" si="41"/>
        <v>880.75</v>
      </c>
    </row>
    <row r="494" spans="1:12" x14ac:dyDescent="0.25">
      <c r="A494" s="409">
        <f t="shared" si="37"/>
        <v>45615</v>
      </c>
      <c r="B494" s="403">
        <v>11</v>
      </c>
      <c r="C494" s="403">
        <v>19</v>
      </c>
      <c r="D494" s="403">
        <v>2024</v>
      </c>
      <c r="E494" s="411">
        <v>1135</v>
      </c>
      <c r="F494" s="405">
        <f t="shared" si="39"/>
        <v>45419</v>
      </c>
      <c r="G494" s="403">
        <f t="shared" si="40"/>
        <v>1040</v>
      </c>
      <c r="I494" s="404">
        <v>45666</v>
      </c>
      <c r="J494" s="412">
        <v>1037.75</v>
      </c>
      <c r="K494" s="404">
        <f t="shared" si="38"/>
        <v>45420</v>
      </c>
      <c r="L494" s="403">
        <f t="shared" si="41"/>
        <v>881.75</v>
      </c>
    </row>
    <row r="495" spans="1:12" x14ac:dyDescent="0.25">
      <c r="A495" s="409">
        <f t="shared" si="37"/>
        <v>45616</v>
      </c>
      <c r="B495" s="403">
        <v>11</v>
      </c>
      <c r="C495" s="403">
        <v>20</v>
      </c>
      <c r="D495" s="403">
        <v>2024</v>
      </c>
      <c r="E495" s="411">
        <v>1135</v>
      </c>
      <c r="F495" s="405">
        <f t="shared" si="39"/>
        <v>45420</v>
      </c>
      <c r="G495" s="403">
        <f t="shared" si="40"/>
        <v>1040</v>
      </c>
      <c r="I495" s="404">
        <v>45667</v>
      </c>
      <c r="J495" s="412">
        <v>1039.75</v>
      </c>
      <c r="K495" s="404">
        <f t="shared" si="38"/>
        <v>45421</v>
      </c>
      <c r="L495" s="403">
        <f t="shared" si="41"/>
        <v>882.25</v>
      </c>
    </row>
    <row r="496" spans="1:12" x14ac:dyDescent="0.25">
      <c r="A496" s="409">
        <f t="shared" si="37"/>
        <v>45617</v>
      </c>
      <c r="B496" s="403">
        <v>11</v>
      </c>
      <c r="C496" s="403">
        <v>21</v>
      </c>
      <c r="D496" s="403">
        <v>2024</v>
      </c>
      <c r="E496" s="411">
        <v>1130</v>
      </c>
      <c r="F496" s="405">
        <f t="shared" si="39"/>
        <v>45421</v>
      </c>
      <c r="G496" s="403">
        <f t="shared" si="40"/>
        <v>1045</v>
      </c>
      <c r="I496" s="404">
        <v>45670</v>
      </c>
      <c r="J496" s="412">
        <v>1040.25</v>
      </c>
      <c r="K496" s="404">
        <f t="shared" si="38"/>
        <v>45422</v>
      </c>
      <c r="L496" s="403">
        <f t="shared" si="41"/>
        <v>882.75</v>
      </c>
    </row>
    <row r="497" spans="1:12" x14ac:dyDescent="0.25">
      <c r="A497" s="409">
        <f t="shared" si="37"/>
        <v>45618</v>
      </c>
      <c r="B497" s="403">
        <v>11</v>
      </c>
      <c r="C497" s="403">
        <v>22</v>
      </c>
      <c r="D497" s="403">
        <v>2024</v>
      </c>
      <c r="E497" s="411">
        <v>1135</v>
      </c>
      <c r="F497" s="405">
        <f t="shared" si="39"/>
        <v>45422</v>
      </c>
      <c r="G497" s="403">
        <f t="shared" si="40"/>
        <v>1040</v>
      </c>
      <c r="I497" s="404">
        <v>45671</v>
      </c>
      <c r="J497" s="412">
        <v>1041.25</v>
      </c>
      <c r="K497" s="404">
        <f t="shared" si="38"/>
        <v>45423</v>
      </c>
      <c r="L497" s="403">
        <f t="shared" si="41"/>
        <v>882.75</v>
      </c>
    </row>
    <row r="498" spans="1:12" x14ac:dyDescent="0.25">
      <c r="A498" s="409">
        <f t="shared" si="37"/>
        <v>45619</v>
      </c>
      <c r="B498" s="403">
        <v>11</v>
      </c>
      <c r="C498" s="403">
        <v>23</v>
      </c>
      <c r="D498" s="403">
        <v>2024</v>
      </c>
      <c r="E498" s="411">
        <v>1135</v>
      </c>
      <c r="F498" s="405">
        <f t="shared" si="39"/>
        <v>45423</v>
      </c>
      <c r="G498" s="403">
        <f t="shared" si="40"/>
        <v>1040</v>
      </c>
      <c r="I498" s="404">
        <v>45672</v>
      </c>
      <c r="J498" s="412">
        <v>1041.75</v>
      </c>
      <c r="K498" s="404">
        <f t="shared" si="38"/>
        <v>45424</v>
      </c>
      <c r="L498" s="403">
        <f t="shared" si="41"/>
        <v>882.75</v>
      </c>
    </row>
    <row r="499" spans="1:12" x14ac:dyDescent="0.25">
      <c r="A499" s="409">
        <f t="shared" si="37"/>
        <v>45620</v>
      </c>
      <c r="B499" s="403">
        <v>11</v>
      </c>
      <c r="C499" s="403">
        <v>24</v>
      </c>
      <c r="D499" s="403">
        <v>2024</v>
      </c>
      <c r="E499" s="411">
        <v>1135</v>
      </c>
      <c r="F499" s="405">
        <f t="shared" si="39"/>
        <v>45424</v>
      </c>
      <c r="G499" s="403">
        <f t="shared" si="40"/>
        <v>1040</v>
      </c>
      <c r="I499" s="404">
        <v>45673</v>
      </c>
      <c r="J499" s="412">
        <v>1042.25</v>
      </c>
      <c r="K499" s="404">
        <f t="shared" si="38"/>
        <v>45425</v>
      </c>
      <c r="L499" s="403">
        <f t="shared" si="41"/>
        <v>884.25</v>
      </c>
    </row>
    <row r="500" spans="1:12" x14ac:dyDescent="0.25">
      <c r="A500" s="409">
        <f t="shared" si="37"/>
        <v>45621</v>
      </c>
      <c r="B500" s="403">
        <v>11</v>
      </c>
      <c r="C500" s="403">
        <v>25</v>
      </c>
      <c r="D500" s="403">
        <v>2024</v>
      </c>
      <c r="E500" s="411">
        <v>1130</v>
      </c>
      <c r="F500" s="405">
        <f t="shared" si="39"/>
        <v>45425</v>
      </c>
      <c r="G500" s="403">
        <f t="shared" si="40"/>
        <v>1045</v>
      </c>
      <c r="I500" s="404">
        <v>45674</v>
      </c>
      <c r="J500" s="412">
        <v>1044.5</v>
      </c>
      <c r="K500" s="404">
        <f t="shared" si="38"/>
        <v>45426</v>
      </c>
      <c r="L500" s="403">
        <f t="shared" si="41"/>
        <v>885.25</v>
      </c>
    </row>
    <row r="501" spans="1:12" x14ac:dyDescent="0.25">
      <c r="A501" s="409">
        <f t="shared" si="37"/>
        <v>45622</v>
      </c>
      <c r="B501" s="403">
        <v>11</v>
      </c>
      <c r="C501" s="403">
        <v>26</v>
      </c>
      <c r="D501" s="403">
        <v>2024</v>
      </c>
      <c r="E501" s="411">
        <v>1135</v>
      </c>
      <c r="F501" s="405">
        <f t="shared" si="39"/>
        <v>45426</v>
      </c>
      <c r="G501" s="403">
        <f t="shared" si="40"/>
        <v>1060</v>
      </c>
      <c r="I501" s="404">
        <v>45677</v>
      </c>
      <c r="J501" s="412">
        <v>1045.25</v>
      </c>
      <c r="K501" s="404">
        <f t="shared" si="38"/>
        <v>45427</v>
      </c>
      <c r="L501" s="403">
        <f t="shared" si="41"/>
        <v>885.75</v>
      </c>
    </row>
    <row r="502" spans="1:12" x14ac:dyDescent="0.25">
      <c r="A502" s="409">
        <f t="shared" si="37"/>
        <v>45623</v>
      </c>
      <c r="B502" s="403">
        <v>11</v>
      </c>
      <c r="C502" s="403">
        <v>27</v>
      </c>
      <c r="D502" s="403">
        <v>2024</v>
      </c>
      <c r="E502" s="411">
        <v>1125</v>
      </c>
      <c r="F502" s="405">
        <f t="shared" si="39"/>
        <v>45427</v>
      </c>
      <c r="G502" s="403">
        <f t="shared" si="40"/>
        <v>1080</v>
      </c>
      <c r="I502" s="404">
        <v>45678</v>
      </c>
      <c r="J502" s="412">
        <v>1045.9167</v>
      </c>
      <c r="K502" s="404">
        <f t="shared" si="38"/>
        <v>45428</v>
      </c>
      <c r="L502" s="403">
        <f t="shared" si="41"/>
        <v>886.25</v>
      </c>
    </row>
    <row r="503" spans="1:12" x14ac:dyDescent="0.25">
      <c r="A503" s="409">
        <f t="shared" si="37"/>
        <v>45624</v>
      </c>
      <c r="B503" s="403">
        <v>11</v>
      </c>
      <c r="C503" s="403">
        <v>28</v>
      </c>
      <c r="D503" s="403">
        <v>2024</v>
      </c>
      <c r="E503" s="411">
        <v>1120</v>
      </c>
      <c r="F503" s="405">
        <f t="shared" si="39"/>
        <v>45428</v>
      </c>
      <c r="G503" s="403">
        <f t="shared" si="40"/>
        <v>1100</v>
      </c>
      <c r="I503" s="404">
        <v>45679</v>
      </c>
      <c r="J503" s="412">
        <v>1047.25</v>
      </c>
      <c r="K503" s="404">
        <f t="shared" si="38"/>
        <v>45429</v>
      </c>
      <c r="L503" s="403">
        <f t="shared" si="41"/>
        <v>886.75</v>
      </c>
    </row>
    <row r="504" spans="1:12" x14ac:dyDescent="0.25">
      <c r="A504" s="409">
        <f t="shared" si="37"/>
        <v>45625</v>
      </c>
      <c r="B504" s="403">
        <v>11</v>
      </c>
      <c r="C504" s="403">
        <v>29</v>
      </c>
      <c r="D504" s="403">
        <v>2024</v>
      </c>
      <c r="E504" s="411">
        <v>1120</v>
      </c>
      <c r="F504" s="405">
        <f t="shared" si="39"/>
        <v>45429</v>
      </c>
      <c r="G504" s="403">
        <f t="shared" si="40"/>
        <v>1105</v>
      </c>
      <c r="I504" s="404">
        <v>45680</v>
      </c>
      <c r="J504" s="412">
        <v>1047.6667</v>
      </c>
      <c r="K504" s="404">
        <f t="shared" si="38"/>
        <v>45430</v>
      </c>
      <c r="L504" s="403">
        <f t="shared" si="41"/>
        <v>886.75</v>
      </c>
    </row>
    <row r="505" spans="1:12" x14ac:dyDescent="0.25">
      <c r="A505" s="409">
        <f t="shared" si="37"/>
        <v>45626</v>
      </c>
      <c r="B505" s="403">
        <v>11</v>
      </c>
      <c r="C505" s="403">
        <v>30</v>
      </c>
      <c r="D505" s="403">
        <v>2024</v>
      </c>
      <c r="E505" s="411">
        <v>1120</v>
      </c>
      <c r="F505" s="405">
        <f t="shared" si="39"/>
        <v>45430</v>
      </c>
      <c r="G505" s="403">
        <f t="shared" si="40"/>
        <v>1105</v>
      </c>
      <c r="I505" s="404">
        <v>45681</v>
      </c>
      <c r="J505" s="412">
        <v>1049.5833</v>
      </c>
      <c r="K505" s="404">
        <f t="shared" si="38"/>
        <v>45431</v>
      </c>
      <c r="L505" s="403">
        <f t="shared" si="41"/>
        <v>886.75</v>
      </c>
    </row>
    <row r="506" spans="1:12" x14ac:dyDescent="0.25">
      <c r="A506" s="409">
        <f t="shared" si="37"/>
        <v>45627</v>
      </c>
      <c r="B506" s="403">
        <v>12</v>
      </c>
      <c r="C506" s="403">
        <v>1</v>
      </c>
      <c r="D506" s="403">
        <v>2024</v>
      </c>
      <c r="E506" s="411">
        <v>1120</v>
      </c>
      <c r="F506" s="405">
        <f t="shared" si="39"/>
        <v>45431</v>
      </c>
      <c r="G506" s="403">
        <f t="shared" si="40"/>
        <v>1105</v>
      </c>
      <c r="I506" s="404">
        <v>45684</v>
      </c>
      <c r="J506" s="412">
        <v>1050.5</v>
      </c>
      <c r="K506" s="404">
        <f t="shared" si="38"/>
        <v>45432</v>
      </c>
      <c r="L506" s="403">
        <f t="shared" si="41"/>
        <v>888.75</v>
      </c>
    </row>
    <row r="507" spans="1:12" x14ac:dyDescent="0.25">
      <c r="A507" s="409">
        <f t="shared" si="37"/>
        <v>45628</v>
      </c>
      <c r="B507" s="403">
        <v>12</v>
      </c>
      <c r="C507" s="403">
        <v>2</v>
      </c>
      <c r="D507" s="403">
        <v>2024</v>
      </c>
      <c r="E507" s="411">
        <v>1100</v>
      </c>
      <c r="F507" s="405">
        <f t="shared" si="39"/>
        <v>45432</v>
      </c>
      <c r="G507" s="403">
        <f t="shared" si="40"/>
        <v>1160</v>
      </c>
      <c r="I507" s="404">
        <v>45685</v>
      </c>
      <c r="J507" s="412">
        <v>1050.9167</v>
      </c>
      <c r="K507" s="404">
        <f t="shared" si="38"/>
        <v>45433</v>
      </c>
      <c r="L507" s="403">
        <f t="shared" si="41"/>
        <v>889.25</v>
      </c>
    </row>
    <row r="508" spans="1:12" x14ac:dyDescent="0.25">
      <c r="A508" s="409">
        <f t="shared" si="37"/>
        <v>45629</v>
      </c>
      <c r="B508" s="403">
        <v>12</v>
      </c>
      <c r="C508" s="403">
        <v>3</v>
      </c>
      <c r="D508" s="403">
        <v>2024</v>
      </c>
      <c r="E508" s="411">
        <v>1090</v>
      </c>
      <c r="F508" s="405">
        <f t="shared" si="39"/>
        <v>45433</v>
      </c>
      <c r="G508" s="403">
        <f t="shared" si="40"/>
        <v>1230</v>
      </c>
      <c r="I508" s="404">
        <v>45686</v>
      </c>
      <c r="J508" s="412">
        <v>1051.5833</v>
      </c>
      <c r="K508" s="404">
        <f t="shared" si="38"/>
        <v>45434</v>
      </c>
      <c r="L508" s="403">
        <f t="shared" si="41"/>
        <v>889.75</v>
      </c>
    </row>
    <row r="509" spans="1:12" x14ac:dyDescent="0.25">
      <c r="A509" s="409">
        <f t="shared" si="37"/>
        <v>45630</v>
      </c>
      <c r="B509" s="403">
        <v>12</v>
      </c>
      <c r="C509" s="403">
        <v>4</v>
      </c>
      <c r="D509" s="403">
        <v>2024</v>
      </c>
      <c r="E509" s="411">
        <v>1080</v>
      </c>
      <c r="F509" s="405">
        <f t="shared" si="39"/>
        <v>45434</v>
      </c>
      <c r="G509" s="403">
        <f t="shared" si="40"/>
        <v>1270</v>
      </c>
      <c r="I509" s="404">
        <v>45687</v>
      </c>
      <c r="J509" s="412">
        <v>1052.5</v>
      </c>
      <c r="K509" s="404">
        <f t="shared" si="38"/>
        <v>45435</v>
      </c>
      <c r="L509" s="403">
        <f t="shared" si="41"/>
        <v>890.25</v>
      </c>
    </row>
    <row r="510" spans="1:12" x14ac:dyDescent="0.25">
      <c r="A510" s="409">
        <f t="shared" si="37"/>
        <v>45631</v>
      </c>
      <c r="B510" s="403">
        <v>12</v>
      </c>
      <c r="C510" s="403">
        <v>5</v>
      </c>
      <c r="D510" s="403">
        <v>2024</v>
      </c>
      <c r="E510" s="411">
        <v>1055</v>
      </c>
      <c r="F510" s="405">
        <f t="shared" si="39"/>
        <v>45435</v>
      </c>
      <c r="G510" s="403">
        <f t="shared" si="40"/>
        <v>1290</v>
      </c>
      <c r="I510" s="404">
        <v>45688</v>
      </c>
      <c r="J510" s="412">
        <v>1053.5</v>
      </c>
      <c r="K510" s="404">
        <f t="shared" si="38"/>
        <v>45436</v>
      </c>
      <c r="L510" s="403">
        <f t="shared" si="41"/>
        <v>890.75</v>
      </c>
    </row>
    <row r="511" spans="1:12" x14ac:dyDescent="0.25">
      <c r="A511" s="409">
        <f t="shared" si="37"/>
        <v>45632</v>
      </c>
      <c r="B511" s="403">
        <v>12</v>
      </c>
      <c r="C511" s="403">
        <v>6</v>
      </c>
      <c r="D511" s="403">
        <v>2024</v>
      </c>
      <c r="E511" s="411">
        <v>1050</v>
      </c>
      <c r="F511" s="405">
        <f t="shared" si="39"/>
        <v>45436</v>
      </c>
      <c r="G511" s="403">
        <f t="shared" si="40"/>
        <v>1240</v>
      </c>
      <c r="I511" s="404">
        <v>45691</v>
      </c>
      <c r="J511" s="412">
        <v>1053.9167</v>
      </c>
      <c r="K511" s="404">
        <f t="shared" si="38"/>
        <v>45437</v>
      </c>
      <c r="L511" s="403">
        <f t="shared" si="41"/>
        <v>890.75</v>
      </c>
    </row>
    <row r="512" spans="1:12" x14ac:dyDescent="0.25">
      <c r="A512" s="409">
        <f t="shared" si="37"/>
        <v>45633</v>
      </c>
      <c r="B512" s="403">
        <v>12</v>
      </c>
      <c r="C512" s="403">
        <v>7</v>
      </c>
      <c r="D512" s="403">
        <v>2024</v>
      </c>
      <c r="E512" s="411">
        <v>1050</v>
      </c>
      <c r="F512" s="405">
        <f t="shared" si="39"/>
        <v>45437</v>
      </c>
      <c r="G512" s="403">
        <f t="shared" si="40"/>
        <v>1240</v>
      </c>
      <c r="I512" s="404">
        <v>45692</v>
      </c>
      <c r="J512" s="412">
        <v>1054.25</v>
      </c>
      <c r="K512" s="404">
        <f t="shared" si="38"/>
        <v>45438</v>
      </c>
      <c r="L512" s="403">
        <f t="shared" si="41"/>
        <v>890.75</v>
      </c>
    </row>
    <row r="513" spans="1:12" x14ac:dyDescent="0.25">
      <c r="A513" s="409">
        <f t="shared" si="37"/>
        <v>45634</v>
      </c>
      <c r="B513" s="403">
        <v>12</v>
      </c>
      <c r="C513" s="403">
        <v>8</v>
      </c>
      <c r="D513" s="403">
        <v>2024</v>
      </c>
      <c r="E513" s="411">
        <v>1050</v>
      </c>
      <c r="F513" s="405">
        <f t="shared" si="39"/>
        <v>45438</v>
      </c>
      <c r="G513" s="403">
        <f t="shared" si="40"/>
        <v>1240</v>
      </c>
      <c r="I513" s="404">
        <v>45693</v>
      </c>
      <c r="J513" s="412">
        <v>1054.7083</v>
      </c>
      <c r="K513" s="404">
        <f t="shared" si="38"/>
        <v>45439</v>
      </c>
      <c r="L513" s="403">
        <f t="shared" si="41"/>
        <v>892.75</v>
      </c>
    </row>
    <row r="514" spans="1:12" x14ac:dyDescent="0.25">
      <c r="A514" s="409">
        <f t="shared" si="37"/>
        <v>45635</v>
      </c>
      <c r="B514" s="403">
        <v>12</v>
      </c>
      <c r="C514" s="403">
        <v>9</v>
      </c>
      <c r="D514" s="403">
        <v>2024</v>
      </c>
      <c r="E514" s="411">
        <v>1065</v>
      </c>
      <c r="F514" s="405">
        <f t="shared" si="39"/>
        <v>45439</v>
      </c>
      <c r="G514" s="403">
        <f t="shared" si="40"/>
        <v>1210</v>
      </c>
      <c r="I514" s="404">
        <v>45694</v>
      </c>
      <c r="J514" s="412">
        <v>1054.875</v>
      </c>
      <c r="K514" s="404">
        <f t="shared" si="38"/>
        <v>45440</v>
      </c>
      <c r="L514" s="403">
        <f t="shared" si="41"/>
        <v>893.25</v>
      </c>
    </row>
    <row r="515" spans="1:12" x14ac:dyDescent="0.25">
      <c r="A515" s="409">
        <f t="shared" ref="A515:A578" si="42">DATE(D515,B515,C515)</f>
        <v>45636</v>
      </c>
      <c r="B515" s="403">
        <v>12</v>
      </c>
      <c r="C515" s="403">
        <v>10</v>
      </c>
      <c r="D515" s="403">
        <v>2024</v>
      </c>
      <c r="E515" s="411">
        <v>1070</v>
      </c>
      <c r="F515" s="405">
        <f t="shared" si="39"/>
        <v>45440</v>
      </c>
      <c r="G515" s="403">
        <f t="shared" si="40"/>
        <v>1210</v>
      </c>
      <c r="I515" s="404">
        <v>45695</v>
      </c>
      <c r="J515" s="412">
        <v>1055.9167</v>
      </c>
      <c r="K515" s="404">
        <f t="shared" ref="K515:K578" si="43">+K514+1</f>
        <v>45441</v>
      </c>
      <c r="L515" s="403">
        <f t="shared" si="41"/>
        <v>893.75</v>
      </c>
    </row>
    <row r="516" spans="1:12" x14ac:dyDescent="0.25">
      <c r="A516" s="409">
        <f t="shared" si="42"/>
        <v>45637</v>
      </c>
      <c r="B516" s="403">
        <v>12</v>
      </c>
      <c r="C516" s="403">
        <v>11</v>
      </c>
      <c r="D516" s="403">
        <v>2024</v>
      </c>
      <c r="E516" s="411">
        <v>1080</v>
      </c>
      <c r="F516" s="405">
        <f t="shared" ref="F516:F579" si="44">F515+1</f>
        <v>45441</v>
      </c>
      <c r="G516" s="403">
        <f t="shared" ref="G516:G579" si="45">+IF(SUMIFS($E$2:$E$1575,$A$2:$A$1575,F516)=0,G515,SUMIFS($E$2:$E$1575,$A$2:$A$1575,F516))</f>
        <v>1220</v>
      </c>
      <c r="I516" s="404">
        <v>45698</v>
      </c>
      <c r="J516" s="412">
        <v>1056.375</v>
      </c>
      <c r="K516" s="404">
        <f t="shared" si="43"/>
        <v>45442</v>
      </c>
      <c r="L516" s="403">
        <f t="shared" si="41"/>
        <v>894.25</v>
      </c>
    </row>
    <row r="517" spans="1:12" x14ac:dyDescent="0.25">
      <c r="A517" s="409">
        <f t="shared" si="42"/>
        <v>45638</v>
      </c>
      <c r="B517" s="403">
        <v>12</v>
      </c>
      <c r="C517" s="403">
        <v>12</v>
      </c>
      <c r="D517" s="403">
        <v>2024</v>
      </c>
      <c r="E517" s="411">
        <v>1095</v>
      </c>
      <c r="F517" s="405">
        <f t="shared" si="44"/>
        <v>45442</v>
      </c>
      <c r="G517" s="403">
        <f t="shared" si="45"/>
        <v>1230</v>
      </c>
      <c r="I517" s="404">
        <v>45699</v>
      </c>
      <c r="J517" s="412">
        <v>1056.625</v>
      </c>
      <c r="K517" s="404">
        <f t="shared" si="43"/>
        <v>45443</v>
      </c>
      <c r="L517" s="403">
        <f t="shared" si="41"/>
        <v>895.25</v>
      </c>
    </row>
    <row r="518" spans="1:12" x14ac:dyDescent="0.25">
      <c r="A518" s="409">
        <f t="shared" si="42"/>
        <v>45639</v>
      </c>
      <c r="B518" s="403">
        <v>12</v>
      </c>
      <c r="C518" s="403">
        <v>13</v>
      </c>
      <c r="D518" s="403">
        <v>2024</v>
      </c>
      <c r="E518" s="411">
        <v>1105</v>
      </c>
      <c r="F518" s="405">
        <f t="shared" si="44"/>
        <v>45443</v>
      </c>
      <c r="G518" s="403">
        <f t="shared" si="45"/>
        <v>1230</v>
      </c>
      <c r="I518" s="404">
        <v>45700</v>
      </c>
      <c r="J518" s="412">
        <v>1056.875</v>
      </c>
      <c r="K518" s="404">
        <f t="shared" si="43"/>
        <v>45444</v>
      </c>
      <c r="L518" s="403">
        <f t="shared" si="41"/>
        <v>895.25</v>
      </c>
    </row>
    <row r="519" spans="1:12" x14ac:dyDescent="0.25">
      <c r="A519" s="409">
        <f t="shared" si="42"/>
        <v>45640</v>
      </c>
      <c r="B519" s="403">
        <v>12</v>
      </c>
      <c r="C519" s="403">
        <v>14</v>
      </c>
      <c r="D519" s="403">
        <v>2024</v>
      </c>
      <c r="E519" s="411">
        <v>1105</v>
      </c>
      <c r="F519" s="405">
        <f t="shared" si="44"/>
        <v>45444</v>
      </c>
      <c r="G519" s="403">
        <f t="shared" si="45"/>
        <v>1230</v>
      </c>
      <c r="I519" s="404">
        <v>45701</v>
      </c>
      <c r="J519" s="412">
        <v>1057.4583</v>
      </c>
      <c r="K519" s="404">
        <f t="shared" si="43"/>
        <v>45445</v>
      </c>
      <c r="L519" s="403">
        <f t="shared" si="41"/>
        <v>895.25</v>
      </c>
    </row>
    <row r="520" spans="1:12" x14ac:dyDescent="0.25">
      <c r="A520" s="409">
        <f t="shared" si="42"/>
        <v>45641</v>
      </c>
      <c r="B520" s="403">
        <v>12</v>
      </c>
      <c r="C520" s="403">
        <v>15</v>
      </c>
      <c r="D520" s="403">
        <v>2024</v>
      </c>
      <c r="E520" s="411">
        <v>1105</v>
      </c>
      <c r="F520" s="405">
        <f t="shared" si="44"/>
        <v>45445</v>
      </c>
      <c r="G520" s="403">
        <f t="shared" si="45"/>
        <v>1230</v>
      </c>
      <c r="I520" s="404">
        <v>45702</v>
      </c>
      <c r="J520" s="412">
        <v>1058.5</v>
      </c>
      <c r="K520" s="404">
        <f t="shared" si="43"/>
        <v>45446</v>
      </c>
      <c r="L520" s="403">
        <f t="shared" ref="L520:L583" si="46">+IF(SUMIFS($J$1:$J$1574,$I$1:$I$1574,K520)=0,L519,SUMIFS($J$1:$J$1574,$I$1:$I$1574,K520))</f>
        <v>896.41669999999999</v>
      </c>
    </row>
    <row r="521" spans="1:12" x14ac:dyDescent="0.25">
      <c r="A521" s="409">
        <f t="shared" si="42"/>
        <v>45642</v>
      </c>
      <c r="B521" s="403">
        <v>12</v>
      </c>
      <c r="C521" s="403">
        <v>16</v>
      </c>
      <c r="D521" s="403">
        <v>2024</v>
      </c>
      <c r="E521" s="411">
        <v>1125</v>
      </c>
      <c r="F521" s="405">
        <f t="shared" si="44"/>
        <v>45446</v>
      </c>
      <c r="G521" s="403">
        <f t="shared" si="45"/>
        <v>1235</v>
      </c>
      <c r="I521" s="404">
        <v>45705</v>
      </c>
      <c r="J521" s="412">
        <v>1059.0833</v>
      </c>
      <c r="K521" s="404">
        <f t="shared" si="43"/>
        <v>45447</v>
      </c>
      <c r="L521" s="403">
        <f t="shared" si="46"/>
        <v>896.91669999999999</v>
      </c>
    </row>
    <row r="522" spans="1:12" x14ac:dyDescent="0.25">
      <c r="A522" s="409">
        <f t="shared" si="42"/>
        <v>45643</v>
      </c>
      <c r="B522" s="403">
        <v>12</v>
      </c>
      <c r="C522" s="403">
        <v>17</v>
      </c>
      <c r="D522" s="403">
        <v>2024</v>
      </c>
      <c r="E522" s="411">
        <v>1165</v>
      </c>
      <c r="F522" s="405">
        <f t="shared" si="44"/>
        <v>45447</v>
      </c>
      <c r="G522" s="403">
        <f t="shared" si="45"/>
        <v>1265</v>
      </c>
      <c r="I522" s="404">
        <v>45706</v>
      </c>
      <c r="J522" s="412">
        <v>1059.1667</v>
      </c>
      <c r="K522" s="404">
        <f t="shared" si="43"/>
        <v>45448</v>
      </c>
      <c r="L522" s="403">
        <f t="shared" si="46"/>
        <v>898.25</v>
      </c>
    </row>
    <row r="523" spans="1:12" x14ac:dyDescent="0.25">
      <c r="A523" s="409">
        <f t="shared" si="42"/>
        <v>45644</v>
      </c>
      <c r="B523" s="403">
        <v>12</v>
      </c>
      <c r="C523" s="403">
        <v>18</v>
      </c>
      <c r="D523" s="403">
        <v>2024</v>
      </c>
      <c r="E523" s="411">
        <v>1205</v>
      </c>
      <c r="F523" s="405">
        <f t="shared" si="44"/>
        <v>45448</v>
      </c>
      <c r="G523" s="403">
        <f t="shared" si="45"/>
        <v>1255</v>
      </c>
      <c r="I523" s="404">
        <v>45707</v>
      </c>
      <c r="J523" s="412">
        <v>1059.375</v>
      </c>
      <c r="K523" s="404">
        <f t="shared" si="43"/>
        <v>45449</v>
      </c>
      <c r="L523" s="403">
        <f t="shared" si="46"/>
        <v>898.5</v>
      </c>
    </row>
    <row r="524" spans="1:12" x14ac:dyDescent="0.25">
      <c r="A524" s="409">
        <f t="shared" si="42"/>
        <v>45645</v>
      </c>
      <c r="B524" s="403">
        <v>12</v>
      </c>
      <c r="C524" s="403">
        <v>19</v>
      </c>
      <c r="D524" s="403">
        <v>2024</v>
      </c>
      <c r="E524" s="411">
        <v>1175</v>
      </c>
      <c r="F524" s="405">
        <f t="shared" si="44"/>
        <v>45449</v>
      </c>
      <c r="G524" s="403">
        <f t="shared" si="45"/>
        <v>1250</v>
      </c>
      <c r="I524" s="404">
        <v>45708</v>
      </c>
      <c r="J524" s="412">
        <v>1059.875</v>
      </c>
      <c r="K524" s="404">
        <f t="shared" si="43"/>
        <v>45450</v>
      </c>
      <c r="L524" s="403">
        <f t="shared" si="46"/>
        <v>899.08330000000001</v>
      </c>
    </row>
    <row r="525" spans="1:12" x14ac:dyDescent="0.25">
      <c r="A525" s="409">
        <f t="shared" si="42"/>
        <v>45646</v>
      </c>
      <c r="B525" s="403">
        <v>12</v>
      </c>
      <c r="C525" s="403">
        <v>20</v>
      </c>
      <c r="D525" s="403">
        <v>2024</v>
      </c>
      <c r="E525" s="411">
        <v>1160</v>
      </c>
      <c r="F525" s="405">
        <f t="shared" si="44"/>
        <v>45450</v>
      </c>
      <c r="G525" s="403">
        <f t="shared" si="45"/>
        <v>1260</v>
      </c>
      <c r="I525" s="404">
        <v>45709</v>
      </c>
      <c r="J525" s="412">
        <v>1060.875</v>
      </c>
      <c r="K525" s="404">
        <f t="shared" si="43"/>
        <v>45451</v>
      </c>
      <c r="L525" s="403">
        <f t="shared" si="46"/>
        <v>899.08330000000001</v>
      </c>
    </row>
    <row r="526" spans="1:12" x14ac:dyDescent="0.25">
      <c r="A526" s="409">
        <f t="shared" si="42"/>
        <v>45647</v>
      </c>
      <c r="B526" s="403">
        <v>12</v>
      </c>
      <c r="C526" s="403">
        <v>21</v>
      </c>
      <c r="D526" s="403">
        <v>2024</v>
      </c>
      <c r="E526" s="411">
        <v>1160</v>
      </c>
      <c r="F526" s="405">
        <f t="shared" si="44"/>
        <v>45451</v>
      </c>
      <c r="G526" s="403">
        <f t="shared" si="45"/>
        <v>1260</v>
      </c>
      <c r="I526" s="404">
        <v>45712</v>
      </c>
      <c r="J526" s="412">
        <v>1061.125</v>
      </c>
      <c r="K526" s="404">
        <f t="shared" si="43"/>
        <v>45452</v>
      </c>
      <c r="L526" s="403">
        <f t="shared" si="46"/>
        <v>899.08330000000001</v>
      </c>
    </row>
    <row r="527" spans="1:12" x14ac:dyDescent="0.25">
      <c r="A527" s="409">
        <f t="shared" si="42"/>
        <v>45648</v>
      </c>
      <c r="B527" s="403">
        <v>12</v>
      </c>
      <c r="C527" s="403">
        <v>22</v>
      </c>
      <c r="D527" s="403">
        <v>2024</v>
      </c>
      <c r="E527" s="411">
        <v>1160</v>
      </c>
      <c r="F527" s="405">
        <f t="shared" si="44"/>
        <v>45452</v>
      </c>
      <c r="G527" s="403">
        <f t="shared" si="45"/>
        <v>1260</v>
      </c>
      <c r="I527" s="404">
        <v>45713</v>
      </c>
      <c r="J527" s="412">
        <v>1061.625</v>
      </c>
      <c r="K527" s="404">
        <f t="shared" si="43"/>
        <v>45453</v>
      </c>
      <c r="L527" s="403">
        <f t="shared" si="46"/>
        <v>901.16669999999999</v>
      </c>
    </row>
    <row r="528" spans="1:12" x14ac:dyDescent="0.25">
      <c r="A528" s="409">
        <f t="shared" si="42"/>
        <v>45649</v>
      </c>
      <c r="B528" s="403">
        <v>12</v>
      </c>
      <c r="C528" s="403">
        <v>23</v>
      </c>
      <c r="D528" s="403">
        <v>2024</v>
      </c>
      <c r="E528" s="411">
        <v>1200</v>
      </c>
      <c r="F528" s="405">
        <f t="shared" si="44"/>
        <v>45453</v>
      </c>
      <c r="G528" s="403">
        <f t="shared" si="45"/>
        <v>1285</v>
      </c>
      <c r="I528" s="404">
        <v>45714</v>
      </c>
      <c r="J528" s="412">
        <v>1061.875</v>
      </c>
      <c r="K528" s="404">
        <f t="shared" si="43"/>
        <v>45454</v>
      </c>
      <c r="L528" s="403">
        <f t="shared" si="46"/>
        <v>902.16669999999999</v>
      </c>
    </row>
    <row r="529" spans="1:12" x14ac:dyDescent="0.25">
      <c r="A529" s="409">
        <f t="shared" si="42"/>
        <v>45650</v>
      </c>
      <c r="B529" s="403">
        <v>12</v>
      </c>
      <c r="C529" s="403">
        <v>24</v>
      </c>
      <c r="D529" s="403">
        <v>2024</v>
      </c>
      <c r="E529" s="411">
        <v>1200</v>
      </c>
      <c r="F529" s="405">
        <f t="shared" si="44"/>
        <v>45454</v>
      </c>
      <c r="G529" s="403">
        <f t="shared" si="45"/>
        <v>1295</v>
      </c>
      <c r="I529" s="404">
        <v>45715</v>
      </c>
      <c r="J529" s="412">
        <v>1062.375</v>
      </c>
      <c r="K529" s="404">
        <f t="shared" si="43"/>
        <v>45455</v>
      </c>
      <c r="L529" s="403">
        <f t="shared" si="46"/>
        <v>902.25</v>
      </c>
    </row>
    <row r="530" spans="1:12" x14ac:dyDescent="0.25">
      <c r="A530" s="409">
        <f t="shared" si="42"/>
        <v>45651</v>
      </c>
      <c r="B530" s="403">
        <v>12</v>
      </c>
      <c r="C530" s="403">
        <v>25</v>
      </c>
      <c r="D530" s="403">
        <v>2024</v>
      </c>
      <c r="E530" s="411">
        <v>1200</v>
      </c>
      <c r="F530" s="405">
        <f t="shared" si="44"/>
        <v>45455</v>
      </c>
      <c r="G530" s="403">
        <f t="shared" si="45"/>
        <v>1285</v>
      </c>
      <c r="I530" s="404">
        <v>45716</v>
      </c>
      <c r="J530" s="412">
        <v>1064.375</v>
      </c>
      <c r="K530" s="404">
        <f t="shared" si="43"/>
        <v>45456</v>
      </c>
      <c r="L530" s="403">
        <f t="shared" si="46"/>
        <v>902.58330000000001</v>
      </c>
    </row>
    <row r="531" spans="1:12" x14ac:dyDescent="0.25">
      <c r="A531" s="409">
        <f t="shared" si="42"/>
        <v>45652</v>
      </c>
      <c r="B531" s="403">
        <v>12</v>
      </c>
      <c r="C531" s="403">
        <v>26</v>
      </c>
      <c r="D531" s="403">
        <v>2024</v>
      </c>
      <c r="E531" s="411">
        <v>1210</v>
      </c>
      <c r="F531" s="405">
        <f t="shared" si="44"/>
        <v>45456</v>
      </c>
      <c r="G531" s="403">
        <f t="shared" si="45"/>
        <v>1245</v>
      </c>
      <c r="I531" s="404">
        <v>45721</v>
      </c>
      <c r="J531" s="412">
        <v>1064.375</v>
      </c>
      <c r="K531" s="404">
        <f t="shared" si="43"/>
        <v>45457</v>
      </c>
      <c r="L531" s="403">
        <f t="shared" si="46"/>
        <v>902.66669999999999</v>
      </c>
    </row>
    <row r="532" spans="1:12" x14ac:dyDescent="0.25">
      <c r="A532" s="409">
        <f t="shared" si="42"/>
        <v>45653</v>
      </c>
      <c r="B532" s="403">
        <v>12</v>
      </c>
      <c r="C532" s="403">
        <v>27</v>
      </c>
      <c r="D532" s="403">
        <v>2024</v>
      </c>
      <c r="E532" s="411">
        <v>1215</v>
      </c>
      <c r="F532" s="405">
        <f t="shared" si="44"/>
        <v>45457</v>
      </c>
      <c r="G532" s="403">
        <f t="shared" si="45"/>
        <v>1280</v>
      </c>
      <c r="I532" s="404">
        <v>45722</v>
      </c>
      <c r="J532" s="412">
        <v>1064.625</v>
      </c>
      <c r="K532" s="404">
        <f t="shared" si="43"/>
        <v>45458</v>
      </c>
      <c r="L532" s="403">
        <f t="shared" si="46"/>
        <v>902.66669999999999</v>
      </c>
    </row>
    <row r="533" spans="1:12" x14ac:dyDescent="0.25">
      <c r="A533" s="409">
        <f t="shared" si="42"/>
        <v>45654</v>
      </c>
      <c r="B533" s="403">
        <v>12</v>
      </c>
      <c r="C533" s="403">
        <v>28</v>
      </c>
      <c r="D533" s="403">
        <v>2024</v>
      </c>
      <c r="E533" s="411">
        <v>1215</v>
      </c>
      <c r="F533" s="405">
        <f t="shared" si="44"/>
        <v>45458</v>
      </c>
      <c r="G533" s="403">
        <f t="shared" si="45"/>
        <v>1280</v>
      </c>
      <c r="I533" s="404">
        <v>45723</v>
      </c>
      <c r="J533" s="412">
        <v>1066.0417</v>
      </c>
      <c r="K533" s="404">
        <f t="shared" si="43"/>
        <v>45459</v>
      </c>
      <c r="L533" s="403">
        <f t="shared" si="46"/>
        <v>902.66669999999999</v>
      </c>
    </row>
    <row r="534" spans="1:12" x14ac:dyDescent="0.25">
      <c r="A534" s="409">
        <f t="shared" si="42"/>
        <v>45655</v>
      </c>
      <c r="B534" s="403">
        <v>12</v>
      </c>
      <c r="C534" s="403">
        <v>29</v>
      </c>
      <c r="D534" s="403">
        <v>2024</v>
      </c>
      <c r="E534" s="411">
        <v>1215</v>
      </c>
      <c r="F534" s="405">
        <f t="shared" si="44"/>
        <v>45459</v>
      </c>
      <c r="G534" s="403">
        <f t="shared" si="45"/>
        <v>1280</v>
      </c>
      <c r="I534" s="404">
        <v>45726</v>
      </c>
      <c r="J534" s="412">
        <v>1066.3333</v>
      </c>
      <c r="K534" s="404">
        <f t="shared" si="43"/>
        <v>45460</v>
      </c>
      <c r="L534" s="403">
        <f t="shared" si="46"/>
        <v>902.66669999999999</v>
      </c>
    </row>
    <row r="535" spans="1:12" x14ac:dyDescent="0.25">
      <c r="A535" s="409">
        <f t="shared" si="42"/>
        <v>45656</v>
      </c>
      <c r="B535" s="403">
        <v>12</v>
      </c>
      <c r="C535" s="403">
        <v>30</v>
      </c>
      <c r="D535" s="403">
        <v>2024</v>
      </c>
      <c r="E535" s="411">
        <v>1230</v>
      </c>
      <c r="F535" s="405">
        <f t="shared" si="44"/>
        <v>45460</v>
      </c>
      <c r="G535" s="403">
        <f t="shared" si="45"/>
        <v>1280</v>
      </c>
      <c r="I535" s="404">
        <v>45727</v>
      </c>
      <c r="J535" s="412">
        <v>1066.6667</v>
      </c>
      <c r="K535" s="404">
        <f t="shared" si="43"/>
        <v>45461</v>
      </c>
      <c r="L535" s="403">
        <f t="shared" si="46"/>
        <v>905.41669999999999</v>
      </c>
    </row>
    <row r="536" spans="1:12" x14ac:dyDescent="0.25">
      <c r="A536" s="409">
        <f t="shared" si="42"/>
        <v>45657</v>
      </c>
      <c r="B536" s="403">
        <v>12</v>
      </c>
      <c r="C536" s="403">
        <v>31</v>
      </c>
      <c r="D536" s="403">
        <v>2024</v>
      </c>
      <c r="E536" s="411">
        <v>1230</v>
      </c>
      <c r="F536" s="405">
        <f t="shared" si="44"/>
        <v>45461</v>
      </c>
      <c r="G536" s="403">
        <f t="shared" si="45"/>
        <v>1305</v>
      </c>
      <c r="I536" s="404">
        <v>45728</v>
      </c>
      <c r="J536" s="412">
        <v>1066.875</v>
      </c>
      <c r="K536" s="404">
        <f t="shared" si="43"/>
        <v>45462</v>
      </c>
      <c r="L536" s="403">
        <f t="shared" si="46"/>
        <v>906</v>
      </c>
    </row>
    <row r="537" spans="1:12" x14ac:dyDescent="0.25">
      <c r="A537" s="409">
        <f t="shared" si="42"/>
        <v>45658</v>
      </c>
      <c r="B537" s="403">
        <v>1</v>
      </c>
      <c r="C537" s="403">
        <v>1</v>
      </c>
      <c r="D537" s="403">
        <v>2025</v>
      </c>
      <c r="E537" s="411">
        <v>1230</v>
      </c>
      <c r="F537" s="405">
        <f t="shared" si="44"/>
        <v>45462</v>
      </c>
      <c r="G537" s="403">
        <f t="shared" si="45"/>
        <v>1300</v>
      </c>
      <c r="I537" s="404">
        <v>45729</v>
      </c>
      <c r="J537" s="412">
        <v>1067.125</v>
      </c>
      <c r="K537" s="404">
        <f t="shared" si="43"/>
        <v>45463</v>
      </c>
      <c r="L537" s="403">
        <f t="shared" si="46"/>
        <v>906</v>
      </c>
    </row>
    <row r="538" spans="1:12" x14ac:dyDescent="0.25">
      <c r="A538" s="409">
        <f t="shared" si="42"/>
        <v>45659</v>
      </c>
      <c r="B538" s="403">
        <v>1</v>
      </c>
      <c r="C538" s="403">
        <v>2</v>
      </c>
      <c r="D538" s="403">
        <v>2025</v>
      </c>
      <c r="E538" s="411">
        <v>1215</v>
      </c>
      <c r="F538" s="405">
        <f t="shared" si="44"/>
        <v>45463</v>
      </c>
      <c r="G538" s="403">
        <f t="shared" si="45"/>
        <v>1300</v>
      </c>
      <c r="I538" s="404">
        <v>45730</v>
      </c>
      <c r="J538" s="412">
        <v>1068.5417</v>
      </c>
      <c r="K538" s="404">
        <f t="shared" si="43"/>
        <v>45464</v>
      </c>
      <c r="L538" s="403">
        <f t="shared" si="46"/>
        <v>906</v>
      </c>
    </row>
    <row r="539" spans="1:12" x14ac:dyDescent="0.25">
      <c r="A539" s="409">
        <f t="shared" si="42"/>
        <v>45660</v>
      </c>
      <c r="B539" s="403">
        <v>1</v>
      </c>
      <c r="C539" s="403">
        <v>3</v>
      </c>
      <c r="D539" s="403">
        <v>2025</v>
      </c>
      <c r="E539" s="411">
        <v>1205</v>
      </c>
      <c r="F539" s="405">
        <f t="shared" si="44"/>
        <v>45464</v>
      </c>
      <c r="G539" s="403">
        <f t="shared" si="45"/>
        <v>1300</v>
      </c>
      <c r="I539" s="404">
        <v>45733</v>
      </c>
      <c r="J539" s="412">
        <v>1068.9167</v>
      </c>
      <c r="K539" s="404">
        <f t="shared" si="43"/>
        <v>45465</v>
      </c>
      <c r="L539" s="403">
        <f t="shared" si="46"/>
        <v>906</v>
      </c>
    </row>
    <row r="540" spans="1:12" x14ac:dyDescent="0.25">
      <c r="A540" s="409">
        <f t="shared" si="42"/>
        <v>45661</v>
      </c>
      <c r="B540" s="403">
        <v>1</v>
      </c>
      <c r="C540" s="403">
        <v>4</v>
      </c>
      <c r="D540" s="403">
        <v>2025</v>
      </c>
      <c r="E540" s="411">
        <v>1205</v>
      </c>
      <c r="F540" s="405">
        <f t="shared" si="44"/>
        <v>45465</v>
      </c>
      <c r="G540" s="403">
        <f t="shared" si="45"/>
        <v>1300</v>
      </c>
      <c r="I540" s="404">
        <v>45734</v>
      </c>
      <c r="J540" s="412">
        <v>1069.125</v>
      </c>
      <c r="K540" s="404">
        <f t="shared" si="43"/>
        <v>45466</v>
      </c>
      <c r="L540" s="403">
        <f t="shared" si="46"/>
        <v>906</v>
      </c>
    </row>
    <row r="541" spans="1:12" x14ac:dyDescent="0.25">
      <c r="A541" s="409">
        <f t="shared" si="42"/>
        <v>45662</v>
      </c>
      <c r="B541" s="403">
        <v>1</v>
      </c>
      <c r="C541" s="403">
        <v>5</v>
      </c>
      <c r="D541" s="403">
        <v>2025</v>
      </c>
      <c r="E541" s="411">
        <v>1205</v>
      </c>
      <c r="F541" s="405">
        <f t="shared" si="44"/>
        <v>45466</v>
      </c>
      <c r="G541" s="403">
        <f t="shared" si="45"/>
        <v>1300</v>
      </c>
      <c r="I541" s="404">
        <v>45735</v>
      </c>
      <c r="J541" s="412">
        <v>1069.625</v>
      </c>
      <c r="K541" s="404">
        <f t="shared" si="43"/>
        <v>45467</v>
      </c>
      <c r="L541" s="403">
        <f t="shared" si="46"/>
        <v>909.08330000000001</v>
      </c>
    </row>
    <row r="542" spans="1:12" x14ac:dyDescent="0.25">
      <c r="A542" s="409">
        <f t="shared" si="42"/>
        <v>45663</v>
      </c>
      <c r="B542" s="403">
        <v>1</v>
      </c>
      <c r="C542" s="403">
        <v>6</v>
      </c>
      <c r="D542" s="403">
        <v>2025</v>
      </c>
      <c r="E542" s="411">
        <v>1205</v>
      </c>
      <c r="F542" s="405">
        <f t="shared" si="44"/>
        <v>45467</v>
      </c>
      <c r="G542" s="403">
        <f t="shared" si="45"/>
        <v>1330</v>
      </c>
      <c r="I542" s="404">
        <v>45736</v>
      </c>
      <c r="J542" s="412">
        <v>1069.8333</v>
      </c>
      <c r="K542" s="404">
        <f t="shared" si="43"/>
        <v>45468</v>
      </c>
      <c r="L542" s="403">
        <f t="shared" si="46"/>
        <v>909.66669999999999</v>
      </c>
    </row>
    <row r="543" spans="1:12" x14ac:dyDescent="0.25">
      <c r="A543" s="409">
        <f t="shared" si="42"/>
        <v>45664</v>
      </c>
      <c r="B543" s="403">
        <v>1</v>
      </c>
      <c r="C543" s="403">
        <v>7</v>
      </c>
      <c r="D543" s="403">
        <v>2025</v>
      </c>
      <c r="E543" s="411">
        <v>1215</v>
      </c>
      <c r="F543" s="405">
        <f t="shared" si="44"/>
        <v>45468</v>
      </c>
      <c r="G543" s="403">
        <f t="shared" si="45"/>
        <v>1360</v>
      </c>
      <c r="I543" s="404">
        <v>45737</v>
      </c>
      <c r="J543" s="412">
        <v>1071.3333</v>
      </c>
      <c r="K543" s="404">
        <f t="shared" si="43"/>
        <v>45469</v>
      </c>
      <c r="L543" s="403">
        <f t="shared" si="46"/>
        <v>910.75</v>
      </c>
    </row>
    <row r="544" spans="1:12" x14ac:dyDescent="0.25">
      <c r="A544" s="409">
        <f t="shared" si="42"/>
        <v>45665</v>
      </c>
      <c r="B544" s="403">
        <v>1</v>
      </c>
      <c r="C544" s="403">
        <v>8</v>
      </c>
      <c r="D544" s="403">
        <v>2025</v>
      </c>
      <c r="E544" s="411">
        <v>1220</v>
      </c>
      <c r="F544" s="405">
        <f t="shared" si="44"/>
        <v>45469</v>
      </c>
      <c r="G544" s="403">
        <f t="shared" si="45"/>
        <v>1370</v>
      </c>
      <c r="I544" s="404">
        <v>45741</v>
      </c>
      <c r="J544" s="412">
        <v>1071.5833</v>
      </c>
      <c r="K544" s="404">
        <f t="shared" si="43"/>
        <v>45470</v>
      </c>
      <c r="L544" s="403">
        <f t="shared" si="46"/>
        <v>911.58330000000001</v>
      </c>
    </row>
    <row r="545" spans="1:12" x14ac:dyDescent="0.25">
      <c r="A545" s="409">
        <f t="shared" si="42"/>
        <v>45666</v>
      </c>
      <c r="B545" s="403">
        <v>1</v>
      </c>
      <c r="C545" s="403">
        <v>9</v>
      </c>
      <c r="D545" s="403">
        <v>2025</v>
      </c>
      <c r="E545" s="411">
        <v>1220</v>
      </c>
      <c r="F545" s="405">
        <f t="shared" si="44"/>
        <v>45470</v>
      </c>
      <c r="G545" s="403">
        <f t="shared" si="45"/>
        <v>1355</v>
      </c>
      <c r="I545" s="404">
        <v>45742</v>
      </c>
      <c r="J545" s="412">
        <v>1072.0833</v>
      </c>
      <c r="K545" s="404">
        <f t="shared" si="43"/>
        <v>45471</v>
      </c>
      <c r="L545" s="403">
        <f t="shared" si="46"/>
        <v>911.75</v>
      </c>
    </row>
    <row r="546" spans="1:12" x14ac:dyDescent="0.25">
      <c r="A546" s="409">
        <f t="shared" si="42"/>
        <v>45667</v>
      </c>
      <c r="B546" s="403">
        <v>1</v>
      </c>
      <c r="C546" s="403">
        <v>10</v>
      </c>
      <c r="D546" s="403">
        <v>2025</v>
      </c>
      <c r="E546" s="411">
        <v>1225</v>
      </c>
      <c r="F546" s="405">
        <f t="shared" si="44"/>
        <v>45471</v>
      </c>
      <c r="G546" s="403">
        <f t="shared" si="45"/>
        <v>1365</v>
      </c>
      <c r="I546" s="404">
        <v>45743</v>
      </c>
      <c r="J546" s="412">
        <v>1072.2917</v>
      </c>
      <c r="K546" s="404">
        <f t="shared" si="43"/>
        <v>45472</v>
      </c>
      <c r="L546" s="403">
        <f t="shared" si="46"/>
        <v>911.75</v>
      </c>
    </row>
    <row r="547" spans="1:12" x14ac:dyDescent="0.25">
      <c r="A547" s="409">
        <f t="shared" si="42"/>
        <v>45668</v>
      </c>
      <c r="B547" s="403">
        <v>1</v>
      </c>
      <c r="C547" s="403">
        <v>11</v>
      </c>
      <c r="D547" s="403">
        <v>2025</v>
      </c>
      <c r="E547" s="411">
        <v>1225</v>
      </c>
      <c r="F547" s="405">
        <f t="shared" si="44"/>
        <v>45472</v>
      </c>
      <c r="G547" s="403">
        <f t="shared" si="45"/>
        <v>1365</v>
      </c>
      <c r="I547" s="404">
        <v>45744</v>
      </c>
      <c r="J547" s="412">
        <v>1073.375</v>
      </c>
      <c r="K547" s="404">
        <f t="shared" si="43"/>
        <v>45473</v>
      </c>
      <c r="L547" s="403">
        <f t="shared" si="46"/>
        <v>911.75</v>
      </c>
    </row>
    <row r="548" spans="1:12" x14ac:dyDescent="0.25">
      <c r="A548" s="409">
        <f t="shared" si="42"/>
        <v>45669</v>
      </c>
      <c r="B548" s="403">
        <v>1</v>
      </c>
      <c r="C548" s="403">
        <v>12</v>
      </c>
      <c r="D548" s="403">
        <v>2025</v>
      </c>
      <c r="E548" s="411">
        <v>1225</v>
      </c>
      <c r="F548" s="405">
        <f t="shared" si="44"/>
        <v>45473</v>
      </c>
      <c r="G548" s="403">
        <f t="shared" si="45"/>
        <v>1365</v>
      </c>
      <c r="I548" s="404">
        <v>45747</v>
      </c>
      <c r="J548" s="412">
        <v>1073.875</v>
      </c>
      <c r="K548" s="404">
        <f t="shared" si="43"/>
        <v>45474</v>
      </c>
      <c r="L548" s="403">
        <f t="shared" si="46"/>
        <v>914.5</v>
      </c>
    </row>
    <row r="549" spans="1:12" x14ac:dyDescent="0.25">
      <c r="A549" s="409">
        <f t="shared" si="42"/>
        <v>45670</v>
      </c>
      <c r="B549" s="403">
        <v>1</v>
      </c>
      <c r="C549" s="403">
        <v>13</v>
      </c>
      <c r="D549" s="403">
        <v>2025</v>
      </c>
      <c r="E549" s="411">
        <v>1250</v>
      </c>
      <c r="F549" s="405">
        <f t="shared" si="44"/>
        <v>45474</v>
      </c>
      <c r="G549" s="403">
        <f t="shared" si="45"/>
        <v>1405</v>
      </c>
      <c r="I549" s="404">
        <v>45748</v>
      </c>
      <c r="J549" s="412">
        <v>1074.5417</v>
      </c>
      <c r="K549" s="404">
        <f t="shared" si="43"/>
        <v>45475</v>
      </c>
      <c r="L549" s="403">
        <f t="shared" si="46"/>
        <v>915.16669999999999</v>
      </c>
    </row>
    <row r="550" spans="1:12" x14ac:dyDescent="0.25">
      <c r="A550" s="409">
        <f t="shared" si="42"/>
        <v>45671</v>
      </c>
      <c r="B550" s="403">
        <v>1</v>
      </c>
      <c r="C550" s="403">
        <v>14</v>
      </c>
      <c r="D550" s="403">
        <v>2025</v>
      </c>
      <c r="E550" s="411">
        <v>1240</v>
      </c>
      <c r="F550" s="405">
        <f t="shared" si="44"/>
        <v>45475</v>
      </c>
      <c r="G550" s="403">
        <f t="shared" si="45"/>
        <v>1425</v>
      </c>
      <c r="I550" s="404">
        <v>45750</v>
      </c>
      <c r="J550" s="412">
        <v>1074.8333</v>
      </c>
      <c r="K550" s="404">
        <f t="shared" si="43"/>
        <v>45476</v>
      </c>
      <c r="L550" s="403">
        <f t="shared" si="46"/>
        <v>915.66669999999999</v>
      </c>
    </row>
    <row r="551" spans="1:12" x14ac:dyDescent="0.25">
      <c r="A551" s="409">
        <f t="shared" si="42"/>
        <v>45672</v>
      </c>
      <c r="B551" s="403">
        <v>1</v>
      </c>
      <c r="C551" s="403">
        <v>15</v>
      </c>
      <c r="D551" s="403">
        <v>2025</v>
      </c>
      <c r="E551" s="411">
        <v>1225</v>
      </c>
      <c r="F551" s="405">
        <f t="shared" si="44"/>
        <v>45476</v>
      </c>
      <c r="G551" s="403">
        <f t="shared" si="45"/>
        <v>1410</v>
      </c>
      <c r="I551" s="404">
        <v>45751</v>
      </c>
      <c r="J551" s="412">
        <v>1075.875</v>
      </c>
      <c r="K551" s="404">
        <f t="shared" si="43"/>
        <v>45477</v>
      </c>
      <c r="L551" s="403">
        <f t="shared" si="46"/>
        <v>915.91669999999999</v>
      </c>
    </row>
    <row r="552" spans="1:12" x14ac:dyDescent="0.25">
      <c r="A552" s="409">
        <f t="shared" si="42"/>
        <v>45673</v>
      </c>
      <c r="B552" s="403">
        <v>1</v>
      </c>
      <c r="C552" s="403">
        <v>16</v>
      </c>
      <c r="D552" s="403">
        <v>2025</v>
      </c>
      <c r="E552" s="411">
        <v>1235</v>
      </c>
      <c r="F552" s="405">
        <f t="shared" si="44"/>
        <v>45477</v>
      </c>
      <c r="G552" s="403">
        <f t="shared" si="45"/>
        <v>1395</v>
      </c>
      <c r="I552" s="404">
        <v>45754</v>
      </c>
      <c r="J552" s="412">
        <v>1076.3333</v>
      </c>
      <c r="K552" s="404">
        <f t="shared" si="43"/>
        <v>45478</v>
      </c>
      <c r="L552" s="403">
        <f t="shared" si="46"/>
        <v>918.25</v>
      </c>
    </row>
    <row r="553" spans="1:12" x14ac:dyDescent="0.25">
      <c r="A553" s="409">
        <f t="shared" si="42"/>
        <v>45674</v>
      </c>
      <c r="B553" s="403">
        <v>1</v>
      </c>
      <c r="C553" s="403">
        <v>17</v>
      </c>
      <c r="D553" s="403">
        <v>2025</v>
      </c>
      <c r="E553" s="411">
        <v>1235</v>
      </c>
      <c r="F553" s="405">
        <f t="shared" si="44"/>
        <v>45478</v>
      </c>
      <c r="G553" s="403">
        <f t="shared" si="45"/>
        <v>1420</v>
      </c>
      <c r="I553" s="404">
        <v>45755</v>
      </c>
      <c r="J553" s="412">
        <v>1076.5833</v>
      </c>
      <c r="K553" s="404">
        <f t="shared" si="43"/>
        <v>45479</v>
      </c>
      <c r="L553" s="403">
        <f t="shared" si="46"/>
        <v>918.25</v>
      </c>
    </row>
    <row r="554" spans="1:12" x14ac:dyDescent="0.25">
      <c r="A554" s="409">
        <f t="shared" si="42"/>
        <v>45675</v>
      </c>
      <c r="B554" s="403">
        <v>1</v>
      </c>
      <c r="C554" s="403">
        <v>18</v>
      </c>
      <c r="D554" s="403">
        <v>2025</v>
      </c>
      <c r="E554" s="411">
        <v>1235</v>
      </c>
      <c r="F554" s="405">
        <f t="shared" si="44"/>
        <v>45479</v>
      </c>
      <c r="G554" s="403">
        <f t="shared" si="45"/>
        <v>1420</v>
      </c>
      <c r="I554" s="404">
        <v>45756</v>
      </c>
      <c r="J554" s="412">
        <v>1077.125</v>
      </c>
      <c r="K554" s="404">
        <f t="shared" si="43"/>
        <v>45480</v>
      </c>
      <c r="L554" s="403">
        <f t="shared" si="46"/>
        <v>918.25</v>
      </c>
    </row>
    <row r="555" spans="1:12" x14ac:dyDescent="0.25">
      <c r="A555" s="409">
        <f t="shared" si="42"/>
        <v>45676</v>
      </c>
      <c r="B555" s="403">
        <v>1</v>
      </c>
      <c r="C555" s="403">
        <v>19</v>
      </c>
      <c r="D555" s="403">
        <v>2025</v>
      </c>
      <c r="E555" s="411">
        <v>1235</v>
      </c>
      <c r="F555" s="405">
        <f t="shared" si="44"/>
        <v>45480</v>
      </c>
      <c r="G555" s="403">
        <f t="shared" si="45"/>
        <v>1420</v>
      </c>
      <c r="I555" s="404">
        <v>45757</v>
      </c>
      <c r="J555" s="412">
        <v>1077.375</v>
      </c>
      <c r="K555" s="404">
        <f t="shared" si="43"/>
        <v>45481</v>
      </c>
      <c r="L555" s="403">
        <f t="shared" si="46"/>
        <v>918.91669999999999</v>
      </c>
    </row>
    <row r="556" spans="1:12" x14ac:dyDescent="0.25">
      <c r="A556" s="409">
        <f t="shared" si="42"/>
        <v>45677</v>
      </c>
      <c r="B556" s="403">
        <v>1</v>
      </c>
      <c r="C556" s="403">
        <v>20</v>
      </c>
      <c r="D556" s="403">
        <v>2025</v>
      </c>
      <c r="E556" s="411">
        <v>1240</v>
      </c>
      <c r="F556" s="405">
        <f t="shared" si="44"/>
        <v>45481</v>
      </c>
      <c r="G556" s="403">
        <f t="shared" si="45"/>
        <v>1440</v>
      </c>
      <c r="I556" s="404">
        <v>45758</v>
      </c>
      <c r="J556" s="412">
        <v>1078.375</v>
      </c>
      <c r="K556" s="404">
        <f t="shared" si="43"/>
        <v>45482</v>
      </c>
      <c r="L556" s="403">
        <f t="shared" si="46"/>
        <v>918.91669999999999</v>
      </c>
    </row>
    <row r="557" spans="1:12" x14ac:dyDescent="0.25">
      <c r="A557" s="409">
        <f t="shared" si="42"/>
        <v>45678</v>
      </c>
      <c r="B557" s="403">
        <v>1</v>
      </c>
      <c r="C557" s="403">
        <v>21</v>
      </c>
      <c r="D557" s="403">
        <v>2025</v>
      </c>
      <c r="E557" s="411">
        <v>1235</v>
      </c>
      <c r="F557" s="405">
        <f t="shared" si="44"/>
        <v>45482</v>
      </c>
      <c r="G557" s="403">
        <f t="shared" si="45"/>
        <v>1440</v>
      </c>
      <c r="I557" s="404">
        <v>45761</v>
      </c>
      <c r="J557" s="412">
        <v>1182.4167</v>
      </c>
      <c r="K557" s="404">
        <f t="shared" si="43"/>
        <v>45483</v>
      </c>
      <c r="L557" s="403">
        <f t="shared" si="46"/>
        <v>919.83330000000001</v>
      </c>
    </row>
    <row r="558" spans="1:12" x14ac:dyDescent="0.25">
      <c r="A558" s="409">
        <f t="shared" si="42"/>
        <v>45679</v>
      </c>
      <c r="B558" s="403">
        <v>1</v>
      </c>
      <c r="C558" s="403">
        <v>22</v>
      </c>
      <c r="D558" s="403">
        <v>2025</v>
      </c>
      <c r="E558" s="411">
        <v>1240</v>
      </c>
      <c r="F558" s="405">
        <f t="shared" si="44"/>
        <v>45483</v>
      </c>
      <c r="G558" s="403">
        <f t="shared" si="45"/>
        <v>1440</v>
      </c>
      <c r="I558" s="404">
        <v>45762</v>
      </c>
      <c r="J558" s="412">
        <v>1200.8333</v>
      </c>
      <c r="K558" s="404">
        <f t="shared" si="43"/>
        <v>45484</v>
      </c>
      <c r="L558" s="403">
        <f t="shared" si="46"/>
        <v>920.5</v>
      </c>
    </row>
    <row r="559" spans="1:12" x14ac:dyDescent="0.25">
      <c r="A559" s="409">
        <f t="shared" si="42"/>
        <v>45680</v>
      </c>
      <c r="B559" s="403">
        <v>1</v>
      </c>
      <c r="C559" s="403">
        <v>23</v>
      </c>
      <c r="D559" s="403">
        <v>2025</v>
      </c>
      <c r="E559" s="411">
        <v>1240</v>
      </c>
      <c r="F559" s="405">
        <f t="shared" si="44"/>
        <v>45484</v>
      </c>
      <c r="G559" s="403">
        <f t="shared" si="45"/>
        <v>1465</v>
      </c>
      <c r="I559" s="404">
        <v>45763</v>
      </c>
      <c r="J559" s="412">
        <v>1172.8333</v>
      </c>
      <c r="K559" s="404">
        <f t="shared" si="43"/>
        <v>45485</v>
      </c>
      <c r="L559" s="403">
        <f t="shared" si="46"/>
        <v>921.75</v>
      </c>
    </row>
    <row r="560" spans="1:12" x14ac:dyDescent="0.25">
      <c r="A560" s="409">
        <f t="shared" si="42"/>
        <v>45681</v>
      </c>
      <c r="B560" s="403">
        <v>1</v>
      </c>
      <c r="C560" s="403">
        <v>24</v>
      </c>
      <c r="D560" s="403">
        <v>2025</v>
      </c>
      <c r="E560" s="411">
        <v>1225</v>
      </c>
      <c r="F560" s="405">
        <f t="shared" si="44"/>
        <v>45485</v>
      </c>
      <c r="G560" s="403">
        <f t="shared" si="45"/>
        <v>1500</v>
      </c>
      <c r="I560" s="404">
        <v>45768</v>
      </c>
      <c r="J560" s="412">
        <v>1070.4167</v>
      </c>
      <c r="K560" s="404">
        <f t="shared" si="43"/>
        <v>45486</v>
      </c>
      <c r="L560" s="403">
        <f t="shared" si="46"/>
        <v>921.75</v>
      </c>
    </row>
    <row r="561" spans="1:12" x14ac:dyDescent="0.25">
      <c r="A561" s="409">
        <f t="shared" si="42"/>
        <v>45682</v>
      </c>
      <c r="B561" s="403">
        <v>1</v>
      </c>
      <c r="C561" s="403">
        <v>25</v>
      </c>
      <c r="D561" s="403">
        <v>2025</v>
      </c>
      <c r="E561" s="411">
        <v>1225</v>
      </c>
      <c r="F561" s="405">
        <f t="shared" si="44"/>
        <v>45486</v>
      </c>
      <c r="G561" s="403">
        <f t="shared" si="45"/>
        <v>1500</v>
      </c>
      <c r="I561" s="404">
        <v>45769</v>
      </c>
      <c r="J561" s="412">
        <v>1093.3333</v>
      </c>
      <c r="K561" s="404">
        <f t="shared" si="43"/>
        <v>45487</v>
      </c>
      <c r="L561" s="403">
        <f t="shared" si="46"/>
        <v>921.75</v>
      </c>
    </row>
    <row r="562" spans="1:12" x14ac:dyDescent="0.25">
      <c r="A562" s="409">
        <f t="shared" si="42"/>
        <v>45683</v>
      </c>
      <c r="B562" s="403">
        <v>1</v>
      </c>
      <c r="C562" s="403">
        <v>26</v>
      </c>
      <c r="D562" s="403">
        <v>2025</v>
      </c>
      <c r="E562" s="411">
        <v>1225</v>
      </c>
      <c r="F562" s="405">
        <f t="shared" si="44"/>
        <v>45487</v>
      </c>
      <c r="G562" s="403">
        <f t="shared" si="45"/>
        <v>1500</v>
      </c>
      <c r="I562" s="404">
        <v>45770</v>
      </c>
      <c r="J562" s="412">
        <v>1122.5</v>
      </c>
      <c r="K562" s="404">
        <f t="shared" si="43"/>
        <v>45488</v>
      </c>
      <c r="L562" s="403">
        <f t="shared" si="46"/>
        <v>922.91669999999999</v>
      </c>
    </row>
    <row r="563" spans="1:12" x14ac:dyDescent="0.25">
      <c r="A563" s="409">
        <f t="shared" si="42"/>
        <v>45684</v>
      </c>
      <c r="B563" s="403">
        <v>1</v>
      </c>
      <c r="C563" s="403">
        <v>27</v>
      </c>
      <c r="D563" s="403">
        <v>2025</v>
      </c>
      <c r="E563" s="411">
        <v>1230</v>
      </c>
      <c r="F563" s="405">
        <f t="shared" si="44"/>
        <v>45488</v>
      </c>
      <c r="G563" s="403">
        <f t="shared" si="45"/>
        <v>1420</v>
      </c>
      <c r="I563" s="404">
        <v>45771</v>
      </c>
      <c r="J563" s="412">
        <v>1176.4167</v>
      </c>
      <c r="K563" s="404">
        <f t="shared" si="43"/>
        <v>45489</v>
      </c>
      <c r="L563" s="403">
        <f t="shared" si="46"/>
        <v>923.5</v>
      </c>
    </row>
    <row r="564" spans="1:12" x14ac:dyDescent="0.25">
      <c r="A564" s="409">
        <f t="shared" si="42"/>
        <v>45685</v>
      </c>
      <c r="B564" s="403">
        <v>1</v>
      </c>
      <c r="C564" s="403">
        <v>28</v>
      </c>
      <c r="D564" s="403">
        <v>2025</v>
      </c>
      <c r="E564" s="411">
        <v>1230</v>
      </c>
      <c r="F564" s="405">
        <f t="shared" si="44"/>
        <v>45489</v>
      </c>
      <c r="G564" s="403">
        <f t="shared" si="45"/>
        <v>1395</v>
      </c>
      <c r="I564" s="404">
        <v>45772</v>
      </c>
      <c r="J564" s="412">
        <v>1174.1667</v>
      </c>
      <c r="K564" s="404">
        <f t="shared" si="43"/>
        <v>45490</v>
      </c>
      <c r="L564" s="403">
        <f t="shared" si="46"/>
        <v>923.83330000000001</v>
      </c>
    </row>
    <row r="565" spans="1:12" x14ac:dyDescent="0.25">
      <c r="A565" s="409">
        <f t="shared" si="42"/>
        <v>45686</v>
      </c>
      <c r="B565" s="403">
        <v>1</v>
      </c>
      <c r="C565" s="403">
        <v>29</v>
      </c>
      <c r="D565" s="403">
        <v>2025</v>
      </c>
      <c r="E565" s="411">
        <v>1220</v>
      </c>
      <c r="F565" s="405">
        <f t="shared" si="44"/>
        <v>45490</v>
      </c>
      <c r="G565" s="403">
        <f t="shared" si="45"/>
        <v>1465</v>
      </c>
      <c r="I565" s="404">
        <v>45775</v>
      </c>
      <c r="J565" s="412">
        <v>1163.1667</v>
      </c>
      <c r="K565" s="404">
        <f t="shared" si="43"/>
        <v>45491</v>
      </c>
      <c r="L565" s="403">
        <f t="shared" si="46"/>
        <v>924.75</v>
      </c>
    </row>
    <row r="566" spans="1:12" x14ac:dyDescent="0.25">
      <c r="A566" s="409">
        <f t="shared" si="42"/>
        <v>45687</v>
      </c>
      <c r="B566" s="403">
        <v>1</v>
      </c>
      <c r="C566" s="403">
        <v>30</v>
      </c>
      <c r="D566" s="403">
        <v>2025</v>
      </c>
      <c r="E566" s="411">
        <v>1220</v>
      </c>
      <c r="F566" s="405">
        <f t="shared" si="44"/>
        <v>45491</v>
      </c>
      <c r="G566" s="403">
        <f t="shared" si="45"/>
        <v>1455</v>
      </c>
      <c r="I566" s="404">
        <v>45776</v>
      </c>
      <c r="J566" s="412">
        <v>1170.6667</v>
      </c>
      <c r="K566" s="404">
        <f t="shared" si="43"/>
        <v>45492</v>
      </c>
      <c r="L566" s="403">
        <f t="shared" si="46"/>
        <v>926.75</v>
      </c>
    </row>
    <row r="567" spans="1:12" x14ac:dyDescent="0.25">
      <c r="A567" s="409">
        <f t="shared" si="42"/>
        <v>45688</v>
      </c>
      <c r="B567" s="403">
        <v>1</v>
      </c>
      <c r="C567" s="403">
        <v>31</v>
      </c>
      <c r="D567" s="403">
        <v>2025</v>
      </c>
      <c r="E567" s="411">
        <v>1220</v>
      </c>
      <c r="F567" s="405">
        <f t="shared" si="44"/>
        <v>45492</v>
      </c>
      <c r="G567" s="403">
        <f t="shared" si="45"/>
        <v>1440</v>
      </c>
      <c r="I567" s="404">
        <v>45777</v>
      </c>
      <c r="J567" s="412">
        <v>1172</v>
      </c>
      <c r="K567" s="404">
        <f t="shared" si="43"/>
        <v>45493</v>
      </c>
      <c r="L567" s="403">
        <f t="shared" si="46"/>
        <v>926.75</v>
      </c>
    </row>
    <row r="568" spans="1:12" x14ac:dyDescent="0.25">
      <c r="A568" s="409">
        <f t="shared" si="42"/>
        <v>45689</v>
      </c>
      <c r="B568" s="403">
        <v>2</v>
      </c>
      <c r="C568" s="403">
        <v>1</v>
      </c>
      <c r="D568" s="403">
        <v>2025</v>
      </c>
      <c r="E568" s="411">
        <v>1220</v>
      </c>
      <c r="F568" s="405">
        <f t="shared" si="44"/>
        <v>45493</v>
      </c>
      <c r="G568" s="403">
        <f t="shared" si="45"/>
        <v>1440</v>
      </c>
      <c r="I568" s="404">
        <v>45782</v>
      </c>
      <c r="J568" s="412">
        <v>1178.5</v>
      </c>
      <c r="K568" s="404">
        <f t="shared" si="43"/>
        <v>45494</v>
      </c>
      <c r="L568" s="403">
        <f t="shared" si="46"/>
        <v>926.75</v>
      </c>
    </row>
    <row r="569" spans="1:12" x14ac:dyDescent="0.25">
      <c r="A569" s="409">
        <f t="shared" si="42"/>
        <v>45690</v>
      </c>
      <c r="B569" s="403">
        <v>2</v>
      </c>
      <c r="C569" s="403">
        <v>2</v>
      </c>
      <c r="D569" s="403">
        <v>2025</v>
      </c>
      <c r="E569" s="411">
        <v>1220</v>
      </c>
      <c r="F569" s="405">
        <f t="shared" si="44"/>
        <v>45494</v>
      </c>
      <c r="G569" s="403">
        <f t="shared" si="45"/>
        <v>1440</v>
      </c>
      <c r="I569" s="404">
        <v>45783</v>
      </c>
      <c r="J569" s="412">
        <v>1203.8333</v>
      </c>
      <c r="K569" s="404">
        <f t="shared" si="43"/>
        <v>45495</v>
      </c>
      <c r="L569" s="403">
        <f t="shared" si="46"/>
        <v>927.08330000000001</v>
      </c>
    </row>
    <row r="570" spans="1:12" x14ac:dyDescent="0.25">
      <c r="A570" s="409">
        <f t="shared" si="42"/>
        <v>45691</v>
      </c>
      <c r="B570" s="403">
        <v>2</v>
      </c>
      <c r="C570" s="403">
        <v>3</v>
      </c>
      <c r="D570" s="403">
        <v>2025</v>
      </c>
      <c r="E570" s="411">
        <v>1220</v>
      </c>
      <c r="F570" s="405">
        <f t="shared" si="44"/>
        <v>45495</v>
      </c>
      <c r="G570" s="403">
        <f t="shared" si="45"/>
        <v>1440</v>
      </c>
      <c r="I570" s="404">
        <v>45784</v>
      </c>
      <c r="J570" s="412">
        <v>1153.5</v>
      </c>
      <c r="K570" s="404">
        <f t="shared" si="43"/>
        <v>45496</v>
      </c>
      <c r="L570" s="403">
        <f t="shared" si="46"/>
        <v>927.33330000000001</v>
      </c>
    </row>
    <row r="571" spans="1:12" x14ac:dyDescent="0.25">
      <c r="A571" s="409">
        <f t="shared" si="42"/>
        <v>45692</v>
      </c>
      <c r="B571" s="403">
        <v>2</v>
      </c>
      <c r="C571" s="403">
        <v>4</v>
      </c>
      <c r="D571" s="403">
        <v>2025</v>
      </c>
      <c r="E571" s="411">
        <v>1215</v>
      </c>
      <c r="F571" s="405">
        <f t="shared" si="44"/>
        <v>45496</v>
      </c>
      <c r="G571" s="403">
        <f t="shared" si="45"/>
        <v>1445</v>
      </c>
      <c r="I571" s="404">
        <v>45785</v>
      </c>
      <c r="J571" s="412">
        <v>1117.5</v>
      </c>
      <c r="K571" s="404">
        <f t="shared" si="43"/>
        <v>45497</v>
      </c>
      <c r="L571" s="403">
        <f t="shared" si="46"/>
        <v>928.66669999999999</v>
      </c>
    </row>
    <row r="572" spans="1:12" x14ac:dyDescent="0.25">
      <c r="A572" s="409">
        <f t="shared" si="42"/>
        <v>45693</v>
      </c>
      <c r="B572" s="403">
        <v>2</v>
      </c>
      <c r="C572" s="403">
        <v>5</v>
      </c>
      <c r="D572" s="403">
        <v>2025</v>
      </c>
      <c r="E572" s="411">
        <v>1215</v>
      </c>
      <c r="F572" s="405">
        <f t="shared" si="44"/>
        <v>45497</v>
      </c>
      <c r="G572" s="403">
        <f t="shared" si="45"/>
        <v>1445</v>
      </c>
      <c r="I572" s="404">
        <v>45786</v>
      </c>
      <c r="J572" s="412">
        <v>1113.5833</v>
      </c>
      <c r="K572" s="404">
        <f t="shared" si="43"/>
        <v>45498</v>
      </c>
      <c r="L572" s="403">
        <f t="shared" si="46"/>
        <v>929.16669999999999</v>
      </c>
    </row>
    <row r="573" spans="1:12" x14ac:dyDescent="0.25">
      <c r="A573" s="409">
        <f t="shared" si="42"/>
        <v>45694</v>
      </c>
      <c r="B573" s="403">
        <v>2</v>
      </c>
      <c r="C573" s="403">
        <v>6</v>
      </c>
      <c r="D573" s="403">
        <v>2025</v>
      </c>
      <c r="E573" s="411">
        <v>1210</v>
      </c>
      <c r="F573" s="405">
        <f t="shared" si="44"/>
        <v>45498</v>
      </c>
      <c r="G573" s="403">
        <f t="shared" si="45"/>
        <v>1445</v>
      </c>
      <c r="I573" s="404">
        <v>45789</v>
      </c>
      <c r="J573" s="412">
        <v>1126</v>
      </c>
      <c r="K573" s="404">
        <f t="shared" si="43"/>
        <v>45499</v>
      </c>
      <c r="L573" s="403">
        <f t="shared" si="46"/>
        <v>931.58330000000001</v>
      </c>
    </row>
    <row r="574" spans="1:12" x14ac:dyDescent="0.25">
      <c r="A574" s="409">
        <f t="shared" si="42"/>
        <v>45695</v>
      </c>
      <c r="B574" s="403">
        <v>2</v>
      </c>
      <c r="C574" s="403">
        <v>7</v>
      </c>
      <c r="D574" s="403">
        <v>2025</v>
      </c>
      <c r="E574" s="411">
        <v>1205</v>
      </c>
      <c r="F574" s="405">
        <f t="shared" si="44"/>
        <v>45499</v>
      </c>
      <c r="G574" s="403">
        <f t="shared" si="45"/>
        <v>1435</v>
      </c>
      <c r="I574" s="404">
        <v>45790</v>
      </c>
      <c r="J574" s="412">
        <v>1125.6667</v>
      </c>
      <c r="K574" s="404">
        <f t="shared" si="43"/>
        <v>45500</v>
      </c>
      <c r="L574" s="403">
        <f t="shared" si="46"/>
        <v>931.58330000000001</v>
      </c>
    </row>
    <row r="575" spans="1:12" x14ac:dyDescent="0.25">
      <c r="A575" s="409">
        <f t="shared" si="42"/>
        <v>45696</v>
      </c>
      <c r="B575" s="403">
        <v>2</v>
      </c>
      <c r="C575" s="403">
        <v>8</v>
      </c>
      <c r="D575" s="403">
        <v>2025</v>
      </c>
      <c r="E575" s="411">
        <v>1205</v>
      </c>
      <c r="F575" s="405">
        <f t="shared" si="44"/>
        <v>45500</v>
      </c>
      <c r="G575" s="403">
        <f t="shared" si="45"/>
        <v>1435</v>
      </c>
      <c r="I575" s="404">
        <v>45791</v>
      </c>
      <c r="J575" s="410">
        <v>1129.8333</v>
      </c>
      <c r="K575" s="404">
        <f t="shared" si="43"/>
        <v>45501</v>
      </c>
      <c r="L575" s="403">
        <f t="shared" si="46"/>
        <v>931.58330000000001</v>
      </c>
    </row>
    <row r="576" spans="1:12" x14ac:dyDescent="0.25">
      <c r="A576" s="409">
        <f t="shared" si="42"/>
        <v>45697</v>
      </c>
      <c r="B576" s="403">
        <v>2</v>
      </c>
      <c r="C576" s="403">
        <v>9</v>
      </c>
      <c r="D576" s="403">
        <v>2025</v>
      </c>
      <c r="E576" s="411">
        <v>1205</v>
      </c>
      <c r="F576" s="405">
        <f t="shared" si="44"/>
        <v>45501</v>
      </c>
      <c r="G576" s="403">
        <f t="shared" si="45"/>
        <v>1435</v>
      </c>
      <c r="I576" s="404">
        <v>45792</v>
      </c>
      <c r="J576" s="410">
        <v>1135.5</v>
      </c>
      <c r="K576" s="404">
        <f t="shared" si="43"/>
        <v>45502</v>
      </c>
      <c r="L576" s="403">
        <f t="shared" si="46"/>
        <v>931.75</v>
      </c>
    </row>
    <row r="577" spans="1:12" x14ac:dyDescent="0.25">
      <c r="A577" s="409">
        <f t="shared" si="42"/>
        <v>45698</v>
      </c>
      <c r="B577" s="403">
        <v>2</v>
      </c>
      <c r="C577" s="403">
        <v>10</v>
      </c>
      <c r="D577" s="403">
        <v>2025</v>
      </c>
      <c r="E577" s="411">
        <v>1205</v>
      </c>
      <c r="F577" s="405">
        <f t="shared" si="44"/>
        <v>45502</v>
      </c>
      <c r="G577" s="403">
        <f t="shared" si="45"/>
        <v>1415</v>
      </c>
      <c r="I577" s="404">
        <v>45793</v>
      </c>
      <c r="J577" s="410">
        <v>1146.1667</v>
      </c>
      <c r="K577" s="404">
        <f t="shared" si="43"/>
        <v>45503</v>
      </c>
      <c r="L577" s="403">
        <f t="shared" si="46"/>
        <v>932.25</v>
      </c>
    </row>
    <row r="578" spans="1:12" x14ac:dyDescent="0.25">
      <c r="A578" s="409">
        <f t="shared" si="42"/>
        <v>45699</v>
      </c>
      <c r="B578" s="403">
        <v>2</v>
      </c>
      <c r="C578" s="403">
        <v>11</v>
      </c>
      <c r="D578" s="403">
        <v>2025</v>
      </c>
      <c r="E578" s="411">
        <v>1215</v>
      </c>
      <c r="F578" s="405">
        <f t="shared" si="44"/>
        <v>45503</v>
      </c>
      <c r="G578" s="403">
        <f t="shared" si="45"/>
        <v>1385</v>
      </c>
      <c r="I578" s="404">
        <v>45796</v>
      </c>
      <c r="J578" s="410">
        <v>1134.25</v>
      </c>
      <c r="K578" s="404">
        <f t="shared" si="43"/>
        <v>45504</v>
      </c>
      <c r="L578" s="403">
        <f t="shared" si="46"/>
        <v>932.75</v>
      </c>
    </row>
    <row r="579" spans="1:12" x14ac:dyDescent="0.25">
      <c r="A579" s="409">
        <f t="shared" ref="A579:A642" si="47">DATE(D579,B579,C579)</f>
        <v>45700</v>
      </c>
      <c r="B579" s="403">
        <v>2</v>
      </c>
      <c r="C579" s="403">
        <v>12</v>
      </c>
      <c r="D579" s="403">
        <v>2025</v>
      </c>
      <c r="E579" s="411">
        <v>1220</v>
      </c>
      <c r="F579" s="405">
        <f t="shared" si="44"/>
        <v>45504</v>
      </c>
      <c r="G579" s="403">
        <f t="shared" si="45"/>
        <v>1360</v>
      </c>
      <c r="I579" s="404">
        <v>45797</v>
      </c>
      <c r="J579" s="410">
        <v>1142</v>
      </c>
      <c r="K579" s="404">
        <f t="shared" ref="K579:K642" si="48">+K578+1</f>
        <v>45505</v>
      </c>
      <c r="L579" s="403">
        <f t="shared" si="46"/>
        <v>933.41669999999999</v>
      </c>
    </row>
    <row r="580" spans="1:12" x14ac:dyDescent="0.25">
      <c r="A580" s="409">
        <f t="shared" si="47"/>
        <v>45701</v>
      </c>
      <c r="B580" s="403">
        <v>2</v>
      </c>
      <c r="C580" s="403">
        <v>13</v>
      </c>
      <c r="D580" s="403">
        <v>2025</v>
      </c>
      <c r="E580" s="411">
        <v>1225</v>
      </c>
      <c r="F580" s="405">
        <f t="shared" ref="F580:F643" si="49">F579+1</f>
        <v>45505</v>
      </c>
      <c r="G580" s="403">
        <f t="shared" ref="G580:G643" si="50">+IF(SUMIFS($E$2:$E$1575,$A$2:$A$1575,F580)=0,G579,SUMIFS($E$2:$E$1575,$A$2:$A$1575,F580))</f>
        <v>1380</v>
      </c>
      <c r="I580" s="404">
        <v>45798</v>
      </c>
      <c r="J580" s="410">
        <v>1145</v>
      </c>
      <c r="K580" s="404">
        <f t="shared" si="48"/>
        <v>45506</v>
      </c>
      <c r="L580" s="403">
        <f t="shared" si="46"/>
        <v>935.08330000000001</v>
      </c>
    </row>
    <row r="581" spans="1:12" x14ac:dyDescent="0.25">
      <c r="A581" s="409">
        <f t="shared" si="47"/>
        <v>45702</v>
      </c>
      <c r="B581" s="403">
        <v>2</v>
      </c>
      <c r="C581" s="403">
        <v>14</v>
      </c>
      <c r="D581" s="403">
        <v>2025</v>
      </c>
      <c r="E581" s="411">
        <v>1220</v>
      </c>
      <c r="F581" s="405">
        <f t="shared" si="49"/>
        <v>45506</v>
      </c>
      <c r="G581" s="403">
        <f t="shared" si="50"/>
        <v>1395</v>
      </c>
      <c r="I581" s="404">
        <v>45799</v>
      </c>
      <c r="J581" s="410">
        <v>1143.5833</v>
      </c>
      <c r="K581" s="404">
        <f t="shared" si="48"/>
        <v>45507</v>
      </c>
      <c r="L581" s="403">
        <f t="shared" si="46"/>
        <v>935.08330000000001</v>
      </c>
    </row>
    <row r="582" spans="1:12" x14ac:dyDescent="0.25">
      <c r="A582" s="409">
        <f t="shared" si="47"/>
        <v>45703</v>
      </c>
      <c r="B582" s="403">
        <v>2</v>
      </c>
      <c r="C582" s="403">
        <v>15</v>
      </c>
      <c r="D582" s="403">
        <v>2025</v>
      </c>
      <c r="E582" s="411">
        <v>1220</v>
      </c>
      <c r="F582" s="405">
        <f t="shared" si="49"/>
        <v>45507</v>
      </c>
      <c r="G582" s="403">
        <f t="shared" si="50"/>
        <v>1395</v>
      </c>
      <c r="I582" s="404">
        <v>45800</v>
      </c>
      <c r="J582" s="410">
        <v>1137</v>
      </c>
      <c r="K582" s="404">
        <f t="shared" si="48"/>
        <v>45508</v>
      </c>
      <c r="L582" s="403">
        <f t="shared" si="46"/>
        <v>935.08330000000001</v>
      </c>
    </row>
    <row r="583" spans="1:12" x14ac:dyDescent="0.25">
      <c r="A583" s="409">
        <f t="shared" si="47"/>
        <v>45704</v>
      </c>
      <c r="B583" s="403">
        <v>2</v>
      </c>
      <c r="C583" s="403">
        <v>16</v>
      </c>
      <c r="D583" s="403">
        <v>2025</v>
      </c>
      <c r="E583" s="411">
        <v>1220</v>
      </c>
      <c r="F583" s="405">
        <f t="shared" si="49"/>
        <v>45508</v>
      </c>
      <c r="G583" s="403">
        <f t="shared" si="50"/>
        <v>1395</v>
      </c>
      <c r="I583" s="404">
        <v>45803</v>
      </c>
      <c r="J583" s="410">
        <v>1139.8333</v>
      </c>
      <c r="K583" s="404">
        <f t="shared" si="48"/>
        <v>45509</v>
      </c>
      <c r="L583" s="403">
        <f t="shared" si="46"/>
        <v>935.75</v>
      </c>
    </row>
    <row r="584" spans="1:12" x14ac:dyDescent="0.25">
      <c r="A584" s="409">
        <f t="shared" si="47"/>
        <v>45705</v>
      </c>
      <c r="B584" s="403">
        <v>2</v>
      </c>
      <c r="C584" s="403">
        <v>17</v>
      </c>
      <c r="D584" s="403">
        <v>2025</v>
      </c>
      <c r="E584" s="411">
        <v>1235</v>
      </c>
      <c r="F584" s="405">
        <f t="shared" si="49"/>
        <v>45509</v>
      </c>
      <c r="G584" s="403">
        <f t="shared" si="50"/>
        <v>1395</v>
      </c>
      <c r="I584" s="404">
        <v>45804</v>
      </c>
      <c r="J584" s="410">
        <v>1148</v>
      </c>
      <c r="K584" s="404">
        <f t="shared" si="48"/>
        <v>45510</v>
      </c>
      <c r="L584" s="403">
        <f t="shared" ref="L584:L647" si="51">+IF(SUMIFS($J$1:$J$1574,$I$1:$I$1574,K584)=0,L583,SUMIFS($J$1:$J$1574,$I$1:$I$1574,K584))</f>
        <v>936.5</v>
      </c>
    </row>
    <row r="585" spans="1:12" x14ac:dyDescent="0.25">
      <c r="A585" s="409">
        <f t="shared" si="47"/>
        <v>45706</v>
      </c>
      <c r="B585" s="403">
        <v>2</v>
      </c>
      <c r="C585" s="403">
        <v>18</v>
      </c>
      <c r="D585" s="403">
        <v>2025</v>
      </c>
      <c r="E585" s="411">
        <v>1235</v>
      </c>
      <c r="F585" s="405">
        <f t="shared" si="49"/>
        <v>45510</v>
      </c>
      <c r="G585" s="403">
        <f t="shared" si="50"/>
        <v>1370</v>
      </c>
      <c r="I585" s="404">
        <v>45805</v>
      </c>
      <c r="J585" s="410">
        <v>1161</v>
      </c>
      <c r="K585" s="404">
        <f t="shared" si="48"/>
        <v>45511</v>
      </c>
      <c r="L585" s="403">
        <f t="shared" si="51"/>
        <v>937.08330000000001</v>
      </c>
    </row>
    <row r="586" spans="1:12" x14ac:dyDescent="0.25">
      <c r="A586" s="409">
        <f t="shared" si="47"/>
        <v>45707</v>
      </c>
      <c r="B586" s="403">
        <v>2</v>
      </c>
      <c r="C586" s="403">
        <v>19</v>
      </c>
      <c r="D586" s="403">
        <v>2025</v>
      </c>
      <c r="E586" s="411">
        <v>1225</v>
      </c>
      <c r="F586" s="405">
        <f t="shared" si="49"/>
        <v>45511</v>
      </c>
      <c r="G586" s="403">
        <f t="shared" si="50"/>
        <v>1380</v>
      </c>
      <c r="I586" s="404">
        <v>45806</v>
      </c>
      <c r="J586" s="410">
        <v>1174.5</v>
      </c>
      <c r="K586" s="404">
        <f t="shared" si="48"/>
        <v>45512</v>
      </c>
      <c r="L586" s="403">
        <f t="shared" si="51"/>
        <v>937.58330000000001</v>
      </c>
    </row>
    <row r="587" spans="1:12" x14ac:dyDescent="0.25">
      <c r="A587" s="409">
        <f t="shared" si="47"/>
        <v>45708</v>
      </c>
      <c r="B587" s="403">
        <v>2</v>
      </c>
      <c r="C587" s="403">
        <v>20</v>
      </c>
      <c r="D587" s="403">
        <v>2025</v>
      </c>
      <c r="E587" s="411">
        <v>1225</v>
      </c>
      <c r="F587" s="405">
        <f t="shared" si="49"/>
        <v>45512</v>
      </c>
      <c r="G587" s="403">
        <f t="shared" si="50"/>
        <v>1375</v>
      </c>
      <c r="I587" s="404">
        <v>45807</v>
      </c>
      <c r="J587" s="410">
        <v>1195.3333</v>
      </c>
      <c r="K587" s="404">
        <f t="shared" si="48"/>
        <v>45513</v>
      </c>
      <c r="L587" s="403">
        <f t="shared" si="51"/>
        <v>939.66669999999999</v>
      </c>
    </row>
    <row r="588" spans="1:12" x14ac:dyDescent="0.25">
      <c r="A588" s="409">
        <f t="shared" si="47"/>
        <v>45709</v>
      </c>
      <c r="B588" s="403">
        <v>2</v>
      </c>
      <c r="C588" s="403">
        <v>21</v>
      </c>
      <c r="D588" s="403">
        <v>2025</v>
      </c>
      <c r="E588" s="411">
        <v>1230</v>
      </c>
      <c r="F588" s="405">
        <f t="shared" si="49"/>
        <v>45513</v>
      </c>
      <c r="G588" s="403">
        <f t="shared" si="50"/>
        <v>1355</v>
      </c>
      <c r="I588" s="404">
        <v>45810</v>
      </c>
      <c r="J588" s="410">
        <v>1181.1667</v>
      </c>
      <c r="K588" s="404">
        <f t="shared" si="48"/>
        <v>45514</v>
      </c>
      <c r="L588" s="403">
        <f t="shared" si="51"/>
        <v>939.66669999999999</v>
      </c>
    </row>
    <row r="589" spans="1:12" x14ac:dyDescent="0.25">
      <c r="A589" s="409">
        <f t="shared" si="47"/>
        <v>45710</v>
      </c>
      <c r="B589" s="403">
        <v>2</v>
      </c>
      <c r="C589" s="403">
        <v>22</v>
      </c>
      <c r="D589" s="403">
        <v>2025</v>
      </c>
      <c r="E589" s="411">
        <v>1230</v>
      </c>
      <c r="F589" s="405">
        <f t="shared" si="49"/>
        <v>45514</v>
      </c>
      <c r="G589" s="403">
        <f t="shared" si="50"/>
        <v>1355</v>
      </c>
      <c r="I589" s="404">
        <v>45811</v>
      </c>
      <c r="J589" s="410">
        <v>1184</v>
      </c>
      <c r="K589" s="404">
        <f t="shared" si="48"/>
        <v>45515</v>
      </c>
      <c r="L589" s="403">
        <f t="shared" si="51"/>
        <v>939.66669999999999</v>
      </c>
    </row>
    <row r="590" spans="1:12" x14ac:dyDescent="0.25">
      <c r="A590" s="409">
        <f t="shared" si="47"/>
        <v>45711</v>
      </c>
      <c r="B590" s="403">
        <v>2</v>
      </c>
      <c r="C590" s="403">
        <v>23</v>
      </c>
      <c r="D590" s="403">
        <v>2025</v>
      </c>
      <c r="E590" s="411">
        <v>1230</v>
      </c>
      <c r="F590" s="405">
        <f t="shared" si="49"/>
        <v>45515</v>
      </c>
      <c r="G590" s="403">
        <f t="shared" si="50"/>
        <v>1355</v>
      </c>
      <c r="I590" s="404">
        <v>45812</v>
      </c>
      <c r="J590" s="410">
        <v>1184.3333</v>
      </c>
      <c r="K590" s="404">
        <f t="shared" si="48"/>
        <v>45516</v>
      </c>
      <c r="L590" s="403">
        <f t="shared" si="51"/>
        <v>939.83330000000001</v>
      </c>
    </row>
    <row r="591" spans="1:12" x14ac:dyDescent="0.25">
      <c r="A591" s="409">
        <f t="shared" si="47"/>
        <v>45712</v>
      </c>
      <c r="B591" s="403">
        <v>2</v>
      </c>
      <c r="C591" s="403">
        <v>24</v>
      </c>
      <c r="D591" s="403">
        <v>2025</v>
      </c>
      <c r="E591" s="411">
        <v>1240</v>
      </c>
      <c r="F591" s="405">
        <f t="shared" si="49"/>
        <v>45516</v>
      </c>
      <c r="G591" s="403">
        <f t="shared" si="50"/>
        <v>1350</v>
      </c>
      <c r="I591" s="404">
        <v>45813</v>
      </c>
      <c r="J591" s="410">
        <v>1189.6667</v>
      </c>
      <c r="K591" s="404">
        <f t="shared" si="48"/>
        <v>45517</v>
      </c>
      <c r="L591" s="403">
        <f t="shared" si="51"/>
        <v>940.33330000000001</v>
      </c>
    </row>
    <row r="592" spans="1:12" x14ac:dyDescent="0.25">
      <c r="A592" s="409">
        <f t="shared" si="47"/>
        <v>45713</v>
      </c>
      <c r="B592" s="403">
        <v>2</v>
      </c>
      <c r="C592" s="403">
        <v>25</v>
      </c>
      <c r="D592" s="403">
        <v>2025</v>
      </c>
      <c r="E592" s="411">
        <v>1240</v>
      </c>
      <c r="F592" s="405">
        <f t="shared" si="49"/>
        <v>45517</v>
      </c>
      <c r="G592" s="403">
        <f t="shared" si="50"/>
        <v>1355</v>
      </c>
      <c r="I592" s="404">
        <v>45814</v>
      </c>
      <c r="J592" s="410">
        <v>1190</v>
      </c>
      <c r="K592" s="404">
        <f t="shared" si="48"/>
        <v>45518</v>
      </c>
      <c r="L592" s="403">
        <f t="shared" si="51"/>
        <v>941.66669999999999</v>
      </c>
    </row>
    <row r="593" spans="1:12" x14ac:dyDescent="0.25">
      <c r="A593" s="409">
        <f t="shared" si="47"/>
        <v>45714</v>
      </c>
      <c r="B593" s="403">
        <v>2</v>
      </c>
      <c r="C593" s="403">
        <v>26</v>
      </c>
      <c r="D593" s="403">
        <v>2025</v>
      </c>
      <c r="E593" s="411">
        <v>1230</v>
      </c>
      <c r="F593" s="405">
        <f t="shared" si="49"/>
        <v>45518</v>
      </c>
      <c r="G593" s="403">
        <f t="shared" si="50"/>
        <v>1355</v>
      </c>
      <c r="I593" s="404">
        <v>45817</v>
      </c>
      <c r="J593" s="410">
        <v>1186.4167</v>
      </c>
      <c r="K593" s="404">
        <f t="shared" si="48"/>
        <v>45519</v>
      </c>
      <c r="L593" s="403">
        <f t="shared" si="51"/>
        <v>942</v>
      </c>
    </row>
    <row r="594" spans="1:12" x14ac:dyDescent="0.25">
      <c r="A594" s="409">
        <f t="shared" si="47"/>
        <v>45715</v>
      </c>
      <c r="B594" s="403">
        <v>2</v>
      </c>
      <c r="C594" s="403">
        <v>27</v>
      </c>
      <c r="D594" s="403">
        <v>2025</v>
      </c>
      <c r="E594" s="411">
        <v>1225</v>
      </c>
      <c r="F594" s="405">
        <f t="shared" si="49"/>
        <v>45519</v>
      </c>
      <c r="G594" s="403">
        <f t="shared" si="50"/>
        <v>1350</v>
      </c>
      <c r="I594" s="404">
        <v>45818</v>
      </c>
      <c r="J594" s="410">
        <v>1187</v>
      </c>
      <c r="K594" s="404">
        <f t="shared" si="48"/>
        <v>45520</v>
      </c>
      <c r="L594" s="403">
        <f t="shared" si="51"/>
        <v>944</v>
      </c>
    </row>
    <row r="595" spans="1:12" x14ac:dyDescent="0.25">
      <c r="A595" s="409">
        <f t="shared" si="47"/>
        <v>45716</v>
      </c>
      <c r="B595" s="403">
        <v>2</v>
      </c>
      <c r="C595" s="403">
        <v>28</v>
      </c>
      <c r="D595" s="403">
        <v>2025</v>
      </c>
      <c r="E595" s="411">
        <v>1230</v>
      </c>
      <c r="F595" s="405">
        <f t="shared" si="49"/>
        <v>45520</v>
      </c>
      <c r="G595" s="403">
        <f t="shared" si="50"/>
        <v>1345</v>
      </c>
      <c r="I595" s="404">
        <v>45819</v>
      </c>
      <c r="J595" s="410">
        <v>1184.5</v>
      </c>
      <c r="K595" s="404">
        <f t="shared" si="48"/>
        <v>45521</v>
      </c>
      <c r="L595" s="403">
        <f t="shared" si="51"/>
        <v>944</v>
      </c>
    </row>
    <row r="596" spans="1:12" x14ac:dyDescent="0.25">
      <c r="A596" s="409">
        <f t="shared" si="47"/>
        <v>45717</v>
      </c>
      <c r="B596" s="403">
        <v>3</v>
      </c>
      <c r="C596" s="403">
        <v>1</v>
      </c>
      <c r="D596" s="403">
        <v>2025</v>
      </c>
      <c r="E596" s="411">
        <v>1230</v>
      </c>
      <c r="F596" s="405">
        <f t="shared" si="49"/>
        <v>45521</v>
      </c>
      <c r="G596" s="403">
        <f t="shared" si="50"/>
        <v>1345</v>
      </c>
      <c r="I596" s="404">
        <v>45820</v>
      </c>
      <c r="J596" s="410">
        <v>1185.5</v>
      </c>
      <c r="K596" s="404">
        <f t="shared" si="48"/>
        <v>45522</v>
      </c>
      <c r="L596" s="403">
        <f t="shared" si="51"/>
        <v>944</v>
      </c>
    </row>
    <row r="597" spans="1:12" x14ac:dyDescent="0.25">
      <c r="A597" s="409">
        <f t="shared" si="47"/>
        <v>45718</v>
      </c>
      <c r="B597" s="403">
        <v>3</v>
      </c>
      <c r="C597" s="403">
        <v>2</v>
      </c>
      <c r="D597" s="403">
        <v>2025</v>
      </c>
      <c r="E597" s="411">
        <v>1230</v>
      </c>
      <c r="F597" s="405">
        <f t="shared" si="49"/>
        <v>45522</v>
      </c>
      <c r="G597" s="403">
        <f t="shared" si="50"/>
        <v>1345</v>
      </c>
      <c r="I597" s="404">
        <v>45821</v>
      </c>
      <c r="J597" s="410">
        <v>1187.6667</v>
      </c>
      <c r="K597" s="404">
        <f t="shared" si="48"/>
        <v>45523</v>
      </c>
      <c r="L597" s="403">
        <f t="shared" si="51"/>
        <v>944.33330000000001</v>
      </c>
    </row>
    <row r="598" spans="1:12" x14ac:dyDescent="0.25">
      <c r="A598" s="409">
        <f t="shared" si="47"/>
        <v>45719</v>
      </c>
      <c r="B598" s="403">
        <v>3</v>
      </c>
      <c r="C598" s="403">
        <v>3</v>
      </c>
      <c r="D598" s="403">
        <v>2025</v>
      </c>
      <c r="E598" s="411">
        <v>1230</v>
      </c>
      <c r="F598" s="405">
        <f t="shared" si="49"/>
        <v>45523</v>
      </c>
      <c r="G598" s="403">
        <f t="shared" si="50"/>
        <v>1350</v>
      </c>
      <c r="I598" s="404">
        <v>45825</v>
      </c>
      <c r="J598" s="410">
        <v>1180.0833</v>
      </c>
      <c r="K598" s="404">
        <f t="shared" si="48"/>
        <v>45524</v>
      </c>
      <c r="L598" s="403">
        <f t="shared" si="51"/>
        <v>944.83330000000001</v>
      </c>
    </row>
    <row r="599" spans="1:12" x14ac:dyDescent="0.25">
      <c r="A599" s="409">
        <f t="shared" si="47"/>
        <v>45720</v>
      </c>
      <c r="B599" s="403">
        <v>3</v>
      </c>
      <c r="C599" s="403">
        <v>4</v>
      </c>
      <c r="D599" s="403">
        <v>2025</v>
      </c>
      <c r="E599" s="411">
        <v>1230</v>
      </c>
      <c r="F599" s="405">
        <f t="shared" si="49"/>
        <v>45524</v>
      </c>
      <c r="G599" s="403">
        <f t="shared" si="50"/>
        <v>1355</v>
      </c>
      <c r="I599" s="404">
        <v>45826</v>
      </c>
      <c r="J599" s="410">
        <v>1151</v>
      </c>
      <c r="K599" s="404">
        <f t="shared" si="48"/>
        <v>45525</v>
      </c>
      <c r="L599" s="403">
        <f t="shared" si="51"/>
        <v>945.33330000000001</v>
      </c>
    </row>
    <row r="600" spans="1:12" x14ac:dyDescent="0.25">
      <c r="A600" s="409">
        <f t="shared" si="47"/>
        <v>45721</v>
      </c>
      <c r="B600" s="403">
        <v>3</v>
      </c>
      <c r="C600" s="403">
        <v>5</v>
      </c>
      <c r="D600" s="403">
        <v>2025</v>
      </c>
      <c r="E600" s="411">
        <v>1225</v>
      </c>
      <c r="F600" s="405">
        <f t="shared" si="49"/>
        <v>45525</v>
      </c>
      <c r="G600" s="403">
        <f t="shared" si="50"/>
        <v>1355</v>
      </c>
      <c r="I600" s="404">
        <v>45827</v>
      </c>
      <c r="J600" s="410">
        <v>1156.1667</v>
      </c>
      <c r="K600" s="404">
        <f t="shared" si="48"/>
        <v>45526</v>
      </c>
      <c r="L600" s="403">
        <f t="shared" si="51"/>
        <v>946.25</v>
      </c>
    </row>
    <row r="601" spans="1:12" x14ac:dyDescent="0.25">
      <c r="A601" s="409">
        <f t="shared" si="47"/>
        <v>45722</v>
      </c>
      <c r="B601" s="403">
        <v>3</v>
      </c>
      <c r="C601" s="403">
        <v>6</v>
      </c>
      <c r="D601" s="403">
        <v>2025</v>
      </c>
      <c r="E601" s="411">
        <v>1215</v>
      </c>
      <c r="F601" s="405">
        <f t="shared" si="49"/>
        <v>45526</v>
      </c>
      <c r="G601" s="403">
        <f t="shared" si="50"/>
        <v>1350</v>
      </c>
      <c r="I601" s="404">
        <v>45831</v>
      </c>
      <c r="J601" s="410">
        <v>1167.3333</v>
      </c>
      <c r="K601" s="404">
        <f t="shared" si="48"/>
        <v>45527</v>
      </c>
      <c r="L601" s="403">
        <f t="shared" si="51"/>
        <v>948.16669999999999</v>
      </c>
    </row>
    <row r="602" spans="1:12" x14ac:dyDescent="0.25">
      <c r="A602" s="409">
        <f t="shared" si="47"/>
        <v>45723</v>
      </c>
      <c r="B602" s="403">
        <v>3</v>
      </c>
      <c r="C602" s="403">
        <v>7</v>
      </c>
      <c r="D602" s="403">
        <v>2025</v>
      </c>
      <c r="E602" s="411">
        <v>1215</v>
      </c>
      <c r="F602" s="405">
        <f t="shared" si="49"/>
        <v>45527</v>
      </c>
      <c r="G602" s="403">
        <f t="shared" si="50"/>
        <v>1350</v>
      </c>
      <c r="I602" s="404">
        <v>45832</v>
      </c>
      <c r="J602" s="410">
        <v>1176</v>
      </c>
      <c r="K602" s="404">
        <f t="shared" si="48"/>
        <v>45528</v>
      </c>
      <c r="L602" s="403">
        <f t="shared" si="51"/>
        <v>948.16669999999999</v>
      </c>
    </row>
    <row r="603" spans="1:12" x14ac:dyDescent="0.25">
      <c r="A603" s="409">
        <f t="shared" si="47"/>
        <v>45724</v>
      </c>
      <c r="B603" s="403">
        <v>3</v>
      </c>
      <c r="C603" s="403">
        <v>8</v>
      </c>
      <c r="D603" s="403">
        <v>2025</v>
      </c>
      <c r="E603" s="411">
        <v>1215</v>
      </c>
      <c r="F603" s="405">
        <f t="shared" si="49"/>
        <v>45528</v>
      </c>
      <c r="G603" s="403">
        <f t="shared" si="50"/>
        <v>1350</v>
      </c>
      <c r="I603" s="404">
        <v>45833</v>
      </c>
      <c r="J603" s="410">
        <v>1176.3333</v>
      </c>
      <c r="K603" s="404">
        <f t="shared" si="48"/>
        <v>45529</v>
      </c>
      <c r="L603" s="403">
        <f t="shared" si="51"/>
        <v>948.16669999999999</v>
      </c>
    </row>
    <row r="604" spans="1:12" x14ac:dyDescent="0.25">
      <c r="A604" s="409">
        <f t="shared" si="47"/>
        <v>45725</v>
      </c>
      <c r="B604" s="403">
        <v>3</v>
      </c>
      <c r="C604" s="403">
        <v>9</v>
      </c>
      <c r="D604" s="403">
        <v>2025</v>
      </c>
      <c r="E604" s="411">
        <v>1215</v>
      </c>
      <c r="F604" s="405">
        <f t="shared" si="49"/>
        <v>45529</v>
      </c>
      <c r="G604" s="403">
        <f t="shared" si="50"/>
        <v>1350</v>
      </c>
      <c r="I604" s="404">
        <v>45834</v>
      </c>
      <c r="J604" s="410">
        <v>1194.6667</v>
      </c>
      <c r="K604" s="404">
        <f t="shared" si="48"/>
        <v>45530</v>
      </c>
      <c r="L604" s="403">
        <f t="shared" si="51"/>
        <v>949.08330000000001</v>
      </c>
    </row>
    <row r="605" spans="1:12" x14ac:dyDescent="0.25">
      <c r="A605" s="409">
        <f t="shared" si="47"/>
        <v>45726</v>
      </c>
      <c r="B605" s="403">
        <v>3</v>
      </c>
      <c r="C605" s="403">
        <v>10</v>
      </c>
      <c r="D605" s="403">
        <v>2025</v>
      </c>
      <c r="E605" s="411">
        <v>1225</v>
      </c>
      <c r="F605" s="405">
        <f t="shared" si="49"/>
        <v>45530</v>
      </c>
      <c r="G605" s="403">
        <f t="shared" si="50"/>
        <v>1350</v>
      </c>
      <c r="I605" s="404">
        <v>45835</v>
      </c>
      <c r="J605" s="410">
        <v>1189.8333</v>
      </c>
      <c r="K605" s="404">
        <f t="shared" si="48"/>
        <v>45531</v>
      </c>
      <c r="L605" s="403">
        <f t="shared" si="51"/>
        <v>949.75</v>
      </c>
    </row>
    <row r="606" spans="1:12" x14ac:dyDescent="0.25">
      <c r="A606" s="409">
        <f t="shared" si="47"/>
        <v>45727</v>
      </c>
      <c r="B606" s="403">
        <v>3</v>
      </c>
      <c r="C606" s="403">
        <v>11</v>
      </c>
      <c r="D606" s="403">
        <v>2025</v>
      </c>
      <c r="E606" s="411">
        <v>1220</v>
      </c>
      <c r="F606" s="405">
        <f t="shared" si="49"/>
        <v>45531</v>
      </c>
      <c r="G606" s="403">
        <f t="shared" si="50"/>
        <v>1340</v>
      </c>
      <c r="I606" s="404">
        <v>45838</v>
      </c>
      <c r="J606" s="410">
        <v>1194.0833</v>
      </c>
      <c r="K606" s="404">
        <f t="shared" si="48"/>
        <v>45532</v>
      </c>
      <c r="L606" s="403">
        <f t="shared" si="51"/>
        <v>950.08330000000001</v>
      </c>
    </row>
    <row r="607" spans="1:12" x14ac:dyDescent="0.25">
      <c r="A607" s="409">
        <f t="shared" si="47"/>
        <v>45728</v>
      </c>
      <c r="B607" s="403">
        <v>3</v>
      </c>
      <c r="C607" s="403">
        <v>12</v>
      </c>
      <c r="D607" s="403">
        <v>2025</v>
      </c>
      <c r="E607" s="411">
        <v>1230</v>
      </c>
      <c r="F607" s="405">
        <f t="shared" si="49"/>
        <v>45532</v>
      </c>
      <c r="G607" s="403">
        <f t="shared" si="50"/>
        <v>1335</v>
      </c>
      <c r="I607" s="404">
        <v>45839</v>
      </c>
      <c r="J607" s="410">
        <v>1203</v>
      </c>
      <c r="K607" s="404">
        <f t="shared" si="48"/>
        <v>45533</v>
      </c>
      <c r="L607" s="403">
        <f t="shared" si="51"/>
        <v>950.66669999999999</v>
      </c>
    </row>
    <row r="608" spans="1:12" x14ac:dyDescent="0.25">
      <c r="A608" s="409">
        <f t="shared" si="47"/>
        <v>45729</v>
      </c>
      <c r="B608" s="403">
        <v>3</v>
      </c>
      <c r="C608" s="403">
        <v>13</v>
      </c>
      <c r="D608" s="403">
        <v>2025</v>
      </c>
      <c r="E608" s="411">
        <v>1235</v>
      </c>
      <c r="F608" s="405">
        <f t="shared" si="49"/>
        <v>45533</v>
      </c>
      <c r="G608" s="403">
        <f t="shared" si="50"/>
        <v>1315</v>
      </c>
      <c r="I608" s="404">
        <v>45840</v>
      </c>
      <c r="J608" s="410">
        <v>1231.3333</v>
      </c>
      <c r="K608" s="404">
        <f t="shared" si="48"/>
        <v>45534</v>
      </c>
      <c r="L608" s="403">
        <f t="shared" si="51"/>
        <v>952.83330000000001</v>
      </c>
    </row>
    <row r="609" spans="1:12" x14ac:dyDescent="0.25">
      <c r="A609" s="409">
        <f t="shared" si="47"/>
        <v>45730</v>
      </c>
      <c r="B609" s="403">
        <v>3</v>
      </c>
      <c r="C609" s="403">
        <v>14</v>
      </c>
      <c r="D609" s="403">
        <v>2025</v>
      </c>
      <c r="E609" s="411">
        <v>1240</v>
      </c>
      <c r="F609" s="405">
        <f t="shared" si="49"/>
        <v>45534</v>
      </c>
      <c r="G609" s="403">
        <f t="shared" si="50"/>
        <v>1305</v>
      </c>
      <c r="I609" s="404">
        <v>45841</v>
      </c>
      <c r="J609" s="410">
        <v>1226.9167</v>
      </c>
      <c r="K609" s="404">
        <f t="shared" si="48"/>
        <v>45535</v>
      </c>
      <c r="L609" s="403">
        <f t="shared" si="51"/>
        <v>952.83330000000001</v>
      </c>
    </row>
    <row r="610" spans="1:12" x14ac:dyDescent="0.25">
      <c r="A610" s="409">
        <f t="shared" si="47"/>
        <v>45731</v>
      </c>
      <c r="B610" s="403">
        <v>3</v>
      </c>
      <c r="C610" s="403">
        <v>15</v>
      </c>
      <c r="D610" s="403">
        <v>2025</v>
      </c>
      <c r="E610" s="411">
        <v>1240</v>
      </c>
      <c r="F610" s="405">
        <f t="shared" si="49"/>
        <v>45535</v>
      </c>
      <c r="G610" s="403">
        <f t="shared" si="50"/>
        <v>1305</v>
      </c>
      <c r="I610" s="404">
        <v>45842</v>
      </c>
      <c r="J610" s="410">
        <v>1239.8333</v>
      </c>
      <c r="K610" s="404">
        <f t="shared" si="48"/>
        <v>45536</v>
      </c>
      <c r="L610" s="403">
        <f t="shared" si="51"/>
        <v>952.83330000000001</v>
      </c>
    </row>
    <row r="611" spans="1:12" x14ac:dyDescent="0.25">
      <c r="A611" s="409">
        <f t="shared" si="47"/>
        <v>45732</v>
      </c>
      <c r="B611" s="403">
        <v>3</v>
      </c>
      <c r="C611" s="403">
        <v>16</v>
      </c>
      <c r="D611" s="403">
        <v>2025</v>
      </c>
      <c r="E611" s="411">
        <v>1240</v>
      </c>
      <c r="F611" s="405">
        <f t="shared" si="49"/>
        <v>45536</v>
      </c>
      <c r="G611" s="403">
        <f t="shared" si="50"/>
        <v>1305</v>
      </c>
      <c r="I611" s="404">
        <v>45845</v>
      </c>
      <c r="J611" s="410">
        <v>1257.9167</v>
      </c>
      <c r="K611" s="404">
        <f t="shared" si="48"/>
        <v>45537</v>
      </c>
      <c r="L611" s="403">
        <f t="shared" si="51"/>
        <v>952.75</v>
      </c>
    </row>
    <row r="612" spans="1:12" x14ac:dyDescent="0.25">
      <c r="A612" s="409">
        <f t="shared" si="47"/>
        <v>45733</v>
      </c>
      <c r="B612" s="403">
        <v>3</v>
      </c>
      <c r="C612" s="403">
        <v>17</v>
      </c>
      <c r="D612" s="403">
        <v>2025</v>
      </c>
      <c r="E612" s="411">
        <v>1255</v>
      </c>
      <c r="F612" s="405">
        <f t="shared" si="49"/>
        <v>45537</v>
      </c>
      <c r="G612" s="403">
        <f t="shared" si="50"/>
        <v>1305</v>
      </c>
      <c r="I612" s="404">
        <v>45846</v>
      </c>
      <c r="J612" s="410">
        <v>1258</v>
      </c>
      <c r="K612" s="404">
        <f t="shared" si="48"/>
        <v>45538</v>
      </c>
      <c r="L612" s="403">
        <f t="shared" si="51"/>
        <v>954.16669999999999</v>
      </c>
    </row>
    <row r="613" spans="1:12" x14ac:dyDescent="0.25">
      <c r="A613" s="409">
        <f t="shared" si="47"/>
        <v>45734</v>
      </c>
      <c r="B613" s="403">
        <v>3</v>
      </c>
      <c r="C613" s="403">
        <v>18</v>
      </c>
      <c r="D613" s="403">
        <v>2025</v>
      </c>
      <c r="E613" s="411">
        <v>1285</v>
      </c>
      <c r="F613" s="405">
        <f t="shared" si="49"/>
        <v>45538</v>
      </c>
      <c r="G613" s="403">
        <f t="shared" si="50"/>
        <v>1310</v>
      </c>
      <c r="I613" s="404">
        <v>45848</v>
      </c>
      <c r="J613" s="410">
        <v>1261.1667</v>
      </c>
      <c r="K613" s="404">
        <f t="shared" si="48"/>
        <v>45539</v>
      </c>
      <c r="L613" s="403">
        <f t="shared" si="51"/>
        <v>954.5</v>
      </c>
    </row>
    <row r="614" spans="1:12" x14ac:dyDescent="0.25">
      <c r="A614" s="409">
        <f t="shared" si="47"/>
        <v>45735</v>
      </c>
      <c r="B614" s="403">
        <v>3</v>
      </c>
      <c r="C614" s="403">
        <v>19</v>
      </c>
      <c r="D614" s="403">
        <v>2025</v>
      </c>
      <c r="E614" s="411">
        <v>1280</v>
      </c>
      <c r="F614" s="405">
        <f t="shared" si="49"/>
        <v>45539</v>
      </c>
      <c r="G614" s="403">
        <f t="shared" si="50"/>
        <v>1305</v>
      </c>
      <c r="I614" s="404">
        <v>45849</v>
      </c>
      <c r="J614" s="410">
        <v>1261.5833</v>
      </c>
      <c r="K614" s="404">
        <f t="shared" si="48"/>
        <v>45540</v>
      </c>
      <c r="L614" s="403">
        <f t="shared" si="51"/>
        <v>954.91669999999999</v>
      </c>
    </row>
    <row r="615" spans="1:12" x14ac:dyDescent="0.25">
      <c r="A615" s="409">
        <f t="shared" si="47"/>
        <v>45736</v>
      </c>
      <c r="B615" s="403">
        <v>3</v>
      </c>
      <c r="C615" s="403">
        <v>20</v>
      </c>
      <c r="D615" s="403">
        <v>2025</v>
      </c>
      <c r="E615" s="411">
        <v>1265</v>
      </c>
      <c r="F615" s="405">
        <f t="shared" si="49"/>
        <v>45540</v>
      </c>
      <c r="G615" s="403">
        <f t="shared" si="50"/>
        <v>1265</v>
      </c>
      <c r="I615" s="404">
        <v>45852</v>
      </c>
      <c r="J615" s="410">
        <v>1266.1667</v>
      </c>
      <c r="K615" s="404">
        <f t="shared" si="48"/>
        <v>45541</v>
      </c>
      <c r="L615" s="403">
        <f t="shared" si="51"/>
        <v>957.16669999999999</v>
      </c>
    </row>
    <row r="616" spans="1:12" x14ac:dyDescent="0.25">
      <c r="A616" s="409">
        <f t="shared" si="47"/>
        <v>45737</v>
      </c>
      <c r="B616" s="403">
        <v>3</v>
      </c>
      <c r="C616" s="403">
        <v>21</v>
      </c>
      <c r="D616" s="403">
        <v>2025</v>
      </c>
      <c r="E616" s="411">
        <v>1280</v>
      </c>
      <c r="F616" s="405">
        <f t="shared" si="49"/>
        <v>45541</v>
      </c>
      <c r="G616" s="403">
        <f t="shared" si="50"/>
        <v>1260</v>
      </c>
      <c r="I616" s="404">
        <v>45853</v>
      </c>
      <c r="J616" s="410">
        <v>1277</v>
      </c>
      <c r="K616" s="404">
        <f t="shared" si="48"/>
        <v>45542</v>
      </c>
      <c r="L616" s="403">
        <f t="shared" si="51"/>
        <v>957.16669999999999</v>
      </c>
    </row>
    <row r="617" spans="1:12" x14ac:dyDescent="0.25">
      <c r="A617" s="409">
        <f t="shared" si="47"/>
        <v>45738</v>
      </c>
      <c r="B617" s="403">
        <v>3</v>
      </c>
      <c r="C617" s="403">
        <v>22</v>
      </c>
      <c r="D617" s="403">
        <v>2025</v>
      </c>
      <c r="E617" s="411">
        <v>1280</v>
      </c>
      <c r="F617" s="405">
        <f t="shared" si="49"/>
        <v>45542</v>
      </c>
      <c r="G617" s="403">
        <f t="shared" si="50"/>
        <v>1260</v>
      </c>
      <c r="I617" s="404">
        <v>45854</v>
      </c>
      <c r="J617" s="410">
        <v>1259.9167</v>
      </c>
      <c r="K617" s="404">
        <f t="shared" si="48"/>
        <v>45543</v>
      </c>
      <c r="L617" s="403">
        <f t="shared" si="51"/>
        <v>957.16669999999999</v>
      </c>
    </row>
    <row r="618" spans="1:12" x14ac:dyDescent="0.25">
      <c r="A618" s="409">
        <f t="shared" si="47"/>
        <v>45739</v>
      </c>
      <c r="B618" s="403">
        <v>3</v>
      </c>
      <c r="C618" s="403">
        <v>23</v>
      </c>
      <c r="D618" s="403">
        <v>2025</v>
      </c>
      <c r="E618" s="411">
        <v>1280</v>
      </c>
      <c r="F618" s="405">
        <f t="shared" si="49"/>
        <v>45543</v>
      </c>
      <c r="G618" s="403">
        <f t="shared" si="50"/>
        <v>1260</v>
      </c>
      <c r="I618" s="404">
        <v>45855</v>
      </c>
      <c r="J618" s="410">
        <v>1266.25</v>
      </c>
      <c r="K618" s="404">
        <f t="shared" si="48"/>
        <v>45544</v>
      </c>
      <c r="L618" s="403">
        <f t="shared" si="51"/>
        <v>957.75</v>
      </c>
    </row>
    <row r="619" spans="1:12" x14ac:dyDescent="0.25">
      <c r="A619" s="409">
        <f t="shared" si="47"/>
        <v>45740</v>
      </c>
      <c r="B619" s="403">
        <v>3</v>
      </c>
      <c r="C619" s="403">
        <v>24</v>
      </c>
      <c r="D619" s="403">
        <v>2025</v>
      </c>
      <c r="E619" s="411">
        <v>1280</v>
      </c>
      <c r="F619" s="405">
        <f t="shared" si="49"/>
        <v>45544</v>
      </c>
      <c r="G619" s="403">
        <f t="shared" si="50"/>
        <v>1270</v>
      </c>
      <c r="I619" s="404">
        <v>45856</v>
      </c>
      <c r="J619" s="410">
        <v>1283.8333</v>
      </c>
      <c r="K619" s="404">
        <f t="shared" si="48"/>
        <v>45545</v>
      </c>
      <c r="L619" s="403">
        <f t="shared" si="51"/>
        <v>958.16669999999999</v>
      </c>
    </row>
    <row r="620" spans="1:12" x14ac:dyDescent="0.25">
      <c r="A620" s="409">
        <f t="shared" si="47"/>
        <v>45741</v>
      </c>
      <c r="B620" s="403">
        <v>3</v>
      </c>
      <c r="C620" s="403">
        <v>25</v>
      </c>
      <c r="D620" s="403">
        <v>2025</v>
      </c>
      <c r="E620" s="411">
        <v>1295</v>
      </c>
      <c r="F620" s="405">
        <f t="shared" si="49"/>
        <v>45545</v>
      </c>
      <c r="G620" s="403">
        <f t="shared" si="50"/>
        <v>1280</v>
      </c>
      <c r="I620" s="404">
        <v>45859</v>
      </c>
      <c r="J620" s="410">
        <v>1286</v>
      </c>
      <c r="K620" s="404">
        <f t="shared" si="48"/>
        <v>45546</v>
      </c>
      <c r="L620" s="403">
        <f t="shared" si="51"/>
        <v>958.91669999999999</v>
      </c>
    </row>
    <row r="621" spans="1:12" x14ac:dyDescent="0.25">
      <c r="A621" s="409">
        <f t="shared" si="47"/>
        <v>45742</v>
      </c>
      <c r="B621" s="403">
        <v>3</v>
      </c>
      <c r="C621" s="403">
        <v>26</v>
      </c>
      <c r="D621" s="403">
        <v>2025</v>
      </c>
      <c r="E621" s="411">
        <v>1310</v>
      </c>
      <c r="F621" s="405">
        <f t="shared" si="49"/>
        <v>45546</v>
      </c>
      <c r="G621" s="403">
        <f t="shared" si="50"/>
        <v>1285</v>
      </c>
      <c r="I621" s="404">
        <v>45860</v>
      </c>
      <c r="J621" s="410">
        <v>1266.1667</v>
      </c>
      <c r="K621" s="404">
        <f t="shared" si="48"/>
        <v>45547</v>
      </c>
      <c r="L621" s="403">
        <f t="shared" si="51"/>
        <v>959.66669999999999</v>
      </c>
    </row>
    <row r="622" spans="1:12" x14ac:dyDescent="0.25">
      <c r="A622" s="409">
        <f t="shared" si="47"/>
        <v>45743</v>
      </c>
      <c r="B622" s="403">
        <v>3</v>
      </c>
      <c r="C622" s="403">
        <v>27</v>
      </c>
      <c r="D622" s="403">
        <v>2025</v>
      </c>
      <c r="E622" s="411">
        <v>1300</v>
      </c>
      <c r="F622" s="405">
        <f t="shared" si="49"/>
        <v>45547</v>
      </c>
      <c r="G622" s="403">
        <f t="shared" si="50"/>
        <v>1280</v>
      </c>
      <c r="I622" s="404">
        <v>45861</v>
      </c>
      <c r="J622" s="410">
        <v>1259.6667</v>
      </c>
      <c r="K622" s="404">
        <f t="shared" si="48"/>
        <v>45548</v>
      </c>
      <c r="L622" s="403">
        <f t="shared" si="51"/>
        <v>961.75</v>
      </c>
    </row>
    <row r="623" spans="1:12" x14ac:dyDescent="0.25">
      <c r="A623" s="409">
        <f t="shared" si="47"/>
        <v>45744</v>
      </c>
      <c r="B623" s="403">
        <v>3</v>
      </c>
      <c r="C623" s="403">
        <v>28</v>
      </c>
      <c r="D623" s="403">
        <v>2025</v>
      </c>
      <c r="E623" s="411">
        <v>1300</v>
      </c>
      <c r="F623" s="405">
        <f t="shared" si="49"/>
        <v>45548</v>
      </c>
      <c r="G623" s="403">
        <f t="shared" si="50"/>
        <v>1265</v>
      </c>
      <c r="I623" s="404">
        <v>45862</v>
      </c>
      <c r="J623" s="410">
        <v>1262</v>
      </c>
      <c r="K623" s="404">
        <f t="shared" si="48"/>
        <v>45549</v>
      </c>
      <c r="L623" s="403">
        <f t="shared" si="51"/>
        <v>961.75</v>
      </c>
    </row>
    <row r="624" spans="1:12" x14ac:dyDescent="0.25">
      <c r="A624" s="409">
        <f t="shared" si="47"/>
        <v>45745</v>
      </c>
      <c r="B624" s="403">
        <v>3</v>
      </c>
      <c r="C624" s="403">
        <v>29</v>
      </c>
      <c r="D624" s="403">
        <v>2025</v>
      </c>
      <c r="E624" s="411">
        <v>1300</v>
      </c>
      <c r="F624" s="405">
        <f t="shared" si="49"/>
        <v>45549</v>
      </c>
      <c r="G624" s="403">
        <f t="shared" si="50"/>
        <v>1265</v>
      </c>
      <c r="I624" s="404">
        <v>45863</v>
      </c>
      <c r="J624" s="410">
        <v>1277.75</v>
      </c>
      <c r="K624" s="404">
        <f t="shared" si="48"/>
        <v>45550</v>
      </c>
      <c r="L624" s="403">
        <f t="shared" si="51"/>
        <v>961.75</v>
      </c>
    </row>
    <row r="625" spans="1:12" x14ac:dyDescent="0.25">
      <c r="A625" s="409">
        <f t="shared" si="47"/>
        <v>45746</v>
      </c>
      <c r="B625" s="403">
        <v>3</v>
      </c>
      <c r="C625" s="403">
        <v>30</v>
      </c>
      <c r="D625" s="403">
        <v>2025</v>
      </c>
      <c r="E625" s="411">
        <v>1300</v>
      </c>
      <c r="F625" s="405">
        <f t="shared" si="49"/>
        <v>45550</v>
      </c>
      <c r="G625" s="403">
        <f t="shared" si="50"/>
        <v>1265</v>
      </c>
      <c r="I625" s="404">
        <v>45866</v>
      </c>
      <c r="J625" s="410">
        <v>1287.3333</v>
      </c>
      <c r="K625" s="404">
        <f t="shared" si="48"/>
        <v>45551</v>
      </c>
      <c r="L625" s="403">
        <f t="shared" si="51"/>
        <v>962.08330000000001</v>
      </c>
    </row>
    <row r="626" spans="1:12" x14ac:dyDescent="0.25">
      <c r="A626" s="409">
        <f t="shared" si="47"/>
        <v>45747</v>
      </c>
      <c r="B626" s="403">
        <v>3</v>
      </c>
      <c r="C626" s="403">
        <v>31</v>
      </c>
      <c r="D626" s="403">
        <v>2025</v>
      </c>
      <c r="E626" s="411">
        <v>1325</v>
      </c>
      <c r="F626" s="405">
        <f t="shared" si="49"/>
        <v>45551</v>
      </c>
      <c r="G626" s="403">
        <f t="shared" si="50"/>
        <v>1275</v>
      </c>
      <c r="I626" s="404">
        <v>45867</v>
      </c>
      <c r="J626" s="410">
        <v>1296.6667</v>
      </c>
      <c r="K626" s="404">
        <f t="shared" si="48"/>
        <v>45552</v>
      </c>
      <c r="L626" s="403">
        <f t="shared" si="51"/>
        <v>962.41669999999999</v>
      </c>
    </row>
    <row r="627" spans="1:12" x14ac:dyDescent="0.25">
      <c r="A627" s="409">
        <f t="shared" si="47"/>
        <v>45748</v>
      </c>
      <c r="B627" s="403">
        <v>4</v>
      </c>
      <c r="C627" s="403">
        <v>1</v>
      </c>
      <c r="D627" s="403">
        <v>2025</v>
      </c>
      <c r="E627" s="411">
        <v>1315</v>
      </c>
      <c r="F627" s="405">
        <f t="shared" si="49"/>
        <v>45552</v>
      </c>
      <c r="G627" s="403">
        <f t="shared" si="50"/>
        <v>1270</v>
      </c>
      <c r="I627" s="404">
        <v>45868</v>
      </c>
      <c r="J627" s="410">
        <v>1294.1667</v>
      </c>
      <c r="K627" s="404">
        <f t="shared" si="48"/>
        <v>45553</v>
      </c>
      <c r="L627" s="403">
        <f t="shared" si="51"/>
        <v>963.33330000000001</v>
      </c>
    </row>
    <row r="628" spans="1:12" x14ac:dyDescent="0.25">
      <c r="A628" s="409">
        <f t="shared" si="47"/>
        <v>45749</v>
      </c>
      <c r="B628" s="403">
        <v>4</v>
      </c>
      <c r="C628" s="403">
        <v>2</v>
      </c>
      <c r="D628" s="403">
        <v>2025</v>
      </c>
      <c r="E628" s="411">
        <v>1315</v>
      </c>
      <c r="F628" s="405">
        <f t="shared" si="49"/>
        <v>45553</v>
      </c>
      <c r="G628" s="403">
        <f t="shared" si="50"/>
        <v>1260</v>
      </c>
      <c r="I628" s="404">
        <v>45869</v>
      </c>
      <c r="J628" s="410">
        <v>1351.8333</v>
      </c>
      <c r="K628" s="404">
        <f t="shared" si="48"/>
        <v>45554</v>
      </c>
      <c r="L628" s="403">
        <f t="shared" si="51"/>
        <v>963.75</v>
      </c>
    </row>
    <row r="629" spans="1:12" x14ac:dyDescent="0.25">
      <c r="A629" s="409">
        <f t="shared" si="47"/>
        <v>45750</v>
      </c>
      <c r="B629" s="403">
        <v>4</v>
      </c>
      <c r="C629" s="403">
        <v>3</v>
      </c>
      <c r="D629" s="403">
        <v>2025</v>
      </c>
      <c r="E629" s="411">
        <v>1310</v>
      </c>
      <c r="F629" s="405">
        <f t="shared" si="49"/>
        <v>45554</v>
      </c>
      <c r="G629" s="403">
        <f t="shared" si="50"/>
        <v>1240</v>
      </c>
      <c r="I629" s="404">
        <v>45870</v>
      </c>
      <c r="J629" s="410">
        <v>1361.3333</v>
      </c>
      <c r="K629" s="404">
        <f t="shared" si="48"/>
        <v>45555</v>
      </c>
      <c r="L629" s="403">
        <f t="shared" si="51"/>
        <v>965.75</v>
      </c>
    </row>
    <row r="630" spans="1:12" x14ac:dyDescent="0.25">
      <c r="A630" s="409">
        <f t="shared" si="47"/>
        <v>45751</v>
      </c>
      <c r="B630" s="403">
        <v>4</v>
      </c>
      <c r="C630" s="403">
        <v>4</v>
      </c>
      <c r="D630" s="403">
        <v>2025</v>
      </c>
      <c r="E630" s="411">
        <v>1310</v>
      </c>
      <c r="F630" s="405">
        <f t="shared" si="49"/>
        <v>45555</v>
      </c>
      <c r="G630" s="403">
        <f t="shared" si="50"/>
        <v>1245</v>
      </c>
      <c r="I630" s="404">
        <v>45873</v>
      </c>
      <c r="J630" s="410">
        <v>1361.8333</v>
      </c>
      <c r="K630" s="404">
        <f t="shared" si="48"/>
        <v>45556</v>
      </c>
      <c r="L630" s="403">
        <f t="shared" si="51"/>
        <v>965.75</v>
      </c>
    </row>
    <row r="631" spans="1:12" x14ac:dyDescent="0.25">
      <c r="A631" s="409">
        <f t="shared" si="47"/>
        <v>45752</v>
      </c>
      <c r="B631" s="403">
        <v>4</v>
      </c>
      <c r="C631" s="403">
        <v>5</v>
      </c>
      <c r="D631" s="403">
        <v>2025</v>
      </c>
      <c r="E631" s="411">
        <v>1310</v>
      </c>
      <c r="F631" s="405">
        <f t="shared" si="49"/>
        <v>45556</v>
      </c>
      <c r="G631" s="403">
        <f t="shared" si="50"/>
        <v>1245</v>
      </c>
      <c r="I631" s="404">
        <v>45874</v>
      </c>
      <c r="J631" s="410">
        <v>1351.1667</v>
      </c>
      <c r="K631" s="404">
        <f t="shared" si="48"/>
        <v>45557</v>
      </c>
      <c r="L631" s="403">
        <f t="shared" si="51"/>
        <v>965.75</v>
      </c>
    </row>
    <row r="632" spans="1:12" x14ac:dyDescent="0.25">
      <c r="A632" s="409">
        <f t="shared" si="47"/>
        <v>45753</v>
      </c>
      <c r="B632" s="403">
        <v>4</v>
      </c>
      <c r="C632" s="403">
        <v>6</v>
      </c>
      <c r="D632" s="403">
        <v>2025</v>
      </c>
      <c r="E632" s="411">
        <v>1310</v>
      </c>
      <c r="F632" s="405">
        <f t="shared" si="49"/>
        <v>45557</v>
      </c>
      <c r="G632" s="403">
        <f t="shared" si="50"/>
        <v>1245</v>
      </c>
      <c r="I632" s="404">
        <v>45875</v>
      </c>
      <c r="J632" s="410">
        <v>1333.6667</v>
      </c>
      <c r="K632" s="404">
        <f t="shared" si="48"/>
        <v>45558</v>
      </c>
      <c r="L632" s="403">
        <f t="shared" si="51"/>
        <v>966.33330000000001</v>
      </c>
    </row>
    <row r="633" spans="1:12" x14ac:dyDescent="0.25">
      <c r="A633" s="409">
        <f t="shared" si="47"/>
        <v>45754</v>
      </c>
      <c r="B633" s="403">
        <v>4</v>
      </c>
      <c r="C633" s="403">
        <v>7</v>
      </c>
      <c r="D633" s="403">
        <v>2025</v>
      </c>
      <c r="E633" s="411">
        <v>1345</v>
      </c>
      <c r="F633" s="405">
        <f t="shared" si="49"/>
        <v>45558</v>
      </c>
      <c r="G633" s="403">
        <f t="shared" si="50"/>
        <v>1245</v>
      </c>
      <c r="I633" s="404">
        <v>45876</v>
      </c>
      <c r="J633" s="410">
        <v>1331.0833</v>
      </c>
      <c r="K633" s="404">
        <f t="shared" si="48"/>
        <v>45559</v>
      </c>
      <c r="L633" s="403">
        <f t="shared" si="51"/>
        <v>966.75</v>
      </c>
    </row>
    <row r="634" spans="1:12" x14ac:dyDescent="0.25">
      <c r="A634" s="409">
        <f t="shared" si="47"/>
        <v>45755</v>
      </c>
      <c r="B634" s="403">
        <v>4</v>
      </c>
      <c r="C634" s="403">
        <v>8</v>
      </c>
      <c r="D634" s="403">
        <v>2025</v>
      </c>
      <c r="E634" s="411">
        <v>1360</v>
      </c>
      <c r="F634" s="405">
        <f t="shared" si="49"/>
        <v>45559</v>
      </c>
      <c r="G634" s="403">
        <f t="shared" si="50"/>
        <v>1245</v>
      </c>
      <c r="I634" s="404">
        <v>45877</v>
      </c>
      <c r="J634" s="410">
        <v>1329.4167</v>
      </c>
      <c r="K634" s="404">
        <f t="shared" si="48"/>
        <v>45560</v>
      </c>
      <c r="L634" s="403">
        <f t="shared" si="51"/>
        <v>967.91669999999999</v>
      </c>
    </row>
    <row r="635" spans="1:12" x14ac:dyDescent="0.25">
      <c r="A635" s="409">
        <f t="shared" si="47"/>
        <v>45756</v>
      </c>
      <c r="B635" s="403">
        <v>4</v>
      </c>
      <c r="C635" s="403">
        <v>9</v>
      </c>
      <c r="D635" s="403">
        <v>2025</v>
      </c>
      <c r="E635" s="411">
        <v>1355</v>
      </c>
      <c r="F635" s="405">
        <f t="shared" si="49"/>
        <v>45560</v>
      </c>
      <c r="G635" s="403">
        <f t="shared" si="50"/>
        <v>1240</v>
      </c>
      <c r="I635" s="404">
        <v>45880</v>
      </c>
      <c r="J635" s="410">
        <v>1330.5</v>
      </c>
      <c r="K635" s="404">
        <f t="shared" si="48"/>
        <v>45561</v>
      </c>
      <c r="L635" s="403">
        <f t="shared" si="51"/>
        <v>968.75</v>
      </c>
    </row>
    <row r="636" spans="1:12" x14ac:dyDescent="0.25">
      <c r="A636" s="409">
        <f t="shared" si="47"/>
        <v>45757</v>
      </c>
      <c r="B636" s="403">
        <v>4</v>
      </c>
      <c r="C636" s="403">
        <v>10</v>
      </c>
      <c r="D636" s="403">
        <v>2025</v>
      </c>
      <c r="E636" s="411">
        <v>1365</v>
      </c>
      <c r="F636" s="405">
        <f t="shared" si="49"/>
        <v>45561</v>
      </c>
      <c r="G636" s="403">
        <f t="shared" si="50"/>
        <v>1230</v>
      </c>
      <c r="I636" s="404">
        <v>45881</v>
      </c>
      <c r="J636" s="410">
        <v>1321.5</v>
      </c>
      <c r="K636" s="404">
        <f t="shared" si="48"/>
        <v>45562</v>
      </c>
      <c r="L636" s="403">
        <f t="shared" si="51"/>
        <v>970.58330000000001</v>
      </c>
    </row>
    <row r="637" spans="1:12" x14ac:dyDescent="0.25">
      <c r="A637" s="409">
        <f t="shared" si="47"/>
        <v>45758</v>
      </c>
      <c r="B637" s="403">
        <v>4</v>
      </c>
      <c r="C637" s="403">
        <v>11</v>
      </c>
      <c r="D637" s="403">
        <v>2025</v>
      </c>
      <c r="E637" s="411">
        <v>1375</v>
      </c>
      <c r="F637" s="405">
        <f t="shared" si="49"/>
        <v>45562</v>
      </c>
      <c r="G637" s="403">
        <f t="shared" si="50"/>
        <v>1245</v>
      </c>
      <c r="I637" s="404">
        <v>45882</v>
      </c>
      <c r="J637" s="410">
        <v>1318</v>
      </c>
      <c r="K637" s="404">
        <f t="shared" si="48"/>
        <v>45563</v>
      </c>
      <c r="L637" s="403">
        <f t="shared" si="51"/>
        <v>970.58330000000001</v>
      </c>
    </row>
    <row r="638" spans="1:12" x14ac:dyDescent="0.25">
      <c r="A638" s="409">
        <f t="shared" si="47"/>
        <v>45759</v>
      </c>
      <c r="B638" s="403">
        <v>4</v>
      </c>
      <c r="C638" s="403">
        <v>12</v>
      </c>
      <c r="D638" s="403">
        <v>2025</v>
      </c>
      <c r="E638" s="411">
        <v>1375</v>
      </c>
      <c r="F638" s="405">
        <f t="shared" si="49"/>
        <v>45563</v>
      </c>
      <c r="G638" s="403">
        <f t="shared" si="50"/>
        <v>1245</v>
      </c>
      <c r="I638" s="404">
        <v>45883</v>
      </c>
      <c r="J638" s="410">
        <v>1308.3333</v>
      </c>
      <c r="K638" s="404">
        <f t="shared" si="48"/>
        <v>45564</v>
      </c>
      <c r="L638" s="403">
        <f t="shared" si="51"/>
        <v>970.58330000000001</v>
      </c>
    </row>
    <row r="639" spans="1:12" x14ac:dyDescent="0.25">
      <c r="A639" s="409">
        <f t="shared" si="47"/>
        <v>45760</v>
      </c>
      <c r="B639" s="403">
        <v>4</v>
      </c>
      <c r="C639" s="403">
        <v>13</v>
      </c>
      <c r="D639" s="403">
        <v>2025</v>
      </c>
      <c r="E639" s="411">
        <v>1375</v>
      </c>
      <c r="F639" s="405">
        <f t="shared" si="49"/>
        <v>45564</v>
      </c>
      <c r="G639" s="403">
        <f t="shared" si="50"/>
        <v>1245</v>
      </c>
      <c r="I639" s="404">
        <v>45887</v>
      </c>
      <c r="J639" s="410">
        <v>1298.8333</v>
      </c>
      <c r="K639" s="404">
        <f t="shared" si="48"/>
        <v>45565</v>
      </c>
      <c r="L639" s="403">
        <f t="shared" si="51"/>
        <v>970.91669999999999</v>
      </c>
    </row>
    <row r="640" spans="1:12" x14ac:dyDescent="0.25">
      <c r="A640" s="409">
        <f t="shared" si="47"/>
        <v>45761</v>
      </c>
      <c r="B640" s="403">
        <v>4</v>
      </c>
      <c r="C640" s="403">
        <v>14</v>
      </c>
      <c r="D640" s="403">
        <v>2025</v>
      </c>
      <c r="E640" s="411">
        <v>1285</v>
      </c>
      <c r="F640" s="405">
        <f t="shared" si="49"/>
        <v>45565</v>
      </c>
      <c r="G640" s="403">
        <f t="shared" si="50"/>
        <v>1235</v>
      </c>
      <c r="I640" s="404">
        <v>45888</v>
      </c>
      <c r="J640" s="410">
        <v>1292.3333</v>
      </c>
      <c r="K640" s="404">
        <f t="shared" si="48"/>
        <v>45566</v>
      </c>
      <c r="L640" s="403">
        <f t="shared" si="51"/>
        <v>971.25</v>
      </c>
    </row>
    <row r="641" spans="1:12" x14ac:dyDescent="0.25">
      <c r="A641" s="409">
        <f t="shared" si="47"/>
        <v>45762</v>
      </c>
      <c r="B641" s="403">
        <v>4</v>
      </c>
      <c r="C641" s="403">
        <v>15</v>
      </c>
      <c r="D641" s="403">
        <v>2025</v>
      </c>
      <c r="E641" s="411">
        <v>1285</v>
      </c>
      <c r="F641" s="405">
        <f t="shared" si="49"/>
        <v>45566</v>
      </c>
      <c r="G641" s="403">
        <f t="shared" si="50"/>
        <v>1220</v>
      </c>
      <c r="I641" s="404">
        <v>45889</v>
      </c>
      <c r="J641" s="410">
        <v>1298.5</v>
      </c>
      <c r="K641" s="404">
        <f t="shared" si="48"/>
        <v>45567</v>
      </c>
      <c r="L641" s="403">
        <f t="shared" si="51"/>
        <v>971.75</v>
      </c>
    </row>
    <row r="642" spans="1:12" x14ac:dyDescent="0.25">
      <c r="A642" s="409">
        <f t="shared" si="47"/>
        <v>45763</v>
      </c>
      <c r="B642" s="403">
        <v>4</v>
      </c>
      <c r="C642" s="403">
        <v>16</v>
      </c>
      <c r="D642" s="403">
        <v>2025</v>
      </c>
      <c r="E642" s="411">
        <v>1250</v>
      </c>
      <c r="F642" s="405">
        <f t="shared" si="49"/>
        <v>45567</v>
      </c>
      <c r="G642" s="403">
        <f t="shared" si="50"/>
        <v>1215</v>
      </c>
      <c r="I642" s="404">
        <v>45890</v>
      </c>
      <c r="J642" s="410">
        <v>1309.25</v>
      </c>
      <c r="K642" s="404">
        <f t="shared" si="48"/>
        <v>45568</v>
      </c>
      <c r="L642" s="403">
        <f t="shared" si="51"/>
        <v>972.75</v>
      </c>
    </row>
    <row r="643" spans="1:12" x14ac:dyDescent="0.25">
      <c r="A643" s="409">
        <f t="shared" ref="A643:A668" si="52">DATE(D643,B643,C643)</f>
        <v>45764</v>
      </c>
      <c r="B643" s="403">
        <v>4</v>
      </c>
      <c r="C643" s="403">
        <v>17</v>
      </c>
      <c r="D643" s="403">
        <v>2025</v>
      </c>
      <c r="E643" s="411">
        <v>1250</v>
      </c>
      <c r="F643" s="405">
        <f t="shared" si="49"/>
        <v>45568</v>
      </c>
      <c r="G643" s="403">
        <f t="shared" si="50"/>
        <v>1205</v>
      </c>
      <c r="I643" s="404">
        <v>45891</v>
      </c>
      <c r="J643" s="410">
        <v>1321.5833</v>
      </c>
      <c r="K643" s="404">
        <f t="shared" ref="K643:K706" si="53">+K642+1</f>
        <v>45569</v>
      </c>
      <c r="L643" s="403">
        <f t="shared" si="51"/>
        <v>974.83330000000001</v>
      </c>
    </row>
    <row r="644" spans="1:12" x14ac:dyDescent="0.25">
      <c r="A644" s="409">
        <f t="shared" si="52"/>
        <v>45765</v>
      </c>
      <c r="B644" s="403">
        <v>4</v>
      </c>
      <c r="C644" s="403">
        <v>18</v>
      </c>
      <c r="D644" s="403">
        <v>2025</v>
      </c>
      <c r="E644" s="411">
        <v>1250</v>
      </c>
      <c r="F644" s="405">
        <f t="shared" ref="F644:F707" si="54">F643+1</f>
        <v>45569</v>
      </c>
      <c r="G644" s="403">
        <f t="shared" ref="G644:G707" si="55">+IF(SUMIFS($E$2:$E$1575,$A$2:$A$1575,F644)=0,G643,SUMIFS($E$2:$E$1575,$A$2:$A$1575,F644))</f>
        <v>1195</v>
      </c>
      <c r="I644" s="404">
        <v>45894</v>
      </c>
      <c r="J644" s="410">
        <v>1344.1667</v>
      </c>
      <c r="K644" s="404">
        <f t="shared" si="53"/>
        <v>45570</v>
      </c>
      <c r="L644" s="403">
        <f t="shared" si="51"/>
        <v>974.83330000000001</v>
      </c>
    </row>
    <row r="645" spans="1:12" x14ac:dyDescent="0.25">
      <c r="A645" s="409">
        <f t="shared" si="52"/>
        <v>45766</v>
      </c>
      <c r="B645" s="403">
        <v>4</v>
      </c>
      <c r="C645" s="403">
        <v>19</v>
      </c>
      <c r="D645" s="403">
        <v>2025</v>
      </c>
      <c r="E645" s="411">
        <v>1250</v>
      </c>
      <c r="F645" s="405">
        <f t="shared" si="54"/>
        <v>45570</v>
      </c>
      <c r="G645" s="403">
        <f t="shared" si="55"/>
        <v>1195</v>
      </c>
      <c r="I645" s="404">
        <v>45895</v>
      </c>
      <c r="J645" s="410">
        <v>1352.3333</v>
      </c>
      <c r="K645" s="404">
        <f t="shared" si="53"/>
        <v>45571</v>
      </c>
      <c r="L645" s="403">
        <f t="shared" si="51"/>
        <v>974.83330000000001</v>
      </c>
    </row>
    <row r="646" spans="1:12" x14ac:dyDescent="0.25">
      <c r="A646" s="409">
        <f t="shared" si="52"/>
        <v>45767</v>
      </c>
      <c r="B646" s="403">
        <v>4</v>
      </c>
      <c r="C646" s="403">
        <v>20</v>
      </c>
      <c r="D646" s="403">
        <v>2025</v>
      </c>
      <c r="E646" s="411">
        <v>1250</v>
      </c>
      <c r="F646" s="405">
        <f t="shared" si="54"/>
        <v>45571</v>
      </c>
      <c r="G646" s="403">
        <f t="shared" si="55"/>
        <v>1195</v>
      </c>
      <c r="I646" s="404">
        <v>45896</v>
      </c>
      <c r="J646" s="410">
        <v>1359.4167</v>
      </c>
      <c r="K646" s="404">
        <f t="shared" si="53"/>
        <v>45572</v>
      </c>
      <c r="L646" s="403">
        <f t="shared" si="51"/>
        <v>975.5</v>
      </c>
    </row>
    <row r="647" spans="1:12" x14ac:dyDescent="0.25">
      <c r="A647" s="409">
        <f t="shared" si="52"/>
        <v>45768</v>
      </c>
      <c r="B647" s="403">
        <v>4</v>
      </c>
      <c r="C647" s="403">
        <v>21</v>
      </c>
      <c r="D647" s="403">
        <v>2025</v>
      </c>
      <c r="E647" s="411">
        <v>1150</v>
      </c>
      <c r="F647" s="405">
        <f t="shared" si="54"/>
        <v>45572</v>
      </c>
      <c r="G647" s="403">
        <f t="shared" si="55"/>
        <v>1185</v>
      </c>
      <c r="I647" s="404">
        <v>45897</v>
      </c>
      <c r="J647" s="410">
        <v>1343.6667</v>
      </c>
      <c r="K647" s="404">
        <f t="shared" si="53"/>
        <v>45573</v>
      </c>
      <c r="L647" s="403">
        <f t="shared" si="51"/>
        <v>975.91669999999999</v>
      </c>
    </row>
    <row r="648" spans="1:12" x14ac:dyDescent="0.25">
      <c r="A648" s="409">
        <f t="shared" si="52"/>
        <v>45769</v>
      </c>
      <c r="B648" s="403">
        <v>4</v>
      </c>
      <c r="C648" s="403">
        <v>22</v>
      </c>
      <c r="D648" s="403">
        <v>2025</v>
      </c>
      <c r="E648" s="411">
        <v>1185</v>
      </c>
      <c r="F648" s="405">
        <f t="shared" si="54"/>
        <v>45573</v>
      </c>
      <c r="G648" s="403">
        <f t="shared" si="55"/>
        <v>1175</v>
      </c>
      <c r="I648" s="404">
        <v>45898</v>
      </c>
      <c r="J648" s="410">
        <v>1323.8333</v>
      </c>
      <c r="K648" s="404">
        <f t="shared" si="53"/>
        <v>45574</v>
      </c>
      <c r="L648" s="403">
        <f t="shared" ref="L648:L711" si="56">+IF(SUMIFS($J$1:$J$1574,$I$1:$I$1574,K648)=0,L647,SUMIFS($J$1:$J$1574,$I$1:$I$1574,K648))</f>
        <v>976.25</v>
      </c>
    </row>
    <row r="649" spans="1:12" x14ac:dyDescent="0.25">
      <c r="A649" s="409">
        <f t="shared" si="52"/>
        <v>45770</v>
      </c>
      <c r="B649" s="403">
        <v>4</v>
      </c>
      <c r="C649" s="403">
        <v>23</v>
      </c>
      <c r="D649" s="403">
        <v>2025</v>
      </c>
      <c r="E649" s="411">
        <v>1210</v>
      </c>
      <c r="F649" s="405">
        <f t="shared" si="54"/>
        <v>45574</v>
      </c>
      <c r="G649" s="403">
        <f t="shared" si="55"/>
        <v>1175</v>
      </c>
      <c r="I649" s="404">
        <v>45901</v>
      </c>
      <c r="J649" s="410">
        <v>1371.1667</v>
      </c>
      <c r="K649" s="404">
        <f t="shared" si="53"/>
        <v>45575</v>
      </c>
      <c r="L649" s="403">
        <f t="shared" si="56"/>
        <v>979.41669999999999</v>
      </c>
    </row>
    <row r="650" spans="1:12" x14ac:dyDescent="0.25">
      <c r="A650" s="409">
        <f t="shared" si="52"/>
        <v>45771</v>
      </c>
      <c r="B650" s="403">
        <v>4</v>
      </c>
      <c r="C650" s="403">
        <v>24</v>
      </c>
      <c r="D650" s="403">
        <v>2025</v>
      </c>
      <c r="E650" s="411">
        <v>1225</v>
      </c>
      <c r="F650" s="405">
        <f t="shared" si="54"/>
        <v>45575</v>
      </c>
      <c r="G650" s="403">
        <f t="shared" si="55"/>
        <v>1180</v>
      </c>
      <c r="I650" s="404">
        <v>45902</v>
      </c>
      <c r="J650" s="410">
        <v>1368.25</v>
      </c>
      <c r="K650" s="404">
        <f t="shared" si="53"/>
        <v>45576</v>
      </c>
      <c r="L650" s="403">
        <f t="shared" si="56"/>
        <v>979.41669999999999</v>
      </c>
    </row>
    <row r="651" spans="1:12" x14ac:dyDescent="0.25">
      <c r="A651" s="409">
        <f t="shared" si="52"/>
        <v>45772</v>
      </c>
      <c r="B651" s="403">
        <v>4</v>
      </c>
      <c r="C651" s="403">
        <v>25</v>
      </c>
      <c r="D651" s="403">
        <v>2025</v>
      </c>
      <c r="E651" s="411">
        <v>1210</v>
      </c>
      <c r="F651" s="405">
        <f t="shared" si="54"/>
        <v>45576</v>
      </c>
      <c r="G651" s="403">
        <f t="shared" si="55"/>
        <v>1180</v>
      </c>
      <c r="I651" s="404">
        <v>45903</v>
      </c>
      <c r="J651" s="410">
        <v>1360.1667</v>
      </c>
      <c r="K651" s="404">
        <f t="shared" si="53"/>
        <v>45577</v>
      </c>
      <c r="L651" s="403">
        <f t="shared" si="56"/>
        <v>979.41669999999999</v>
      </c>
    </row>
    <row r="652" spans="1:12" x14ac:dyDescent="0.25">
      <c r="A652" s="409">
        <f t="shared" si="52"/>
        <v>45773</v>
      </c>
      <c r="B652" s="403">
        <v>4</v>
      </c>
      <c r="C652" s="403">
        <v>26</v>
      </c>
      <c r="D652" s="403">
        <v>2025</v>
      </c>
      <c r="E652" s="411">
        <v>1210</v>
      </c>
      <c r="F652" s="405">
        <f t="shared" si="54"/>
        <v>45577</v>
      </c>
      <c r="G652" s="403">
        <f t="shared" si="55"/>
        <v>1180</v>
      </c>
      <c r="I652" s="404">
        <v>45904</v>
      </c>
      <c r="J652" s="410">
        <v>1362.3333</v>
      </c>
      <c r="K652" s="404">
        <f t="shared" si="53"/>
        <v>45578</v>
      </c>
      <c r="L652" s="403">
        <f t="shared" si="56"/>
        <v>979.41669999999999</v>
      </c>
    </row>
    <row r="653" spans="1:12" x14ac:dyDescent="0.25">
      <c r="A653" s="409">
        <f t="shared" si="52"/>
        <v>45774</v>
      </c>
      <c r="B653" s="403">
        <v>4</v>
      </c>
      <c r="C653" s="403">
        <v>27</v>
      </c>
      <c r="D653" s="403">
        <v>2025</v>
      </c>
      <c r="E653" s="411">
        <v>1210</v>
      </c>
      <c r="F653" s="405">
        <f t="shared" si="54"/>
        <v>45578</v>
      </c>
      <c r="G653" s="403">
        <f t="shared" si="55"/>
        <v>1180</v>
      </c>
      <c r="I653" s="404">
        <v>45905</v>
      </c>
      <c r="J653" s="410">
        <v>1365.4167</v>
      </c>
      <c r="K653" s="404">
        <f t="shared" si="53"/>
        <v>45579</v>
      </c>
      <c r="L653" s="403">
        <f t="shared" si="56"/>
        <v>980.16669999999999</v>
      </c>
    </row>
    <row r="654" spans="1:12" x14ac:dyDescent="0.25">
      <c r="A654" s="409">
        <f t="shared" si="52"/>
        <v>45775</v>
      </c>
      <c r="B654" s="403">
        <v>4</v>
      </c>
      <c r="C654" s="403">
        <v>28</v>
      </c>
      <c r="D654" s="403">
        <v>2025</v>
      </c>
      <c r="E654" s="411">
        <v>1205</v>
      </c>
      <c r="F654" s="405">
        <f t="shared" si="54"/>
        <v>45579</v>
      </c>
      <c r="G654" s="403">
        <f t="shared" si="55"/>
        <v>1190</v>
      </c>
      <c r="I654" s="404">
        <v>45908</v>
      </c>
      <c r="J654" s="410">
        <v>1422.1667</v>
      </c>
      <c r="K654" s="404">
        <f t="shared" si="53"/>
        <v>45580</v>
      </c>
      <c r="L654" s="403">
        <f t="shared" si="56"/>
        <v>980.58330000000001</v>
      </c>
    </row>
    <row r="655" spans="1:12" x14ac:dyDescent="0.25">
      <c r="A655" s="409">
        <f t="shared" si="52"/>
        <v>45776</v>
      </c>
      <c r="B655" s="403">
        <v>4</v>
      </c>
      <c r="C655" s="403">
        <v>29</v>
      </c>
      <c r="D655" s="403">
        <v>2025</v>
      </c>
      <c r="E655" s="411">
        <v>1200</v>
      </c>
      <c r="F655" s="405">
        <f t="shared" si="54"/>
        <v>45580</v>
      </c>
      <c r="G655" s="403">
        <f t="shared" si="55"/>
        <v>1235</v>
      </c>
      <c r="I655" s="404">
        <v>45909</v>
      </c>
      <c r="J655" s="410">
        <v>1418.6667</v>
      </c>
      <c r="K655" s="404">
        <f t="shared" si="53"/>
        <v>45581</v>
      </c>
      <c r="L655" s="403">
        <f t="shared" si="56"/>
        <v>981.58330000000001</v>
      </c>
    </row>
    <row r="656" spans="1:12" x14ac:dyDescent="0.25">
      <c r="A656" s="409">
        <f t="shared" si="52"/>
        <v>45777</v>
      </c>
      <c r="B656" s="403">
        <v>4</v>
      </c>
      <c r="C656" s="403">
        <v>30</v>
      </c>
      <c r="D656" s="403">
        <v>2025</v>
      </c>
      <c r="E656" s="411">
        <v>1185</v>
      </c>
      <c r="F656" s="405">
        <f t="shared" si="54"/>
        <v>45581</v>
      </c>
      <c r="G656" s="403">
        <f t="shared" si="55"/>
        <v>1220</v>
      </c>
      <c r="I656" s="404">
        <v>45910</v>
      </c>
      <c r="J656" s="410">
        <v>1419.9167</v>
      </c>
      <c r="K656" s="404">
        <f t="shared" si="53"/>
        <v>45582</v>
      </c>
      <c r="L656" s="403">
        <f t="shared" si="56"/>
        <v>981.75</v>
      </c>
    </row>
    <row r="657" spans="1:12" x14ac:dyDescent="0.25">
      <c r="A657" s="409">
        <f t="shared" si="52"/>
        <v>45778</v>
      </c>
      <c r="B657" s="403">
        <v>5</v>
      </c>
      <c r="C657" s="403">
        <v>1</v>
      </c>
      <c r="D657" s="403">
        <v>2025</v>
      </c>
      <c r="E657" s="411">
        <v>1185</v>
      </c>
      <c r="F657" s="405">
        <f t="shared" si="54"/>
        <v>45582</v>
      </c>
      <c r="G657" s="403">
        <f t="shared" si="55"/>
        <v>1220</v>
      </c>
      <c r="I657" s="404">
        <v>45911</v>
      </c>
      <c r="J657" s="410">
        <v>1427.5833</v>
      </c>
      <c r="K657" s="404">
        <f t="shared" si="53"/>
        <v>45583</v>
      </c>
      <c r="L657" s="403">
        <f t="shared" si="56"/>
        <v>983.83330000000001</v>
      </c>
    </row>
    <row r="658" spans="1:12" x14ac:dyDescent="0.25">
      <c r="A658" s="409">
        <f t="shared" si="52"/>
        <v>45779</v>
      </c>
      <c r="B658" s="403">
        <v>5</v>
      </c>
      <c r="C658" s="403">
        <v>2</v>
      </c>
      <c r="D658" s="403">
        <v>2025</v>
      </c>
      <c r="E658" s="411">
        <v>1185</v>
      </c>
      <c r="F658" s="405">
        <f t="shared" si="54"/>
        <v>45583</v>
      </c>
      <c r="G658" s="403">
        <f t="shared" si="55"/>
        <v>1225</v>
      </c>
      <c r="I658" s="404">
        <v>45912</v>
      </c>
      <c r="J658" s="410">
        <v>1447.1667</v>
      </c>
      <c r="K658" s="404">
        <f t="shared" si="53"/>
        <v>45584</v>
      </c>
      <c r="L658" s="403">
        <f t="shared" si="56"/>
        <v>983.83330000000001</v>
      </c>
    </row>
    <row r="659" spans="1:12" x14ac:dyDescent="0.25">
      <c r="A659" s="409">
        <f t="shared" si="52"/>
        <v>45780</v>
      </c>
      <c r="B659" s="403">
        <v>5</v>
      </c>
      <c r="C659" s="403">
        <v>3</v>
      </c>
      <c r="D659" s="403">
        <v>2025</v>
      </c>
      <c r="E659" s="411">
        <v>1185</v>
      </c>
      <c r="F659" s="405">
        <f t="shared" si="54"/>
        <v>45584</v>
      </c>
      <c r="G659" s="403">
        <f t="shared" si="55"/>
        <v>1225</v>
      </c>
      <c r="I659" s="404">
        <v>45915</v>
      </c>
      <c r="J659" s="410">
        <v>1462</v>
      </c>
      <c r="K659" s="404">
        <f t="shared" si="53"/>
        <v>45585</v>
      </c>
      <c r="L659" s="403">
        <f t="shared" si="56"/>
        <v>983.83330000000001</v>
      </c>
    </row>
    <row r="660" spans="1:12" x14ac:dyDescent="0.25">
      <c r="A660" s="409">
        <f t="shared" si="52"/>
        <v>45781</v>
      </c>
      <c r="B660" s="403">
        <v>5</v>
      </c>
      <c r="C660" s="403">
        <v>4</v>
      </c>
      <c r="D660" s="403">
        <v>2025</v>
      </c>
      <c r="E660" s="411">
        <v>1185</v>
      </c>
      <c r="F660" s="405">
        <f t="shared" si="54"/>
        <v>45585</v>
      </c>
      <c r="G660" s="403">
        <f t="shared" si="55"/>
        <v>1225</v>
      </c>
      <c r="I660" s="404">
        <v>45916</v>
      </c>
      <c r="J660" s="410">
        <v>1464.6667</v>
      </c>
      <c r="K660" s="404">
        <f t="shared" si="53"/>
        <v>45586</v>
      </c>
      <c r="L660" s="403">
        <f t="shared" si="56"/>
        <v>984.41669999999999</v>
      </c>
    </row>
    <row r="661" spans="1:12" x14ac:dyDescent="0.25">
      <c r="A661" s="409">
        <f t="shared" si="52"/>
        <v>45782</v>
      </c>
      <c r="B661" s="403">
        <v>5</v>
      </c>
      <c r="C661" s="403">
        <v>5</v>
      </c>
      <c r="D661" s="403">
        <v>2025</v>
      </c>
      <c r="E661" s="411">
        <v>1205</v>
      </c>
      <c r="F661" s="405">
        <f t="shared" si="54"/>
        <v>45586</v>
      </c>
      <c r="G661" s="403">
        <f t="shared" si="55"/>
        <v>1240</v>
      </c>
      <c r="I661" s="404">
        <v>45917</v>
      </c>
      <c r="J661" s="410">
        <v>1471.4167</v>
      </c>
      <c r="K661" s="404">
        <f t="shared" si="53"/>
        <v>45587</v>
      </c>
      <c r="L661" s="403">
        <f t="shared" si="56"/>
        <v>984.83330000000001</v>
      </c>
    </row>
    <row r="662" spans="1:12" x14ac:dyDescent="0.25">
      <c r="A662" s="409">
        <f t="shared" si="52"/>
        <v>45783</v>
      </c>
      <c r="B662" s="403">
        <v>5</v>
      </c>
      <c r="C662" s="403">
        <v>6</v>
      </c>
      <c r="D662" s="403">
        <v>2025</v>
      </c>
      <c r="E662" s="411">
        <v>1190</v>
      </c>
      <c r="F662" s="405">
        <f t="shared" si="54"/>
        <v>45587</v>
      </c>
      <c r="G662" s="403">
        <f t="shared" si="55"/>
        <v>1245</v>
      </c>
      <c r="I662" s="404">
        <v>45918</v>
      </c>
      <c r="J662" s="410">
        <v>1474.25</v>
      </c>
      <c r="K662" s="404">
        <f t="shared" si="53"/>
        <v>45588</v>
      </c>
      <c r="L662" s="403">
        <f t="shared" si="56"/>
        <v>985.91669999999999</v>
      </c>
    </row>
    <row r="663" spans="1:12" x14ac:dyDescent="0.25">
      <c r="A663" s="409">
        <f t="shared" si="52"/>
        <v>45784</v>
      </c>
      <c r="B663" s="403">
        <v>5</v>
      </c>
      <c r="C663" s="403">
        <v>7</v>
      </c>
      <c r="D663" s="403">
        <v>2025</v>
      </c>
      <c r="E663" s="411">
        <v>1170</v>
      </c>
      <c r="F663" s="405">
        <f t="shared" si="54"/>
        <v>45588</v>
      </c>
      <c r="G663" s="403">
        <f t="shared" si="55"/>
        <v>1230</v>
      </c>
      <c r="I663" s="404">
        <v>45919</v>
      </c>
      <c r="J663" s="410">
        <v>1474.75</v>
      </c>
      <c r="K663" s="404">
        <f t="shared" si="53"/>
        <v>45589</v>
      </c>
      <c r="L663" s="403">
        <f t="shared" si="56"/>
        <v>986.33330000000001</v>
      </c>
    </row>
    <row r="664" spans="1:12" x14ac:dyDescent="0.25">
      <c r="A664" s="409">
        <f t="shared" si="52"/>
        <v>45785</v>
      </c>
      <c r="B664" s="403">
        <v>5</v>
      </c>
      <c r="C664" s="403">
        <v>8</v>
      </c>
      <c r="D664" s="403">
        <v>2025</v>
      </c>
      <c r="E664" s="411">
        <v>1165</v>
      </c>
      <c r="F664" s="405">
        <f t="shared" si="54"/>
        <v>45589</v>
      </c>
      <c r="G664" s="403">
        <f t="shared" si="55"/>
        <v>1215</v>
      </c>
      <c r="I664" s="404">
        <v>45922</v>
      </c>
      <c r="J664" s="410">
        <v>1425.6667</v>
      </c>
      <c r="K664" s="404">
        <f t="shared" si="53"/>
        <v>45590</v>
      </c>
      <c r="L664" s="403">
        <f t="shared" si="56"/>
        <v>988.33330000000001</v>
      </c>
    </row>
    <row r="665" spans="1:12" x14ac:dyDescent="0.25">
      <c r="A665" s="409">
        <f t="shared" si="52"/>
        <v>45786</v>
      </c>
      <c r="B665" s="403">
        <v>5</v>
      </c>
      <c r="C665" s="403">
        <v>9</v>
      </c>
      <c r="D665" s="403">
        <v>2025</v>
      </c>
      <c r="E665" s="411">
        <v>1175</v>
      </c>
      <c r="F665" s="405">
        <f t="shared" si="54"/>
        <v>45590</v>
      </c>
      <c r="G665" s="403">
        <f t="shared" si="55"/>
        <v>1225</v>
      </c>
      <c r="I665" s="404">
        <v>45923</v>
      </c>
      <c r="J665" s="410">
        <v>1354.1667</v>
      </c>
      <c r="K665" s="404">
        <f t="shared" si="53"/>
        <v>45591</v>
      </c>
      <c r="L665" s="403">
        <f t="shared" si="56"/>
        <v>988.33330000000001</v>
      </c>
    </row>
    <row r="666" spans="1:12" x14ac:dyDescent="0.25">
      <c r="A666" s="409">
        <f t="shared" si="52"/>
        <v>45787</v>
      </c>
      <c r="B666" s="403">
        <v>5</v>
      </c>
      <c r="C666" s="403">
        <v>10</v>
      </c>
      <c r="D666" s="403">
        <v>2025</v>
      </c>
      <c r="E666" s="411">
        <v>1175</v>
      </c>
      <c r="F666" s="405">
        <f t="shared" si="54"/>
        <v>45591</v>
      </c>
      <c r="G666" s="403">
        <f t="shared" si="55"/>
        <v>1225</v>
      </c>
      <c r="I666" s="404">
        <v>45924</v>
      </c>
      <c r="J666" s="410">
        <v>1343.3333</v>
      </c>
      <c r="K666" s="404">
        <f t="shared" si="53"/>
        <v>45592</v>
      </c>
      <c r="L666" s="403">
        <f t="shared" si="56"/>
        <v>988.33330000000001</v>
      </c>
    </row>
    <row r="667" spans="1:12" x14ac:dyDescent="0.25">
      <c r="A667" s="409">
        <f t="shared" si="52"/>
        <v>45788</v>
      </c>
      <c r="B667" s="403">
        <v>5</v>
      </c>
      <c r="C667" s="403">
        <v>11</v>
      </c>
      <c r="D667" s="403">
        <v>2025</v>
      </c>
      <c r="E667" s="411">
        <v>1175</v>
      </c>
      <c r="F667" s="405">
        <f t="shared" si="54"/>
        <v>45592</v>
      </c>
      <c r="G667" s="403">
        <f t="shared" si="55"/>
        <v>1225</v>
      </c>
      <c r="I667" s="404">
        <v>45925</v>
      </c>
      <c r="J667" s="410">
        <v>1325.0833</v>
      </c>
      <c r="K667" s="404">
        <f t="shared" si="53"/>
        <v>45593</v>
      </c>
      <c r="L667" s="403">
        <f t="shared" si="56"/>
        <v>988.83330000000001</v>
      </c>
    </row>
    <row r="668" spans="1:12" x14ac:dyDescent="0.25">
      <c r="A668" s="409">
        <f t="shared" si="52"/>
        <v>45789</v>
      </c>
      <c r="B668" s="403">
        <v>5</v>
      </c>
      <c r="C668" s="403">
        <v>12</v>
      </c>
      <c r="D668" s="403">
        <v>2025</v>
      </c>
      <c r="E668" s="411">
        <v>1170</v>
      </c>
      <c r="F668" s="405">
        <f t="shared" si="54"/>
        <v>45593</v>
      </c>
      <c r="G668" s="403">
        <f t="shared" si="55"/>
        <v>1220</v>
      </c>
      <c r="I668" s="404">
        <v>45926</v>
      </c>
      <c r="J668" s="410">
        <v>1332</v>
      </c>
      <c r="K668" s="404">
        <f t="shared" si="53"/>
        <v>45594</v>
      </c>
      <c r="L668" s="403">
        <f t="shared" si="56"/>
        <v>989.25</v>
      </c>
    </row>
    <row r="669" spans="1:12" x14ac:dyDescent="0.25">
      <c r="A669" s="409">
        <f>+A668+1</f>
        <v>45790</v>
      </c>
      <c r="E669" s="410">
        <v>1160</v>
      </c>
      <c r="F669" s="405">
        <f t="shared" si="54"/>
        <v>45594</v>
      </c>
      <c r="G669" s="403">
        <f t="shared" si="55"/>
        <v>1195</v>
      </c>
      <c r="I669" s="404">
        <v>45929</v>
      </c>
      <c r="J669" s="410">
        <v>1341</v>
      </c>
      <c r="K669" s="404">
        <f t="shared" si="53"/>
        <v>45595</v>
      </c>
      <c r="L669" s="403">
        <f t="shared" si="56"/>
        <v>990.25</v>
      </c>
    </row>
    <row r="670" spans="1:12" x14ac:dyDescent="0.25">
      <c r="A670" s="409">
        <f t="shared" ref="A670:A733" si="57">+A669+1</f>
        <v>45791</v>
      </c>
      <c r="E670" s="410">
        <v>1165</v>
      </c>
      <c r="F670" s="405">
        <f t="shared" si="54"/>
        <v>45595</v>
      </c>
      <c r="G670" s="403">
        <f t="shared" si="55"/>
        <v>1180</v>
      </c>
      <c r="I670" s="404">
        <v>45930</v>
      </c>
      <c r="J670" s="410">
        <v>1366.5833</v>
      </c>
      <c r="K670" s="404">
        <f t="shared" si="53"/>
        <v>45596</v>
      </c>
      <c r="L670" s="403">
        <f t="shared" si="56"/>
        <v>990.75</v>
      </c>
    </row>
    <row r="671" spans="1:12" x14ac:dyDescent="0.25">
      <c r="A671" s="409">
        <f t="shared" si="57"/>
        <v>45792</v>
      </c>
      <c r="E671" s="410">
        <v>1165</v>
      </c>
      <c r="F671" s="405">
        <f t="shared" si="54"/>
        <v>45596</v>
      </c>
      <c r="G671" s="403">
        <f t="shared" si="55"/>
        <v>1190</v>
      </c>
      <c r="I671" s="404">
        <v>45931</v>
      </c>
      <c r="J671" s="410">
        <v>1423.8333</v>
      </c>
      <c r="K671" s="404">
        <f t="shared" si="53"/>
        <v>45597</v>
      </c>
      <c r="L671" s="403">
        <f t="shared" si="56"/>
        <v>992.75</v>
      </c>
    </row>
    <row r="672" spans="1:12" x14ac:dyDescent="0.25">
      <c r="A672" s="409">
        <f t="shared" si="57"/>
        <v>45793</v>
      </c>
      <c r="E672" s="410">
        <v>1165</v>
      </c>
      <c r="F672" s="405">
        <f t="shared" si="54"/>
        <v>45597</v>
      </c>
      <c r="G672" s="403">
        <f t="shared" si="55"/>
        <v>1190</v>
      </c>
      <c r="I672" s="404">
        <v>45932</v>
      </c>
      <c r="J672" s="410">
        <v>1424.75</v>
      </c>
      <c r="K672" s="404">
        <f t="shared" si="53"/>
        <v>45598</v>
      </c>
      <c r="L672" s="403">
        <f t="shared" si="56"/>
        <v>992.75</v>
      </c>
    </row>
    <row r="673" spans="1:12" x14ac:dyDescent="0.25">
      <c r="A673" s="409">
        <f t="shared" si="57"/>
        <v>45794</v>
      </c>
      <c r="E673" s="410">
        <v>1165</v>
      </c>
      <c r="F673" s="405">
        <f t="shared" si="54"/>
        <v>45598</v>
      </c>
      <c r="G673" s="403">
        <f t="shared" si="55"/>
        <v>1190</v>
      </c>
      <c r="I673" s="404">
        <v>45933</v>
      </c>
      <c r="J673" s="410">
        <v>1424.75</v>
      </c>
      <c r="K673" s="404">
        <f t="shared" si="53"/>
        <v>45599</v>
      </c>
      <c r="L673" s="403">
        <f t="shared" si="56"/>
        <v>992.75</v>
      </c>
    </row>
    <row r="674" spans="1:12" x14ac:dyDescent="0.25">
      <c r="A674" s="409">
        <f t="shared" si="57"/>
        <v>45795</v>
      </c>
      <c r="E674" s="410">
        <v>1165</v>
      </c>
      <c r="F674" s="405">
        <f t="shared" si="54"/>
        <v>45599</v>
      </c>
      <c r="G674" s="403">
        <f t="shared" si="55"/>
        <v>1190</v>
      </c>
      <c r="I674" s="404">
        <v>45936</v>
      </c>
      <c r="J674" s="410">
        <v>1429.75</v>
      </c>
      <c r="K674" s="404">
        <f t="shared" si="53"/>
        <v>45600</v>
      </c>
      <c r="L674" s="403">
        <f t="shared" si="56"/>
        <v>993.33330000000001</v>
      </c>
    </row>
    <row r="675" spans="1:12" x14ac:dyDescent="0.25">
      <c r="A675" s="409">
        <f t="shared" si="57"/>
        <v>45796</v>
      </c>
      <c r="E675" s="410">
        <v>1165</v>
      </c>
      <c r="F675" s="405">
        <f t="shared" si="54"/>
        <v>45600</v>
      </c>
      <c r="G675" s="403">
        <f t="shared" si="55"/>
        <v>1170</v>
      </c>
      <c r="I675" s="404">
        <v>45937</v>
      </c>
      <c r="J675" s="410">
        <v>1429.75</v>
      </c>
      <c r="K675" s="404">
        <f t="shared" si="53"/>
        <v>45601</v>
      </c>
      <c r="L675" s="403">
        <f t="shared" si="56"/>
        <v>994.75</v>
      </c>
    </row>
    <row r="676" spans="1:12" x14ac:dyDescent="0.25">
      <c r="A676" s="409">
        <f t="shared" si="57"/>
        <v>45797</v>
      </c>
      <c r="E676" s="410">
        <v>1175</v>
      </c>
      <c r="F676" s="405">
        <f t="shared" si="54"/>
        <v>45601</v>
      </c>
      <c r="G676" s="403">
        <f t="shared" si="55"/>
        <v>1135</v>
      </c>
      <c r="I676" s="404">
        <v>45938</v>
      </c>
      <c r="J676" s="410">
        <v>1429.75</v>
      </c>
      <c r="K676" s="404">
        <f t="shared" si="53"/>
        <v>45602</v>
      </c>
      <c r="L676" s="403">
        <f t="shared" si="56"/>
        <v>994.75</v>
      </c>
    </row>
    <row r="677" spans="1:12" x14ac:dyDescent="0.25">
      <c r="A677" s="409">
        <f t="shared" si="57"/>
        <v>45798</v>
      </c>
      <c r="E677" s="410">
        <v>1175</v>
      </c>
      <c r="F677" s="405">
        <f t="shared" si="54"/>
        <v>45602</v>
      </c>
      <c r="G677" s="403">
        <f t="shared" si="55"/>
        <v>1135</v>
      </c>
      <c r="I677" s="404">
        <v>45939</v>
      </c>
      <c r="J677" s="410">
        <v>1451.75</v>
      </c>
      <c r="K677" s="404">
        <f t="shared" si="53"/>
        <v>45603</v>
      </c>
      <c r="L677" s="403">
        <f t="shared" si="56"/>
        <v>995.33333333333337</v>
      </c>
    </row>
    <row r="678" spans="1:12" x14ac:dyDescent="0.25">
      <c r="A678" s="409">
        <f t="shared" si="57"/>
        <v>45799</v>
      </c>
      <c r="E678" s="410">
        <v>1165</v>
      </c>
      <c r="F678" s="405">
        <f t="shared" si="54"/>
        <v>45603</v>
      </c>
      <c r="G678" s="403">
        <f t="shared" si="55"/>
        <v>1120</v>
      </c>
      <c r="I678" s="404">
        <v>45943</v>
      </c>
      <c r="J678" s="410">
        <v>1347.6667</v>
      </c>
      <c r="K678" s="404">
        <f t="shared" si="53"/>
        <v>45604</v>
      </c>
      <c r="L678" s="403">
        <f t="shared" si="56"/>
        <v>997.25</v>
      </c>
    </row>
    <row r="679" spans="1:12" x14ac:dyDescent="0.25">
      <c r="A679" s="409">
        <f t="shared" si="57"/>
        <v>45800</v>
      </c>
      <c r="E679" s="410">
        <v>1170</v>
      </c>
      <c r="F679" s="405">
        <f t="shared" si="54"/>
        <v>45604</v>
      </c>
      <c r="G679" s="403">
        <f t="shared" si="55"/>
        <v>1135</v>
      </c>
      <c r="I679" s="404">
        <v>45944</v>
      </c>
      <c r="J679" s="410">
        <v>1359.8333</v>
      </c>
      <c r="K679" s="404">
        <f t="shared" si="53"/>
        <v>45605</v>
      </c>
      <c r="L679" s="403">
        <f t="shared" si="56"/>
        <v>997.25</v>
      </c>
    </row>
    <row r="680" spans="1:12" x14ac:dyDescent="0.25">
      <c r="A680" s="409">
        <f t="shared" si="57"/>
        <v>45801</v>
      </c>
      <c r="E680" s="410">
        <v>1170</v>
      </c>
      <c r="F680" s="405">
        <f t="shared" si="54"/>
        <v>45605</v>
      </c>
      <c r="G680" s="403">
        <f t="shared" si="55"/>
        <v>1135</v>
      </c>
      <c r="I680" s="404">
        <v>45945</v>
      </c>
      <c r="J680" s="410">
        <v>1373.5</v>
      </c>
      <c r="K680" s="404">
        <f t="shared" si="53"/>
        <v>45606</v>
      </c>
      <c r="L680" s="403">
        <f t="shared" si="56"/>
        <v>997.25</v>
      </c>
    </row>
    <row r="681" spans="1:12" x14ac:dyDescent="0.25">
      <c r="A681" s="409">
        <f t="shared" si="57"/>
        <v>45802</v>
      </c>
      <c r="E681" s="410">
        <v>1170</v>
      </c>
      <c r="F681" s="405">
        <f t="shared" si="54"/>
        <v>45606</v>
      </c>
      <c r="G681" s="403">
        <f t="shared" si="55"/>
        <v>1135</v>
      </c>
      <c r="I681" s="404">
        <v>45946</v>
      </c>
      <c r="J681" s="410">
        <v>1387.1667</v>
      </c>
      <c r="K681" s="404">
        <f t="shared" si="53"/>
        <v>45607</v>
      </c>
      <c r="L681" s="403">
        <f t="shared" si="56"/>
        <v>997.75</v>
      </c>
    </row>
    <row r="682" spans="1:12" x14ac:dyDescent="0.25">
      <c r="A682" s="409">
        <f t="shared" si="57"/>
        <v>45803</v>
      </c>
      <c r="E682" s="410">
        <v>1170</v>
      </c>
      <c r="F682" s="405">
        <f t="shared" si="54"/>
        <v>45607</v>
      </c>
      <c r="G682" s="403">
        <f t="shared" si="55"/>
        <v>1135</v>
      </c>
      <c r="I682" s="404">
        <v>45947</v>
      </c>
      <c r="J682" s="410">
        <v>1439.5</v>
      </c>
      <c r="K682" s="404">
        <f t="shared" si="53"/>
        <v>45608</v>
      </c>
      <c r="L682" s="403">
        <f t="shared" si="56"/>
        <v>998.75</v>
      </c>
    </row>
    <row r="683" spans="1:12" x14ac:dyDescent="0.25">
      <c r="A683" s="409">
        <f t="shared" si="57"/>
        <v>45804</v>
      </c>
      <c r="E683" s="410">
        <v>1165</v>
      </c>
      <c r="F683" s="405">
        <f t="shared" si="54"/>
        <v>45608</v>
      </c>
      <c r="G683" s="403">
        <f t="shared" si="55"/>
        <v>1135</v>
      </c>
      <c r="I683" s="404">
        <v>45950</v>
      </c>
      <c r="J683" s="410">
        <v>1462.8333</v>
      </c>
      <c r="K683" s="404">
        <f t="shared" si="53"/>
        <v>45609</v>
      </c>
      <c r="L683" s="403">
        <f t="shared" si="56"/>
        <v>999.25</v>
      </c>
    </row>
    <row r="684" spans="1:12" x14ac:dyDescent="0.25">
      <c r="A684" s="409">
        <f t="shared" si="57"/>
        <v>45805</v>
      </c>
      <c r="E684" s="410">
        <v>1170</v>
      </c>
      <c r="F684" s="405">
        <f t="shared" si="54"/>
        <v>45609</v>
      </c>
      <c r="G684" s="403">
        <f t="shared" si="55"/>
        <v>1140</v>
      </c>
      <c r="I684" s="404">
        <v>45951</v>
      </c>
      <c r="J684" s="410">
        <v>1484.75</v>
      </c>
      <c r="K684" s="404">
        <f t="shared" si="53"/>
        <v>45610</v>
      </c>
      <c r="L684" s="403">
        <f t="shared" si="56"/>
        <v>999.75</v>
      </c>
    </row>
    <row r="685" spans="1:12" x14ac:dyDescent="0.25">
      <c r="A685" s="409">
        <f t="shared" si="57"/>
        <v>45806</v>
      </c>
      <c r="E685" s="410">
        <v>1170</v>
      </c>
      <c r="F685" s="405">
        <f t="shared" si="54"/>
        <v>45610</v>
      </c>
      <c r="G685" s="403">
        <f t="shared" si="55"/>
        <v>1140</v>
      </c>
      <c r="I685" s="404">
        <v>45952</v>
      </c>
      <c r="J685" s="410">
        <v>1487.0833</v>
      </c>
      <c r="K685" s="404">
        <f t="shared" si="53"/>
        <v>45611</v>
      </c>
      <c r="L685" s="403">
        <f t="shared" si="56"/>
        <v>1002.75</v>
      </c>
    </row>
    <row r="686" spans="1:12" x14ac:dyDescent="0.25">
      <c r="A686" s="409">
        <f t="shared" si="57"/>
        <v>45807</v>
      </c>
      <c r="E686" s="410">
        <v>1180</v>
      </c>
      <c r="F686" s="405">
        <f t="shared" si="54"/>
        <v>45611</v>
      </c>
      <c r="G686" s="403">
        <f t="shared" si="55"/>
        <v>1140</v>
      </c>
      <c r="I686" s="404">
        <v>45953</v>
      </c>
      <c r="J686" s="410">
        <v>1484</v>
      </c>
      <c r="K686" s="404">
        <f t="shared" si="53"/>
        <v>45612</v>
      </c>
      <c r="L686" s="403">
        <f t="shared" si="56"/>
        <v>1002.75</v>
      </c>
    </row>
    <row r="687" spans="1:12" x14ac:dyDescent="0.25">
      <c r="A687" s="409">
        <f t="shared" si="57"/>
        <v>45808</v>
      </c>
      <c r="E687" s="410">
        <v>1180</v>
      </c>
      <c r="F687" s="405">
        <f t="shared" si="54"/>
        <v>45612</v>
      </c>
      <c r="G687" s="403">
        <f t="shared" si="55"/>
        <v>1140</v>
      </c>
      <c r="I687" s="404">
        <v>45954</v>
      </c>
      <c r="J687" s="410">
        <v>1485.9167</v>
      </c>
      <c r="K687" s="404">
        <f t="shared" si="53"/>
        <v>45613</v>
      </c>
      <c r="L687" s="403">
        <f t="shared" si="56"/>
        <v>1002.75</v>
      </c>
    </row>
    <row r="688" spans="1:12" x14ac:dyDescent="0.25">
      <c r="A688" s="409">
        <f t="shared" si="57"/>
        <v>45809</v>
      </c>
      <c r="E688" s="410">
        <v>1180</v>
      </c>
      <c r="F688" s="405">
        <f t="shared" si="54"/>
        <v>45613</v>
      </c>
      <c r="G688" s="403">
        <f t="shared" si="55"/>
        <v>1140</v>
      </c>
      <c r="I688" s="404">
        <v>45957</v>
      </c>
      <c r="J688" s="410">
        <v>1378.9167</v>
      </c>
      <c r="K688" s="404">
        <f t="shared" si="53"/>
        <v>45614</v>
      </c>
      <c r="L688" s="403">
        <f t="shared" si="56"/>
        <v>1002.75</v>
      </c>
    </row>
    <row r="689" spans="1:12" x14ac:dyDescent="0.25">
      <c r="A689" s="409">
        <f t="shared" si="57"/>
        <v>45810</v>
      </c>
      <c r="E689" s="410">
        <v>1165</v>
      </c>
      <c r="F689" s="405">
        <f t="shared" si="54"/>
        <v>45614</v>
      </c>
      <c r="G689" s="403">
        <f t="shared" si="55"/>
        <v>1140</v>
      </c>
      <c r="I689" s="404">
        <v>45958</v>
      </c>
      <c r="J689" s="410">
        <v>1470.8333</v>
      </c>
      <c r="K689" s="404">
        <f t="shared" si="53"/>
        <v>45615</v>
      </c>
      <c r="L689" s="403">
        <f t="shared" si="56"/>
        <v>1003.25</v>
      </c>
    </row>
    <row r="690" spans="1:12" x14ac:dyDescent="0.25">
      <c r="A690" s="409">
        <f t="shared" si="57"/>
        <v>45811</v>
      </c>
      <c r="E690" s="410">
        <v>1160</v>
      </c>
      <c r="F690" s="405">
        <f t="shared" si="54"/>
        <v>45615</v>
      </c>
      <c r="G690" s="403">
        <f t="shared" si="55"/>
        <v>1135</v>
      </c>
      <c r="I690" s="404">
        <v>45959</v>
      </c>
      <c r="J690" s="410">
        <v>1451.5</v>
      </c>
      <c r="K690" s="404">
        <f t="shared" si="53"/>
        <v>45616</v>
      </c>
      <c r="L690" s="403">
        <f t="shared" si="56"/>
        <v>1003.75</v>
      </c>
    </row>
    <row r="691" spans="1:12" x14ac:dyDescent="0.25">
      <c r="A691" s="409">
        <f t="shared" si="57"/>
        <v>45812</v>
      </c>
      <c r="E691" s="410">
        <v>1180</v>
      </c>
      <c r="F691" s="405">
        <f t="shared" si="54"/>
        <v>45616</v>
      </c>
      <c r="G691" s="403">
        <f t="shared" si="55"/>
        <v>1135</v>
      </c>
      <c r="I691" s="404">
        <v>45960</v>
      </c>
      <c r="J691" s="410">
        <v>1433.6667</v>
      </c>
      <c r="K691" s="404">
        <f t="shared" si="53"/>
        <v>45617</v>
      </c>
      <c r="L691" s="403">
        <f t="shared" si="56"/>
        <v>1004.75</v>
      </c>
    </row>
    <row r="692" spans="1:12" x14ac:dyDescent="0.25">
      <c r="A692" s="409">
        <f t="shared" si="57"/>
        <v>45813</v>
      </c>
      <c r="E692" s="410">
        <v>1175</v>
      </c>
      <c r="F692" s="405">
        <f t="shared" si="54"/>
        <v>45617</v>
      </c>
      <c r="G692" s="403">
        <f t="shared" si="55"/>
        <v>1130</v>
      </c>
      <c r="I692" s="404">
        <v>45961</v>
      </c>
      <c r="J692" s="410">
        <v>1443</v>
      </c>
      <c r="K692" s="404">
        <f t="shared" si="53"/>
        <v>45618</v>
      </c>
      <c r="L692" s="403">
        <f t="shared" si="56"/>
        <v>1006.75</v>
      </c>
    </row>
    <row r="693" spans="1:12" x14ac:dyDescent="0.25">
      <c r="A693" s="409">
        <f t="shared" si="57"/>
        <v>45814</v>
      </c>
      <c r="E693" s="410">
        <v>1165</v>
      </c>
      <c r="F693" s="405">
        <f t="shared" si="54"/>
        <v>45618</v>
      </c>
      <c r="G693" s="403">
        <f t="shared" si="55"/>
        <v>1135</v>
      </c>
      <c r="I693" s="404"/>
      <c r="K693" s="404">
        <f t="shared" si="53"/>
        <v>45619</v>
      </c>
      <c r="L693" s="403">
        <f t="shared" si="56"/>
        <v>1006.75</v>
      </c>
    </row>
    <row r="694" spans="1:12" x14ac:dyDescent="0.25">
      <c r="A694" s="409">
        <f t="shared" si="57"/>
        <v>45815</v>
      </c>
      <c r="E694" s="410">
        <v>1165</v>
      </c>
      <c r="F694" s="405">
        <f t="shared" si="54"/>
        <v>45619</v>
      </c>
      <c r="G694" s="403">
        <f t="shared" si="55"/>
        <v>1135</v>
      </c>
      <c r="I694" s="404"/>
      <c r="K694" s="404">
        <f t="shared" si="53"/>
        <v>45620</v>
      </c>
      <c r="L694" s="403">
        <f t="shared" si="56"/>
        <v>1006.75</v>
      </c>
    </row>
    <row r="695" spans="1:12" x14ac:dyDescent="0.25">
      <c r="A695" s="409">
        <f t="shared" si="57"/>
        <v>45816</v>
      </c>
      <c r="E695" s="410">
        <v>1165</v>
      </c>
      <c r="F695" s="405">
        <f t="shared" si="54"/>
        <v>45620</v>
      </c>
      <c r="G695" s="403">
        <f t="shared" si="55"/>
        <v>1135</v>
      </c>
      <c r="I695" s="404"/>
      <c r="K695" s="404">
        <f t="shared" si="53"/>
        <v>45621</v>
      </c>
      <c r="L695" s="403">
        <f t="shared" si="56"/>
        <v>1007.25</v>
      </c>
    </row>
    <row r="696" spans="1:12" x14ac:dyDescent="0.25">
      <c r="A696" s="409">
        <f t="shared" si="57"/>
        <v>45817</v>
      </c>
      <c r="E696" s="410">
        <v>1195</v>
      </c>
      <c r="F696" s="405">
        <f t="shared" si="54"/>
        <v>45621</v>
      </c>
      <c r="G696" s="403">
        <f t="shared" si="55"/>
        <v>1130</v>
      </c>
      <c r="I696" s="404"/>
      <c r="K696" s="404">
        <f t="shared" si="53"/>
        <v>45622</v>
      </c>
      <c r="L696" s="403">
        <f t="shared" si="56"/>
        <v>1007.75</v>
      </c>
    </row>
    <row r="697" spans="1:12" x14ac:dyDescent="0.25">
      <c r="A697" s="409">
        <f t="shared" si="57"/>
        <v>45818</v>
      </c>
      <c r="E697" s="410">
        <v>1190</v>
      </c>
      <c r="F697" s="405">
        <f t="shared" si="54"/>
        <v>45622</v>
      </c>
      <c r="G697" s="403">
        <f t="shared" si="55"/>
        <v>1135</v>
      </c>
      <c r="I697" s="404"/>
      <c r="K697" s="404">
        <f t="shared" si="53"/>
        <v>45623</v>
      </c>
      <c r="L697" s="403">
        <f t="shared" si="56"/>
        <v>1008.75</v>
      </c>
    </row>
    <row r="698" spans="1:12" x14ac:dyDescent="0.25">
      <c r="A698" s="409">
        <f t="shared" si="57"/>
        <v>45819</v>
      </c>
      <c r="E698" s="410">
        <v>1190</v>
      </c>
      <c r="F698" s="405">
        <f t="shared" si="54"/>
        <v>45623</v>
      </c>
      <c r="G698" s="403">
        <f t="shared" si="55"/>
        <v>1125</v>
      </c>
      <c r="I698" s="404"/>
      <c r="K698" s="404">
        <f t="shared" si="53"/>
        <v>45624</v>
      </c>
      <c r="L698" s="403">
        <f t="shared" si="56"/>
        <v>1009.25</v>
      </c>
    </row>
    <row r="699" spans="1:12" x14ac:dyDescent="0.25">
      <c r="A699" s="409">
        <f t="shared" si="57"/>
        <v>45820</v>
      </c>
      <c r="E699" s="410">
        <v>1190</v>
      </c>
      <c r="F699" s="405">
        <f t="shared" si="54"/>
        <v>45624</v>
      </c>
      <c r="G699" s="403">
        <f t="shared" si="55"/>
        <v>1120</v>
      </c>
      <c r="I699" s="404"/>
      <c r="K699" s="404">
        <f t="shared" si="53"/>
        <v>45625</v>
      </c>
      <c r="L699" s="403">
        <f t="shared" si="56"/>
        <v>1011.75</v>
      </c>
    </row>
    <row r="700" spans="1:12" x14ac:dyDescent="0.25">
      <c r="A700" s="409">
        <f t="shared" si="57"/>
        <v>45821</v>
      </c>
      <c r="E700" s="410">
        <v>1190</v>
      </c>
      <c r="F700" s="405">
        <f t="shared" si="54"/>
        <v>45625</v>
      </c>
      <c r="G700" s="403">
        <f t="shared" si="55"/>
        <v>1120</v>
      </c>
      <c r="I700" s="404"/>
      <c r="K700" s="404">
        <f t="shared" si="53"/>
        <v>45626</v>
      </c>
      <c r="L700" s="403">
        <f t="shared" si="56"/>
        <v>1011.75</v>
      </c>
    </row>
    <row r="701" spans="1:12" x14ac:dyDescent="0.25">
      <c r="A701" s="409">
        <f t="shared" si="57"/>
        <v>45822</v>
      </c>
      <c r="E701" s="410">
        <v>1190</v>
      </c>
      <c r="F701" s="405">
        <f t="shared" si="54"/>
        <v>45626</v>
      </c>
      <c r="G701" s="403">
        <f t="shared" si="55"/>
        <v>1120</v>
      </c>
      <c r="I701" s="404"/>
      <c r="K701" s="404">
        <f t="shared" si="53"/>
        <v>45627</v>
      </c>
      <c r="L701" s="403">
        <f t="shared" si="56"/>
        <v>1011.75</v>
      </c>
    </row>
    <row r="702" spans="1:12" x14ac:dyDescent="0.25">
      <c r="A702" s="409">
        <f t="shared" si="57"/>
        <v>45823</v>
      </c>
      <c r="E702" s="410">
        <v>1190</v>
      </c>
      <c r="F702" s="405">
        <f t="shared" si="54"/>
        <v>45627</v>
      </c>
      <c r="G702" s="403">
        <f t="shared" si="55"/>
        <v>1120</v>
      </c>
      <c r="I702" s="404"/>
      <c r="K702" s="404">
        <f t="shared" si="53"/>
        <v>45628</v>
      </c>
      <c r="L702" s="403">
        <f t="shared" si="56"/>
        <v>1011.9167</v>
      </c>
    </row>
    <row r="703" spans="1:12" x14ac:dyDescent="0.25">
      <c r="A703" s="409">
        <f t="shared" si="57"/>
        <v>45824</v>
      </c>
      <c r="E703" s="410">
        <v>1190</v>
      </c>
      <c r="F703" s="405">
        <f t="shared" si="54"/>
        <v>45628</v>
      </c>
      <c r="G703" s="403">
        <f t="shared" si="55"/>
        <v>1100</v>
      </c>
      <c r="I703" s="404"/>
      <c r="K703" s="404">
        <f t="shared" si="53"/>
        <v>45629</v>
      </c>
      <c r="L703" s="403">
        <f t="shared" si="56"/>
        <v>1013.1667</v>
      </c>
    </row>
    <row r="704" spans="1:12" x14ac:dyDescent="0.25">
      <c r="A704" s="409">
        <f t="shared" si="57"/>
        <v>45825</v>
      </c>
      <c r="E704" s="410">
        <v>1200</v>
      </c>
      <c r="F704" s="405">
        <f t="shared" si="54"/>
        <v>45629</v>
      </c>
      <c r="G704" s="403">
        <f t="shared" si="55"/>
        <v>1090</v>
      </c>
      <c r="I704" s="404"/>
      <c r="K704" s="404">
        <f t="shared" si="53"/>
        <v>45630</v>
      </c>
      <c r="L704" s="403">
        <f t="shared" si="56"/>
        <v>1013.25</v>
      </c>
    </row>
    <row r="705" spans="1:12" x14ac:dyDescent="0.25">
      <c r="A705" s="409">
        <f t="shared" si="57"/>
        <v>45826</v>
      </c>
      <c r="E705" s="410">
        <v>1190</v>
      </c>
      <c r="F705" s="405">
        <f t="shared" si="54"/>
        <v>45630</v>
      </c>
      <c r="G705" s="403">
        <f t="shared" si="55"/>
        <v>1080</v>
      </c>
      <c r="I705" s="404"/>
      <c r="K705" s="404">
        <f t="shared" si="53"/>
        <v>45631</v>
      </c>
      <c r="L705" s="403">
        <f t="shared" si="56"/>
        <v>1013.8333</v>
      </c>
    </row>
    <row r="706" spans="1:12" x14ac:dyDescent="0.25">
      <c r="A706" s="409">
        <f t="shared" si="57"/>
        <v>45827</v>
      </c>
      <c r="E706" s="410">
        <v>1200</v>
      </c>
      <c r="F706" s="405">
        <f t="shared" si="54"/>
        <v>45631</v>
      </c>
      <c r="G706" s="403">
        <f t="shared" si="55"/>
        <v>1055</v>
      </c>
      <c r="I706" s="404"/>
      <c r="K706" s="404">
        <f t="shared" si="53"/>
        <v>45632</v>
      </c>
      <c r="L706" s="403">
        <f t="shared" si="56"/>
        <v>1015.75</v>
      </c>
    </row>
    <row r="707" spans="1:12" x14ac:dyDescent="0.25">
      <c r="A707" s="409">
        <f t="shared" si="57"/>
        <v>45828</v>
      </c>
      <c r="E707" s="410">
        <v>1200</v>
      </c>
      <c r="F707" s="405">
        <f t="shared" si="54"/>
        <v>45632</v>
      </c>
      <c r="G707" s="403">
        <f t="shared" si="55"/>
        <v>1050</v>
      </c>
      <c r="I707" s="404"/>
      <c r="K707" s="404">
        <f t="shared" ref="K707:K770" si="58">+K706+1</f>
        <v>45633</v>
      </c>
      <c r="L707" s="403">
        <f t="shared" si="56"/>
        <v>1015.75</v>
      </c>
    </row>
    <row r="708" spans="1:12" x14ac:dyDescent="0.25">
      <c r="A708" s="409">
        <f t="shared" si="57"/>
        <v>45829</v>
      </c>
      <c r="E708" s="410">
        <v>1200</v>
      </c>
      <c r="F708" s="405">
        <f t="shared" ref="F708:F771" si="59">F707+1</f>
        <v>45633</v>
      </c>
      <c r="G708" s="403">
        <f t="shared" ref="G708:G771" si="60">+IF(SUMIFS($E$2:$E$1575,$A$2:$A$1575,F708)=0,G707,SUMIFS($E$2:$E$1575,$A$2:$A$1575,F708))</f>
        <v>1050</v>
      </c>
      <c r="I708" s="404"/>
      <c r="K708" s="404">
        <f t="shared" si="58"/>
        <v>45634</v>
      </c>
      <c r="L708" s="403">
        <f t="shared" si="56"/>
        <v>1015.75</v>
      </c>
    </row>
    <row r="709" spans="1:12" x14ac:dyDescent="0.25">
      <c r="A709" s="409">
        <f t="shared" si="57"/>
        <v>45830</v>
      </c>
      <c r="E709" s="410">
        <v>1200</v>
      </c>
      <c r="F709" s="405">
        <f t="shared" si="59"/>
        <v>45634</v>
      </c>
      <c r="G709" s="403">
        <f t="shared" si="60"/>
        <v>1050</v>
      </c>
      <c r="I709" s="404"/>
      <c r="K709" s="404">
        <f t="shared" si="58"/>
        <v>45635</v>
      </c>
      <c r="L709" s="403">
        <f t="shared" si="56"/>
        <v>1016.75</v>
      </c>
    </row>
    <row r="710" spans="1:12" x14ac:dyDescent="0.25">
      <c r="A710" s="409">
        <f t="shared" si="57"/>
        <v>45831</v>
      </c>
      <c r="E710" s="410">
        <v>1210</v>
      </c>
      <c r="F710" s="405">
        <f t="shared" si="59"/>
        <v>45635</v>
      </c>
      <c r="G710" s="403">
        <f t="shared" si="60"/>
        <v>1065</v>
      </c>
      <c r="I710" s="404"/>
      <c r="K710" s="404">
        <f t="shared" si="58"/>
        <v>45636</v>
      </c>
      <c r="L710" s="403">
        <f t="shared" si="56"/>
        <v>1017.25</v>
      </c>
    </row>
    <row r="711" spans="1:12" x14ac:dyDescent="0.25">
      <c r="A711" s="409">
        <f t="shared" si="57"/>
        <v>45832</v>
      </c>
      <c r="E711" s="410">
        <v>1215</v>
      </c>
      <c r="F711" s="405">
        <f t="shared" si="59"/>
        <v>45636</v>
      </c>
      <c r="G711" s="403">
        <f t="shared" si="60"/>
        <v>1070</v>
      </c>
      <c r="I711" s="404"/>
      <c r="K711" s="404">
        <f t="shared" si="58"/>
        <v>45637</v>
      </c>
      <c r="L711" s="403">
        <f t="shared" si="56"/>
        <v>1017.75</v>
      </c>
    </row>
    <row r="712" spans="1:12" x14ac:dyDescent="0.25">
      <c r="A712" s="409">
        <f t="shared" si="57"/>
        <v>45833</v>
      </c>
      <c r="E712" s="410">
        <v>1210</v>
      </c>
      <c r="F712" s="405">
        <f t="shared" si="59"/>
        <v>45637</v>
      </c>
      <c r="G712" s="403">
        <f t="shared" si="60"/>
        <v>1080</v>
      </c>
      <c r="I712" s="404"/>
      <c r="K712" s="404">
        <f t="shared" si="58"/>
        <v>45638</v>
      </c>
      <c r="L712" s="403">
        <f t="shared" ref="L712:L775" si="61">+IF(SUMIFS($J$1:$J$1574,$I$1:$I$1574,K712)=0,L711,SUMIFS($J$1:$J$1574,$I$1:$I$1574,K712))</f>
        <v>1018.75</v>
      </c>
    </row>
    <row r="713" spans="1:12" x14ac:dyDescent="0.25">
      <c r="A713" s="409">
        <f t="shared" si="57"/>
        <v>45834</v>
      </c>
      <c r="E713" s="410">
        <v>1210</v>
      </c>
      <c r="F713" s="405">
        <f t="shared" si="59"/>
        <v>45638</v>
      </c>
      <c r="G713" s="403">
        <f t="shared" si="60"/>
        <v>1095</v>
      </c>
      <c r="I713" s="404"/>
      <c r="K713" s="404">
        <f t="shared" si="58"/>
        <v>45639</v>
      </c>
      <c r="L713" s="403">
        <f t="shared" si="61"/>
        <v>1020.75</v>
      </c>
    </row>
    <row r="714" spans="1:12" x14ac:dyDescent="0.25">
      <c r="A714" s="409">
        <f t="shared" si="57"/>
        <v>45835</v>
      </c>
      <c r="E714" s="410">
        <v>1210</v>
      </c>
      <c r="F714" s="405">
        <f t="shared" si="59"/>
        <v>45639</v>
      </c>
      <c r="G714" s="403">
        <f t="shared" si="60"/>
        <v>1105</v>
      </c>
      <c r="I714" s="404"/>
      <c r="K714" s="404">
        <f t="shared" si="58"/>
        <v>45640</v>
      </c>
      <c r="L714" s="403">
        <f t="shared" si="61"/>
        <v>1020.75</v>
      </c>
    </row>
    <row r="715" spans="1:12" x14ac:dyDescent="0.25">
      <c r="A715" s="409">
        <f t="shared" si="57"/>
        <v>45836</v>
      </c>
      <c r="E715" s="410">
        <v>1210</v>
      </c>
      <c r="F715" s="405">
        <f t="shared" si="59"/>
        <v>45640</v>
      </c>
      <c r="G715" s="403">
        <f t="shared" si="60"/>
        <v>1105</v>
      </c>
      <c r="I715" s="404"/>
      <c r="K715" s="404">
        <f t="shared" si="58"/>
        <v>45641</v>
      </c>
      <c r="L715" s="403">
        <f t="shared" si="61"/>
        <v>1020.75</v>
      </c>
    </row>
    <row r="716" spans="1:12" x14ac:dyDescent="0.25">
      <c r="A716" s="409">
        <f t="shared" si="57"/>
        <v>45837</v>
      </c>
      <c r="E716" s="410">
        <v>1210</v>
      </c>
      <c r="F716" s="405">
        <f t="shared" si="59"/>
        <v>45641</v>
      </c>
      <c r="G716" s="403">
        <f t="shared" si="60"/>
        <v>1105</v>
      </c>
      <c r="I716" s="404"/>
      <c r="K716" s="404">
        <f t="shared" si="58"/>
        <v>45642</v>
      </c>
      <c r="L716" s="403">
        <f t="shared" si="61"/>
        <v>1021.25</v>
      </c>
    </row>
    <row r="717" spans="1:12" x14ac:dyDescent="0.25">
      <c r="A717" s="409">
        <f t="shared" si="57"/>
        <v>45838</v>
      </c>
      <c r="E717" s="410">
        <v>1215</v>
      </c>
      <c r="F717" s="405">
        <f t="shared" si="59"/>
        <v>45642</v>
      </c>
      <c r="G717" s="403">
        <f t="shared" si="60"/>
        <v>1125</v>
      </c>
      <c r="I717" s="404"/>
      <c r="K717" s="404">
        <f t="shared" si="58"/>
        <v>45643</v>
      </c>
      <c r="L717" s="403">
        <f t="shared" si="61"/>
        <v>1021.8333</v>
      </c>
    </row>
    <row r="718" spans="1:12" x14ac:dyDescent="0.25">
      <c r="A718" s="409">
        <f t="shared" si="57"/>
        <v>45839</v>
      </c>
      <c r="E718" s="410">
        <v>1225</v>
      </c>
      <c r="F718" s="405">
        <f t="shared" si="59"/>
        <v>45643</v>
      </c>
      <c r="G718" s="403">
        <f t="shared" si="60"/>
        <v>1165</v>
      </c>
      <c r="I718" s="404"/>
      <c r="K718" s="404">
        <f t="shared" si="58"/>
        <v>45644</v>
      </c>
      <c r="L718" s="403">
        <f t="shared" si="61"/>
        <v>1022.75</v>
      </c>
    </row>
    <row r="719" spans="1:12" x14ac:dyDescent="0.25">
      <c r="A719" s="409">
        <f t="shared" si="57"/>
        <v>45840</v>
      </c>
      <c r="E719" s="410">
        <v>1240</v>
      </c>
      <c r="F719" s="405">
        <f t="shared" si="59"/>
        <v>45644</v>
      </c>
      <c r="G719" s="403">
        <f t="shared" si="60"/>
        <v>1205</v>
      </c>
      <c r="I719" s="404"/>
      <c r="K719" s="404">
        <f t="shared" si="58"/>
        <v>45645</v>
      </c>
      <c r="L719" s="403">
        <f t="shared" si="61"/>
        <v>1023.25</v>
      </c>
    </row>
    <row r="720" spans="1:12" x14ac:dyDescent="0.25">
      <c r="A720" s="409">
        <f t="shared" si="57"/>
        <v>45841</v>
      </c>
      <c r="E720" s="410">
        <v>1235</v>
      </c>
      <c r="F720" s="405">
        <f t="shared" si="59"/>
        <v>45645</v>
      </c>
      <c r="G720" s="403">
        <f t="shared" si="60"/>
        <v>1175</v>
      </c>
      <c r="I720" s="404"/>
      <c r="K720" s="404">
        <f t="shared" si="58"/>
        <v>45646</v>
      </c>
      <c r="L720" s="403">
        <f t="shared" si="61"/>
        <v>1025.4167</v>
      </c>
    </row>
    <row r="721" spans="1:12" x14ac:dyDescent="0.25">
      <c r="A721" s="409">
        <f t="shared" si="57"/>
        <v>45842</v>
      </c>
      <c r="E721" s="410">
        <v>1230</v>
      </c>
      <c r="F721" s="405">
        <f t="shared" si="59"/>
        <v>45646</v>
      </c>
      <c r="G721" s="403">
        <f t="shared" si="60"/>
        <v>1160</v>
      </c>
      <c r="I721" s="404"/>
      <c r="K721" s="404">
        <f t="shared" si="58"/>
        <v>45647</v>
      </c>
      <c r="L721" s="403">
        <f t="shared" si="61"/>
        <v>1025.4167</v>
      </c>
    </row>
    <row r="722" spans="1:12" x14ac:dyDescent="0.25">
      <c r="A722" s="409">
        <f t="shared" si="57"/>
        <v>45843</v>
      </c>
      <c r="E722" s="410">
        <v>1230</v>
      </c>
      <c r="F722" s="405">
        <f t="shared" si="59"/>
        <v>45647</v>
      </c>
      <c r="G722" s="403">
        <f t="shared" si="60"/>
        <v>1160</v>
      </c>
      <c r="I722" s="404"/>
      <c r="K722" s="404">
        <f t="shared" si="58"/>
        <v>45648</v>
      </c>
      <c r="L722" s="403">
        <f t="shared" si="61"/>
        <v>1025.4167</v>
      </c>
    </row>
    <row r="723" spans="1:12" x14ac:dyDescent="0.25">
      <c r="A723" s="409">
        <f t="shared" si="57"/>
        <v>45844</v>
      </c>
      <c r="E723" s="410">
        <v>1230</v>
      </c>
      <c r="F723" s="405">
        <f t="shared" si="59"/>
        <v>45648</v>
      </c>
      <c r="G723" s="403">
        <f t="shared" si="60"/>
        <v>1160</v>
      </c>
      <c r="I723" s="404"/>
      <c r="K723" s="404">
        <f t="shared" si="58"/>
        <v>45649</v>
      </c>
      <c r="L723" s="403">
        <f t="shared" si="61"/>
        <v>1027.75</v>
      </c>
    </row>
    <row r="724" spans="1:12" x14ac:dyDescent="0.25">
      <c r="A724" s="409">
        <f t="shared" si="57"/>
        <v>45845</v>
      </c>
      <c r="E724" s="410">
        <v>1270</v>
      </c>
      <c r="F724" s="405">
        <f t="shared" si="59"/>
        <v>45649</v>
      </c>
      <c r="G724" s="403">
        <f t="shared" si="60"/>
        <v>1200</v>
      </c>
      <c r="I724" s="404"/>
      <c r="K724" s="404">
        <f t="shared" si="58"/>
        <v>45650</v>
      </c>
      <c r="L724" s="403">
        <f t="shared" si="61"/>
        <v>1027.75</v>
      </c>
    </row>
    <row r="725" spans="1:12" x14ac:dyDescent="0.25">
      <c r="A725" s="409">
        <f t="shared" si="57"/>
        <v>45846</v>
      </c>
      <c r="E725" s="410">
        <v>1280</v>
      </c>
      <c r="F725" s="405">
        <f t="shared" si="59"/>
        <v>45650</v>
      </c>
      <c r="G725" s="403">
        <f t="shared" si="60"/>
        <v>1200</v>
      </c>
      <c r="I725" s="404"/>
      <c r="K725" s="404">
        <f t="shared" si="58"/>
        <v>45651</v>
      </c>
      <c r="L725" s="403">
        <f t="shared" si="61"/>
        <v>1027.75</v>
      </c>
    </row>
    <row r="726" spans="1:12" x14ac:dyDescent="0.25">
      <c r="A726" s="409">
        <f t="shared" si="57"/>
        <v>45847</v>
      </c>
      <c r="E726" s="410">
        <v>1280</v>
      </c>
      <c r="F726" s="405">
        <f t="shared" si="59"/>
        <v>45651</v>
      </c>
      <c r="G726" s="403">
        <f t="shared" si="60"/>
        <v>1200</v>
      </c>
      <c r="I726" s="404"/>
      <c r="K726" s="404">
        <f t="shared" si="58"/>
        <v>45652</v>
      </c>
      <c r="L726" s="403">
        <f t="shared" si="61"/>
        <v>1029</v>
      </c>
    </row>
    <row r="727" spans="1:12" x14ac:dyDescent="0.25">
      <c r="A727" s="409">
        <f t="shared" si="57"/>
        <v>45848</v>
      </c>
      <c r="E727" s="410">
        <v>1295</v>
      </c>
      <c r="F727" s="405">
        <f t="shared" si="59"/>
        <v>45652</v>
      </c>
      <c r="G727" s="403">
        <f t="shared" si="60"/>
        <v>1210</v>
      </c>
      <c r="I727" s="404"/>
      <c r="K727" s="404">
        <f t="shared" si="58"/>
        <v>45653</v>
      </c>
      <c r="L727" s="403">
        <f t="shared" si="61"/>
        <v>1030.5</v>
      </c>
    </row>
    <row r="728" spans="1:12" x14ac:dyDescent="0.25">
      <c r="A728" s="409">
        <f t="shared" si="57"/>
        <v>45849</v>
      </c>
      <c r="E728" s="410">
        <v>1300</v>
      </c>
      <c r="F728" s="405">
        <f t="shared" si="59"/>
        <v>45653</v>
      </c>
      <c r="G728" s="403">
        <f t="shared" si="60"/>
        <v>1215</v>
      </c>
      <c r="I728" s="404"/>
      <c r="K728" s="404">
        <f t="shared" si="58"/>
        <v>45654</v>
      </c>
      <c r="L728" s="403">
        <f t="shared" si="61"/>
        <v>1030.5</v>
      </c>
    </row>
    <row r="729" spans="1:12" x14ac:dyDescent="0.25">
      <c r="A729" s="409">
        <f t="shared" si="57"/>
        <v>45850</v>
      </c>
      <c r="E729" s="410">
        <v>1300</v>
      </c>
      <c r="F729" s="405">
        <f t="shared" si="59"/>
        <v>45654</v>
      </c>
      <c r="G729" s="403">
        <f t="shared" si="60"/>
        <v>1215</v>
      </c>
      <c r="I729" s="404"/>
      <c r="K729" s="404">
        <f t="shared" si="58"/>
        <v>45655</v>
      </c>
      <c r="L729" s="403">
        <f t="shared" si="61"/>
        <v>1030.5</v>
      </c>
    </row>
    <row r="730" spans="1:12" x14ac:dyDescent="0.25">
      <c r="A730" s="409">
        <f t="shared" si="57"/>
        <v>45851</v>
      </c>
      <c r="E730" s="410">
        <v>1300</v>
      </c>
      <c r="F730" s="405">
        <f t="shared" si="59"/>
        <v>45655</v>
      </c>
      <c r="G730" s="403">
        <f t="shared" si="60"/>
        <v>1215</v>
      </c>
      <c r="I730" s="404"/>
      <c r="K730" s="404">
        <f t="shared" si="58"/>
        <v>45656</v>
      </c>
      <c r="L730" s="403">
        <f t="shared" si="61"/>
        <v>1032.5</v>
      </c>
    </row>
    <row r="731" spans="1:12" x14ac:dyDescent="0.25">
      <c r="A731" s="409">
        <f t="shared" si="57"/>
        <v>45852</v>
      </c>
      <c r="E731" s="410">
        <v>1340</v>
      </c>
      <c r="F731" s="405">
        <f t="shared" si="59"/>
        <v>45656</v>
      </c>
      <c r="G731" s="403">
        <f t="shared" si="60"/>
        <v>1230</v>
      </c>
      <c r="I731" s="404"/>
      <c r="K731" s="404">
        <f t="shared" si="58"/>
        <v>45657</v>
      </c>
      <c r="L731" s="403">
        <f t="shared" si="61"/>
        <v>1032.5</v>
      </c>
    </row>
    <row r="732" spans="1:12" x14ac:dyDescent="0.25">
      <c r="A732" s="409">
        <f t="shared" si="57"/>
        <v>45853</v>
      </c>
      <c r="E732" s="410">
        <v>1330</v>
      </c>
      <c r="F732" s="405">
        <f t="shared" si="59"/>
        <v>45657</v>
      </c>
      <c r="G732" s="403">
        <f t="shared" si="60"/>
        <v>1230</v>
      </c>
      <c r="I732" s="404"/>
      <c r="K732" s="404">
        <f t="shared" si="58"/>
        <v>45658</v>
      </c>
      <c r="L732" s="403">
        <f t="shared" si="61"/>
        <v>1032.5</v>
      </c>
    </row>
    <row r="733" spans="1:12" x14ac:dyDescent="0.25">
      <c r="A733" s="409">
        <f t="shared" si="57"/>
        <v>45854</v>
      </c>
      <c r="E733" s="410">
        <v>1295</v>
      </c>
      <c r="F733" s="405">
        <f t="shared" si="59"/>
        <v>45658</v>
      </c>
      <c r="G733" s="403">
        <f t="shared" si="60"/>
        <v>1230</v>
      </c>
      <c r="I733" s="404"/>
      <c r="K733" s="404">
        <f t="shared" si="58"/>
        <v>45659</v>
      </c>
      <c r="L733" s="403">
        <f t="shared" si="61"/>
        <v>1032.75</v>
      </c>
    </row>
    <row r="734" spans="1:12" x14ac:dyDescent="0.25">
      <c r="A734" s="409">
        <f t="shared" ref="A734:A797" si="62">+A733+1</f>
        <v>45855</v>
      </c>
      <c r="E734" s="410">
        <v>1295</v>
      </c>
      <c r="F734" s="405">
        <f t="shared" si="59"/>
        <v>45659</v>
      </c>
      <c r="G734" s="403">
        <f t="shared" si="60"/>
        <v>1215</v>
      </c>
      <c r="I734" s="404"/>
      <c r="K734" s="404">
        <f t="shared" si="58"/>
        <v>45660</v>
      </c>
      <c r="L734" s="403">
        <f t="shared" si="61"/>
        <v>1034.75</v>
      </c>
    </row>
    <row r="735" spans="1:12" x14ac:dyDescent="0.25">
      <c r="A735" s="409">
        <f t="shared" si="62"/>
        <v>45856</v>
      </c>
      <c r="E735" s="410">
        <v>1305</v>
      </c>
      <c r="F735" s="405">
        <f t="shared" si="59"/>
        <v>45660</v>
      </c>
      <c r="G735" s="403">
        <f t="shared" si="60"/>
        <v>1205</v>
      </c>
      <c r="I735" s="404"/>
      <c r="K735" s="404">
        <f t="shared" si="58"/>
        <v>45661</v>
      </c>
      <c r="L735" s="403">
        <f t="shared" si="61"/>
        <v>1034.75</v>
      </c>
    </row>
    <row r="736" spans="1:12" x14ac:dyDescent="0.25">
      <c r="A736" s="409">
        <f t="shared" si="62"/>
        <v>45857</v>
      </c>
      <c r="E736" s="410">
        <v>1305</v>
      </c>
      <c r="F736" s="405">
        <f t="shared" si="59"/>
        <v>45661</v>
      </c>
      <c r="G736" s="403">
        <f t="shared" si="60"/>
        <v>1205</v>
      </c>
      <c r="I736" s="404"/>
      <c r="K736" s="404">
        <f t="shared" si="58"/>
        <v>45662</v>
      </c>
      <c r="L736" s="403">
        <f t="shared" si="61"/>
        <v>1034.75</v>
      </c>
    </row>
    <row r="737" spans="1:12" x14ac:dyDescent="0.25">
      <c r="A737" s="409">
        <f t="shared" si="62"/>
        <v>45858</v>
      </c>
      <c r="E737" s="410">
        <v>1305</v>
      </c>
      <c r="F737" s="405">
        <f t="shared" si="59"/>
        <v>45662</v>
      </c>
      <c r="G737" s="403">
        <f t="shared" si="60"/>
        <v>1205</v>
      </c>
      <c r="I737" s="404"/>
      <c r="K737" s="404">
        <f t="shared" si="58"/>
        <v>45663</v>
      </c>
      <c r="L737" s="403">
        <f t="shared" si="61"/>
        <v>1035.75</v>
      </c>
    </row>
    <row r="738" spans="1:12" x14ac:dyDescent="0.25">
      <c r="A738" s="409">
        <f t="shared" si="62"/>
        <v>45859</v>
      </c>
      <c r="E738" s="410">
        <v>1320</v>
      </c>
      <c r="F738" s="405">
        <f t="shared" si="59"/>
        <v>45663</v>
      </c>
      <c r="G738" s="403">
        <f t="shared" si="60"/>
        <v>1205</v>
      </c>
      <c r="I738" s="404"/>
      <c r="K738" s="404">
        <f t="shared" si="58"/>
        <v>45664</v>
      </c>
      <c r="L738" s="403">
        <f t="shared" si="61"/>
        <v>1036.25</v>
      </c>
    </row>
    <row r="739" spans="1:12" x14ac:dyDescent="0.25">
      <c r="A739" s="409">
        <f t="shared" si="62"/>
        <v>45860</v>
      </c>
      <c r="E739" s="410">
        <v>1310</v>
      </c>
      <c r="F739" s="405">
        <f t="shared" si="59"/>
        <v>45664</v>
      </c>
      <c r="G739" s="403">
        <f t="shared" si="60"/>
        <v>1215</v>
      </c>
      <c r="I739" s="404"/>
      <c r="K739" s="404">
        <f t="shared" si="58"/>
        <v>45665</v>
      </c>
      <c r="L739" s="403">
        <f t="shared" si="61"/>
        <v>1036.75</v>
      </c>
    </row>
    <row r="740" spans="1:12" x14ac:dyDescent="0.25">
      <c r="A740" s="409">
        <f t="shared" si="62"/>
        <v>45861</v>
      </c>
      <c r="E740" s="410">
        <v>1310</v>
      </c>
      <c r="F740" s="405">
        <f t="shared" si="59"/>
        <v>45665</v>
      </c>
      <c r="G740" s="403">
        <f t="shared" si="60"/>
        <v>1220</v>
      </c>
      <c r="I740" s="404"/>
      <c r="K740" s="404">
        <f t="shared" si="58"/>
        <v>45666</v>
      </c>
      <c r="L740" s="403">
        <f t="shared" si="61"/>
        <v>1037.75</v>
      </c>
    </row>
    <row r="741" spans="1:12" x14ac:dyDescent="0.25">
      <c r="A741" s="409">
        <f t="shared" si="62"/>
        <v>45862</v>
      </c>
      <c r="E741" s="410">
        <v>1320</v>
      </c>
      <c r="F741" s="405">
        <f t="shared" si="59"/>
        <v>45666</v>
      </c>
      <c r="G741" s="403">
        <f t="shared" si="60"/>
        <v>1220</v>
      </c>
      <c r="I741" s="404"/>
      <c r="K741" s="404">
        <f t="shared" si="58"/>
        <v>45667</v>
      </c>
      <c r="L741" s="403">
        <f t="shared" si="61"/>
        <v>1039.75</v>
      </c>
    </row>
    <row r="742" spans="1:12" x14ac:dyDescent="0.25">
      <c r="A742" s="409">
        <f t="shared" si="62"/>
        <v>45863</v>
      </c>
      <c r="E742" s="410">
        <v>1315</v>
      </c>
      <c r="F742" s="405">
        <f t="shared" si="59"/>
        <v>45667</v>
      </c>
      <c r="G742" s="403">
        <f t="shared" si="60"/>
        <v>1225</v>
      </c>
      <c r="I742" s="404"/>
      <c r="K742" s="404">
        <f t="shared" si="58"/>
        <v>45668</v>
      </c>
      <c r="L742" s="403">
        <f t="shared" si="61"/>
        <v>1039.75</v>
      </c>
    </row>
    <row r="743" spans="1:12" x14ac:dyDescent="0.25">
      <c r="A743" s="409">
        <f t="shared" si="62"/>
        <v>45864</v>
      </c>
      <c r="E743" s="410">
        <v>1315</v>
      </c>
      <c r="F743" s="405">
        <f t="shared" si="59"/>
        <v>45668</v>
      </c>
      <c r="G743" s="403">
        <f t="shared" si="60"/>
        <v>1225</v>
      </c>
      <c r="I743" s="404"/>
      <c r="K743" s="404">
        <f t="shared" si="58"/>
        <v>45669</v>
      </c>
      <c r="L743" s="403">
        <f t="shared" si="61"/>
        <v>1039.75</v>
      </c>
    </row>
    <row r="744" spans="1:12" x14ac:dyDescent="0.25">
      <c r="A744" s="409">
        <f t="shared" si="62"/>
        <v>45865</v>
      </c>
      <c r="E744" s="410">
        <v>1315</v>
      </c>
      <c r="F744" s="405">
        <f t="shared" si="59"/>
        <v>45669</v>
      </c>
      <c r="G744" s="403">
        <f t="shared" si="60"/>
        <v>1225</v>
      </c>
      <c r="I744" s="404"/>
      <c r="K744" s="404">
        <f t="shared" si="58"/>
        <v>45670</v>
      </c>
      <c r="L744" s="403">
        <f t="shared" si="61"/>
        <v>1040.25</v>
      </c>
    </row>
    <row r="745" spans="1:12" x14ac:dyDescent="0.25">
      <c r="A745" s="409">
        <f t="shared" si="62"/>
        <v>45866</v>
      </c>
      <c r="E745" s="410">
        <v>1320</v>
      </c>
      <c r="F745" s="405">
        <f t="shared" si="59"/>
        <v>45670</v>
      </c>
      <c r="G745" s="403">
        <f t="shared" si="60"/>
        <v>1250</v>
      </c>
      <c r="I745" s="404"/>
      <c r="K745" s="404">
        <f t="shared" si="58"/>
        <v>45671</v>
      </c>
      <c r="L745" s="403">
        <f t="shared" si="61"/>
        <v>1041.25</v>
      </c>
    </row>
    <row r="746" spans="1:12" x14ac:dyDescent="0.25">
      <c r="A746" s="409">
        <f t="shared" si="62"/>
        <v>45867</v>
      </c>
      <c r="E746" s="410">
        <v>1320</v>
      </c>
      <c r="F746" s="405">
        <f t="shared" si="59"/>
        <v>45671</v>
      </c>
      <c r="G746" s="403">
        <f t="shared" si="60"/>
        <v>1240</v>
      </c>
      <c r="I746" s="404"/>
      <c r="K746" s="404">
        <f t="shared" si="58"/>
        <v>45672</v>
      </c>
      <c r="L746" s="403">
        <f t="shared" si="61"/>
        <v>1041.75</v>
      </c>
    </row>
    <row r="747" spans="1:12" x14ac:dyDescent="0.25">
      <c r="A747" s="409">
        <f t="shared" si="62"/>
        <v>45868</v>
      </c>
      <c r="E747" s="410">
        <v>1320</v>
      </c>
      <c r="F747" s="405">
        <f t="shared" si="59"/>
        <v>45672</v>
      </c>
      <c r="G747" s="403">
        <f t="shared" si="60"/>
        <v>1225</v>
      </c>
      <c r="I747" s="404"/>
      <c r="K747" s="404">
        <f t="shared" si="58"/>
        <v>45673</v>
      </c>
      <c r="L747" s="403">
        <f t="shared" si="61"/>
        <v>1042.25</v>
      </c>
    </row>
    <row r="748" spans="1:12" x14ac:dyDescent="0.25">
      <c r="A748" s="409">
        <f t="shared" si="62"/>
        <v>45869</v>
      </c>
      <c r="E748" s="410">
        <v>1335</v>
      </c>
      <c r="F748" s="405">
        <f t="shared" si="59"/>
        <v>45673</v>
      </c>
      <c r="G748" s="403">
        <f t="shared" si="60"/>
        <v>1235</v>
      </c>
      <c r="I748" s="404"/>
      <c r="K748" s="404">
        <f t="shared" si="58"/>
        <v>45674</v>
      </c>
      <c r="L748" s="403">
        <f t="shared" si="61"/>
        <v>1044.5</v>
      </c>
    </row>
    <row r="749" spans="1:12" x14ac:dyDescent="0.25">
      <c r="A749" s="409">
        <f t="shared" si="62"/>
        <v>45870</v>
      </c>
      <c r="E749" s="410">
        <v>1335</v>
      </c>
      <c r="F749" s="405">
        <f t="shared" si="59"/>
        <v>45674</v>
      </c>
      <c r="G749" s="403">
        <f t="shared" si="60"/>
        <v>1235</v>
      </c>
      <c r="I749" s="404"/>
      <c r="K749" s="404">
        <f t="shared" si="58"/>
        <v>45675</v>
      </c>
      <c r="L749" s="403">
        <f t="shared" si="61"/>
        <v>1044.5</v>
      </c>
    </row>
    <row r="750" spans="1:12" x14ac:dyDescent="0.25">
      <c r="A750" s="409">
        <f t="shared" si="62"/>
        <v>45871</v>
      </c>
      <c r="E750" s="410">
        <v>1335</v>
      </c>
      <c r="F750" s="405">
        <f t="shared" si="59"/>
        <v>45675</v>
      </c>
      <c r="G750" s="403">
        <f t="shared" si="60"/>
        <v>1235</v>
      </c>
      <c r="I750" s="404"/>
      <c r="K750" s="404">
        <f t="shared" si="58"/>
        <v>45676</v>
      </c>
      <c r="L750" s="403">
        <f t="shared" si="61"/>
        <v>1044.5</v>
      </c>
    </row>
    <row r="751" spans="1:12" x14ac:dyDescent="0.25">
      <c r="A751" s="409">
        <f t="shared" si="62"/>
        <v>45872</v>
      </c>
      <c r="E751" s="410">
        <v>1335</v>
      </c>
      <c r="F751" s="405">
        <f t="shared" si="59"/>
        <v>45676</v>
      </c>
      <c r="G751" s="403">
        <f t="shared" si="60"/>
        <v>1235</v>
      </c>
      <c r="I751" s="404"/>
      <c r="K751" s="404">
        <f t="shared" si="58"/>
        <v>45677</v>
      </c>
      <c r="L751" s="403">
        <f t="shared" si="61"/>
        <v>1045.25</v>
      </c>
    </row>
    <row r="752" spans="1:12" x14ac:dyDescent="0.25">
      <c r="A752" s="409">
        <f t="shared" si="62"/>
        <v>45873</v>
      </c>
      <c r="E752" s="410">
        <v>1330</v>
      </c>
      <c r="F752" s="405">
        <f t="shared" si="59"/>
        <v>45677</v>
      </c>
      <c r="G752" s="403">
        <f t="shared" si="60"/>
        <v>1240</v>
      </c>
      <c r="I752" s="404"/>
      <c r="K752" s="404">
        <f t="shared" si="58"/>
        <v>45678</v>
      </c>
      <c r="L752" s="403">
        <f t="shared" si="61"/>
        <v>1045.9167</v>
      </c>
    </row>
    <row r="753" spans="1:12" x14ac:dyDescent="0.25">
      <c r="A753" s="409">
        <f t="shared" si="62"/>
        <v>45874</v>
      </c>
      <c r="E753" s="410">
        <v>1325</v>
      </c>
      <c r="F753" s="405">
        <f t="shared" si="59"/>
        <v>45678</v>
      </c>
      <c r="G753" s="403">
        <f t="shared" si="60"/>
        <v>1235</v>
      </c>
      <c r="I753" s="404"/>
      <c r="K753" s="404">
        <f t="shared" si="58"/>
        <v>45679</v>
      </c>
      <c r="L753" s="403">
        <f t="shared" si="61"/>
        <v>1047.25</v>
      </c>
    </row>
    <row r="754" spans="1:12" x14ac:dyDescent="0.25">
      <c r="A754" s="409">
        <f t="shared" si="62"/>
        <v>45875</v>
      </c>
      <c r="E754" s="410">
        <v>1320</v>
      </c>
      <c r="F754" s="405">
        <f t="shared" si="59"/>
        <v>45679</v>
      </c>
      <c r="G754" s="403">
        <f t="shared" si="60"/>
        <v>1240</v>
      </c>
      <c r="I754" s="404"/>
      <c r="K754" s="404">
        <f t="shared" si="58"/>
        <v>45680</v>
      </c>
      <c r="L754" s="403">
        <f t="shared" si="61"/>
        <v>1047.6667</v>
      </c>
    </row>
    <row r="755" spans="1:12" x14ac:dyDescent="0.25">
      <c r="A755" s="409">
        <f t="shared" si="62"/>
        <v>45876</v>
      </c>
      <c r="E755" s="410">
        <v>1325</v>
      </c>
      <c r="F755" s="405">
        <f t="shared" si="59"/>
        <v>45680</v>
      </c>
      <c r="G755" s="403">
        <f t="shared" si="60"/>
        <v>1240</v>
      </c>
      <c r="I755" s="404"/>
      <c r="K755" s="404">
        <f t="shared" si="58"/>
        <v>45681</v>
      </c>
      <c r="L755" s="403">
        <f t="shared" si="61"/>
        <v>1049.5833</v>
      </c>
    </row>
    <row r="756" spans="1:12" x14ac:dyDescent="0.25">
      <c r="A756" s="409">
        <f t="shared" si="62"/>
        <v>45877</v>
      </c>
      <c r="E756" s="410">
        <v>1325</v>
      </c>
      <c r="F756" s="405">
        <f t="shared" si="59"/>
        <v>45681</v>
      </c>
      <c r="G756" s="403">
        <f t="shared" si="60"/>
        <v>1225</v>
      </c>
      <c r="I756" s="404"/>
      <c r="K756" s="404">
        <f t="shared" si="58"/>
        <v>45682</v>
      </c>
      <c r="L756" s="403">
        <f t="shared" si="61"/>
        <v>1049.5833</v>
      </c>
    </row>
    <row r="757" spans="1:12" x14ac:dyDescent="0.25">
      <c r="A757" s="409">
        <f t="shared" si="62"/>
        <v>45878</v>
      </c>
      <c r="E757" s="410">
        <v>1325</v>
      </c>
      <c r="F757" s="405">
        <f t="shared" si="59"/>
        <v>45682</v>
      </c>
      <c r="G757" s="403">
        <f t="shared" si="60"/>
        <v>1225</v>
      </c>
      <c r="I757" s="404"/>
      <c r="K757" s="404">
        <f t="shared" si="58"/>
        <v>45683</v>
      </c>
      <c r="L757" s="403">
        <f t="shared" si="61"/>
        <v>1049.5833</v>
      </c>
    </row>
    <row r="758" spans="1:12" x14ac:dyDescent="0.25">
      <c r="A758" s="409">
        <f t="shared" si="62"/>
        <v>45879</v>
      </c>
      <c r="E758" s="410">
        <v>1325</v>
      </c>
      <c r="F758" s="405">
        <f t="shared" si="59"/>
        <v>45683</v>
      </c>
      <c r="G758" s="403">
        <f t="shared" si="60"/>
        <v>1225</v>
      </c>
      <c r="I758" s="404"/>
      <c r="K758" s="404">
        <f t="shared" si="58"/>
        <v>45684</v>
      </c>
      <c r="L758" s="403">
        <f t="shared" si="61"/>
        <v>1050.5</v>
      </c>
    </row>
    <row r="759" spans="1:12" x14ac:dyDescent="0.25">
      <c r="A759" s="409">
        <f t="shared" si="62"/>
        <v>45880</v>
      </c>
      <c r="E759" s="410">
        <v>1335</v>
      </c>
      <c r="F759" s="405">
        <f t="shared" si="59"/>
        <v>45684</v>
      </c>
      <c r="G759" s="403">
        <f t="shared" si="60"/>
        <v>1230</v>
      </c>
      <c r="I759" s="404"/>
      <c r="K759" s="404">
        <f t="shared" si="58"/>
        <v>45685</v>
      </c>
      <c r="L759" s="403">
        <f t="shared" si="61"/>
        <v>1050.9167</v>
      </c>
    </row>
    <row r="760" spans="1:12" x14ac:dyDescent="0.25">
      <c r="A760" s="409">
        <f t="shared" si="62"/>
        <v>45881</v>
      </c>
      <c r="E760" s="410">
        <v>1330</v>
      </c>
      <c r="F760" s="405">
        <f t="shared" si="59"/>
        <v>45685</v>
      </c>
      <c r="G760" s="403">
        <f t="shared" si="60"/>
        <v>1230</v>
      </c>
      <c r="I760" s="404"/>
      <c r="K760" s="404">
        <f t="shared" si="58"/>
        <v>45686</v>
      </c>
      <c r="L760" s="403">
        <f t="shared" si="61"/>
        <v>1051.5833</v>
      </c>
    </row>
    <row r="761" spans="1:12" x14ac:dyDescent="0.25">
      <c r="A761" s="409">
        <f t="shared" si="62"/>
        <v>45882</v>
      </c>
      <c r="E761" s="410">
        <v>1340</v>
      </c>
      <c r="F761" s="405">
        <f t="shared" si="59"/>
        <v>45686</v>
      </c>
      <c r="G761" s="403">
        <f t="shared" si="60"/>
        <v>1220</v>
      </c>
      <c r="I761" s="404"/>
      <c r="K761" s="404">
        <f t="shared" si="58"/>
        <v>45687</v>
      </c>
      <c r="L761" s="403">
        <f t="shared" si="61"/>
        <v>1052.5</v>
      </c>
    </row>
    <row r="762" spans="1:12" x14ac:dyDescent="0.25">
      <c r="A762" s="409">
        <f t="shared" si="62"/>
        <v>45883</v>
      </c>
      <c r="E762" s="410">
        <v>1320</v>
      </c>
      <c r="F762" s="405">
        <f t="shared" si="59"/>
        <v>45687</v>
      </c>
      <c r="G762" s="403">
        <f t="shared" si="60"/>
        <v>1220</v>
      </c>
      <c r="I762" s="404"/>
      <c r="K762" s="404">
        <f t="shared" si="58"/>
        <v>45688</v>
      </c>
      <c r="L762" s="403">
        <f t="shared" si="61"/>
        <v>1053.5</v>
      </c>
    </row>
    <row r="763" spans="1:12" x14ac:dyDescent="0.25">
      <c r="A763" s="409">
        <f t="shared" si="62"/>
        <v>45884</v>
      </c>
      <c r="E763" s="410">
        <v>1320</v>
      </c>
      <c r="F763" s="405">
        <f t="shared" si="59"/>
        <v>45688</v>
      </c>
      <c r="G763" s="403">
        <f t="shared" si="60"/>
        <v>1220</v>
      </c>
      <c r="I763" s="404"/>
      <c r="K763" s="404">
        <f t="shared" si="58"/>
        <v>45689</v>
      </c>
      <c r="L763" s="403">
        <f t="shared" si="61"/>
        <v>1053.5</v>
      </c>
    </row>
    <row r="764" spans="1:12" x14ac:dyDescent="0.25">
      <c r="A764" s="409">
        <f t="shared" si="62"/>
        <v>45885</v>
      </c>
      <c r="E764" s="410">
        <v>1320</v>
      </c>
      <c r="F764" s="405">
        <f t="shared" si="59"/>
        <v>45689</v>
      </c>
      <c r="G764" s="403">
        <f t="shared" si="60"/>
        <v>1220</v>
      </c>
      <c r="I764" s="404"/>
      <c r="K764" s="404">
        <f t="shared" si="58"/>
        <v>45690</v>
      </c>
      <c r="L764" s="403">
        <f t="shared" si="61"/>
        <v>1053.5</v>
      </c>
    </row>
    <row r="765" spans="1:12" x14ac:dyDescent="0.25">
      <c r="A765" s="409">
        <f t="shared" si="62"/>
        <v>45886</v>
      </c>
      <c r="E765" s="410">
        <v>1320</v>
      </c>
      <c r="F765" s="405">
        <f t="shared" si="59"/>
        <v>45690</v>
      </c>
      <c r="G765" s="403">
        <f t="shared" si="60"/>
        <v>1220</v>
      </c>
      <c r="I765" s="404"/>
      <c r="K765" s="404">
        <f t="shared" si="58"/>
        <v>45691</v>
      </c>
      <c r="L765" s="403">
        <f t="shared" si="61"/>
        <v>1053.9167</v>
      </c>
    </row>
    <row r="766" spans="1:12" x14ac:dyDescent="0.25">
      <c r="A766" s="409">
        <f t="shared" si="62"/>
        <v>45887</v>
      </c>
      <c r="E766" s="410">
        <v>1320</v>
      </c>
      <c r="F766" s="405">
        <f t="shared" si="59"/>
        <v>45691</v>
      </c>
      <c r="G766" s="403">
        <f t="shared" si="60"/>
        <v>1220</v>
      </c>
      <c r="I766" s="404"/>
      <c r="K766" s="404">
        <f t="shared" si="58"/>
        <v>45692</v>
      </c>
      <c r="L766" s="403">
        <f t="shared" si="61"/>
        <v>1054.25</v>
      </c>
    </row>
    <row r="767" spans="1:12" x14ac:dyDescent="0.25">
      <c r="A767" s="409">
        <f t="shared" si="62"/>
        <v>45888</v>
      </c>
      <c r="E767" s="410">
        <v>1320</v>
      </c>
      <c r="F767" s="405">
        <f t="shared" si="59"/>
        <v>45692</v>
      </c>
      <c r="G767" s="403">
        <f t="shared" si="60"/>
        <v>1215</v>
      </c>
      <c r="I767" s="404"/>
      <c r="K767" s="404">
        <f t="shared" si="58"/>
        <v>45693</v>
      </c>
      <c r="L767" s="403">
        <f t="shared" si="61"/>
        <v>1054.7083</v>
      </c>
    </row>
    <row r="768" spans="1:12" x14ac:dyDescent="0.25">
      <c r="A768" s="409">
        <f t="shared" si="62"/>
        <v>45889</v>
      </c>
      <c r="E768" s="410">
        <v>1320</v>
      </c>
      <c r="F768" s="405">
        <f t="shared" si="59"/>
        <v>45693</v>
      </c>
      <c r="G768" s="403">
        <f t="shared" si="60"/>
        <v>1215</v>
      </c>
      <c r="I768" s="404"/>
      <c r="K768" s="404">
        <f t="shared" si="58"/>
        <v>45694</v>
      </c>
      <c r="L768" s="403">
        <f t="shared" si="61"/>
        <v>1054.875</v>
      </c>
    </row>
    <row r="769" spans="1:12" x14ac:dyDescent="0.25">
      <c r="A769" s="409">
        <f t="shared" si="62"/>
        <v>45890</v>
      </c>
      <c r="E769" s="410">
        <v>1320</v>
      </c>
      <c r="F769" s="405">
        <f t="shared" si="59"/>
        <v>45694</v>
      </c>
      <c r="G769" s="403">
        <f t="shared" si="60"/>
        <v>1210</v>
      </c>
      <c r="I769" s="404"/>
      <c r="K769" s="404">
        <f t="shared" si="58"/>
        <v>45695</v>
      </c>
      <c r="L769" s="403">
        <f t="shared" si="61"/>
        <v>1055.9167</v>
      </c>
    </row>
    <row r="770" spans="1:12" x14ac:dyDescent="0.25">
      <c r="A770" s="409">
        <f t="shared" si="62"/>
        <v>45891</v>
      </c>
      <c r="E770" s="410">
        <v>1320</v>
      </c>
      <c r="F770" s="405">
        <f t="shared" si="59"/>
        <v>45695</v>
      </c>
      <c r="G770" s="403">
        <f t="shared" si="60"/>
        <v>1205</v>
      </c>
      <c r="I770" s="404"/>
      <c r="K770" s="404">
        <f t="shared" si="58"/>
        <v>45696</v>
      </c>
      <c r="L770" s="403">
        <f t="shared" si="61"/>
        <v>1055.9167</v>
      </c>
    </row>
    <row r="771" spans="1:12" x14ac:dyDescent="0.25">
      <c r="A771" s="409">
        <f t="shared" si="62"/>
        <v>45892</v>
      </c>
      <c r="E771" s="410">
        <v>1320</v>
      </c>
      <c r="F771" s="405">
        <f t="shared" si="59"/>
        <v>45696</v>
      </c>
      <c r="G771" s="403">
        <f t="shared" si="60"/>
        <v>1205</v>
      </c>
      <c r="I771" s="404"/>
      <c r="K771" s="404">
        <f t="shared" ref="K771:K834" si="63">+K770+1</f>
        <v>45697</v>
      </c>
      <c r="L771" s="403">
        <f t="shared" si="61"/>
        <v>1055.9167</v>
      </c>
    </row>
    <row r="772" spans="1:12" x14ac:dyDescent="0.25">
      <c r="A772" s="409">
        <f t="shared" si="62"/>
        <v>45893</v>
      </c>
      <c r="E772" s="410">
        <v>1320</v>
      </c>
      <c r="F772" s="405">
        <f t="shared" ref="F772:F835" si="64">F771+1</f>
        <v>45697</v>
      </c>
      <c r="G772" s="403">
        <f t="shared" ref="G772:G835" si="65">+IF(SUMIFS($E$2:$E$1575,$A$2:$A$1575,F772)=0,G771,SUMIFS($E$2:$E$1575,$A$2:$A$1575,F772))</f>
        <v>1205</v>
      </c>
      <c r="I772" s="404"/>
      <c r="K772" s="404">
        <f t="shared" si="63"/>
        <v>45698</v>
      </c>
      <c r="L772" s="403">
        <f t="shared" si="61"/>
        <v>1056.375</v>
      </c>
    </row>
    <row r="773" spans="1:12" x14ac:dyDescent="0.25">
      <c r="A773" s="409">
        <f t="shared" si="62"/>
        <v>45894</v>
      </c>
      <c r="E773" s="410">
        <v>1320</v>
      </c>
      <c r="F773" s="405">
        <f t="shared" si="64"/>
        <v>45698</v>
      </c>
      <c r="G773" s="403">
        <f t="shared" si="65"/>
        <v>1205</v>
      </c>
      <c r="I773" s="404"/>
      <c r="K773" s="404">
        <f t="shared" si="63"/>
        <v>45699</v>
      </c>
      <c r="L773" s="403">
        <f t="shared" si="61"/>
        <v>1056.625</v>
      </c>
    </row>
    <row r="774" spans="1:12" x14ac:dyDescent="0.25">
      <c r="A774" s="409">
        <f t="shared" si="62"/>
        <v>45895</v>
      </c>
      <c r="E774" s="410">
        <v>1320</v>
      </c>
      <c r="F774" s="405">
        <f t="shared" si="64"/>
        <v>45699</v>
      </c>
      <c r="G774" s="403">
        <f t="shared" si="65"/>
        <v>1215</v>
      </c>
      <c r="I774" s="404"/>
      <c r="K774" s="404">
        <f t="shared" si="63"/>
        <v>45700</v>
      </c>
      <c r="L774" s="403">
        <f t="shared" si="61"/>
        <v>1056.875</v>
      </c>
    </row>
    <row r="775" spans="1:12" x14ac:dyDescent="0.25">
      <c r="A775" s="409">
        <f t="shared" si="62"/>
        <v>45896</v>
      </c>
      <c r="E775" s="410">
        <v>1320</v>
      </c>
      <c r="F775" s="405">
        <f t="shared" si="64"/>
        <v>45700</v>
      </c>
      <c r="G775" s="403">
        <f t="shared" si="65"/>
        <v>1220</v>
      </c>
      <c r="I775" s="404"/>
      <c r="K775" s="404">
        <f t="shared" si="63"/>
        <v>45701</v>
      </c>
      <c r="L775" s="403">
        <f t="shared" si="61"/>
        <v>1057.4583</v>
      </c>
    </row>
    <row r="776" spans="1:12" x14ac:dyDescent="0.25">
      <c r="A776" s="409">
        <f t="shared" si="62"/>
        <v>45897</v>
      </c>
      <c r="E776" s="410">
        <v>1350</v>
      </c>
      <c r="F776" s="405">
        <f t="shared" si="64"/>
        <v>45701</v>
      </c>
      <c r="G776" s="403">
        <f t="shared" si="65"/>
        <v>1225</v>
      </c>
      <c r="I776" s="404"/>
      <c r="K776" s="404">
        <f t="shared" si="63"/>
        <v>45702</v>
      </c>
      <c r="L776" s="403">
        <f t="shared" ref="L776:L839" si="66">+IF(SUMIFS($J$1:$J$1574,$I$1:$I$1574,K776)=0,L775,SUMIFS($J$1:$J$1574,$I$1:$I$1574,K776))</f>
        <v>1058.5</v>
      </c>
    </row>
    <row r="777" spans="1:12" x14ac:dyDescent="0.25">
      <c r="A777" s="409">
        <f t="shared" si="62"/>
        <v>45898</v>
      </c>
      <c r="E777" s="410">
        <v>1320</v>
      </c>
      <c r="F777" s="405">
        <f t="shared" si="64"/>
        <v>45702</v>
      </c>
      <c r="G777" s="403">
        <f t="shared" si="65"/>
        <v>1220</v>
      </c>
      <c r="I777" s="404"/>
      <c r="K777" s="404">
        <f t="shared" si="63"/>
        <v>45703</v>
      </c>
      <c r="L777" s="403">
        <f t="shared" si="66"/>
        <v>1058.5</v>
      </c>
    </row>
    <row r="778" spans="1:12" x14ac:dyDescent="0.25">
      <c r="A778" s="409">
        <f t="shared" si="62"/>
        <v>45899</v>
      </c>
      <c r="E778" s="410">
        <v>1320</v>
      </c>
      <c r="F778" s="405">
        <f t="shared" si="64"/>
        <v>45703</v>
      </c>
      <c r="G778" s="403">
        <f t="shared" si="65"/>
        <v>1220</v>
      </c>
      <c r="I778" s="404"/>
      <c r="K778" s="404">
        <f t="shared" si="63"/>
        <v>45704</v>
      </c>
      <c r="L778" s="403">
        <f t="shared" si="66"/>
        <v>1058.5</v>
      </c>
    </row>
    <row r="779" spans="1:12" x14ac:dyDescent="0.25">
      <c r="A779" s="409">
        <f t="shared" si="62"/>
        <v>45900</v>
      </c>
      <c r="E779" s="410">
        <v>1345</v>
      </c>
      <c r="F779" s="405">
        <f t="shared" si="64"/>
        <v>45704</v>
      </c>
      <c r="G779" s="403">
        <f t="shared" si="65"/>
        <v>1220</v>
      </c>
      <c r="I779" s="404"/>
      <c r="K779" s="404">
        <f t="shared" si="63"/>
        <v>45705</v>
      </c>
      <c r="L779" s="403">
        <f t="shared" si="66"/>
        <v>1059.0833</v>
      </c>
    </row>
    <row r="780" spans="1:12" x14ac:dyDescent="0.25">
      <c r="A780" s="409">
        <f t="shared" si="62"/>
        <v>45901</v>
      </c>
      <c r="E780" s="410">
        <v>1370</v>
      </c>
      <c r="F780" s="405">
        <f t="shared" si="64"/>
        <v>45705</v>
      </c>
      <c r="G780" s="403">
        <f t="shared" si="65"/>
        <v>1235</v>
      </c>
      <c r="I780" s="404"/>
      <c r="K780" s="404">
        <f t="shared" si="63"/>
        <v>45706</v>
      </c>
      <c r="L780" s="403">
        <f t="shared" si="66"/>
        <v>1059.1667</v>
      </c>
    </row>
    <row r="781" spans="1:12" x14ac:dyDescent="0.25">
      <c r="A781" s="409">
        <f t="shared" si="62"/>
        <v>45902</v>
      </c>
      <c r="E781" s="410">
        <v>1350</v>
      </c>
      <c r="F781" s="405">
        <f t="shared" si="64"/>
        <v>45706</v>
      </c>
      <c r="G781" s="403">
        <f t="shared" si="65"/>
        <v>1235</v>
      </c>
      <c r="I781" s="404"/>
      <c r="K781" s="404">
        <f t="shared" si="63"/>
        <v>45707</v>
      </c>
      <c r="L781" s="403">
        <f t="shared" si="66"/>
        <v>1059.375</v>
      </c>
    </row>
    <row r="782" spans="1:12" x14ac:dyDescent="0.25">
      <c r="A782" s="409">
        <f t="shared" si="62"/>
        <v>45903</v>
      </c>
      <c r="E782" s="410">
        <v>1365</v>
      </c>
      <c r="F782" s="405">
        <f t="shared" si="64"/>
        <v>45707</v>
      </c>
      <c r="G782" s="403">
        <f t="shared" si="65"/>
        <v>1225</v>
      </c>
      <c r="I782" s="404"/>
      <c r="K782" s="404">
        <f t="shared" si="63"/>
        <v>45708</v>
      </c>
      <c r="L782" s="403">
        <f t="shared" si="66"/>
        <v>1059.875</v>
      </c>
    </row>
    <row r="783" spans="1:12" x14ac:dyDescent="0.25">
      <c r="A783" s="409">
        <f t="shared" si="62"/>
        <v>45904</v>
      </c>
      <c r="E783" s="410">
        <v>1370</v>
      </c>
      <c r="F783" s="405">
        <f t="shared" si="64"/>
        <v>45708</v>
      </c>
      <c r="G783" s="403">
        <f t="shared" si="65"/>
        <v>1225</v>
      </c>
      <c r="I783" s="404"/>
      <c r="K783" s="404">
        <f t="shared" si="63"/>
        <v>45709</v>
      </c>
      <c r="L783" s="403">
        <f t="shared" si="66"/>
        <v>1060.875</v>
      </c>
    </row>
    <row r="784" spans="1:12" x14ac:dyDescent="0.25">
      <c r="A784" s="409">
        <f t="shared" si="62"/>
        <v>45905</v>
      </c>
      <c r="E784" s="410">
        <v>1370</v>
      </c>
      <c r="F784" s="405">
        <f t="shared" si="64"/>
        <v>45709</v>
      </c>
      <c r="G784" s="403">
        <f t="shared" si="65"/>
        <v>1230</v>
      </c>
      <c r="I784" s="404"/>
      <c r="K784" s="404">
        <f t="shared" si="63"/>
        <v>45710</v>
      </c>
      <c r="L784" s="403">
        <f t="shared" si="66"/>
        <v>1060.875</v>
      </c>
    </row>
    <row r="785" spans="1:12" x14ac:dyDescent="0.25">
      <c r="A785" s="409">
        <f t="shared" si="62"/>
        <v>45906</v>
      </c>
      <c r="E785" s="410">
        <v>1370</v>
      </c>
      <c r="F785" s="405">
        <f t="shared" si="64"/>
        <v>45710</v>
      </c>
      <c r="G785" s="403">
        <f t="shared" si="65"/>
        <v>1230</v>
      </c>
      <c r="I785" s="404"/>
      <c r="K785" s="404">
        <f t="shared" si="63"/>
        <v>45711</v>
      </c>
      <c r="L785" s="403">
        <f t="shared" si="66"/>
        <v>1060.875</v>
      </c>
    </row>
    <row r="786" spans="1:12" x14ac:dyDescent="0.25">
      <c r="A786" s="409">
        <f t="shared" si="62"/>
        <v>45907</v>
      </c>
      <c r="E786" s="410">
        <v>1385</v>
      </c>
      <c r="F786" s="405">
        <f t="shared" si="64"/>
        <v>45711</v>
      </c>
      <c r="G786" s="403">
        <f t="shared" si="65"/>
        <v>1230</v>
      </c>
      <c r="I786" s="404"/>
      <c r="K786" s="404">
        <f t="shared" si="63"/>
        <v>45712</v>
      </c>
      <c r="L786" s="403">
        <f t="shared" si="66"/>
        <v>1061.125</v>
      </c>
    </row>
    <row r="787" spans="1:12" x14ac:dyDescent="0.25">
      <c r="A787" s="409">
        <f t="shared" si="62"/>
        <v>45908</v>
      </c>
      <c r="E787" s="410">
        <v>1385</v>
      </c>
      <c r="F787" s="405">
        <f t="shared" si="64"/>
        <v>45712</v>
      </c>
      <c r="G787" s="403">
        <f t="shared" si="65"/>
        <v>1240</v>
      </c>
      <c r="I787" s="404"/>
      <c r="K787" s="404">
        <f t="shared" si="63"/>
        <v>45713</v>
      </c>
      <c r="L787" s="403">
        <f t="shared" si="66"/>
        <v>1061.625</v>
      </c>
    </row>
    <row r="788" spans="1:12" x14ac:dyDescent="0.25">
      <c r="A788" s="409">
        <f t="shared" si="62"/>
        <v>45909</v>
      </c>
      <c r="E788" s="410">
        <v>1395</v>
      </c>
      <c r="F788" s="405">
        <f t="shared" si="64"/>
        <v>45713</v>
      </c>
      <c r="G788" s="403">
        <f t="shared" si="65"/>
        <v>1240</v>
      </c>
      <c r="I788" s="404"/>
      <c r="K788" s="404">
        <f t="shared" si="63"/>
        <v>45714</v>
      </c>
      <c r="L788" s="403">
        <f t="shared" si="66"/>
        <v>1061.875</v>
      </c>
    </row>
    <row r="789" spans="1:12" x14ac:dyDescent="0.25">
      <c r="A789" s="409">
        <f t="shared" si="62"/>
        <v>45910</v>
      </c>
      <c r="E789" s="410">
        <v>1410</v>
      </c>
      <c r="F789" s="405">
        <f t="shared" si="64"/>
        <v>45714</v>
      </c>
      <c r="G789" s="403">
        <f t="shared" si="65"/>
        <v>1230</v>
      </c>
      <c r="I789" s="404"/>
      <c r="K789" s="404">
        <f t="shared" si="63"/>
        <v>45715</v>
      </c>
      <c r="L789" s="403">
        <f t="shared" si="66"/>
        <v>1062.375</v>
      </c>
    </row>
    <row r="790" spans="1:12" x14ac:dyDescent="0.25">
      <c r="A790" s="409">
        <f t="shared" si="62"/>
        <v>45911</v>
      </c>
      <c r="E790" s="410">
        <v>1425</v>
      </c>
      <c r="F790" s="405">
        <f t="shared" si="64"/>
        <v>45715</v>
      </c>
      <c r="G790" s="403">
        <f t="shared" si="65"/>
        <v>1225</v>
      </c>
      <c r="I790" s="404"/>
      <c r="K790" s="404">
        <f t="shared" si="63"/>
        <v>45716</v>
      </c>
      <c r="L790" s="403">
        <f t="shared" si="66"/>
        <v>1064.375</v>
      </c>
    </row>
    <row r="791" spans="1:12" x14ac:dyDescent="0.25">
      <c r="A791" s="409">
        <f t="shared" si="62"/>
        <v>45912</v>
      </c>
      <c r="E791" s="410">
        <v>1425</v>
      </c>
      <c r="F791" s="405">
        <f t="shared" si="64"/>
        <v>45716</v>
      </c>
      <c r="G791" s="403">
        <f t="shared" si="65"/>
        <v>1230</v>
      </c>
      <c r="I791" s="404"/>
      <c r="K791" s="404">
        <f t="shared" si="63"/>
        <v>45717</v>
      </c>
      <c r="L791" s="403">
        <f t="shared" si="66"/>
        <v>1064.375</v>
      </c>
    </row>
    <row r="792" spans="1:12" x14ac:dyDescent="0.25">
      <c r="A792" s="409">
        <f t="shared" si="62"/>
        <v>45913</v>
      </c>
      <c r="E792" s="410">
        <v>1425</v>
      </c>
      <c r="F792" s="405">
        <f t="shared" si="64"/>
        <v>45717</v>
      </c>
      <c r="G792" s="403">
        <f t="shared" si="65"/>
        <v>1230</v>
      </c>
      <c r="I792" s="404"/>
      <c r="K792" s="404">
        <f t="shared" si="63"/>
        <v>45718</v>
      </c>
      <c r="L792" s="403">
        <f t="shared" si="66"/>
        <v>1064.375</v>
      </c>
    </row>
    <row r="793" spans="1:12" x14ac:dyDescent="0.25">
      <c r="A793" s="409">
        <f t="shared" si="62"/>
        <v>45914</v>
      </c>
      <c r="E793" s="410">
        <v>1455</v>
      </c>
      <c r="F793" s="405">
        <f t="shared" si="64"/>
        <v>45718</v>
      </c>
      <c r="G793" s="403">
        <f t="shared" si="65"/>
        <v>1230</v>
      </c>
      <c r="I793" s="404"/>
      <c r="K793" s="404">
        <f t="shared" si="63"/>
        <v>45719</v>
      </c>
      <c r="L793" s="403">
        <f t="shared" si="66"/>
        <v>1064.375</v>
      </c>
    </row>
    <row r="794" spans="1:12" x14ac:dyDescent="0.25">
      <c r="A794" s="409">
        <f t="shared" si="62"/>
        <v>45915</v>
      </c>
      <c r="E794" s="410">
        <v>1455</v>
      </c>
      <c r="F794" s="405">
        <f t="shared" si="64"/>
        <v>45719</v>
      </c>
      <c r="G794" s="403">
        <f t="shared" si="65"/>
        <v>1230</v>
      </c>
      <c r="I794" s="404"/>
      <c r="K794" s="404">
        <f t="shared" si="63"/>
        <v>45720</v>
      </c>
      <c r="L794" s="403">
        <f t="shared" si="66"/>
        <v>1064.375</v>
      </c>
    </row>
    <row r="795" spans="1:12" x14ac:dyDescent="0.25">
      <c r="A795" s="409">
        <f t="shared" si="62"/>
        <v>45916</v>
      </c>
      <c r="E795" s="410">
        <v>1490</v>
      </c>
      <c r="F795" s="405">
        <f t="shared" si="64"/>
        <v>45720</v>
      </c>
      <c r="G795" s="403">
        <f t="shared" si="65"/>
        <v>1230</v>
      </c>
      <c r="I795" s="404"/>
      <c r="K795" s="404">
        <f t="shared" si="63"/>
        <v>45721</v>
      </c>
      <c r="L795" s="403">
        <f t="shared" si="66"/>
        <v>1064.375</v>
      </c>
    </row>
    <row r="796" spans="1:12" x14ac:dyDescent="0.25">
      <c r="A796" s="409">
        <f t="shared" si="62"/>
        <v>45917</v>
      </c>
      <c r="E796" s="410">
        <v>1510</v>
      </c>
      <c r="F796" s="405">
        <f t="shared" si="64"/>
        <v>45721</v>
      </c>
      <c r="G796" s="403">
        <f t="shared" si="65"/>
        <v>1225</v>
      </c>
      <c r="I796" s="404"/>
      <c r="K796" s="404">
        <f t="shared" si="63"/>
        <v>45722</v>
      </c>
      <c r="L796" s="403">
        <f t="shared" si="66"/>
        <v>1064.625</v>
      </c>
    </row>
    <row r="797" spans="1:12" x14ac:dyDescent="0.25">
      <c r="A797" s="409">
        <f t="shared" si="62"/>
        <v>45918</v>
      </c>
      <c r="E797" s="410">
        <v>1520</v>
      </c>
      <c r="F797" s="405">
        <f t="shared" si="64"/>
        <v>45722</v>
      </c>
      <c r="G797" s="403">
        <f t="shared" si="65"/>
        <v>1215</v>
      </c>
      <c r="I797" s="404"/>
      <c r="K797" s="404">
        <f t="shared" si="63"/>
        <v>45723</v>
      </c>
      <c r="L797" s="403">
        <f t="shared" si="66"/>
        <v>1066.0417</v>
      </c>
    </row>
    <row r="798" spans="1:12" x14ac:dyDescent="0.25">
      <c r="A798" s="409">
        <f t="shared" ref="A798:A838" si="67">+A797+1</f>
        <v>45919</v>
      </c>
      <c r="E798" s="410">
        <v>1520</v>
      </c>
      <c r="F798" s="405">
        <f t="shared" si="64"/>
        <v>45723</v>
      </c>
      <c r="G798" s="403">
        <f t="shared" si="65"/>
        <v>1215</v>
      </c>
      <c r="I798" s="404"/>
      <c r="K798" s="404">
        <f t="shared" si="63"/>
        <v>45724</v>
      </c>
      <c r="L798" s="403">
        <f t="shared" si="66"/>
        <v>1066.0417</v>
      </c>
    </row>
    <row r="799" spans="1:12" x14ac:dyDescent="0.25">
      <c r="A799" s="409">
        <f t="shared" si="67"/>
        <v>45920</v>
      </c>
      <c r="E799" s="410">
        <v>1520</v>
      </c>
      <c r="F799" s="405">
        <f t="shared" si="64"/>
        <v>45724</v>
      </c>
      <c r="G799" s="403">
        <f t="shared" si="65"/>
        <v>1215</v>
      </c>
      <c r="I799" s="404"/>
      <c r="K799" s="404">
        <f t="shared" si="63"/>
        <v>45725</v>
      </c>
      <c r="L799" s="403">
        <f t="shared" si="66"/>
        <v>1066.0417</v>
      </c>
    </row>
    <row r="800" spans="1:12" x14ac:dyDescent="0.25">
      <c r="A800" s="409">
        <f t="shared" si="67"/>
        <v>45921</v>
      </c>
      <c r="E800" s="410">
        <v>1475</v>
      </c>
      <c r="F800" s="405">
        <f t="shared" si="64"/>
        <v>45725</v>
      </c>
      <c r="G800" s="403">
        <f t="shared" si="65"/>
        <v>1215</v>
      </c>
      <c r="I800" s="404"/>
      <c r="K800" s="404">
        <f t="shared" si="63"/>
        <v>45726</v>
      </c>
      <c r="L800" s="403">
        <f t="shared" si="66"/>
        <v>1066.3333</v>
      </c>
    </row>
    <row r="801" spans="1:12" x14ac:dyDescent="0.25">
      <c r="A801" s="409">
        <f t="shared" si="67"/>
        <v>45922</v>
      </c>
      <c r="E801" s="410">
        <v>1410</v>
      </c>
      <c r="F801" s="405">
        <f t="shared" si="64"/>
        <v>45726</v>
      </c>
      <c r="G801" s="403">
        <f t="shared" si="65"/>
        <v>1225</v>
      </c>
      <c r="I801" s="404"/>
      <c r="K801" s="404">
        <f t="shared" si="63"/>
        <v>45727</v>
      </c>
      <c r="L801" s="403">
        <f t="shared" si="66"/>
        <v>1066.6667</v>
      </c>
    </row>
    <row r="802" spans="1:12" x14ac:dyDescent="0.25">
      <c r="A802" s="409">
        <f t="shared" si="67"/>
        <v>45923</v>
      </c>
      <c r="E802" s="410">
        <v>1405</v>
      </c>
      <c r="F802" s="405">
        <f t="shared" si="64"/>
        <v>45727</v>
      </c>
      <c r="G802" s="403">
        <f t="shared" si="65"/>
        <v>1220</v>
      </c>
      <c r="I802" s="404"/>
      <c r="K802" s="404">
        <f t="shared" si="63"/>
        <v>45728</v>
      </c>
      <c r="L802" s="403">
        <f t="shared" si="66"/>
        <v>1066.875</v>
      </c>
    </row>
    <row r="803" spans="1:12" x14ac:dyDescent="0.25">
      <c r="A803" s="409">
        <f t="shared" si="67"/>
        <v>45924</v>
      </c>
      <c r="E803" s="410">
        <v>1410</v>
      </c>
      <c r="F803" s="405">
        <f t="shared" si="64"/>
        <v>45728</v>
      </c>
      <c r="G803" s="403">
        <f t="shared" si="65"/>
        <v>1230</v>
      </c>
      <c r="I803" s="404"/>
      <c r="K803" s="404">
        <f t="shared" si="63"/>
        <v>45729</v>
      </c>
      <c r="L803" s="403">
        <f t="shared" si="66"/>
        <v>1067.125</v>
      </c>
    </row>
    <row r="804" spans="1:12" x14ac:dyDescent="0.25">
      <c r="A804" s="409">
        <f t="shared" si="67"/>
        <v>45925</v>
      </c>
      <c r="E804" s="410">
        <v>1440</v>
      </c>
      <c r="F804" s="405">
        <f t="shared" si="64"/>
        <v>45729</v>
      </c>
      <c r="G804" s="403">
        <f t="shared" si="65"/>
        <v>1235</v>
      </c>
      <c r="I804" s="404"/>
      <c r="K804" s="404">
        <f t="shared" si="63"/>
        <v>45730</v>
      </c>
      <c r="L804" s="403">
        <f t="shared" si="66"/>
        <v>1068.5417</v>
      </c>
    </row>
    <row r="805" spans="1:12" x14ac:dyDescent="0.25">
      <c r="A805" s="409">
        <f t="shared" si="67"/>
        <v>45926</v>
      </c>
      <c r="E805" s="410">
        <v>1440</v>
      </c>
      <c r="F805" s="405">
        <f t="shared" si="64"/>
        <v>45730</v>
      </c>
      <c r="G805" s="403">
        <f t="shared" si="65"/>
        <v>1240</v>
      </c>
      <c r="I805" s="404"/>
      <c r="K805" s="404">
        <f t="shared" si="63"/>
        <v>45731</v>
      </c>
      <c r="L805" s="403">
        <f t="shared" si="66"/>
        <v>1068.5417</v>
      </c>
    </row>
    <row r="806" spans="1:12" x14ac:dyDescent="0.25">
      <c r="A806" s="409">
        <f t="shared" si="67"/>
        <v>45927</v>
      </c>
      <c r="E806" s="410">
        <v>1440</v>
      </c>
      <c r="F806" s="405">
        <f t="shared" si="64"/>
        <v>45731</v>
      </c>
      <c r="G806" s="403">
        <f t="shared" si="65"/>
        <v>1240</v>
      </c>
      <c r="K806" s="404">
        <f t="shared" si="63"/>
        <v>45732</v>
      </c>
      <c r="L806" s="403">
        <f t="shared" si="66"/>
        <v>1068.5417</v>
      </c>
    </row>
    <row r="807" spans="1:12" x14ac:dyDescent="0.25">
      <c r="A807" s="409">
        <f t="shared" si="67"/>
        <v>45928</v>
      </c>
      <c r="E807" s="410">
        <v>1430</v>
      </c>
      <c r="F807" s="405">
        <f t="shared" si="64"/>
        <v>45732</v>
      </c>
      <c r="G807" s="403">
        <f t="shared" si="65"/>
        <v>1240</v>
      </c>
      <c r="K807" s="404">
        <f t="shared" si="63"/>
        <v>45733</v>
      </c>
      <c r="L807" s="403">
        <f t="shared" si="66"/>
        <v>1068.9167</v>
      </c>
    </row>
    <row r="808" spans="1:12" x14ac:dyDescent="0.25">
      <c r="A808" s="409">
        <f t="shared" si="67"/>
        <v>45929</v>
      </c>
      <c r="E808" s="410">
        <v>1445</v>
      </c>
      <c r="F808" s="405">
        <f t="shared" si="64"/>
        <v>45733</v>
      </c>
      <c r="G808" s="403">
        <f t="shared" si="65"/>
        <v>1255</v>
      </c>
      <c r="K808" s="404">
        <f t="shared" si="63"/>
        <v>45734</v>
      </c>
      <c r="L808" s="403">
        <f t="shared" si="66"/>
        <v>1069.125</v>
      </c>
    </row>
    <row r="809" spans="1:12" x14ac:dyDescent="0.25">
      <c r="A809" s="409">
        <f t="shared" si="67"/>
        <v>45930</v>
      </c>
      <c r="E809" s="410">
        <v>1460</v>
      </c>
      <c r="F809" s="405">
        <f t="shared" si="64"/>
        <v>45734</v>
      </c>
      <c r="G809" s="403">
        <f t="shared" si="65"/>
        <v>1285</v>
      </c>
      <c r="K809" s="404">
        <f t="shared" si="63"/>
        <v>45735</v>
      </c>
      <c r="L809" s="403">
        <f t="shared" si="66"/>
        <v>1069.625</v>
      </c>
    </row>
    <row r="810" spans="1:12" x14ac:dyDescent="0.25">
      <c r="A810" s="409">
        <f t="shared" si="67"/>
        <v>45931</v>
      </c>
      <c r="E810" s="410">
        <v>1450</v>
      </c>
      <c r="F810" s="405">
        <f t="shared" si="64"/>
        <v>45735</v>
      </c>
      <c r="G810" s="403">
        <f t="shared" si="65"/>
        <v>1280</v>
      </c>
      <c r="K810" s="404">
        <f t="shared" si="63"/>
        <v>45736</v>
      </c>
      <c r="L810" s="403">
        <f t="shared" si="66"/>
        <v>1069.8333</v>
      </c>
    </row>
    <row r="811" spans="1:12" x14ac:dyDescent="0.25">
      <c r="A811" s="409">
        <f t="shared" si="67"/>
        <v>45932</v>
      </c>
      <c r="E811" s="410">
        <v>1440</v>
      </c>
      <c r="F811" s="405">
        <f t="shared" si="64"/>
        <v>45736</v>
      </c>
      <c r="G811" s="403">
        <f t="shared" si="65"/>
        <v>1265</v>
      </c>
      <c r="K811" s="404">
        <f t="shared" si="63"/>
        <v>45737</v>
      </c>
      <c r="L811" s="403">
        <f t="shared" si="66"/>
        <v>1071.3333</v>
      </c>
    </row>
    <row r="812" spans="1:12" x14ac:dyDescent="0.25">
      <c r="A812" s="409">
        <f t="shared" si="67"/>
        <v>45933</v>
      </c>
      <c r="E812" s="410">
        <v>1440</v>
      </c>
      <c r="F812" s="405">
        <f t="shared" si="64"/>
        <v>45737</v>
      </c>
      <c r="G812" s="403">
        <f t="shared" si="65"/>
        <v>1280</v>
      </c>
      <c r="K812" s="404">
        <f t="shared" si="63"/>
        <v>45738</v>
      </c>
      <c r="L812" s="403">
        <f t="shared" si="66"/>
        <v>1071.3333</v>
      </c>
    </row>
    <row r="813" spans="1:12" x14ac:dyDescent="0.25">
      <c r="A813" s="409">
        <f t="shared" si="67"/>
        <v>45934</v>
      </c>
      <c r="E813" s="410">
        <v>1440</v>
      </c>
      <c r="F813" s="405">
        <f t="shared" si="64"/>
        <v>45738</v>
      </c>
      <c r="G813" s="403">
        <f t="shared" si="65"/>
        <v>1280</v>
      </c>
      <c r="K813" s="404">
        <f t="shared" si="63"/>
        <v>45739</v>
      </c>
      <c r="L813" s="403">
        <f t="shared" si="66"/>
        <v>1071.3333</v>
      </c>
    </row>
    <row r="814" spans="1:12" x14ac:dyDescent="0.25">
      <c r="A814" s="409">
        <f t="shared" si="67"/>
        <v>45935</v>
      </c>
      <c r="E814" s="410">
        <v>1450</v>
      </c>
      <c r="F814" s="405">
        <f t="shared" si="64"/>
        <v>45739</v>
      </c>
      <c r="G814" s="403">
        <f t="shared" si="65"/>
        <v>1280</v>
      </c>
      <c r="K814" s="404">
        <f t="shared" si="63"/>
        <v>45740</v>
      </c>
      <c r="L814" s="403">
        <f t="shared" si="66"/>
        <v>1071.3333</v>
      </c>
    </row>
    <row r="815" spans="1:12" x14ac:dyDescent="0.25">
      <c r="A815" s="409">
        <f t="shared" si="67"/>
        <v>45936</v>
      </c>
      <c r="E815" s="410">
        <v>1460</v>
      </c>
      <c r="F815" s="405">
        <f t="shared" si="64"/>
        <v>45740</v>
      </c>
      <c r="G815" s="403">
        <f t="shared" si="65"/>
        <v>1280</v>
      </c>
      <c r="K815" s="404">
        <f t="shared" si="63"/>
        <v>45741</v>
      </c>
      <c r="L815" s="403">
        <f t="shared" si="66"/>
        <v>1071.5833</v>
      </c>
    </row>
    <row r="816" spans="1:12" x14ac:dyDescent="0.25">
      <c r="A816" s="409">
        <f t="shared" si="67"/>
        <v>45937</v>
      </c>
      <c r="E816" s="410">
        <v>1475</v>
      </c>
      <c r="F816" s="405">
        <f t="shared" si="64"/>
        <v>45741</v>
      </c>
      <c r="G816" s="403">
        <f t="shared" si="65"/>
        <v>1295</v>
      </c>
      <c r="K816" s="404">
        <f t="shared" si="63"/>
        <v>45742</v>
      </c>
      <c r="L816" s="403">
        <f t="shared" si="66"/>
        <v>1072.0833</v>
      </c>
    </row>
    <row r="817" spans="1:12" x14ac:dyDescent="0.25">
      <c r="A817" s="409">
        <f t="shared" si="67"/>
        <v>45938</v>
      </c>
      <c r="E817" s="410">
        <v>1475</v>
      </c>
      <c r="F817" s="405">
        <f t="shared" si="64"/>
        <v>45742</v>
      </c>
      <c r="G817" s="403">
        <f t="shared" si="65"/>
        <v>1310</v>
      </c>
      <c r="K817" s="404">
        <f t="shared" si="63"/>
        <v>45743</v>
      </c>
      <c r="L817" s="403">
        <f t="shared" si="66"/>
        <v>1072.2917</v>
      </c>
    </row>
    <row r="818" spans="1:12" x14ac:dyDescent="0.25">
      <c r="A818" s="409">
        <f t="shared" si="67"/>
        <v>45939</v>
      </c>
      <c r="E818" s="410">
        <v>1475</v>
      </c>
      <c r="F818" s="405">
        <f t="shared" si="64"/>
        <v>45743</v>
      </c>
      <c r="G818" s="403">
        <f t="shared" si="65"/>
        <v>1300</v>
      </c>
      <c r="K818" s="404">
        <f t="shared" si="63"/>
        <v>45744</v>
      </c>
      <c r="L818" s="403">
        <f t="shared" si="66"/>
        <v>1073.375</v>
      </c>
    </row>
    <row r="819" spans="1:12" x14ac:dyDescent="0.25">
      <c r="A819" s="409">
        <f t="shared" si="67"/>
        <v>45940</v>
      </c>
      <c r="E819" s="410">
        <v>1475</v>
      </c>
      <c r="F819" s="405">
        <f t="shared" si="64"/>
        <v>45744</v>
      </c>
      <c r="G819" s="403">
        <f t="shared" si="65"/>
        <v>1300</v>
      </c>
      <c r="K819" s="404">
        <f t="shared" si="63"/>
        <v>45745</v>
      </c>
      <c r="L819" s="403">
        <f t="shared" si="66"/>
        <v>1073.375</v>
      </c>
    </row>
    <row r="820" spans="1:12" x14ac:dyDescent="0.25">
      <c r="A820" s="409">
        <f t="shared" si="67"/>
        <v>45941</v>
      </c>
      <c r="E820" s="410">
        <v>1475</v>
      </c>
      <c r="F820" s="405">
        <f t="shared" si="64"/>
        <v>45745</v>
      </c>
      <c r="G820" s="403">
        <f t="shared" si="65"/>
        <v>1300</v>
      </c>
      <c r="K820" s="404">
        <f t="shared" si="63"/>
        <v>45746</v>
      </c>
      <c r="L820" s="403">
        <f t="shared" si="66"/>
        <v>1073.375</v>
      </c>
    </row>
    <row r="821" spans="1:12" x14ac:dyDescent="0.25">
      <c r="A821" s="409">
        <f t="shared" si="67"/>
        <v>45942</v>
      </c>
      <c r="E821" s="410">
        <v>1405</v>
      </c>
      <c r="F821" s="405">
        <f t="shared" si="64"/>
        <v>45746</v>
      </c>
      <c r="G821" s="403">
        <f t="shared" si="65"/>
        <v>1300</v>
      </c>
      <c r="K821" s="404">
        <f t="shared" si="63"/>
        <v>45747</v>
      </c>
      <c r="L821" s="403">
        <f t="shared" si="66"/>
        <v>1073.875</v>
      </c>
    </row>
    <row r="822" spans="1:12" x14ac:dyDescent="0.25">
      <c r="A822" s="409">
        <f t="shared" si="67"/>
        <v>45943</v>
      </c>
      <c r="E822" s="410">
        <v>1420</v>
      </c>
      <c r="F822" s="405">
        <f t="shared" si="64"/>
        <v>45747</v>
      </c>
      <c r="G822" s="403">
        <f t="shared" si="65"/>
        <v>1325</v>
      </c>
      <c r="K822" s="404">
        <f t="shared" si="63"/>
        <v>45748</v>
      </c>
      <c r="L822" s="403">
        <f t="shared" si="66"/>
        <v>1074.5417</v>
      </c>
    </row>
    <row r="823" spans="1:12" x14ac:dyDescent="0.25">
      <c r="A823" s="409">
        <f t="shared" si="67"/>
        <v>45944</v>
      </c>
      <c r="E823" s="410">
        <v>1450</v>
      </c>
      <c r="F823" s="405">
        <f t="shared" si="64"/>
        <v>45748</v>
      </c>
      <c r="G823" s="403">
        <f t="shared" si="65"/>
        <v>1315</v>
      </c>
      <c r="K823" s="404">
        <f t="shared" si="63"/>
        <v>45749</v>
      </c>
      <c r="L823" s="403">
        <f t="shared" si="66"/>
        <v>1074.5417</v>
      </c>
    </row>
    <row r="824" spans="1:12" x14ac:dyDescent="0.25">
      <c r="A824" s="409">
        <f t="shared" si="67"/>
        <v>45945</v>
      </c>
      <c r="E824" s="410">
        <v>1465</v>
      </c>
      <c r="F824" s="405">
        <f t="shared" si="64"/>
        <v>45749</v>
      </c>
      <c r="G824" s="403">
        <f t="shared" si="65"/>
        <v>1315</v>
      </c>
      <c r="K824" s="404">
        <f t="shared" si="63"/>
        <v>45750</v>
      </c>
      <c r="L824" s="403">
        <f t="shared" si="66"/>
        <v>1074.8333</v>
      </c>
    </row>
    <row r="825" spans="1:12" x14ac:dyDescent="0.25">
      <c r="A825" s="409">
        <f t="shared" si="67"/>
        <v>45946</v>
      </c>
      <c r="E825" s="410">
        <v>1485</v>
      </c>
      <c r="F825" s="405">
        <f t="shared" si="64"/>
        <v>45750</v>
      </c>
      <c r="G825" s="403">
        <f t="shared" si="65"/>
        <v>1310</v>
      </c>
      <c r="K825" s="404">
        <f t="shared" si="63"/>
        <v>45751</v>
      </c>
      <c r="L825" s="403">
        <f t="shared" si="66"/>
        <v>1075.875</v>
      </c>
    </row>
    <row r="826" spans="1:12" x14ac:dyDescent="0.25">
      <c r="A826" s="409">
        <f t="shared" si="67"/>
        <v>45947</v>
      </c>
      <c r="E826" s="410">
        <v>1485</v>
      </c>
      <c r="F826" s="405">
        <f t="shared" si="64"/>
        <v>45751</v>
      </c>
      <c r="G826" s="403">
        <f t="shared" si="65"/>
        <v>1310</v>
      </c>
      <c r="K826" s="404">
        <f t="shared" si="63"/>
        <v>45752</v>
      </c>
      <c r="L826" s="403">
        <f t="shared" si="66"/>
        <v>1075.875</v>
      </c>
    </row>
    <row r="827" spans="1:12" x14ac:dyDescent="0.25">
      <c r="A827" s="409">
        <f t="shared" si="67"/>
        <v>45948</v>
      </c>
      <c r="E827" s="410">
        <v>1485</v>
      </c>
      <c r="F827" s="405">
        <f t="shared" si="64"/>
        <v>45752</v>
      </c>
      <c r="G827" s="403">
        <f t="shared" si="65"/>
        <v>1310</v>
      </c>
      <c r="K827" s="404">
        <f t="shared" si="63"/>
        <v>45753</v>
      </c>
      <c r="L827" s="403">
        <f t="shared" si="66"/>
        <v>1075.875</v>
      </c>
    </row>
    <row r="828" spans="1:12" x14ac:dyDescent="0.25">
      <c r="A828" s="409">
        <f t="shared" si="67"/>
        <v>45949</v>
      </c>
      <c r="E828" s="410">
        <v>1505</v>
      </c>
      <c r="F828" s="405">
        <f t="shared" si="64"/>
        <v>45753</v>
      </c>
      <c r="G828" s="403">
        <f t="shared" si="65"/>
        <v>1310</v>
      </c>
      <c r="K828" s="404">
        <f t="shared" si="63"/>
        <v>45754</v>
      </c>
      <c r="L828" s="403">
        <f t="shared" si="66"/>
        <v>1076.3333</v>
      </c>
    </row>
    <row r="829" spans="1:12" x14ac:dyDescent="0.25">
      <c r="A829" s="409">
        <f t="shared" si="67"/>
        <v>45950</v>
      </c>
      <c r="E829" s="410">
        <v>1545</v>
      </c>
      <c r="F829" s="405">
        <f t="shared" si="64"/>
        <v>45754</v>
      </c>
      <c r="G829" s="403">
        <f t="shared" si="65"/>
        <v>1345</v>
      </c>
      <c r="K829" s="404">
        <f t="shared" si="63"/>
        <v>45755</v>
      </c>
      <c r="L829" s="403">
        <f t="shared" si="66"/>
        <v>1076.5833</v>
      </c>
    </row>
    <row r="830" spans="1:12" x14ac:dyDescent="0.25">
      <c r="A830" s="409">
        <f t="shared" si="67"/>
        <v>45951</v>
      </c>
      <c r="E830" s="410">
        <v>1550</v>
      </c>
      <c r="F830" s="405">
        <f t="shared" si="64"/>
        <v>45755</v>
      </c>
      <c r="G830" s="403">
        <f t="shared" si="65"/>
        <v>1360</v>
      </c>
      <c r="K830" s="404">
        <f t="shared" si="63"/>
        <v>45756</v>
      </c>
      <c r="L830" s="403">
        <f t="shared" si="66"/>
        <v>1077.125</v>
      </c>
    </row>
    <row r="831" spans="1:12" x14ac:dyDescent="0.25">
      <c r="A831" s="409">
        <f t="shared" si="67"/>
        <v>45952</v>
      </c>
      <c r="E831" s="410">
        <v>1525</v>
      </c>
      <c r="F831" s="405">
        <f t="shared" si="64"/>
        <v>45756</v>
      </c>
      <c r="G831" s="403">
        <f t="shared" si="65"/>
        <v>1355</v>
      </c>
      <c r="K831" s="404">
        <f t="shared" si="63"/>
        <v>45757</v>
      </c>
      <c r="L831" s="403">
        <f t="shared" si="66"/>
        <v>1077.375</v>
      </c>
    </row>
    <row r="832" spans="1:12" x14ac:dyDescent="0.25">
      <c r="A832" s="409">
        <f t="shared" si="67"/>
        <v>45953</v>
      </c>
      <c r="E832" s="410">
        <v>1525</v>
      </c>
      <c r="F832" s="405">
        <f t="shared" si="64"/>
        <v>45757</v>
      </c>
      <c r="G832" s="403">
        <f t="shared" si="65"/>
        <v>1365</v>
      </c>
      <c r="K832" s="404">
        <f t="shared" si="63"/>
        <v>45758</v>
      </c>
      <c r="L832" s="403">
        <f t="shared" si="66"/>
        <v>1078.375</v>
      </c>
    </row>
    <row r="833" spans="1:12" x14ac:dyDescent="0.25">
      <c r="A833" s="409">
        <f t="shared" si="67"/>
        <v>45954</v>
      </c>
      <c r="E833" s="410">
        <v>1525</v>
      </c>
      <c r="F833" s="405">
        <f t="shared" si="64"/>
        <v>45758</v>
      </c>
      <c r="G833" s="403">
        <f t="shared" si="65"/>
        <v>1375</v>
      </c>
      <c r="K833" s="404">
        <f t="shared" si="63"/>
        <v>45759</v>
      </c>
      <c r="L833" s="403">
        <f t="shared" si="66"/>
        <v>1078.375</v>
      </c>
    </row>
    <row r="834" spans="1:12" x14ac:dyDescent="0.25">
      <c r="A834" s="409">
        <f t="shared" si="67"/>
        <v>45955</v>
      </c>
      <c r="E834" s="410">
        <v>1525</v>
      </c>
      <c r="F834" s="405">
        <f t="shared" si="64"/>
        <v>45759</v>
      </c>
      <c r="G834" s="403">
        <f t="shared" si="65"/>
        <v>1375</v>
      </c>
      <c r="K834" s="404">
        <f t="shared" si="63"/>
        <v>45760</v>
      </c>
      <c r="L834" s="403">
        <f t="shared" si="66"/>
        <v>1078.375</v>
      </c>
    </row>
    <row r="835" spans="1:12" x14ac:dyDescent="0.25">
      <c r="A835" s="409">
        <f t="shared" si="67"/>
        <v>45956</v>
      </c>
      <c r="E835" s="410">
        <v>1465</v>
      </c>
      <c r="F835" s="405">
        <f t="shared" si="64"/>
        <v>45760</v>
      </c>
      <c r="G835" s="403">
        <f t="shared" si="65"/>
        <v>1375</v>
      </c>
      <c r="K835" s="404">
        <f t="shared" ref="K835:K898" si="68">+K834+1</f>
        <v>45761</v>
      </c>
      <c r="L835" s="403">
        <f t="shared" si="66"/>
        <v>1182.4167</v>
      </c>
    </row>
    <row r="836" spans="1:12" x14ac:dyDescent="0.25">
      <c r="A836" s="409">
        <f t="shared" si="67"/>
        <v>45957</v>
      </c>
      <c r="E836" s="410">
        <v>1470</v>
      </c>
      <c r="F836" s="405">
        <f t="shared" ref="F836:F899" si="69">F835+1</f>
        <v>45761</v>
      </c>
      <c r="G836" s="403">
        <f t="shared" ref="G836:G899" si="70">+IF(SUMIFS($E$2:$E$1575,$A$2:$A$1575,F836)=0,G835,SUMIFS($E$2:$E$1575,$A$2:$A$1575,F836))</f>
        <v>1285</v>
      </c>
      <c r="K836" s="404">
        <f t="shared" si="68"/>
        <v>45762</v>
      </c>
      <c r="L836" s="403">
        <f t="shared" si="66"/>
        <v>1200.8333</v>
      </c>
    </row>
    <row r="837" spans="1:12" x14ac:dyDescent="0.25">
      <c r="A837" s="409">
        <f t="shared" si="67"/>
        <v>45958</v>
      </c>
      <c r="E837" s="410">
        <v>1460</v>
      </c>
      <c r="F837" s="405">
        <f t="shared" si="69"/>
        <v>45762</v>
      </c>
      <c r="G837" s="403">
        <f t="shared" si="70"/>
        <v>1285</v>
      </c>
      <c r="K837" s="404">
        <f t="shared" si="68"/>
        <v>45763</v>
      </c>
      <c r="L837" s="403">
        <f t="shared" si="66"/>
        <v>1172.8333</v>
      </c>
    </row>
    <row r="838" spans="1:12" x14ac:dyDescent="0.25">
      <c r="A838" s="409">
        <f t="shared" si="67"/>
        <v>45959</v>
      </c>
      <c r="E838" s="410">
        <v>1455</v>
      </c>
      <c r="F838" s="405">
        <f t="shared" si="69"/>
        <v>45763</v>
      </c>
      <c r="G838" s="403">
        <f t="shared" si="70"/>
        <v>1250</v>
      </c>
      <c r="K838" s="404">
        <f t="shared" si="68"/>
        <v>45764</v>
      </c>
      <c r="L838" s="403">
        <f t="shared" si="66"/>
        <v>1172.8333</v>
      </c>
    </row>
    <row r="839" spans="1:12" x14ac:dyDescent="0.25">
      <c r="A839" s="409"/>
      <c r="F839" s="405">
        <f t="shared" si="69"/>
        <v>45764</v>
      </c>
      <c r="G839" s="403">
        <f t="shared" si="70"/>
        <v>1250</v>
      </c>
      <c r="K839" s="404">
        <f t="shared" si="68"/>
        <v>45765</v>
      </c>
      <c r="L839" s="403">
        <f t="shared" si="66"/>
        <v>1172.8333</v>
      </c>
    </row>
    <row r="840" spans="1:12" x14ac:dyDescent="0.25">
      <c r="A840" s="409"/>
      <c r="F840" s="405">
        <f t="shared" si="69"/>
        <v>45765</v>
      </c>
      <c r="G840" s="403">
        <f t="shared" si="70"/>
        <v>1250</v>
      </c>
      <c r="K840" s="404">
        <f t="shared" si="68"/>
        <v>45766</v>
      </c>
      <c r="L840" s="403">
        <f t="shared" ref="L840:L903" si="71">+IF(SUMIFS($J$1:$J$1574,$I$1:$I$1574,K840)=0,L839,SUMIFS($J$1:$J$1574,$I$1:$I$1574,K840))</f>
        <v>1172.8333</v>
      </c>
    </row>
    <row r="841" spans="1:12" x14ac:dyDescent="0.25">
      <c r="A841" s="409"/>
      <c r="F841" s="405">
        <f t="shared" si="69"/>
        <v>45766</v>
      </c>
      <c r="G841" s="403">
        <f t="shared" si="70"/>
        <v>1250</v>
      </c>
      <c r="K841" s="404">
        <f t="shared" si="68"/>
        <v>45767</v>
      </c>
      <c r="L841" s="403">
        <f t="shared" si="71"/>
        <v>1172.8333</v>
      </c>
    </row>
    <row r="842" spans="1:12" x14ac:dyDescent="0.25">
      <c r="A842" s="409"/>
      <c r="F842" s="405">
        <f t="shared" si="69"/>
        <v>45767</v>
      </c>
      <c r="G842" s="403">
        <f t="shared" si="70"/>
        <v>1250</v>
      </c>
      <c r="K842" s="404">
        <f t="shared" si="68"/>
        <v>45768</v>
      </c>
      <c r="L842" s="403">
        <f t="shared" si="71"/>
        <v>1070.4167</v>
      </c>
    </row>
    <row r="843" spans="1:12" x14ac:dyDescent="0.25">
      <c r="A843" s="409"/>
      <c r="F843" s="405">
        <f t="shared" si="69"/>
        <v>45768</v>
      </c>
      <c r="G843" s="403">
        <f t="shared" si="70"/>
        <v>1150</v>
      </c>
      <c r="K843" s="404">
        <f t="shared" si="68"/>
        <v>45769</v>
      </c>
      <c r="L843" s="403">
        <f t="shared" si="71"/>
        <v>1093.3333</v>
      </c>
    </row>
    <row r="844" spans="1:12" x14ac:dyDescent="0.25">
      <c r="A844" s="409"/>
      <c r="F844" s="405">
        <f t="shared" si="69"/>
        <v>45769</v>
      </c>
      <c r="G844" s="403">
        <f t="shared" si="70"/>
        <v>1185</v>
      </c>
      <c r="K844" s="404">
        <f t="shared" si="68"/>
        <v>45770</v>
      </c>
      <c r="L844" s="403">
        <f t="shared" si="71"/>
        <v>1122.5</v>
      </c>
    </row>
    <row r="845" spans="1:12" x14ac:dyDescent="0.25">
      <c r="A845" s="409"/>
      <c r="F845" s="405">
        <f t="shared" si="69"/>
        <v>45770</v>
      </c>
      <c r="G845" s="403">
        <f t="shared" si="70"/>
        <v>1210</v>
      </c>
      <c r="K845" s="404">
        <f t="shared" si="68"/>
        <v>45771</v>
      </c>
      <c r="L845" s="403">
        <f t="shared" si="71"/>
        <v>1176.4167</v>
      </c>
    </row>
    <row r="846" spans="1:12" x14ac:dyDescent="0.25">
      <c r="A846" s="409"/>
      <c r="F846" s="405">
        <f t="shared" si="69"/>
        <v>45771</v>
      </c>
      <c r="G846" s="403">
        <f t="shared" si="70"/>
        <v>1225</v>
      </c>
      <c r="K846" s="404">
        <f t="shared" si="68"/>
        <v>45772</v>
      </c>
      <c r="L846" s="403">
        <f t="shared" si="71"/>
        <v>1174.1667</v>
      </c>
    </row>
    <row r="847" spans="1:12" x14ac:dyDescent="0.25">
      <c r="A847" s="409"/>
      <c r="F847" s="405">
        <f t="shared" si="69"/>
        <v>45772</v>
      </c>
      <c r="G847" s="403">
        <f t="shared" si="70"/>
        <v>1210</v>
      </c>
      <c r="K847" s="404">
        <f t="shared" si="68"/>
        <v>45773</v>
      </c>
      <c r="L847" s="403">
        <f t="shared" si="71"/>
        <v>1174.1667</v>
      </c>
    </row>
    <row r="848" spans="1:12" x14ac:dyDescent="0.25">
      <c r="A848" s="409"/>
      <c r="F848" s="405">
        <f t="shared" si="69"/>
        <v>45773</v>
      </c>
      <c r="G848" s="403">
        <f t="shared" si="70"/>
        <v>1210</v>
      </c>
      <c r="K848" s="404">
        <f t="shared" si="68"/>
        <v>45774</v>
      </c>
      <c r="L848" s="403">
        <f t="shared" si="71"/>
        <v>1174.1667</v>
      </c>
    </row>
    <row r="849" spans="1:12" x14ac:dyDescent="0.25">
      <c r="A849" s="409"/>
      <c r="F849" s="405">
        <f t="shared" si="69"/>
        <v>45774</v>
      </c>
      <c r="G849" s="403">
        <f t="shared" si="70"/>
        <v>1210</v>
      </c>
      <c r="K849" s="404">
        <f t="shared" si="68"/>
        <v>45775</v>
      </c>
      <c r="L849" s="403">
        <f t="shared" si="71"/>
        <v>1163.1667</v>
      </c>
    </row>
    <row r="850" spans="1:12" x14ac:dyDescent="0.25">
      <c r="A850" s="409"/>
      <c r="F850" s="405">
        <f t="shared" si="69"/>
        <v>45775</v>
      </c>
      <c r="G850" s="403">
        <f t="shared" si="70"/>
        <v>1205</v>
      </c>
      <c r="K850" s="404">
        <f t="shared" si="68"/>
        <v>45776</v>
      </c>
      <c r="L850" s="403">
        <f t="shared" si="71"/>
        <v>1170.6667</v>
      </c>
    </row>
    <row r="851" spans="1:12" x14ac:dyDescent="0.25">
      <c r="A851" s="409"/>
      <c r="F851" s="405">
        <f t="shared" si="69"/>
        <v>45776</v>
      </c>
      <c r="G851" s="403">
        <f t="shared" si="70"/>
        <v>1200</v>
      </c>
      <c r="K851" s="404">
        <f t="shared" si="68"/>
        <v>45777</v>
      </c>
      <c r="L851" s="403">
        <f t="shared" si="71"/>
        <v>1172</v>
      </c>
    </row>
    <row r="852" spans="1:12" x14ac:dyDescent="0.25">
      <c r="A852" s="409"/>
      <c r="F852" s="405">
        <f t="shared" si="69"/>
        <v>45777</v>
      </c>
      <c r="G852" s="403">
        <f t="shared" si="70"/>
        <v>1185</v>
      </c>
      <c r="K852" s="404">
        <f t="shared" si="68"/>
        <v>45778</v>
      </c>
      <c r="L852" s="403">
        <f t="shared" si="71"/>
        <v>1172</v>
      </c>
    </row>
    <row r="853" spans="1:12" x14ac:dyDescent="0.25">
      <c r="A853" s="409"/>
      <c r="F853" s="405">
        <f t="shared" si="69"/>
        <v>45778</v>
      </c>
      <c r="G853" s="403">
        <f t="shared" si="70"/>
        <v>1185</v>
      </c>
      <c r="K853" s="404">
        <f t="shared" si="68"/>
        <v>45779</v>
      </c>
      <c r="L853" s="403">
        <f t="shared" si="71"/>
        <v>1172</v>
      </c>
    </row>
    <row r="854" spans="1:12" x14ac:dyDescent="0.25">
      <c r="A854" s="409"/>
      <c r="F854" s="405">
        <f t="shared" si="69"/>
        <v>45779</v>
      </c>
      <c r="G854" s="403">
        <f t="shared" si="70"/>
        <v>1185</v>
      </c>
      <c r="K854" s="404">
        <f t="shared" si="68"/>
        <v>45780</v>
      </c>
      <c r="L854" s="403">
        <f t="shared" si="71"/>
        <v>1172</v>
      </c>
    </row>
    <row r="855" spans="1:12" x14ac:dyDescent="0.25">
      <c r="A855" s="409"/>
      <c r="F855" s="405">
        <f t="shared" si="69"/>
        <v>45780</v>
      </c>
      <c r="G855" s="403">
        <f t="shared" si="70"/>
        <v>1185</v>
      </c>
      <c r="K855" s="404">
        <f t="shared" si="68"/>
        <v>45781</v>
      </c>
      <c r="L855" s="403">
        <f t="shared" si="71"/>
        <v>1172</v>
      </c>
    </row>
    <row r="856" spans="1:12" x14ac:dyDescent="0.25">
      <c r="A856" s="409"/>
      <c r="F856" s="405">
        <f t="shared" si="69"/>
        <v>45781</v>
      </c>
      <c r="G856" s="403">
        <f t="shared" si="70"/>
        <v>1185</v>
      </c>
      <c r="K856" s="404">
        <f t="shared" si="68"/>
        <v>45782</v>
      </c>
      <c r="L856" s="403">
        <f t="shared" si="71"/>
        <v>1178.5</v>
      </c>
    </row>
    <row r="857" spans="1:12" x14ac:dyDescent="0.25">
      <c r="A857" s="409"/>
      <c r="F857" s="405">
        <f t="shared" si="69"/>
        <v>45782</v>
      </c>
      <c r="G857" s="403">
        <f t="shared" si="70"/>
        <v>1205</v>
      </c>
      <c r="K857" s="404">
        <f t="shared" si="68"/>
        <v>45783</v>
      </c>
      <c r="L857" s="403">
        <f t="shared" si="71"/>
        <v>1203.8333</v>
      </c>
    </row>
    <row r="858" spans="1:12" x14ac:dyDescent="0.25">
      <c r="A858" s="409"/>
      <c r="F858" s="405">
        <f t="shared" si="69"/>
        <v>45783</v>
      </c>
      <c r="G858" s="403">
        <f t="shared" si="70"/>
        <v>1190</v>
      </c>
      <c r="K858" s="404">
        <f t="shared" si="68"/>
        <v>45784</v>
      </c>
      <c r="L858" s="403">
        <f t="shared" si="71"/>
        <v>1153.5</v>
      </c>
    </row>
    <row r="859" spans="1:12" x14ac:dyDescent="0.25">
      <c r="A859" s="409"/>
      <c r="F859" s="405">
        <f t="shared" si="69"/>
        <v>45784</v>
      </c>
      <c r="G859" s="403">
        <f t="shared" si="70"/>
        <v>1170</v>
      </c>
      <c r="K859" s="404">
        <f t="shared" si="68"/>
        <v>45785</v>
      </c>
      <c r="L859" s="403">
        <f t="shared" si="71"/>
        <v>1117.5</v>
      </c>
    </row>
    <row r="860" spans="1:12" x14ac:dyDescent="0.25">
      <c r="A860" s="409"/>
      <c r="F860" s="405">
        <f t="shared" si="69"/>
        <v>45785</v>
      </c>
      <c r="G860" s="403">
        <f t="shared" si="70"/>
        <v>1165</v>
      </c>
      <c r="K860" s="404">
        <f t="shared" si="68"/>
        <v>45786</v>
      </c>
      <c r="L860" s="403">
        <f t="shared" si="71"/>
        <v>1113.5833</v>
      </c>
    </row>
    <row r="861" spans="1:12" x14ac:dyDescent="0.25">
      <c r="A861" s="409"/>
      <c r="F861" s="405">
        <f t="shared" si="69"/>
        <v>45786</v>
      </c>
      <c r="G861" s="403">
        <f t="shared" si="70"/>
        <v>1175</v>
      </c>
      <c r="K861" s="404">
        <f t="shared" si="68"/>
        <v>45787</v>
      </c>
      <c r="L861" s="403">
        <f t="shared" si="71"/>
        <v>1113.5833</v>
      </c>
    </row>
    <row r="862" spans="1:12" x14ac:dyDescent="0.25">
      <c r="A862" s="409"/>
      <c r="F862" s="405">
        <f t="shared" si="69"/>
        <v>45787</v>
      </c>
      <c r="G862" s="403">
        <f t="shared" si="70"/>
        <v>1175</v>
      </c>
      <c r="K862" s="404">
        <f t="shared" si="68"/>
        <v>45788</v>
      </c>
      <c r="L862" s="403">
        <f t="shared" si="71"/>
        <v>1113.5833</v>
      </c>
    </row>
    <row r="863" spans="1:12" x14ac:dyDescent="0.25">
      <c r="A863" s="409"/>
      <c r="F863" s="405">
        <f t="shared" si="69"/>
        <v>45788</v>
      </c>
      <c r="G863" s="403">
        <f t="shared" si="70"/>
        <v>1175</v>
      </c>
      <c r="K863" s="404">
        <f t="shared" si="68"/>
        <v>45789</v>
      </c>
      <c r="L863" s="403">
        <f t="shared" si="71"/>
        <v>1126</v>
      </c>
    </row>
    <row r="864" spans="1:12" x14ac:dyDescent="0.25">
      <c r="A864" s="409"/>
      <c r="F864" s="405">
        <f t="shared" si="69"/>
        <v>45789</v>
      </c>
      <c r="G864" s="403">
        <f t="shared" si="70"/>
        <v>1170</v>
      </c>
      <c r="K864" s="404">
        <f t="shared" si="68"/>
        <v>45790</v>
      </c>
      <c r="L864" s="403">
        <f t="shared" si="71"/>
        <v>1125.6667</v>
      </c>
    </row>
    <row r="865" spans="1:12" x14ac:dyDescent="0.25">
      <c r="A865" s="409"/>
      <c r="F865" s="405">
        <f t="shared" si="69"/>
        <v>45790</v>
      </c>
      <c r="G865" s="403">
        <f t="shared" si="70"/>
        <v>1160</v>
      </c>
      <c r="K865" s="404">
        <f t="shared" si="68"/>
        <v>45791</v>
      </c>
      <c r="L865" s="403">
        <f t="shared" si="71"/>
        <v>1129.8333</v>
      </c>
    </row>
    <row r="866" spans="1:12" x14ac:dyDescent="0.25">
      <c r="A866" s="409"/>
      <c r="F866" s="405">
        <f t="shared" si="69"/>
        <v>45791</v>
      </c>
      <c r="G866" s="403">
        <f t="shared" si="70"/>
        <v>1165</v>
      </c>
      <c r="K866" s="404">
        <f t="shared" si="68"/>
        <v>45792</v>
      </c>
      <c r="L866" s="403">
        <f t="shared" si="71"/>
        <v>1135.5</v>
      </c>
    </row>
    <row r="867" spans="1:12" x14ac:dyDescent="0.25">
      <c r="A867" s="409"/>
      <c r="F867" s="405">
        <f t="shared" si="69"/>
        <v>45792</v>
      </c>
      <c r="G867" s="403">
        <f t="shared" si="70"/>
        <v>1165</v>
      </c>
      <c r="K867" s="404">
        <f t="shared" si="68"/>
        <v>45793</v>
      </c>
      <c r="L867" s="403">
        <f t="shared" si="71"/>
        <v>1146.1667</v>
      </c>
    </row>
    <row r="868" spans="1:12" x14ac:dyDescent="0.25">
      <c r="A868" s="409"/>
      <c r="F868" s="405">
        <f t="shared" si="69"/>
        <v>45793</v>
      </c>
      <c r="G868" s="403">
        <f t="shared" si="70"/>
        <v>1165</v>
      </c>
      <c r="K868" s="404">
        <f t="shared" si="68"/>
        <v>45794</v>
      </c>
      <c r="L868" s="403">
        <f t="shared" si="71"/>
        <v>1146.1667</v>
      </c>
    </row>
    <row r="869" spans="1:12" x14ac:dyDescent="0.25">
      <c r="A869" s="409"/>
      <c r="F869" s="405">
        <f t="shared" si="69"/>
        <v>45794</v>
      </c>
      <c r="G869" s="403">
        <f t="shared" si="70"/>
        <v>1165</v>
      </c>
      <c r="K869" s="404">
        <f t="shared" si="68"/>
        <v>45795</v>
      </c>
      <c r="L869" s="403">
        <f t="shared" si="71"/>
        <v>1146.1667</v>
      </c>
    </row>
    <row r="870" spans="1:12" x14ac:dyDescent="0.25">
      <c r="A870" s="409"/>
      <c r="F870" s="405">
        <f t="shared" si="69"/>
        <v>45795</v>
      </c>
      <c r="G870" s="403">
        <f t="shared" si="70"/>
        <v>1165</v>
      </c>
      <c r="K870" s="404">
        <f t="shared" si="68"/>
        <v>45796</v>
      </c>
      <c r="L870" s="403">
        <f t="shared" si="71"/>
        <v>1134.25</v>
      </c>
    </row>
    <row r="871" spans="1:12" x14ac:dyDescent="0.25">
      <c r="A871" s="409"/>
      <c r="F871" s="405">
        <f t="shared" si="69"/>
        <v>45796</v>
      </c>
      <c r="G871" s="403">
        <f t="shared" si="70"/>
        <v>1165</v>
      </c>
      <c r="K871" s="404">
        <f t="shared" si="68"/>
        <v>45797</v>
      </c>
      <c r="L871" s="403">
        <f t="shared" si="71"/>
        <v>1142</v>
      </c>
    </row>
    <row r="872" spans="1:12" x14ac:dyDescent="0.25">
      <c r="A872" s="409"/>
      <c r="F872" s="405">
        <f t="shared" si="69"/>
        <v>45797</v>
      </c>
      <c r="G872" s="403">
        <f t="shared" si="70"/>
        <v>1175</v>
      </c>
      <c r="K872" s="404">
        <f t="shared" si="68"/>
        <v>45798</v>
      </c>
      <c r="L872" s="403">
        <f t="shared" si="71"/>
        <v>1145</v>
      </c>
    </row>
    <row r="873" spans="1:12" x14ac:dyDescent="0.25">
      <c r="A873" s="409"/>
      <c r="F873" s="405">
        <f t="shared" si="69"/>
        <v>45798</v>
      </c>
      <c r="G873" s="403">
        <f t="shared" si="70"/>
        <v>1175</v>
      </c>
      <c r="K873" s="404">
        <f t="shared" si="68"/>
        <v>45799</v>
      </c>
      <c r="L873" s="403">
        <f t="shared" si="71"/>
        <v>1143.5833</v>
      </c>
    </row>
    <row r="874" spans="1:12" x14ac:dyDescent="0.25">
      <c r="A874" s="409"/>
      <c r="F874" s="405">
        <f t="shared" si="69"/>
        <v>45799</v>
      </c>
      <c r="G874" s="403">
        <f t="shared" si="70"/>
        <v>1165</v>
      </c>
      <c r="K874" s="404">
        <f t="shared" si="68"/>
        <v>45800</v>
      </c>
      <c r="L874" s="403">
        <f t="shared" si="71"/>
        <v>1137</v>
      </c>
    </row>
    <row r="875" spans="1:12" x14ac:dyDescent="0.25">
      <c r="A875" s="409"/>
      <c r="F875" s="405">
        <f t="shared" si="69"/>
        <v>45800</v>
      </c>
      <c r="G875" s="403">
        <f t="shared" si="70"/>
        <v>1170</v>
      </c>
      <c r="K875" s="404">
        <f t="shared" si="68"/>
        <v>45801</v>
      </c>
      <c r="L875" s="403">
        <f t="shared" si="71"/>
        <v>1137</v>
      </c>
    </row>
    <row r="876" spans="1:12" x14ac:dyDescent="0.25">
      <c r="A876" s="409"/>
      <c r="F876" s="405">
        <f t="shared" si="69"/>
        <v>45801</v>
      </c>
      <c r="G876" s="403">
        <f t="shared" si="70"/>
        <v>1170</v>
      </c>
      <c r="K876" s="404">
        <f t="shared" si="68"/>
        <v>45802</v>
      </c>
      <c r="L876" s="403">
        <f t="shared" si="71"/>
        <v>1137</v>
      </c>
    </row>
    <row r="877" spans="1:12" x14ac:dyDescent="0.25">
      <c r="A877" s="409"/>
      <c r="F877" s="405">
        <f t="shared" si="69"/>
        <v>45802</v>
      </c>
      <c r="G877" s="403">
        <f t="shared" si="70"/>
        <v>1170</v>
      </c>
      <c r="K877" s="404">
        <f t="shared" si="68"/>
        <v>45803</v>
      </c>
      <c r="L877" s="403">
        <f t="shared" si="71"/>
        <v>1139.8333</v>
      </c>
    </row>
    <row r="878" spans="1:12" x14ac:dyDescent="0.25">
      <c r="A878" s="409"/>
      <c r="F878" s="405">
        <f t="shared" si="69"/>
        <v>45803</v>
      </c>
      <c r="G878" s="403">
        <f t="shared" si="70"/>
        <v>1170</v>
      </c>
      <c r="K878" s="404">
        <f t="shared" si="68"/>
        <v>45804</v>
      </c>
      <c r="L878" s="403">
        <f t="shared" si="71"/>
        <v>1148</v>
      </c>
    </row>
    <row r="879" spans="1:12" x14ac:dyDescent="0.25">
      <c r="A879" s="409"/>
      <c r="F879" s="405">
        <f t="shared" si="69"/>
        <v>45804</v>
      </c>
      <c r="G879" s="403">
        <f t="shared" si="70"/>
        <v>1165</v>
      </c>
      <c r="K879" s="404">
        <f t="shared" si="68"/>
        <v>45805</v>
      </c>
      <c r="L879" s="403">
        <f t="shared" si="71"/>
        <v>1161</v>
      </c>
    </row>
    <row r="880" spans="1:12" x14ac:dyDescent="0.25">
      <c r="A880" s="409"/>
      <c r="F880" s="405">
        <f t="shared" si="69"/>
        <v>45805</v>
      </c>
      <c r="G880" s="403">
        <f t="shared" si="70"/>
        <v>1170</v>
      </c>
      <c r="K880" s="404">
        <f t="shared" si="68"/>
        <v>45806</v>
      </c>
      <c r="L880" s="403">
        <f t="shared" si="71"/>
        <v>1174.5</v>
      </c>
    </row>
    <row r="881" spans="1:12" x14ac:dyDescent="0.25">
      <c r="A881" s="409"/>
      <c r="F881" s="405">
        <f t="shared" si="69"/>
        <v>45806</v>
      </c>
      <c r="G881" s="403">
        <f t="shared" si="70"/>
        <v>1170</v>
      </c>
      <c r="K881" s="404">
        <f t="shared" si="68"/>
        <v>45807</v>
      </c>
      <c r="L881" s="403">
        <f t="shared" si="71"/>
        <v>1195.3333</v>
      </c>
    </row>
    <row r="882" spans="1:12" x14ac:dyDescent="0.25">
      <c r="A882" s="409"/>
      <c r="F882" s="405">
        <f t="shared" si="69"/>
        <v>45807</v>
      </c>
      <c r="G882" s="403">
        <f t="shared" si="70"/>
        <v>1180</v>
      </c>
      <c r="K882" s="404">
        <f t="shared" si="68"/>
        <v>45808</v>
      </c>
      <c r="L882" s="403">
        <f t="shared" si="71"/>
        <v>1195.3333</v>
      </c>
    </row>
    <row r="883" spans="1:12" x14ac:dyDescent="0.25">
      <c r="A883" s="409"/>
      <c r="F883" s="405">
        <f t="shared" si="69"/>
        <v>45808</v>
      </c>
      <c r="G883" s="403">
        <f t="shared" si="70"/>
        <v>1180</v>
      </c>
      <c r="K883" s="404">
        <f t="shared" si="68"/>
        <v>45809</v>
      </c>
      <c r="L883" s="403">
        <f t="shared" si="71"/>
        <v>1195.3333</v>
      </c>
    </row>
    <row r="884" spans="1:12" x14ac:dyDescent="0.25">
      <c r="A884" s="409"/>
      <c r="F884" s="405">
        <f t="shared" si="69"/>
        <v>45809</v>
      </c>
      <c r="G884" s="403">
        <f t="shared" si="70"/>
        <v>1180</v>
      </c>
      <c r="K884" s="404">
        <f t="shared" si="68"/>
        <v>45810</v>
      </c>
      <c r="L884" s="403">
        <f t="shared" si="71"/>
        <v>1181.1667</v>
      </c>
    </row>
    <row r="885" spans="1:12" x14ac:dyDescent="0.25">
      <c r="A885" s="409"/>
      <c r="F885" s="405">
        <f t="shared" si="69"/>
        <v>45810</v>
      </c>
      <c r="G885" s="403">
        <f t="shared" si="70"/>
        <v>1165</v>
      </c>
      <c r="K885" s="404">
        <f t="shared" si="68"/>
        <v>45811</v>
      </c>
      <c r="L885" s="403">
        <f t="shared" si="71"/>
        <v>1184</v>
      </c>
    </row>
    <row r="886" spans="1:12" x14ac:dyDescent="0.25">
      <c r="A886" s="409"/>
      <c r="F886" s="405">
        <f t="shared" si="69"/>
        <v>45811</v>
      </c>
      <c r="G886" s="403">
        <f t="shared" si="70"/>
        <v>1160</v>
      </c>
      <c r="K886" s="404">
        <f t="shared" si="68"/>
        <v>45812</v>
      </c>
      <c r="L886" s="403">
        <f t="shared" si="71"/>
        <v>1184.3333</v>
      </c>
    </row>
    <row r="887" spans="1:12" x14ac:dyDescent="0.25">
      <c r="A887" s="409"/>
      <c r="F887" s="405">
        <f t="shared" si="69"/>
        <v>45812</v>
      </c>
      <c r="G887" s="403">
        <f t="shared" si="70"/>
        <v>1180</v>
      </c>
      <c r="K887" s="404">
        <f t="shared" si="68"/>
        <v>45813</v>
      </c>
      <c r="L887" s="403">
        <f t="shared" si="71"/>
        <v>1189.6667</v>
      </c>
    </row>
    <row r="888" spans="1:12" x14ac:dyDescent="0.25">
      <c r="A888" s="409"/>
      <c r="F888" s="405">
        <f t="shared" si="69"/>
        <v>45813</v>
      </c>
      <c r="G888" s="403">
        <f t="shared" si="70"/>
        <v>1175</v>
      </c>
      <c r="K888" s="404">
        <f t="shared" si="68"/>
        <v>45814</v>
      </c>
      <c r="L888" s="403">
        <f t="shared" si="71"/>
        <v>1190</v>
      </c>
    </row>
    <row r="889" spans="1:12" x14ac:dyDescent="0.25">
      <c r="A889" s="409"/>
      <c r="F889" s="405">
        <f t="shared" si="69"/>
        <v>45814</v>
      </c>
      <c r="G889" s="403">
        <f t="shared" si="70"/>
        <v>1165</v>
      </c>
      <c r="K889" s="404">
        <f t="shared" si="68"/>
        <v>45815</v>
      </c>
      <c r="L889" s="403">
        <f t="shared" si="71"/>
        <v>1190</v>
      </c>
    </row>
    <row r="890" spans="1:12" x14ac:dyDescent="0.25">
      <c r="A890" s="409"/>
      <c r="F890" s="405">
        <f t="shared" si="69"/>
        <v>45815</v>
      </c>
      <c r="G890" s="403">
        <f t="shared" si="70"/>
        <v>1165</v>
      </c>
      <c r="K890" s="404">
        <f t="shared" si="68"/>
        <v>45816</v>
      </c>
      <c r="L890" s="403">
        <f t="shared" si="71"/>
        <v>1190</v>
      </c>
    </row>
    <row r="891" spans="1:12" x14ac:dyDescent="0.25">
      <c r="A891" s="409"/>
      <c r="F891" s="405">
        <f t="shared" si="69"/>
        <v>45816</v>
      </c>
      <c r="G891" s="403">
        <f t="shared" si="70"/>
        <v>1165</v>
      </c>
      <c r="K891" s="404">
        <f t="shared" si="68"/>
        <v>45817</v>
      </c>
      <c r="L891" s="403">
        <f t="shared" si="71"/>
        <v>1186.4167</v>
      </c>
    </row>
    <row r="892" spans="1:12" x14ac:dyDescent="0.25">
      <c r="A892" s="409"/>
      <c r="F892" s="405">
        <f t="shared" si="69"/>
        <v>45817</v>
      </c>
      <c r="G892" s="403">
        <f t="shared" si="70"/>
        <v>1195</v>
      </c>
      <c r="K892" s="404">
        <f t="shared" si="68"/>
        <v>45818</v>
      </c>
      <c r="L892" s="403">
        <f t="shared" si="71"/>
        <v>1187</v>
      </c>
    </row>
    <row r="893" spans="1:12" x14ac:dyDescent="0.25">
      <c r="A893" s="409"/>
      <c r="F893" s="405">
        <f t="shared" si="69"/>
        <v>45818</v>
      </c>
      <c r="G893" s="403">
        <f t="shared" si="70"/>
        <v>1190</v>
      </c>
      <c r="K893" s="404">
        <f t="shared" si="68"/>
        <v>45819</v>
      </c>
      <c r="L893" s="403">
        <f t="shared" si="71"/>
        <v>1184.5</v>
      </c>
    </row>
    <row r="894" spans="1:12" x14ac:dyDescent="0.25">
      <c r="A894" s="409"/>
      <c r="F894" s="405">
        <f t="shared" si="69"/>
        <v>45819</v>
      </c>
      <c r="G894" s="403">
        <f t="shared" si="70"/>
        <v>1190</v>
      </c>
      <c r="K894" s="404">
        <f t="shared" si="68"/>
        <v>45820</v>
      </c>
      <c r="L894" s="403">
        <f t="shared" si="71"/>
        <v>1185.5</v>
      </c>
    </row>
    <row r="895" spans="1:12" x14ac:dyDescent="0.25">
      <c r="A895" s="409"/>
      <c r="F895" s="405">
        <f t="shared" si="69"/>
        <v>45820</v>
      </c>
      <c r="G895" s="403">
        <f t="shared" si="70"/>
        <v>1190</v>
      </c>
      <c r="K895" s="404">
        <f t="shared" si="68"/>
        <v>45821</v>
      </c>
      <c r="L895" s="403">
        <f t="shared" si="71"/>
        <v>1187.6667</v>
      </c>
    </row>
    <row r="896" spans="1:12" x14ac:dyDescent="0.25">
      <c r="A896" s="409"/>
      <c r="F896" s="405">
        <f t="shared" si="69"/>
        <v>45821</v>
      </c>
      <c r="G896" s="403">
        <f t="shared" si="70"/>
        <v>1190</v>
      </c>
      <c r="K896" s="404">
        <f t="shared" si="68"/>
        <v>45822</v>
      </c>
      <c r="L896" s="403">
        <f t="shared" si="71"/>
        <v>1187.6667</v>
      </c>
    </row>
    <row r="897" spans="1:12" x14ac:dyDescent="0.25">
      <c r="A897" s="409"/>
      <c r="F897" s="405">
        <f t="shared" si="69"/>
        <v>45822</v>
      </c>
      <c r="G897" s="403">
        <f t="shared" si="70"/>
        <v>1190</v>
      </c>
      <c r="K897" s="404">
        <f t="shared" si="68"/>
        <v>45823</v>
      </c>
      <c r="L897" s="403">
        <f t="shared" si="71"/>
        <v>1187.6667</v>
      </c>
    </row>
    <row r="898" spans="1:12" x14ac:dyDescent="0.25">
      <c r="A898" s="409"/>
      <c r="F898" s="405">
        <f t="shared" si="69"/>
        <v>45823</v>
      </c>
      <c r="G898" s="403">
        <f t="shared" si="70"/>
        <v>1190</v>
      </c>
      <c r="K898" s="404">
        <f t="shared" si="68"/>
        <v>45824</v>
      </c>
      <c r="L898" s="403">
        <f t="shared" si="71"/>
        <v>1187.6667</v>
      </c>
    </row>
    <row r="899" spans="1:12" x14ac:dyDescent="0.25">
      <c r="A899" s="409"/>
      <c r="F899" s="405">
        <f t="shared" si="69"/>
        <v>45824</v>
      </c>
      <c r="G899" s="403">
        <f t="shared" si="70"/>
        <v>1190</v>
      </c>
      <c r="K899" s="404">
        <f t="shared" ref="K899:K962" si="72">+K898+1</f>
        <v>45825</v>
      </c>
      <c r="L899" s="403">
        <f t="shared" si="71"/>
        <v>1180.0833</v>
      </c>
    </row>
    <row r="900" spans="1:12" x14ac:dyDescent="0.25">
      <c r="A900" s="409"/>
      <c r="F900" s="405">
        <f t="shared" ref="F900:F963" si="73">F899+1</f>
        <v>45825</v>
      </c>
      <c r="G900" s="403">
        <f t="shared" ref="G900:G963" si="74">+IF(SUMIFS($E$2:$E$1575,$A$2:$A$1575,F900)=0,G899,SUMIFS($E$2:$E$1575,$A$2:$A$1575,F900))</f>
        <v>1200</v>
      </c>
      <c r="K900" s="404">
        <f t="shared" si="72"/>
        <v>45826</v>
      </c>
      <c r="L900" s="403">
        <f t="shared" si="71"/>
        <v>1151</v>
      </c>
    </row>
    <row r="901" spans="1:12" x14ac:dyDescent="0.25">
      <c r="A901" s="409"/>
      <c r="F901" s="405">
        <f t="shared" si="73"/>
        <v>45826</v>
      </c>
      <c r="G901" s="403">
        <f t="shared" si="74"/>
        <v>1190</v>
      </c>
      <c r="K901" s="404">
        <f t="shared" si="72"/>
        <v>45827</v>
      </c>
      <c r="L901" s="403">
        <f t="shared" si="71"/>
        <v>1156.1667</v>
      </c>
    </row>
    <row r="902" spans="1:12" x14ac:dyDescent="0.25">
      <c r="A902" s="409"/>
      <c r="F902" s="405">
        <f t="shared" si="73"/>
        <v>45827</v>
      </c>
      <c r="G902" s="403">
        <f t="shared" si="74"/>
        <v>1200</v>
      </c>
      <c r="K902" s="404">
        <f t="shared" si="72"/>
        <v>45828</v>
      </c>
      <c r="L902" s="403">
        <f t="shared" si="71"/>
        <v>1156.1667</v>
      </c>
    </row>
    <row r="903" spans="1:12" x14ac:dyDescent="0.25">
      <c r="A903" s="409"/>
      <c r="F903" s="405">
        <f t="shared" si="73"/>
        <v>45828</v>
      </c>
      <c r="G903" s="403">
        <f t="shared" si="74"/>
        <v>1200</v>
      </c>
      <c r="K903" s="404">
        <f t="shared" si="72"/>
        <v>45829</v>
      </c>
      <c r="L903" s="403">
        <f t="shared" si="71"/>
        <v>1156.1667</v>
      </c>
    </row>
    <row r="904" spans="1:12" x14ac:dyDescent="0.25">
      <c r="A904" s="409"/>
      <c r="F904" s="405">
        <f t="shared" si="73"/>
        <v>45829</v>
      </c>
      <c r="G904" s="403">
        <f t="shared" si="74"/>
        <v>1200</v>
      </c>
      <c r="K904" s="404">
        <f t="shared" si="72"/>
        <v>45830</v>
      </c>
      <c r="L904" s="403">
        <f t="shared" ref="L904:L967" si="75">+IF(SUMIFS($J$1:$J$1574,$I$1:$I$1574,K904)=0,L903,SUMIFS($J$1:$J$1574,$I$1:$I$1574,K904))</f>
        <v>1156.1667</v>
      </c>
    </row>
    <row r="905" spans="1:12" x14ac:dyDescent="0.25">
      <c r="A905" s="409"/>
      <c r="F905" s="405">
        <f t="shared" si="73"/>
        <v>45830</v>
      </c>
      <c r="G905" s="403">
        <f t="shared" si="74"/>
        <v>1200</v>
      </c>
      <c r="K905" s="404">
        <f t="shared" si="72"/>
        <v>45831</v>
      </c>
      <c r="L905" s="403">
        <f t="shared" si="75"/>
        <v>1167.3333</v>
      </c>
    </row>
    <row r="906" spans="1:12" x14ac:dyDescent="0.25">
      <c r="A906" s="409"/>
      <c r="F906" s="405">
        <f t="shared" si="73"/>
        <v>45831</v>
      </c>
      <c r="G906" s="403">
        <f t="shared" si="74"/>
        <v>1210</v>
      </c>
      <c r="K906" s="404">
        <f t="shared" si="72"/>
        <v>45832</v>
      </c>
      <c r="L906" s="403">
        <f t="shared" si="75"/>
        <v>1176</v>
      </c>
    </row>
    <row r="907" spans="1:12" x14ac:dyDescent="0.25">
      <c r="A907" s="409"/>
      <c r="F907" s="405">
        <f t="shared" si="73"/>
        <v>45832</v>
      </c>
      <c r="G907" s="403">
        <f t="shared" si="74"/>
        <v>1215</v>
      </c>
      <c r="K907" s="404">
        <f t="shared" si="72"/>
        <v>45833</v>
      </c>
      <c r="L907" s="403">
        <f t="shared" si="75"/>
        <v>1176.3333</v>
      </c>
    </row>
    <row r="908" spans="1:12" x14ac:dyDescent="0.25">
      <c r="A908" s="409"/>
      <c r="F908" s="405">
        <f t="shared" si="73"/>
        <v>45833</v>
      </c>
      <c r="G908" s="403">
        <f t="shared" si="74"/>
        <v>1210</v>
      </c>
      <c r="K908" s="404">
        <f t="shared" si="72"/>
        <v>45834</v>
      </c>
      <c r="L908" s="403">
        <f t="shared" si="75"/>
        <v>1194.6667</v>
      </c>
    </row>
    <row r="909" spans="1:12" x14ac:dyDescent="0.25">
      <c r="A909" s="409"/>
      <c r="F909" s="405">
        <f t="shared" si="73"/>
        <v>45834</v>
      </c>
      <c r="G909" s="403">
        <f t="shared" si="74"/>
        <v>1210</v>
      </c>
      <c r="K909" s="404">
        <f t="shared" si="72"/>
        <v>45835</v>
      </c>
      <c r="L909" s="403">
        <f t="shared" si="75"/>
        <v>1189.8333</v>
      </c>
    </row>
    <row r="910" spans="1:12" x14ac:dyDescent="0.25">
      <c r="A910" s="409"/>
      <c r="F910" s="405">
        <f t="shared" si="73"/>
        <v>45835</v>
      </c>
      <c r="G910" s="403">
        <f t="shared" si="74"/>
        <v>1210</v>
      </c>
      <c r="K910" s="404">
        <f t="shared" si="72"/>
        <v>45836</v>
      </c>
      <c r="L910" s="403">
        <f t="shared" si="75"/>
        <v>1189.8333</v>
      </c>
    </row>
    <row r="911" spans="1:12" x14ac:dyDescent="0.25">
      <c r="A911" s="409"/>
      <c r="F911" s="405">
        <f t="shared" si="73"/>
        <v>45836</v>
      </c>
      <c r="G911" s="403">
        <f t="shared" si="74"/>
        <v>1210</v>
      </c>
      <c r="K911" s="404">
        <f t="shared" si="72"/>
        <v>45837</v>
      </c>
      <c r="L911" s="403">
        <f t="shared" si="75"/>
        <v>1189.8333</v>
      </c>
    </row>
    <row r="912" spans="1:12" x14ac:dyDescent="0.25">
      <c r="A912" s="409"/>
      <c r="F912" s="405">
        <f t="shared" si="73"/>
        <v>45837</v>
      </c>
      <c r="G912" s="403">
        <f t="shared" si="74"/>
        <v>1210</v>
      </c>
      <c r="K912" s="404">
        <f t="shared" si="72"/>
        <v>45838</v>
      </c>
      <c r="L912" s="403">
        <f t="shared" si="75"/>
        <v>1194.0833</v>
      </c>
    </row>
    <row r="913" spans="1:12" x14ac:dyDescent="0.25">
      <c r="A913" s="409"/>
      <c r="F913" s="405">
        <f t="shared" si="73"/>
        <v>45838</v>
      </c>
      <c r="G913" s="403">
        <f t="shared" si="74"/>
        <v>1215</v>
      </c>
      <c r="K913" s="404">
        <f t="shared" si="72"/>
        <v>45839</v>
      </c>
      <c r="L913" s="403">
        <f t="shared" si="75"/>
        <v>1203</v>
      </c>
    </row>
    <row r="914" spans="1:12" x14ac:dyDescent="0.25">
      <c r="A914" s="409"/>
      <c r="F914" s="405">
        <f t="shared" si="73"/>
        <v>45839</v>
      </c>
      <c r="G914" s="403">
        <f t="shared" si="74"/>
        <v>1225</v>
      </c>
      <c r="K914" s="404">
        <f t="shared" si="72"/>
        <v>45840</v>
      </c>
      <c r="L914" s="403">
        <f t="shared" si="75"/>
        <v>1231.3333</v>
      </c>
    </row>
    <row r="915" spans="1:12" x14ac:dyDescent="0.25">
      <c r="A915" s="409"/>
      <c r="F915" s="405">
        <f t="shared" si="73"/>
        <v>45840</v>
      </c>
      <c r="G915" s="403">
        <f t="shared" si="74"/>
        <v>1240</v>
      </c>
      <c r="K915" s="404">
        <f t="shared" si="72"/>
        <v>45841</v>
      </c>
      <c r="L915" s="403">
        <f t="shared" si="75"/>
        <v>1226.9167</v>
      </c>
    </row>
    <row r="916" spans="1:12" x14ac:dyDescent="0.25">
      <c r="A916" s="409"/>
      <c r="F916" s="405">
        <f t="shared" si="73"/>
        <v>45841</v>
      </c>
      <c r="G916" s="403">
        <f t="shared" si="74"/>
        <v>1235</v>
      </c>
      <c r="K916" s="404">
        <f t="shared" si="72"/>
        <v>45842</v>
      </c>
      <c r="L916" s="403">
        <f t="shared" si="75"/>
        <v>1239.8333</v>
      </c>
    </row>
    <row r="917" spans="1:12" x14ac:dyDescent="0.25">
      <c r="A917" s="409"/>
      <c r="F917" s="405">
        <f t="shared" si="73"/>
        <v>45842</v>
      </c>
      <c r="G917" s="403">
        <f t="shared" si="74"/>
        <v>1230</v>
      </c>
      <c r="K917" s="404">
        <f t="shared" si="72"/>
        <v>45843</v>
      </c>
      <c r="L917" s="403">
        <f t="shared" si="75"/>
        <v>1239.8333</v>
      </c>
    </row>
    <row r="918" spans="1:12" x14ac:dyDescent="0.25">
      <c r="A918" s="409"/>
      <c r="F918" s="405">
        <f t="shared" si="73"/>
        <v>45843</v>
      </c>
      <c r="G918" s="403">
        <f t="shared" si="74"/>
        <v>1230</v>
      </c>
      <c r="K918" s="404">
        <f t="shared" si="72"/>
        <v>45844</v>
      </c>
      <c r="L918" s="403">
        <f t="shared" si="75"/>
        <v>1239.8333</v>
      </c>
    </row>
    <row r="919" spans="1:12" x14ac:dyDescent="0.25">
      <c r="A919" s="409"/>
      <c r="F919" s="405">
        <f t="shared" si="73"/>
        <v>45844</v>
      </c>
      <c r="G919" s="403">
        <f t="shared" si="74"/>
        <v>1230</v>
      </c>
      <c r="K919" s="404">
        <f t="shared" si="72"/>
        <v>45845</v>
      </c>
      <c r="L919" s="403">
        <f t="shared" si="75"/>
        <v>1257.9167</v>
      </c>
    </row>
    <row r="920" spans="1:12" x14ac:dyDescent="0.25">
      <c r="A920" s="409"/>
      <c r="F920" s="405">
        <f t="shared" si="73"/>
        <v>45845</v>
      </c>
      <c r="G920" s="403">
        <f t="shared" si="74"/>
        <v>1270</v>
      </c>
      <c r="K920" s="404">
        <f t="shared" si="72"/>
        <v>45846</v>
      </c>
      <c r="L920" s="403">
        <f t="shared" si="75"/>
        <v>1258</v>
      </c>
    </row>
    <row r="921" spans="1:12" x14ac:dyDescent="0.25">
      <c r="A921" s="409"/>
      <c r="F921" s="405">
        <f t="shared" si="73"/>
        <v>45846</v>
      </c>
      <c r="G921" s="403">
        <f t="shared" si="74"/>
        <v>1280</v>
      </c>
      <c r="K921" s="404">
        <f t="shared" si="72"/>
        <v>45847</v>
      </c>
      <c r="L921" s="403">
        <f t="shared" si="75"/>
        <v>1258</v>
      </c>
    </row>
    <row r="922" spans="1:12" x14ac:dyDescent="0.25">
      <c r="A922" s="409"/>
      <c r="F922" s="405">
        <f t="shared" si="73"/>
        <v>45847</v>
      </c>
      <c r="G922" s="403">
        <f t="shared" si="74"/>
        <v>1280</v>
      </c>
      <c r="K922" s="404">
        <f t="shared" si="72"/>
        <v>45848</v>
      </c>
      <c r="L922" s="403">
        <f t="shared" si="75"/>
        <v>1261.1667</v>
      </c>
    </row>
    <row r="923" spans="1:12" x14ac:dyDescent="0.25">
      <c r="A923" s="409"/>
      <c r="F923" s="405">
        <f t="shared" si="73"/>
        <v>45848</v>
      </c>
      <c r="G923" s="403">
        <f t="shared" si="74"/>
        <v>1295</v>
      </c>
      <c r="K923" s="404">
        <f t="shared" si="72"/>
        <v>45849</v>
      </c>
      <c r="L923" s="403">
        <f t="shared" si="75"/>
        <v>1261.5833</v>
      </c>
    </row>
    <row r="924" spans="1:12" x14ac:dyDescent="0.25">
      <c r="A924" s="409"/>
      <c r="F924" s="405">
        <f t="shared" si="73"/>
        <v>45849</v>
      </c>
      <c r="G924" s="403">
        <f t="shared" si="74"/>
        <v>1300</v>
      </c>
      <c r="K924" s="404">
        <f t="shared" si="72"/>
        <v>45850</v>
      </c>
      <c r="L924" s="403">
        <f t="shared" si="75"/>
        <v>1261.5833</v>
      </c>
    </row>
    <row r="925" spans="1:12" x14ac:dyDescent="0.25">
      <c r="A925" s="409"/>
      <c r="F925" s="405">
        <f t="shared" si="73"/>
        <v>45850</v>
      </c>
      <c r="G925" s="403">
        <f t="shared" si="74"/>
        <v>1300</v>
      </c>
      <c r="K925" s="404">
        <f t="shared" si="72"/>
        <v>45851</v>
      </c>
      <c r="L925" s="403">
        <f t="shared" si="75"/>
        <v>1261.5833</v>
      </c>
    </row>
    <row r="926" spans="1:12" x14ac:dyDescent="0.25">
      <c r="A926" s="409"/>
      <c r="F926" s="405">
        <f t="shared" si="73"/>
        <v>45851</v>
      </c>
      <c r="G926" s="403">
        <f t="shared" si="74"/>
        <v>1300</v>
      </c>
      <c r="K926" s="404">
        <f t="shared" si="72"/>
        <v>45852</v>
      </c>
      <c r="L926" s="403">
        <f t="shared" si="75"/>
        <v>1266.1667</v>
      </c>
    </row>
    <row r="927" spans="1:12" x14ac:dyDescent="0.25">
      <c r="A927" s="409"/>
      <c r="F927" s="405">
        <f t="shared" si="73"/>
        <v>45852</v>
      </c>
      <c r="G927" s="403">
        <f t="shared" si="74"/>
        <v>1340</v>
      </c>
      <c r="K927" s="404">
        <f t="shared" si="72"/>
        <v>45853</v>
      </c>
      <c r="L927" s="403">
        <f t="shared" si="75"/>
        <v>1277</v>
      </c>
    </row>
    <row r="928" spans="1:12" x14ac:dyDescent="0.25">
      <c r="A928" s="409"/>
      <c r="F928" s="405">
        <f t="shared" si="73"/>
        <v>45853</v>
      </c>
      <c r="G928" s="403">
        <f t="shared" si="74"/>
        <v>1330</v>
      </c>
      <c r="K928" s="404">
        <f t="shared" si="72"/>
        <v>45854</v>
      </c>
      <c r="L928" s="403">
        <f t="shared" si="75"/>
        <v>1259.9167</v>
      </c>
    </row>
    <row r="929" spans="1:12" x14ac:dyDescent="0.25">
      <c r="A929" s="409"/>
      <c r="F929" s="405">
        <f t="shared" si="73"/>
        <v>45854</v>
      </c>
      <c r="G929" s="403">
        <f t="shared" si="74"/>
        <v>1295</v>
      </c>
      <c r="K929" s="404">
        <f t="shared" si="72"/>
        <v>45855</v>
      </c>
      <c r="L929" s="403">
        <f t="shared" si="75"/>
        <v>1266.25</v>
      </c>
    </row>
    <row r="930" spans="1:12" x14ac:dyDescent="0.25">
      <c r="A930" s="409"/>
      <c r="F930" s="405">
        <f t="shared" si="73"/>
        <v>45855</v>
      </c>
      <c r="G930" s="403">
        <f t="shared" si="74"/>
        <v>1295</v>
      </c>
      <c r="K930" s="404">
        <f t="shared" si="72"/>
        <v>45856</v>
      </c>
      <c r="L930" s="403">
        <f t="shared" si="75"/>
        <v>1283.8333</v>
      </c>
    </row>
    <row r="931" spans="1:12" x14ac:dyDescent="0.25">
      <c r="A931" s="409"/>
      <c r="F931" s="405">
        <f t="shared" si="73"/>
        <v>45856</v>
      </c>
      <c r="G931" s="403">
        <f t="shared" si="74"/>
        <v>1305</v>
      </c>
      <c r="K931" s="404">
        <f t="shared" si="72"/>
        <v>45857</v>
      </c>
      <c r="L931" s="403">
        <f t="shared" si="75"/>
        <v>1283.8333</v>
      </c>
    </row>
    <row r="932" spans="1:12" x14ac:dyDescent="0.25">
      <c r="A932" s="409"/>
      <c r="F932" s="405">
        <f t="shared" si="73"/>
        <v>45857</v>
      </c>
      <c r="G932" s="403">
        <f t="shared" si="74"/>
        <v>1305</v>
      </c>
      <c r="K932" s="404">
        <f t="shared" si="72"/>
        <v>45858</v>
      </c>
      <c r="L932" s="403">
        <f t="shared" si="75"/>
        <v>1283.8333</v>
      </c>
    </row>
    <row r="933" spans="1:12" x14ac:dyDescent="0.25">
      <c r="A933" s="409"/>
      <c r="F933" s="405">
        <f t="shared" si="73"/>
        <v>45858</v>
      </c>
      <c r="G933" s="403">
        <f t="shared" si="74"/>
        <v>1305</v>
      </c>
      <c r="K933" s="404">
        <f t="shared" si="72"/>
        <v>45859</v>
      </c>
      <c r="L933" s="403">
        <f t="shared" si="75"/>
        <v>1286</v>
      </c>
    </row>
    <row r="934" spans="1:12" x14ac:dyDescent="0.25">
      <c r="A934" s="409"/>
      <c r="F934" s="405">
        <f t="shared" si="73"/>
        <v>45859</v>
      </c>
      <c r="G934" s="403">
        <f t="shared" si="74"/>
        <v>1320</v>
      </c>
      <c r="K934" s="404">
        <f t="shared" si="72"/>
        <v>45860</v>
      </c>
      <c r="L934" s="403">
        <f t="shared" si="75"/>
        <v>1266.1667</v>
      </c>
    </row>
    <row r="935" spans="1:12" x14ac:dyDescent="0.25">
      <c r="A935" s="409"/>
      <c r="F935" s="405">
        <f t="shared" si="73"/>
        <v>45860</v>
      </c>
      <c r="G935" s="403">
        <f t="shared" si="74"/>
        <v>1310</v>
      </c>
      <c r="K935" s="404">
        <f t="shared" si="72"/>
        <v>45861</v>
      </c>
      <c r="L935" s="403">
        <f t="shared" si="75"/>
        <v>1259.6667</v>
      </c>
    </row>
    <row r="936" spans="1:12" x14ac:dyDescent="0.25">
      <c r="A936" s="409"/>
      <c r="F936" s="405">
        <f t="shared" si="73"/>
        <v>45861</v>
      </c>
      <c r="G936" s="403">
        <f t="shared" si="74"/>
        <v>1310</v>
      </c>
      <c r="K936" s="404">
        <f t="shared" si="72"/>
        <v>45862</v>
      </c>
      <c r="L936" s="403">
        <f t="shared" si="75"/>
        <v>1262</v>
      </c>
    </row>
    <row r="937" spans="1:12" x14ac:dyDescent="0.25">
      <c r="A937" s="409"/>
      <c r="F937" s="405">
        <f t="shared" si="73"/>
        <v>45862</v>
      </c>
      <c r="G937" s="403">
        <f t="shared" si="74"/>
        <v>1320</v>
      </c>
      <c r="K937" s="404">
        <f t="shared" si="72"/>
        <v>45863</v>
      </c>
      <c r="L937" s="403">
        <f t="shared" si="75"/>
        <v>1277.75</v>
      </c>
    </row>
    <row r="938" spans="1:12" x14ac:dyDescent="0.25">
      <c r="A938" s="409"/>
      <c r="F938" s="405">
        <f t="shared" si="73"/>
        <v>45863</v>
      </c>
      <c r="G938" s="403">
        <f t="shared" si="74"/>
        <v>1315</v>
      </c>
      <c r="K938" s="404">
        <f t="shared" si="72"/>
        <v>45864</v>
      </c>
      <c r="L938" s="403">
        <f t="shared" si="75"/>
        <v>1277.75</v>
      </c>
    </row>
    <row r="939" spans="1:12" x14ac:dyDescent="0.25">
      <c r="A939" s="409"/>
      <c r="F939" s="405">
        <f t="shared" si="73"/>
        <v>45864</v>
      </c>
      <c r="G939" s="403">
        <f t="shared" si="74"/>
        <v>1315</v>
      </c>
      <c r="K939" s="404">
        <f t="shared" si="72"/>
        <v>45865</v>
      </c>
      <c r="L939" s="403">
        <f t="shared" si="75"/>
        <v>1277.75</v>
      </c>
    </row>
    <row r="940" spans="1:12" x14ac:dyDescent="0.25">
      <c r="A940" s="409"/>
      <c r="F940" s="405">
        <f t="shared" si="73"/>
        <v>45865</v>
      </c>
      <c r="G940" s="403">
        <f t="shared" si="74"/>
        <v>1315</v>
      </c>
      <c r="K940" s="404">
        <f t="shared" si="72"/>
        <v>45866</v>
      </c>
      <c r="L940" s="403">
        <f t="shared" si="75"/>
        <v>1287.3333</v>
      </c>
    </row>
    <row r="941" spans="1:12" x14ac:dyDescent="0.25">
      <c r="A941" s="409"/>
      <c r="F941" s="405">
        <f t="shared" si="73"/>
        <v>45866</v>
      </c>
      <c r="G941" s="403">
        <f t="shared" si="74"/>
        <v>1320</v>
      </c>
      <c r="K941" s="404">
        <f t="shared" si="72"/>
        <v>45867</v>
      </c>
      <c r="L941" s="403">
        <f t="shared" si="75"/>
        <v>1296.6667</v>
      </c>
    </row>
    <row r="942" spans="1:12" x14ac:dyDescent="0.25">
      <c r="A942" s="409"/>
      <c r="F942" s="405">
        <f t="shared" si="73"/>
        <v>45867</v>
      </c>
      <c r="G942" s="403">
        <f t="shared" si="74"/>
        <v>1320</v>
      </c>
      <c r="K942" s="404">
        <f t="shared" si="72"/>
        <v>45868</v>
      </c>
      <c r="L942" s="403">
        <f t="shared" si="75"/>
        <v>1294.1667</v>
      </c>
    </row>
    <row r="943" spans="1:12" x14ac:dyDescent="0.25">
      <c r="A943" s="409"/>
      <c r="F943" s="405">
        <f t="shared" si="73"/>
        <v>45868</v>
      </c>
      <c r="G943" s="403">
        <f t="shared" si="74"/>
        <v>1320</v>
      </c>
      <c r="K943" s="404">
        <f t="shared" si="72"/>
        <v>45869</v>
      </c>
      <c r="L943" s="403">
        <f t="shared" si="75"/>
        <v>1351.8333</v>
      </c>
    </row>
    <row r="944" spans="1:12" x14ac:dyDescent="0.25">
      <c r="A944" s="409"/>
      <c r="F944" s="405">
        <f t="shared" si="73"/>
        <v>45869</v>
      </c>
      <c r="G944" s="403">
        <f t="shared" si="74"/>
        <v>1335</v>
      </c>
      <c r="K944" s="404">
        <f t="shared" si="72"/>
        <v>45870</v>
      </c>
      <c r="L944" s="403">
        <f t="shared" si="75"/>
        <v>1361.3333</v>
      </c>
    </row>
    <row r="945" spans="1:12" x14ac:dyDescent="0.25">
      <c r="A945" s="409"/>
      <c r="F945" s="405">
        <f t="shared" si="73"/>
        <v>45870</v>
      </c>
      <c r="G945" s="403">
        <f t="shared" si="74"/>
        <v>1335</v>
      </c>
      <c r="K945" s="404">
        <f t="shared" si="72"/>
        <v>45871</v>
      </c>
      <c r="L945" s="403">
        <f t="shared" si="75"/>
        <v>1361.3333</v>
      </c>
    </row>
    <row r="946" spans="1:12" x14ac:dyDescent="0.25">
      <c r="A946" s="409"/>
      <c r="F946" s="405">
        <f t="shared" si="73"/>
        <v>45871</v>
      </c>
      <c r="G946" s="403">
        <f t="shared" si="74"/>
        <v>1335</v>
      </c>
      <c r="K946" s="404">
        <f t="shared" si="72"/>
        <v>45872</v>
      </c>
      <c r="L946" s="403">
        <f t="shared" si="75"/>
        <v>1361.3333</v>
      </c>
    </row>
    <row r="947" spans="1:12" x14ac:dyDescent="0.25">
      <c r="A947" s="409"/>
      <c r="F947" s="405">
        <f t="shared" si="73"/>
        <v>45872</v>
      </c>
      <c r="G947" s="403">
        <f t="shared" si="74"/>
        <v>1335</v>
      </c>
      <c r="K947" s="404">
        <f t="shared" si="72"/>
        <v>45873</v>
      </c>
      <c r="L947" s="403">
        <f t="shared" si="75"/>
        <v>1361.8333</v>
      </c>
    </row>
    <row r="948" spans="1:12" x14ac:dyDescent="0.25">
      <c r="A948" s="409"/>
      <c r="F948" s="405">
        <f t="shared" si="73"/>
        <v>45873</v>
      </c>
      <c r="G948" s="403">
        <f t="shared" si="74"/>
        <v>1330</v>
      </c>
      <c r="K948" s="404">
        <f t="shared" si="72"/>
        <v>45874</v>
      </c>
      <c r="L948" s="403">
        <f t="shared" si="75"/>
        <v>1351.1667</v>
      </c>
    </row>
    <row r="949" spans="1:12" x14ac:dyDescent="0.25">
      <c r="A949" s="409"/>
      <c r="F949" s="405">
        <f t="shared" si="73"/>
        <v>45874</v>
      </c>
      <c r="G949" s="403">
        <f t="shared" si="74"/>
        <v>1325</v>
      </c>
      <c r="K949" s="404">
        <f t="shared" si="72"/>
        <v>45875</v>
      </c>
      <c r="L949" s="403">
        <f t="shared" si="75"/>
        <v>1333.6667</v>
      </c>
    </row>
    <row r="950" spans="1:12" x14ac:dyDescent="0.25">
      <c r="A950" s="409"/>
      <c r="F950" s="405">
        <f t="shared" si="73"/>
        <v>45875</v>
      </c>
      <c r="G950" s="403">
        <f t="shared" si="74"/>
        <v>1320</v>
      </c>
      <c r="K950" s="404">
        <f t="shared" si="72"/>
        <v>45876</v>
      </c>
      <c r="L950" s="403">
        <f t="shared" si="75"/>
        <v>1331.0833</v>
      </c>
    </row>
    <row r="951" spans="1:12" x14ac:dyDescent="0.25">
      <c r="A951" s="409"/>
      <c r="F951" s="405">
        <f t="shared" si="73"/>
        <v>45876</v>
      </c>
      <c r="G951" s="403">
        <f t="shared" si="74"/>
        <v>1325</v>
      </c>
      <c r="K951" s="404">
        <f t="shared" si="72"/>
        <v>45877</v>
      </c>
      <c r="L951" s="403">
        <f t="shared" si="75"/>
        <v>1329.4167</v>
      </c>
    </row>
    <row r="952" spans="1:12" x14ac:dyDescent="0.25">
      <c r="A952" s="409"/>
      <c r="F952" s="405">
        <f t="shared" si="73"/>
        <v>45877</v>
      </c>
      <c r="G952" s="403">
        <f t="shared" si="74"/>
        <v>1325</v>
      </c>
      <c r="K952" s="404">
        <f t="shared" si="72"/>
        <v>45878</v>
      </c>
      <c r="L952" s="403">
        <f t="shared" si="75"/>
        <v>1329.4167</v>
      </c>
    </row>
    <row r="953" spans="1:12" x14ac:dyDescent="0.25">
      <c r="A953" s="409"/>
      <c r="F953" s="405">
        <f t="shared" si="73"/>
        <v>45878</v>
      </c>
      <c r="G953" s="403">
        <f t="shared" si="74"/>
        <v>1325</v>
      </c>
      <c r="K953" s="404">
        <f t="shared" si="72"/>
        <v>45879</v>
      </c>
      <c r="L953" s="403">
        <f t="shared" si="75"/>
        <v>1329.4167</v>
      </c>
    </row>
    <row r="954" spans="1:12" x14ac:dyDescent="0.25">
      <c r="A954" s="409"/>
      <c r="F954" s="405">
        <f t="shared" si="73"/>
        <v>45879</v>
      </c>
      <c r="G954" s="403">
        <f t="shared" si="74"/>
        <v>1325</v>
      </c>
      <c r="K954" s="404">
        <f t="shared" si="72"/>
        <v>45880</v>
      </c>
      <c r="L954" s="403">
        <f t="shared" si="75"/>
        <v>1330.5</v>
      </c>
    </row>
    <row r="955" spans="1:12" x14ac:dyDescent="0.25">
      <c r="A955" s="409"/>
      <c r="F955" s="405">
        <f t="shared" si="73"/>
        <v>45880</v>
      </c>
      <c r="G955" s="403">
        <f t="shared" si="74"/>
        <v>1335</v>
      </c>
      <c r="K955" s="404">
        <f t="shared" si="72"/>
        <v>45881</v>
      </c>
      <c r="L955" s="403">
        <f t="shared" si="75"/>
        <v>1321.5</v>
      </c>
    </row>
    <row r="956" spans="1:12" x14ac:dyDescent="0.25">
      <c r="A956" s="409"/>
      <c r="F956" s="405">
        <f t="shared" si="73"/>
        <v>45881</v>
      </c>
      <c r="G956" s="403">
        <f t="shared" si="74"/>
        <v>1330</v>
      </c>
      <c r="K956" s="404">
        <f t="shared" si="72"/>
        <v>45882</v>
      </c>
      <c r="L956" s="403">
        <f t="shared" si="75"/>
        <v>1318</v>
      </c>
    </row>
    <row r="957" spans="1:12" x14ac:dyDescent="0.25">
      <c r="A957" s="409"/>
      <c r="F957" s="405">
        <f t="shared" si="73"/>
        <v>45882</v>
      </c>
      <c r="G957" s="403">
        <f t="shared" si="74"/>
        <v>1340</v>
      </c>
      <c r="K957" s="404">
        <f t="shared" si="72"/>
        <v>45883</v>
      </c>
      <c r="L957" s="403">
        <f t="shared" si="75"/>
        <v>1308.3333</v>
      </c>
    </row>
    <row r="958" spans="1:12" x14ac:dyDescent="0.25">
      <c r="A958" s="409"/>
      <c r="F958" s="405">
        <f t="shared" si="73"/>
        <v>45883</v>
      </c>
      <c r="G958" s="403">
        <f t="shared" si="74"/>
        <v>1320</v>
      </c>
      <c r="K958" s="404">
        <f t="shared" si="72"/>
        <v>45884</v>
      </c>
      <c r="L958" s="403">
        <f t="shared" si="75"/>
        <v>1308.3333</v>
      </c>
    </row>
    <row r="959" spans="1:12" x14ac:dyDescent="0.25">
      <c r="A959" s="409"/>
      <c r="F959" s="405">
        <f t="shared" si="73"/>
        <v>45884</v>
      </c>
      <c r="G959" s="403">
        <f t="shared" si="74"/>
        <v>1320</v>
      </c>
      <c r="K959" s="404">
        <f t="shared" si="72"/>
        <v>45885</v>
      </c>
      <c r="L959" s="403">
        <f t="shared" si="75"/>
        <v>1308.3333</v>
      </c>
    </row>
    <row r="960" spans="1:12" x14ac:dyDescent="0.25">
      <c r="A960" s="409"/>
      <c r="F960" s="405">
        <f t="shared" si="73"/>
        <v>45885</v>
      </c>
      <c r="G960" s="403">
        <f t="shared" si="74"/>
        <v>1320</v>
      </c>
      <c r="K960" s="404">
        <f t="shared" si="72"/>
        <v>45886</v>
      </c>
      <c r="L960" s="403">
        <f t="shared" si="75"/>
        <v>1308.3333</v>
      </c>
    </row>
    <row r="961" spans="1:12" x14ac:dyDescent="0.25">
      <c r="A961" s="409"/>
      <c r="F961" s="405">
        <f t="shared" si="73"/>
        <v>45886</v>
      </c>
      <c r="G961" s="403">
        <f t="shared" si="74"/>
        <v>1320</v>
      </c>
      <c r="K961" s="404">
        <f t="shared" si="72"/>
        <v>45887</v>
      </c>
      <c r="L961" s="403">
        <f t="shared" si="75"/>
        <v>1298.8333</v>
      </c>
    </row>
    <row r="962" spans="1:12" x14ac:dyDescent="0.25">
      <c r="A962" s="409"/>
      <c r="F962" s="405">
        <f t="shared" si="73"/>
        <v>45887</v>
      </c>
      <c r="G962" s="403">
        <f t="shared" si="74"/>
        <v>1320</v>
      </c>
      <c r="K962" s="404">
        <f t="shared" si="72"/>
        <v>45888</v>
      </c>
      <c r="L962" s="403">
        <f t="shared" si="75"/>
        <v>1292.3333</v>
      </c>
    </row>
    <row r="963" spans="1:12" x14ac:dyDescent="0.25">
      <c r="A963" s="409"/>
      <c r="F963" s="405">
        <f t="shared" si="73"/>
        <v>45888</v>
      </c>
      <c r="G963" s="403">
        <f t="shared" si="74"/>
        <v>1320</v>
      </c>
      <c r="K963" s="404">
        <f t="shared" ref="K963:K1026" si="76">+K962+1</f>
        <v>45889</v>
      </c>
      <c r="L963" s="403">
        <f t="shared" si="75"/>
        <v>1298.5</v>
      </c>
    </row>
    <row r="964" spans="1:12" x14ac:dyDescent="0.25">
      <c r="A964" s="409"/>
      <c r="F964" s="405">
        <f t="shared" ref="F964:F1027" si="77">F963+1</f>
        <v>45889</v>
      </c>
      <c r="G964" s="403">
        <f t="shared" ref="G964:G1027" si="78">+IF(SUMIFS($E$2:$E$1575,$A$2:$A$1575,F964)=0,G963,SUMIFS($E$2:$E$1575,$A$2:$A$1575,F964))</f>
        <v>1320</v>
      </c>
      <c r="K964" s="404">
        <f t="shared" si="76"/>
        <v>45890</v>
      </c>
      <c r="L964" s="403">
        <f t="shared" si="75"/>
        <v>1309.25</v>
      </c>
    </row>
    <row r="965" spans="1:12" x14ac:dyDescent="0.25">
      <c r="A965" s="409"/>
      <c r="F965" s="405">
        <f t="shared" si="77"/>
        <v>45890</v>
      </c>
      <c r="G965" s="403">
        <f t="shared" si="78"/>
        <v>1320</v>
      </c>
      <c r="K965" s="404">
        <f t="shared" si="76"/>
        <v>45891</v>
      </c>
      <c r="L965" s="403">
        <f t="shared" si="75"/>
        <v>1321.5833</v>
      </c>
    </row>
    <row r="966" spans="1:12" x14ac:dyDescent="0.25">
      <c r="A966" s="409"/>
      <c r="F966" s="405">
        <f t="shared" si="77"/>
        <v>45891</v>
      </c>
      <c r="G966" s="403">
        <f t="shared" si="78"/>
        <v>1320</v>
      </c>
      <c r="K966" s="404">
        <f t="shared" si="76"/>
        <v>45892</v>
      </c>
      <c r="L966" s="403">
        <f t="shared" si="75"/>
        <v>1321.5833</v>
      </c>
    </row>
    <row r="967" spans="1:12" x14ac:dyDescent="0.25">
      <c r="A967" s="409"/>
      <c r="F967" s="405">
        <f t="shared" si="77"/>
        <v>45892</v>
      </c>
      <c r="G967" s="403">
        <f t="shared" si="78"/>
        <v>1320</v>
      </c>
      <c r="K967" s="404">
        <f t="shared" si="76"/>
        <v>45893</v>
      </c>
      <c r="L967" s="403">
        <f t="shared" si="75"/>
        <v>1321.5833</v>
      </c>
    </row>
    <row r="968" spans="1:12" x14ac:dyDescent="0.25">
      <c r="A968" s="409"/>
      <c r="F968" s="405">
        <f t="shared" si="77"/>
        <v>45893</v>
      </c>
      <c r="G968" s="403">
        <f t="shared" si="78"/>
        <v>1320</v>
      </c>
      <c r="K968" s="404">
        <f t="shared" si="76"/>
        <v>45894</v>
      </c>
      <c r="L968" s="403">
        <f t="shared" ref="L968:L1031" si="79">+IF(SUMIFS($J$1:$J$1574,$I$1:$I$1574,K968)=0,L967,SUMIFS($J$1:$J$1574,$I$1:$I$1574,K968))</f>
        <v>1344.1667</v>
      </c>
    </row>
    <row r="969" spans="1:12" x14ac:dyDescent="0.25">
      <c r="A969" s="409"/>
      <c r="F969" s="405">
        <f t="shared" si="77"/>
        <v>45894</v>
      </c>
      <c r="G969" s="403">
        <f t="shared" si="78"/>
        <v>1320</v>
      </c>
      <c r="K969" s="404">
        <f t="shared" si="76"/>
        <v>45895</v>
      </c>
      <c r="L969" s="403">
        <f t="shared" si="79"/>
        <v>1352.3333</v>
      </c>
    </row>
    <row r="970" spans="1:12" x14ac:dyDescent="0.25">
      <c r="A970" s="409"/>
      <c r="F970" s="405">
        <f t="shared" si="77"/>
        <v>45895</v>
      </c>
      <c r="G970" s="403">
        <f t="shared" si="78"/>
        <v>1320</v>
      </c>
      <c r="K970" s="404">
        <f t="shared" si="76"/>
        <v>45896</v>
      </c>
      <c r="L970" s="403">
        <f t="shared" si="79"/>
        <v>1359.4167</v>
      </c>
    </row>
    <row r="971" spans="1:12" x14ac:dyDescent="0.25">
      <c r="A971" s="409"/>
      <c r="F971" s="405">
        <f t="shared" si="77"/>
        <v>45896</v>
      </c>
      <c r="G971" s="403">
        <f t="shared" si="78"/>
        <v>1320</v>
      </c>
      <c r="K971" s="404">
        <f t="shared" si="76"/>
        <v>45897</v>
      </c>
      <c r="L971" s="403">
        <f t="shared" si="79"/>
        <v>1343.6667</v>
      </c>
    </row>
    <row r="972" spans="1:12" x14ac:dyDescent="0.25">
      <c r="A972" s="409"/>
      <c r="F972" s="405">
        <f t="shared" si="77"/>
        <v>45897</v>
      </c>
      <c r="G972" s="403">
        <f t="shared" si="78"/>
        <v>1350</v>
      </c>
      <c r="K972" s="404">
        <f t="shared" si="76"/>
        <v>45898</v>
      </c>
      <c r="L972" s="403">
        <f t="shared" si="79"/>
        <v>1323.8333</v>
      </c>
    </row>
    <row r="973" spans="1:12" x14ac:dyDescent="0.25">
      <c r="A973" s="409"/>
      <c r="F973" s="405">
        <f t="shared" si="77"/>
        <v>45898</v>
      </c>
      <c r="G973" s="403">
        <f t="shared" si="78"/>
        <v>1320</v>
      </c>
      <c r="K973" s="404">
        <f t="shared" si="76"/>
        <v>45899</v>
      </c>
      <c r="L973" s="403">
        <f t="shared" si="79"/>
        <v>1323.8333</v>
      </c>
    </row>
    <row r="974" spans="1:12" x14ac:dyDescent="0.25">
      <c r="A974" s="409"/>
      <c r="F974" s="405">
        <f t="shared" si="77"/>
        <v>45899</v>
      </c>
      <c r="G974" s="403">
        <f t="shared" si="78"/>
        <v>1320</v>
      </c>
      <c r="K974" s="404">
        <f t="shared" si="76"/>
        <v>45900</v>
      </c>
      <c r="L974" s="403">
        <f t="shared" si="79"/>
        <v>1323.8333</v>
      </c>
    </row>
    <row r="975" spans="1:12" x14ac:dyDescent="0.25">
      <c r="A975" s="409"/>
      <c r="F975" s="405">
        <f t="shared" si="77"/>
        <v>45900</v>
      </c>
      <c r="G975" s="403">
        <f t="shared" si="78"/>
        <v>1345</v>
      </c>
      <c r="K975" s="404">
        <f t="shared" si="76"/>
        <v>45901</v>
      </c>
      <c r="L975" s="403">
        <f t="shared" si="79"/>
        <v>1371.1667</v>
      </c>
    </row>
    <row r="976" spans="1:12" x14ac:dyDescent="0.25">
      <c r="A976" s="409"/>
      <c r="F976" s="405">
        <f t="shared" si="77"/>
        <v>45901</v>
      </c>
      <c r="G976" s="403">
        <f t="shared" si="78"/>
        <v>1370</v>
      </c>
      <c r="K976" s="404">
        <f t="shared" si="76"/>
        <v>45902</v>
      </c>
      <c r="L976" s="403">
        <f t="shared" si="79"/>
        <v>1368.25</v>
      </c>
    </row>
    <row r="977" spans="1:12" x14ac:dyDescent="0.25">
      <c r="A977" s="409"/>
      <c r="F977" s="405">
        <f t="shared" si="77"/>
        <v>45902</v>
      </c>
      <c r="G977" s="403">
        <f t="shared" si="78"/>
        <v>1350</v>
      </c>
      <c r="K977" s="404">
        <f t="shared" si="76"/>
        <v>45903</v>
      </c>
      <c r="L977" s="403">
        <f t="shared" si="79"/>
        <v>1360.1667</v>
      </c>
    </row>
    <row r="978" spans="1:12" x14ac:dyDescent="0.25">
      <c r="A978" s="409"/>
      <c r="F978" s="405">
        <f t="shared" si="77"/>
        <v>45903</v>
      </c>
      <c r="G978" s="403">
        <f t="shared" si="78"/>
        <v>1365</v>
      </c>
      <c r="K978" s="404">
        <f t="shared" si="76"/>
        <v>45904</v>
      </c>
      <c r="L978" s="403">
        <f t="shared" si="79"/>
        <v>1362.3333</v>
      </c>
    </row>
    <row r="979" spans="1:12" x14ac:dyDescent="0.25">
      <c r="A979" s="409"/>
      <c r="F979" s="405">
        <f t="shared" si="77"/>
        <v>45904</v>
      </c>
      <c r="G979" s="403">
        <f t="shared" si="78"/>
        <v>1370</v>
      </c>
      <c r="K979" s="404">
        <f t="shared" si="76"/>
        <v>45905</v>
      </c>
      <c r="L979" s="403">
        <f t="shared" si="79"/>
        <v>1365.4167</v>
      </c>
    </row>
    <row r="980" spans="1:12" x14ac:dyDescent="0.25">
      <c r="A980" s="409"/>
      <c r="F980" s="405">
        <f t="shared" si="77"/>
        <v>45905</v>
      </c>
      <c r="G980" s="403">
        <f t="shared" si="78"/>
        <v>1370</v>
      </c>
      <c r="K980" s="404">
        <f t="shared" si="76"/>
        <v>45906</v>
      </c>
      <c r="L980" s="403">
        <f t="shared" si="79"/>
        <v>1365.4167</v>
      </c>
    </row>
    <row r="981" spans="1:12" x14ac:dyDescent="0.25">
      <c r="A981" s="409"/>
      <c r="F981" s="405">
        <f t="shared" si="77"/>
        <v>45906</v>
      </c>
      <c r="G981" s="403">
        <f t="shared" si="78"/>
        <v>1370</v>
      </c>
      <c r="K981" s="404">
        <f t="shared" si="76"/>
        <v>45907</v>
      </c>
      <c r="L981" s="403">
        <f t="shared" si="79"/>
        <v>1365.4167</v>
      </c>
    </row>
    <row r="982" spans="1:12" x14ac:dyDescent="0.25">
      <c r="A982" s="409"/>
      <c r="F982" s="405">
        <f t="shared" si="77"/>
        <v>45907</v>
      </c>
      <c r="G982" s="403">
        <f t="shared" si="78"/>
        <v>1385</v>
      </c>
      <c r="K982" s="404">
        <f t="shared" si="76"/>
        <v>45908</v>
      </c>
      <c r="L982" s="403">
        <f t="shared" si="79"/>
        <v>1422.1667</v>
      </c>
    </row>
    <row r="983" spans="1:12" x14ac:dyDescent="0.25">
      <c r="A983" s="409"/>
      <c r="F983" s="405">
        <f t="shared" si="77"/>
        <v>45908</v>
      </c>
      <c r="G983" s="403">
        <f t="shared" si="78"/>
        <v>1385</v>
      </c>
      <c r="K983" s="404">
        <f t="shared" si="76"/>
        <v>45909</v>
      </c>
      <c r="L983" s="403">
        <f t="shared" si="79"/>
        <v>1418.6667</v>
      </c>
    </row>
    <row r="984" spans="1:12" x14ac:dyDescent="0.25">
      <c r="A984" s="409"/>
      <c r="F984" s="405">
        <f t="shared" si="77"/>
        <v>45909</v>
      </c>
      <c r="G984" s="403">
        <f t="shared" si="78"/>
        <v>1395</v>
      </c>
      <c r="K984" s="404">
        <f t="shared" si="76"/>
        <v>45910</v>
      </c>
      <c r="L984" s="403">
        <f t="shared" si="79"/>
        <v>1419.9167</v>
      </c>
    </row>
    <row r="985" spans="1:12" x14ac:dyDescent="0.25">
      <c r="A985" s="409"/>
      <c r="F985" s="405">
        <f t="shared" si="77"/>
        <v>45910</v>
      </c>
      <c r="G985" s="403">
        <f t="shared" si="78"/>
        <v>1410</v>
      </c>
      <c r="K985" s="404">
        <f t="shared" si="76"/>
        <v>45911</v>
      </c>
      <c r="L985" s="403">
        <f t="shared" si="79"/>
        <v>1427.5833</v>
      </c>
    </row>
    <row r="986" spans="1:12" x14ac:dyDescent="0.25">
      <c r="A986" s="409"/>
      <c r="F986" s="405">
        <f t="shared" si="77"/>
        <v>45911</v>
      </c>
      <c r="G986" s="403">
        <f t="shared" si="78"/>
        <v>1425</v>
      </c>
      <c r="K986" s="404">
        <f t="shared" si="76"/>
        <v>45912</v>
      </c>
      <c r="L986" s="403">
        <f t="shared" si="79"/>
        <v>1447.1667</v>
      </c>
    </row>
    <row r="987" spans="1:12" x14ac:dyDescent="0.25">
      <c r="A987" s="409"/>
      <c r="F987" s="405">
        <f t="shared" si="77"/>
        <v>45912</v>
      </c>
      <c r="G987" s="403">
        <f t="shared" si="78"/>
        <v>1425</v>
      </c>
      <c r="K987" s="404">
        <f t="shared" si="76"/>
        <v>45913</v>
      </c>
      <c r="L987" s="403">
        <f t="shared" si="79"/>
        <v>1447.1667</v>
      </c>
    </row>
    <row r="988" spans="1:12" x14ac:dyDescent="0.25">
      <c r="A988" s="409"/>
      <c r="F988" s="405">
        <f t="shared" si="77"/>
        <v>45913</v>
      </c>
      <c r="G988" s="403">
        <f t="shared" si="78"/>
        <v>1425</v>
      </c>
      <c r="K988" s="404">
        <f t="shared" si="76"/>
        <v>45914</v>
      </c>
      <c r="L988" s="403">
        <f t="shared" si="79"/>
        <v>1447.1667</v>
      </c>
    </row>
    <row r="989" spans="1:12" x14ac:dyDescent="0.25">
      <c r="A989" s="409"/>
      <c r="F989" s="405">
        <f t="shared" si="77"/>
        <v>45914</v>
      </c>
      <c r="G989" s="403">
        <f t="shared" si="78"/>
        <v>1455</v>
      </c>
      <c r="K989" s="404">
        <f t="shared" si="76"/>
        <v>45915</v>
      </c>
      <c r="L989" s="403">
        <f t="shared" si="79"/>
        <v>1462</v>
      </c>
    </row>
    <row r="990" spans="1:12" x14ac:dyDescent="0.25">
      <c r="A990" s="409"/>
      <c r="F990" s="405">
        <f t="shared" si="77"/>
        <v>45915</v>
      </c>
      <c r="G990" s="403">
        <f t="shared" si="78"/>
        <v>1455</v>
      </c>
      <c r="K990" s="404">
        <f t="shared" si="76"/>
        <v>45916</v>
      </c>
      <c r="L990" s="403">
        <f t="shared" si="79"/>
        <v>1464.6667</v>
      </c>
    </row>
    <row r="991" spans="1:12" x14ac:dyDescent="0.25">
      <c r="A991" s="409"/>
      <c r="F991" s="405">
        <f t="shared" si="77"/>
        <v>45916</v>
      </c>
      <c r="G991" s="403">
        <f t="shared" si="78"/>
        <v>1490</v>
      </c>
      <c r="K991" s="404">
        <f t="shared" si="76"/>
        <v>45917</v>
      </c>
      <c r="L991" s="403">
        <f t="shared" si="79"/>
        <v>1471.4167</v>
      </c>
    </row>
    <row r="992" spans="1:12" x14ac:dyDescent="0.25">
      <c r="A992" s="409"/>
      <c r="F992" s="405">
        <f t="shared" si="77"/>
        <v>45917</v>
      </c>
      <c r="G992" s="403">
        <f t="shared" si="78"/>
        <v>1510</v>
      </c>
      <c r="K992" s="404">
        <f t="shared" si="76"/>
        <v>45918</v>
      </c>
      <c r="L992" s="403">
        <f t="shared" si="79"/>
        <v>1474.25</v>
      </c>
    </row>
    <row r="993" spans="1:12" x14ac:dyDescent="0.25">
      <c r="A993" s="409"/>
      <c r="F993" s="405">
        <f t="shared" si="77"/>
        <v>45918</v>
      </c>
      <c r="G993" s="403">
        <f t="shared" si="78"/>
        <v>1520</v>
      </c>
      <c r="K993" s="404">
        <f t="shared" si="76"/>
        <v>45919</v>
      </c>
      <c r="L993" s="403">
        <f t="shared" si="79"/>
        <v>1474.75</v>
      </c>
    </row>
    <row r="994" spans="1:12" x14ac:dyDescent="0.25">
      <c r="A994" s="409"/>
      <c r="F994" s="405">
        <f t="shared" si="77"/>
        <v>45919</v>
      </c>
      <c r="G994" s="403">
        <f t="shared" si="78"/>
        <v>1520</v>
      </c>
      <c r="K994" s="404">
        <f t="shared" si="76"/>
        <v>45920</v>
      </c>
      <c r="L994" s="403">
        <f t="shared" si="79"/>
        <v>1474.75</v>
      </c>
    </row>
    <row r="995" spans="1:12" x14ac:dyDescent="0.25">
      <c r="A995" s="409"/>
      <c r="F995" s="405">
        <f t="shared" si="77"/>
        <v>45920</v>
      </c>
      <c r="G995" s="403">
        <f t="shared" si="78"/>
        <v>1520</v>
      </c>
      <c r="K995" s="404">
        <f t="shared" si="76"/>
        <v>45921</v>
      </c>
      <c r="L995" s="403">
        <f t="shared" si="79"/>
        <v>1474.75</v>
      </c>
    </row>
    <row r="996" spans="1:12" x14ac:dyDescent="0.25">
      <c r="A996" s="409"/>
      <c r="F996" s="405">
        <f t="shared" si="77"/>
        <v>45921</v>
      </c>
      <c r="G996" s="403">
        <f t="shared" si="78"/>
        <v>1475</v>
      </c>
      <c r="K996" s="404">
        <f t="shared" si="76"/>
        <v>45922</v>
      </c>
      <c r="L996" s="403">
        <f t="shared" si="79"/>
        <v>1425.6667</v>
      </c>
    </row>
    <row r="997" spans="1:12" x14ac:dyDescent="0.25">
      <c r="A997" s="409"/>
      <c r="F997" s="405">
        <f t="shared" si="77"/>
        <v>45922</v>
      </c>
      <c r="G997" s="403">
        <f t="shared" si="78"/>
        <v>1410</v>
      </c>
      <c r="K997" s="404">
        <f t="shared" si="76"/>
        <v>45923</v>
      </c>
      <c r="L997" s="403">
        <f t="shared" si="79"/>
        <v>1354.1667</v>
      </c>
    </row>
    <row r="998" spans="1:12" x14ac:dyDescent="0.25">
      <c r="A998" s="409"/>
      <c r="F998" s="405">
        <f t="shared" si="77"/>
        <v>45923</v>
      </c>
      <c r="G998" s="403">
        <f t="shared" si="78"/>
        <v>1405</v>
      </c>
      <c r="K998" s="404">
        <f t="shared" si="76"/>
        <v>45924</v>
      </c>
      <c r="L998" s="403">
        <f t="shared" si="79"/>
        <v>1343.3333</v>
      </c>
    </row>
    <row r="999" spans="1:12" x14ac:dyDescent="0.25">
      <c r="A999" s="409"/>
      <c r="F999" s="405">
        <f t="shared" si="77"/>
        <v>45924</v>
      </c>
      <c r="G999" s="403">
        <f t="shared" si="78"/>
        <v>1410</v>
      </c>
      <c r="K999" s="404">
        <f t="shared" si="76"/>
        <v>45925</v>
      </c>
      <c r="L999" s="403">
        <f t="shared" si="79"/>
        <v>1325.0833</v>
      </c>
    </row>
    <row r="1000" spans="1:12" x14ac:dyDescent="0.25">
      <c r="A1000" s="409"/>
      <c r="F1000" s="405">
        <f t="shared" si="77"/>
        <v>45925</v>
      </c>
      <c r="G1000" s="403">
        <f t="shared" si="78"/>
        <v>1440</v>
      </c>
      <c r="K1000" s="404">
        <f t="shared" si="76"/>
        <v>45926</v>
      </c>
      <c r="L1000" s="403">
        <f t="shared" si="79"/>
        <v>1332</v>
      </c>
    </row>
    <row r="1001" spans="1:12" x14ac:dyDescent="0.25">
      <c r="A1001" s="409"/>
      <c r="F1001" s="405">
        <f t="shared" si="77"/>
        <v>45926</v>
      </c>
      <c r="G1001" s="403">
        <f t="shared" si="78"/>
        <v>1440</v>
      </c>
      <c r="K1001" s="404">
        <f t="shared" si="76"/>
        <v>45927</v>
      </c>
      <c r="L1001" s="403">
        <f t="shared" si="79"/>
        <v>1332</v>
      </c>
    </row>
    <row r="1002" spans="1:12" x14ac:dyDescent="0.25">
      <c r="A1002" s="409"/>
      <c r="F1002" s="405">
        <f t="shared" si="77"/>
        <v>45927</v>
      </c>
      <c r="G1002" s="403">
        <f t="shared" si="78"/>
        <v>1440</v>
      </c>
      <c r="K1002" s="404">
        <f t="shared" si="76"/>
        <v>45928</v>
      </c>
      <c r="L1002" s="403">
        <f t="shared" si="79"/>
        <v>1332</v>
      </c>
    </row>
    <row r="1003" spans="1:12" x14ac:dyDescent="0.25">
      <c r="A1003" s="409"/>
      <c r="F1003" s="405">
        <f t="shared" si="77"/>
        <v>45928</v>
      </c>
      <c r="G1003" s="403">
        <f t="shared" si="78"/>
        <v>1430</v>
      </c>
      <c r="K1003" s="404">
        <f t="shared" si="76"/>
        <v>45929</v>
      </c>
      <c r="L1003" s="403">
        <f t="shared" si="79"/>
        <v>1341</v>
      </c>
    </row>
    <row r="1004" spans="1:12" x14ac:dyDescent="0.25">
      <c r="A1004" s="409"/>
      <c r="F1004" s="405">
        <f t="shared" si="77"/>
        <v>45929</v>
      </c>
      <c r="G1004" s="403">
        <f t="shared" si="78"/>
        <v>1445</v>
      </c>
      <c r="K1004" s="404">
        <f t="shared" si="76"/>
        <v>45930</v>
      </c>
      <c r="L1004" s="403">
        <f t="shared" si="79"/>
        <v>1366.5833</v>
      </c>
    </row>
    <row r="1005" spans="1:12" x14ac:dyDescent="0.25">
      <c r="A1005" s="409"/>
      <c r="F1005" s="405">
        <f t="shared" si="77"/>
        <v>45930</v>
      </c>
      <c r="G1005" s="403">
        <f t="shared" si="78"/>
        <v>1460</v>
      </c>
      <c r="K1005" s="404">
        <f t="shared" si="76"/>
        <v>45931</v>
      </c>
      <c r="L1005" s="403">
        <f t="shared" si="79"/>
        <v>1423.8333</v>
      </c>
    </row>
    <row r="1006" spans="1:12" x14ac:dyDescent="0.25">
      <c r="A1006" s="409"/>
      <c r="F1006" s="405">
        <f t="shared" si="77"/>
        <v>45931</v>
      </c>
      <c r="G1006" s="403">
        <f t="shared" si="78"/>
        <v>1450</v>
      </c>
      <c r="K1006" s="404">
        <f t="shared" si="76"/>
        <v>45932</v>
      </c>
      <c r="L1006" s="403">
        <f t="shared" si="79"/>
        <v>1424.75</v>
      </c>
    </row>
    <row r="1007" spans="1:12" x14ac:dyDescent="0.25">
      <c r="A1007" s="409"/>
      <c r="F1007" s="405">
        <f t="shared" si="77"/>
        <v>45932</v>
      </c>
      <c r="G1007" s="403">
        <f t="shared" si="78"/>
        <v>1440</v>
      </c>
      <c r="K1007" s="404">
        <f t="shared" si="76"/>
        <v>45933</v>
      </c>
      <c r="L1007" s="403">
        <f t="shared" si="79"/>
        <v>1424.75</v>
      </c>
    </row>
    <row r="1008" spans="1:12" x14ac:dyDescent="0.25">
      <c r="A1008" s="409"/>
      <c r="F1008" s="405">
        <f t="shared" si="77"/>
        <v>45933</v>
      </c>
      <c r="G1008" s="403">
        <f t="shared" si="78"/>
        <v>1440</v>
      </c>
      <c r="K1008" s="404">
        <f t="shared" si="76"/>
        <v>45934</v>
      </c>
      <c r="L1008" s="403">
        <f t="shared" si="79"/>
        <v>1424.75</v>
      </c>
    </row>
    <row r="1009" spans="1:12" x14ac:dyDescent="0.25">
      <c r="A1009" s="409"/>
      <c r="F1009" s="405">
        <f t="shared" si="77"/>
        <v>45934</v>
      </c>
      <c r="G1009" s="403">
        <f t="shared" si="78"/>
        <v>1440</v>
      </c>
      <c r="K1009" s="404">
        <f t="shared" si="76"/>
        <v>45935</v>
      </c>
      <c r="L1009" s="403">
        <f t="shared" si="79"/>
        <v>1424.75</v>
      </c>
    </row>
    <row r="1010" spans="1:12" x14ac:dyDescent="0.25">
      <c r="A1010" s="409"/>
      <c r="F1010" s="405">
        <f t="shared" si="77"/>
        <v>45935</v>
      </c>
      <c r="G1010" s="403">
        <f t="shared" si="78"/>
        <v>1450</v>
      </c>
      <c r="K1010" s="404">
        <f t="shared" si="76"/>
        <v>45936</v>
      </c>
      <c r="L1010" s="403">
        <f t="shared" si="79"/>
        <v>1429.75</v>
      </c>
    </row>
    <row r="1011" spans="1:12" x14ac:dyDescent="0.25">
      <c r="A1011" s="409"/>
      <c r="F1011" s="405">
        <f t="shared" si="77"/>
        <v>45936</v>
      </c>
      <c r="G1011" s="403">
        <f t="shared" si="78"/>
        <v>1460</v>
      </c>
      <c r="K1011" s="404">
        <f t="shared" si="76"/>
        <v>45937</v>
      </c>
      <c r="L1011" s="403">
        <f t="shared" si="79"/>
        <v>1429.75</v>
      </c>
    </row>
    <row r="1012" spans="1:12" x14ac:dyDescent="0.25">
      <c r="A1012" s="409"/>
      <c r="F1012" s="405">
        <f t="shared" si="77"/>
        <v>45937</v>
      </c>
      <c r="G1012" s="403">
        <f t="shared" si="78"/>
        <v>1475</v>
      </c>
      <c r="K1012" s="404">
        <f t="shared" si="76"/>
        <v>45938</v>
      </c>
      <c r="L1012" s="403">
        <f t="shared" si="79"/>
        <v>1429.75</v>
      </c>
    </row>
    <row r="1013" spans="1:12" x14ac:dyDescent="0.25">
      <c r="A1013" s="409"/>
      <c r="F1013" s="405">
        <f t="shared" si="77"/>
        <v>45938</v>
      </c>
      <c r="G1013" s="403">
        <f t="shared" si="78"/>
        <v>1475</v>
      </c>
      <c r="K1013" s="404">
        <f t="shared" si="76"/>
        <v>45939</v>
      </c>
      <c r="L1013" s="403">
        <f t="shared" si="79"/>
        <v>1451.75</v>
      </c>
    </row>
    <row r="1014" spans="1:12" x14ac:dyDescent="0.25">
      <c r="A1014" s="409"/>
      <c r="F1014" s="405">
        <f t="shared" si="77"/>
        <v>45939</v>
      </c>
      <c r="G1014" s="403">
        <f t="shared" si="78"/>
        <v>1475</v>
      </c>
      <c r="K1014" s="404">
        <f t="shared" si="76"/>
        <v>45940</v>
      </c>
      <c r="L1014" s="403">
        <f t="shared" si="79"/>
        <v>1451.75</v>
      </c>
    </row>
    <row r="1015" spans="1:12" x14ac:dyDescent="0.25">
      <c r="A1015" s="409"/>
      <c r="F1015" s="405">
        <f t="shared" si="77"/>
        <v>45940</v>
      </c>
      <c r="G1015" s="403">
        <f t="shared" si="78"/>
        <v>1475</v>
      </c>
      <c r="K1015" s="404">
        <f t="shared" si="76"/>
        <v>45941</v>
      </c>
      <c r="L1015" s="403">
        <f t="shared" si="79"/>
        <v>1451.75</v>
      </c>
    </row>
    <row r="1016" spans="1:12" x14ac:dyDescent="0.25">
      <c r="A1016" s="409"/>
      <c r="F1016" s="405">
        <f t="shared" si="77"/>
        <v>45941</v>
      </c>
      <c r="G1016" s="403">
        <f t="shared" si="78"/>
        <v>1475</v>
      </c>
      <c r="K1016" s="404">
        <f t="shared" si="76"/>
        <v>45942</v>
      </c>
      <c r="L1016" s="403">
        <f t="shared" si="79"/>
        <v>1451.75</v>
      </c>
    </row>
    <row r="1017" spans="1:12" x14ac:dyDescent="0.25">
      <c r="A1017" s="409"/>
      <c r="F1017" s="405">
        <f t="shared" si="77"/>
        <v>45942</v>
      </c>
      <c r="G1017" s="403">
        <f t="shared" si="78"/>
        <v>1405</v>
      </c>
      <c r="K1017" s="404">
        <f t="shared" si="76"/>
        <v>45943</v>
      </c>
      <c r="L1017" s="403">
        <f t="shared" si="79"/>
        <v>1347.6667</v>
      </c>
    </row>
    <row r="1018" spans="1:12" x14ac:dyDescent="0.25">
      <c r="A1018" s="409"/>
      <c r="F1018" s="405">
        <f t="shared" si="77"/>
        <v>45943</v>
      </c>
      <c r="G1018" s="403">
        <f t="shared" si="78"/>
        <v>1420</v>
      </c>
      <c r="K1018" s="404">
        <f t="shared" si="76"/>
        <v>45944</v>
      </c>
      <c r="L1018" s="403">
        <f t="shared" si="79"/>
        <v>1359.8333</v>
      </c>
    </row>
    <row r="1019" spans="1:12" x14ac:dyDescent="0.25">
      <c r="A1019" s="409"/>
      <c r="F1019" s="405">
        <f t="shared" si="77"/>
        <v>45944</v>
      </c>
      <c r="G1019" s="403">
        <f t="shared" si="78"/>
        <v>1450</v>
      </c>
      <c r="K1019" s="404">
        <f t="shared" si="76"/>
        <v>45945</v>
      </c>
      <c r="L1019" s="403">
        <f t="shared" si="79"/>
        <v>1373.5</v>
      </c>
    </row>
    <row r="1020" spans="1:12" x14ac:dyDescent="0.25">
      <c r="A1020" s="409"/>
      <c r="F1020" s="405">
        <f t="shared" si="77"/>
        <v>45945</v>
      </c>
      <c r="G1020" s="403">
        <f t="shared" si="78"/>
        <v>1465</v>
      </c>
      <c r="K1020" s="404">
        <f t="shared" si="76"/>
        <v>45946</v>
      </c>
      <c r="L1020" s="403">
        <f t="shared" si="79"/>
        <v>1387.1667</v>
      </c>
    </row>
    <row r="1021" spans="1:12" x14ac:dyDescent="0.25">
      <c r="A1021" s="409"/>
      <c r="F1021" s="405">
        <f t="shared" si="77"/>
        <v>45946</v>
      </c>
      <c r="G1021" s="403">
        <f t="shared" si="78"/>
        <v>1485</v>
      </c>
      <c r="K1021" s="404">
        <f t="shared" si="76"/>
        <v>45947</v>
      </c>
      <c r="L1021" s="403">
        <f t="shared" si="79"/>
        <v>1439.5</v>
      </c>
    </row>
    <row r="1022" spans="1:12" x14ac:dyDescent="0.25">
      <c r="A1022" s="409"/>
      <c r="F1022" s="405">
        <f t="shared" si="77"/>
        <v>45947</v>
      </c>
      <c r="G1022" s="403">
        <f t="shared" si="78"/>
        <v>1485</v>
      </c>
      <c r="K1022" s="404">
        <f t="shared" si="76"/>
        <v>45948</v>
      </c>
      <c r="L1022" s="403">
        <f t="shared" si="79"/>
        <v>1439.5</v>
      </c>
    </row>
    <row r="1023" spans="1:12" x14ac:dyDescent="0.25">
      <c r="A1023" s="409"/>
      <c r="F1023" s="405">
        <f t="shared" si="77"/>
        <v>45948</v>
      </c>
      <c r="G1023" s="403">
        <f t="shared" si="78"/>
        <v>1485</v>
      </c>
      <c r="K1023" s="404">
        <f t="shared" si="76"/>
        <v>45949</v>
      </c>
      <c r="L1023" s="403">
        <f t="shared" si="79"/>
        <v>1439.5</v>
      </c>
    </row>
    <row r="1024" spans="1:12" x14ac:dyDescent="0.25">
      <c r="A1024" s="409"/>
      <c r="F1024" s="405">
        <f t="shared" si="77"/>
        <v>45949</v>
      </c>
      <c r="G1024" s="403">
        <f t="shared" si="78"/>
        <v>1505</v>
      </c>
      <c r="K1024" s="404">
        <f t="shared" si="76"/>
        <v>45950</v>
      </c>
      <c r="L1024" s="403">
        <f t="shared" si="79"/>
        <v>1462.8333</v>
      </c>
    </row>
    <row r="1025" spans="1:12" x14ac:dyDescent="0.25">
      <c r="A1025" s="409"/>
      <c r="F1025" s="405">
        <f t="shared" si="77"/>
        <v>45950</v>
      </c>
      <c r="G1025" s="403">
        <f t="shared" si="78"/>
        <v>1545</v>
      </c>
      <c r="K1025" s="404">
        <f t="shared" si="76"/>
        <v>45951</v>
      </c>
      <c r="L1025" s="403">
        <f t="shared" si="79"/>
        <v>1484.75</v>
      </c>
    </row>
    <row r="1026" spans="1:12" x14ac:dyDescent="0.25">
      <c r="A1026" s="409"/>
      <c r="F1026" s="405">
        <f t="shared" si="77"/>
        <v>45951</v>
      </c>
      <c r="G1026" s="403">
        <f t="shared" si="78"/>
        <v>1550</v>
      </c>
      <c r="K1026" s="404">
        <f t="shared" si="76"/>
        <v>45952</v>
      </c>
      <c r="L1026" s="403">
        <f t="shared" si="79"/>
        <v>1487.0833</v>
      </c>
    </row>
    <row r="1027" spans="1:12" x14ac:dyDescent="0.25">
      <c r="A1027" s="409"/>
      <c r="F1027" s="405">
        <f t="shared" si="77"/>
        <v>45952</v>
      </c>
      <c r="G1027" s="403">
        <f t="shared" si="78"/>
        <v>1525</v>
      </c>
      <c r="K1027" s="404">
        <f t="shared" ref="K1027:K1090" si="80">+K1026+1</f>
        <v>45953</v>
      </c>
      <c r="L1027" s="403">
        <f t="shared" si="79"/>
        <v>1484</v>
      </c>
    </row>
    <row r="1028" spans="1:12" x14ac:dyDescent="0.25">
      <c r="A1028" s="409"/>
      <c r="F1028" s="405">
        <f t="shared" ref="F1028:F1091" si="81">F1027+1</f>
        <v>45953</v>
      </c>
      <c r="G1028" s="403">
        <f t="shared" ref="G1028:G1091" si="82">+IF(SUMIFS($E$2:$E$1575,$A$2:$A$1575,F1028)=0,G1027,SUMIFS($E$2:$E$1575,$A$2:$A$1575,F1028))</f>
        <v>1525</v>
      </c>
      <c r="K1028" s="404">
        <f t="shared" si="80"/>
        <v>45954</v>
      </c>
      <c r="L1028" s="403">
        <f t="shared" si="79"/>
        <v>1485.9167</v>
      </c>
    </row>
    <row r="1029" spans="1:12" x14ac:dyDescent="0.25">
      <c r="A1029" s="409"/>
      <c r="F1029" s="405">
        <f t="shared" si="81"/>
        <v>45954</v>
      </c>
      <c r="G1029" s="403">
        <f t="shared" si="82"/>
        <v>1525</v>
      </c>
      <c r="K1029" s="404">
        <f t="shared" si="80"/>
        <v>45955</v>
      </c>
      <c r="L1029" s="403">
        <f t="shared" si="79"/>
        <v>1485.9167</v>
      </c>
    </row>
    <row r="1030" spans="1:12" x14ac:dyDescent="0.25">
      <c r="A1030" s="409"/>
      <c r="F1030" s="405">
        <f t="shared" si="81"/>
        <v>45955</v>
      </c>
      <c r="G1030" s="403">
        <f t="shared" si="82"/>
        <v>1525</v>
      </c>
      <c r="K1030" s="404">
        <f t="shared" si="80"/>
        <v>45956</v>
      </c>
      <c r="L1030" s="403">
        <f t="shared" si="79"/>
        <v>1485.9167</v>
      </c>
    </row>
    <row r="1031" spans="1:12" x14ac:dyDescent="0.25">
      <c r="A1031" s="409"/>
      <c r="F1031" s="405">
        <f t="shared" si="81"/>
        <v>45956</v>
      </c>
      <c r="G1031" s="403">
        <f t="shared" si="82"/>
        <v>1465</v>
      </c>
      <c r="K1031" s="404">
        <f t="shared" si="80"/>
        <v>45957</v>
      </c>
      <c r="L1031" s="403">
        <f t="shared" si="79"/>
        <v>1378.9167</v>
      </c>
    </row>
    <row r="1032" spans="1:12" x14ac:dyDescent="0.25">
      <c r="A1032" s="409"/>
      <c r="F1032" s="405">
        <f t="shared" si="81"/>
        <v>45957</v>
      </c>
      <c r="G1032" s="403">
        <f t="shared" si="82"/>
        <v>1470</v>
      </c>
      <c r="K1032" s="404">
        <f t="shared" si="80"/>
        <v>45958</v>
      </c>
      <c r="L1032" s="403">
        <f t="shared" ref="L1032:L1095" si="83">+IF(SUMIFS($J$1:$J$1574,$I$1:$I$1574,K1032)=0,L1031,SUMIFS($J$1:$J$1574,$I$1:$I$1574,K1032))</f>
        <v>1470.8333</v>
      </c>
    </row>
    <row r="1033" spans="1:12" x14ac:dyDescent="0.25">
      <c r="A1033" s="409"/>
      <c r="F1033" s="405">
        <f t="shared" si="81"/>
        <v>45958</v>
      </c>
      <c r="G1033" s="403">
        <f t="shared" si="82"/>
        <v>1460</v>
      </c>
      <c r="K1033" s="404">
        <f t="shared" si="80"/>
        <v>45959</v>
      </c>
      <c r="L1033" s="403">
        <f t="shared" si="83"/>
        <v>1451.5</v>
      </c>
    </row>
    <row r="1034" spans="1:12" x14ac:dyDescent="0.25">
      <c r="A1034" s="409"/>
      <c r="F1034" s="405">
        <f t="shared" si="81"/>
        <v>45959</v>
      </c>
      <c r="G1034" s="403">
        <f t="shared" si="82"/>
        <v>1455</v>
      </c>
      <c r="K1034" s="404">
        <f t="shared" si="80"/>
        <v>45960</v>
      </c>
      <c r="L1034" s="403">
        <f t="shared" si="83"/>
        <v>1433.6667</v>
      </c>
    </row>
    <row r="1035" spans="1:12" x14ac:dyDescent="0.25">
      <c r="A1035" s="409"/>
      <c r="F1035" s="405">
        <f t="shared" si="81"/>
        <v>45960</v>
      </c>
      <c r="G1035" s="403">
        <f t="shared" si="82"/>
        <v>1455</v>
      </c>
      <c r="K1035" s="404">
        <f t="shared" si="80"/>
        <v>45961</v>
      </c>
      <c r="L1035" s="403">
        <f t="shared" si="83"/>
        <v>1443</v>
      </c>
    </row>
    <row r="1036" spans="1:12" x14ac:dyDescent="0.25">
      <c r="A1036" s="409"/>
      <c r="F1036" s="405">
        <f t="shared" si="81"/>
        <v>45961</v>
      </c>
      <c r="G1036" s="403">
        <f t="shared" si="82"/>
        <v>1455</v>
      </c>
      <c r="K1036" s="404">
        <f t="shared" si="80"/>
        <v>45962</v>
      </c>
      <c r="L1036" s="403">
        <f t="shared" si="83"/>
        <v>1443</v>
      </c>
    </row>
    <row r="1037" spans="1:12" x14ac:dyDescent="0.25">
      <c r="A1037" s="409"/>
      <c r="F1037" s="405">
        <f t="shared" si="81"/>
        <v>45962</v>
      </c>
      <c r="G1037" s="403">
        <f t="shared" si="82"/>
        <v>1455</v>
      </c>
      <c r="K1037" s="404">
        <f t="shared" si="80"/>
        <v>45963</v>
      </c>
      <c r="L1037" s="403">
        <f t="shared" si="83"/>
        <v>1443</v>
      </c>
    </row>
    <row r="1038" spans="1:12" x14ac:dyDescent="0.25">
      <c r="A1038" s="409"/>
      <c r="F1038" s="405">
        <f t="shared" si="81"/>
        <v>45963</v>
      </c>
      <c r="G1038" s="403">
        <f t="shared" si="82"/>
        <v>1455</v>
      </c>
      <c r="K1038" s="404">
        <f t="shared" si="80"/>
        <v>45964</v>
      </c>
      <c r="L1038" s="403">
        <f t="shared" si="83"/>
        <v>1443</v>
      </c>
    </row>
    <row r="1039" spans="1:12" x14ac:dyDescent="0.25">
      <c r="A1039" s="409"/>
      <c r="F1039" s="405">
        <f t="shared" si="81"/>
        <v>45964</v>
      </c>
      <c r="G1039" s="403">
        <f t="shared" si="82"/>
        <v>1455</v>
      </c>
      <c r="K1039" s="404">
        <f t="shared" si="80"/>
        <v>45965</v>
      </c>
      <c r="L1039" s="403">
        <f t="shared" si="83"/>
        <v>1443</v>
      </c>
    </row>
    <row r="1040" spans="1:12" x14ac:dyDescent="0.25">
      <c r="A1040" s="409"/>
      <c r="F1040" s="405">
        <f t="shared" si="81"/>
        <v>45965</v>
      </c>
      <c r="G1040" s="403">
        <f t="shared" si="82"/>
        <v>1455</v>
      </c>
      <c r="K1040" s="404">
        <f t="shared" si="80"/>
        <v>45966</v>
      </c>
      <c r="L1040" s="403">
        <f t="shared" si="83"/>
        <v>1443</v>
      </c>
    </row>
    <row r="1041" spans="1:12" x14ac:dyDescent="0.25">
      <c r="A1041" s="409"/>
      <c r="F1041" s="405">
        <f t="shared" si="81"/>
        <v>45966</v>
      </c>
      <c r="G1041" s="403">
        <f t="shared" si="82"/>
        <v>1455</v>
      </c>
      <c r="K1041" s="404">
        <f t="shared" si="80"/>
        <v>45967</v>
      </c>
      <c r="L1041" s="403">
        <f t="shared" si="83"/>
        <v>1443</v>
      </c>
    </row>
    <row r="1042" spans="1:12" x14ac:dyDescent="0.25">
      <c r="A1042" s="409"/>
      <c r="F1042" s="405">
        <f t="shared" si="81"/>
        <v>45967</v>
      </c>
      <c r="G1042" s="403">
        <f t="shared" si="82"/>
        <v>1455</v>
      </c>
      <c r="K1042" s="404">
        <f t="shared" si="80"/>
        <v>45968</v>
      </c>
      <c r="L1042" s="403">
        <f t="shared" si="83"/>
        <v>1443</v>
      </c>
    </row>
    <row r="1043" spans="1:12" x14ac:dyDescent="0.25">
      <c r="A1043" s="409"/>
      <c r="F1043" s="405">
        <f t="shared" si="81"/>
        <v>45968</v>
      </c>
      <c r="G1043" s="403">
        <f t="shared" si="82"/>
        <v>1455</v>
      </c>
      <c r="K1043" s="404">
        <f t="shared" si="80"/>
        <v>45969</v>
      </c>
      <c r="L1043" s="403">
        <f t="shared" si="83"/>
        <v>1443</v>
      </c>
    </row>
    <row r="1044" spans="1:12" x14ac:dyDescent="0.25">
      <c r="A1044" s="409"/>
      <c r="F1044" s="405">
        <f t="shared" si="81"/>
        <v>45969</v>
      </c>
      <c r="G1044" s="403">
        <f t="shared" si="82"/>
        <v>1455</v>
      </c>
      <c r="K1044" s="404">
        <f t="shared" si="80"/>
        <v>45970</v>
      </c>
      <c r="L1044" s="403">
        <f t="shared" si="83"/>
        <v>1443</v>
      </c>
    </row>
    <row r="1045" spans="1:12" x14ac:dyDescent="0.25">
      <c r="A1045" s="409"/>
      <c r="F1045" s="405">
        <f t="shared" si="81"/>
        <v>45970</v>
      </c>
      <c r="G1045" s="403">
        <f t="shared" si="82"/>
        <v>1455</v>
      </c>
      <c r="K1045" s="404">
        <f t="shared" si="80"/>
        <v>45971</v>
      </c>
      <c r="L1045" s="403">
        <f t="shared" si="83"/>
        <v>1443</v>
      </c>
    </row>
    <row r="1046" spans="1:12" x14ac:dyDescent="0.25">
      <c r="A1046" s="409"/>
      <c r="F1046" s="405">
        <f t="shared" si="81"/>
        <v>45971</v>
      </c>
      <c r="G1046" s="403">
        <f t="shared" si="82"/>
        <v>1455</v>
      </c>
      <c r="K1046" s="404">
        <f t="shared" si="80"/>
        <v>45972</v>
      </c>
      <c r="L1046" s="403">
        <f t="shared" si="83"/>
        <v>1443</v>
      </c>
    </row>
    <row r="1047" spans="1:12" x14ac:dyDescent="0.25">
      <c r="A1047" s="409"/>
      <c r="F1047" s="405">
        <f t="shared" si="81"/>
        <v>45972</v>
      </c>
      <c r="G1047" s="403">
        <f t="shared" si="82"/>
        <v>1455</v>
      </c>
      <c r="K1047" s="404">
        <f t="shared" si="80"/>
        <v>45973</v>
      </c>
      <c r="L1047" s="403">
        <f t="shared" si="83"/>
        <v>1443</v>
      </c>
    </row>
    <row r="1048" spans="1:12" x14ac:dyDescent="0.25">
      <c r="A1048" s="409"/>
      <c r="F1048" s="405">
        <f t="shared" si="81"/>
        <v>45973</v>
      </c>
      <c r="G1048" s="403">
        <f t="shared" si="82"/>
        <v>1455</v>
      </c>
      <c r="K1048" s="404">
        <f t="shared" si="80"/>
        <v>45974</v>
      </c>
      <c r="L1048" s="403">
        <f t="shared" si="83"/>
        <v>1443</v>
      </c>
    </row>
    <row r="1049" spans="1:12" x14ac:dyDescent="0.25">
      <c r="A1049" s="409"/>
      <c r="F1049" s="405">
        <f t="shared" si="81"/>
        <v>45974</v>
      </c>
      <c r="G1049" s="403">
        <f t="shared" si="82"/>
        <v>1455</v>
      </c>
      <c r="K1049" s="404">
        <f t="shared" si="80"/>
        <v>45975</v>
      </c>
      <c r="L1049" s="403">
        <f t="shared" si="83"/>
        <v>1443</v>
      </c>
    </row>
    <row r="1050" spans="1:12" x14ac:dyDescent="0.25">
      <c r="A1050" s="409"/>
      <c r="F1050" s="405">
        <f t="shared" si="81"/>
        <v>45975</v>
      </c>
      <c r="G1050" s="403">
        <f t="shared" si="82"/>
        <v>1455</v>
      </c>
      <c r="K1050" s="404">
        <f t="shared" si="80"/>
        <v>45976</v>
      </c>
      <c r="L1050" s="403">
        <f t="shared" si="83"/>
        <v>1443</v>
      </c>
    </row>
    <row r="1051" spans="1:12" x14ac:dyDescent="0.25">
      <c r="A1051" s="409"/>
      <c r="F1051" s="405">
        <f t="shared" si="81"/>
        <v>45976</v>
      </c>
      <c r="G1051" s="403">
        <f t="shared" si="82"/>
        <v>1455</v>
      </c>
      <c r="K1051" s="404">
        <f t="shared" si="80"/>
        <v>45977</v>
      </c>
      <c r="L1051" s="403">
        <f t="shared" si="83"/>
        <v>1443</v>
      </c>
    </row>
    <row r="1052" spans="1:12" x14ac:dyDescent="0.25">
      <c r="A1052" s="409"/>
      <c r="F1052" s="405">
        <f t="shared" si="81"/>
        <v>45977</v>
      </c>
      <c r="G1052" s="403">
        <f t="shared" si="82"/>
        <v>1455</v>
      </c>
      <c r="K1052" s="404">
        <f t="shared" si="80"/>
        <v>45978</v>
      </c>
      <c r="L1052" s="403">
        <f t="shared" si="83"/>
        <v>1443</v>
      </c>
    </row>
    <row r="1053" spans="1:12" x14ac:dyDescent="0.25">
      <c r="A1053" s="409"/>
      <c r="F1053" s="405">
        <f t="shared" si="81"/>
        <v>45978</v>
      </c>
      <c r="G1053" s="403">
        <f t="shared" si="82"/>
        <v>1455</v>
      </c>
      <c r="K1053" s="404">
        <f t="shared" si="80"/>
        <v>45979</v>
      </c>
      <c r="L1053" s="403">
        <f t="shared" si="83"/>
        <v>1443</v>
      </c>
    </row>
    <row r="1054" spans="1:12" x14ac:dyDescent="0.25">
      <c r="A1054" s="409"/>
      <c r="F1054" s="405">
        <f t="shared" si="81"/>
        <v>45979</v>
      </c>
      <c r="G1054" s="403">
        <f t="shared" si="82"/>
        <v>1455</v>
      </c>
      <c r="K1054" s="404">
        <f t="shared" si="80"/>
        <v>45980</v>
      </c>
      <c r="L1054" s="403">
        <f t="shared" si="83"/>
        <v>1443</v>
      </c>
    </row>
    <row r="1055" spans="1:12" x14ac:dyDescent="0.25">
      <c r="A1055" s="409"/>
      <c r="F1055" s="405">
        <f t="shared" si="81"/>
        <v>45980</v>
      </c>
      <c r="G1055" s="403">
        <f t="shared" si="82"/>
        <v>1455</v>
      </c>
      <c r="K1055" s="404">
        <f t="shared" si="80"/>
        <v>45981</v>
      </c>
      <c r="L1055" s="403">
        <f t="shared" si="83"/>
        <v>1443</v>
      </c>
    </row>
    <row r="1056" spans="1:12" x14ac:dyDescent="0.25">
      <c r="A1056" s="409"/>
      <c r="F1056" s="405">
        <f t="shared" si="81"/>
        <v>45981</v>
      </c>
      <c r="G1056" s="403">
        <f t="shared" si="82"/>
        <v>1455</v>
      </c>
      <c r="K1056" s="404">
        <f t="shared" si="80"/>
        <v>45982</v>
      </c>
      <c r="L1056" s="403">
        <f t="shared" si="83"/>
        <v>1443</v>
      </c>
    </row>
    <row r="1057" spans="1:12" x14ac:dyDescent="0.25">
      <c r="A1057" s="409"/>
      <c r="F1057" s="405">
        <f t="shared" si="81"/>
        <v>45982</v>
      </c>
      <c r="G1057" s="403">
        <f t="shared" si="82"/>
        <v>1455</v>
      </c>
      <c r="K1057" s="404">
        <f t="shared" si="80"/>
        <v>45983</v>
      </c>
      <c r="L1057" s="403">
        <f t="shared" si="83"/>
        <v>1443</v>
      </c>
    </row>
    <row r="1058" spans="1:12" x14ac:dyDescent="0.25">
      <c r="A1058" s="409"/>
      <c r="F1058" s="405">
        <f t="shared" si="81"/>
        <v>45983</v>
      </c>
      <c r="G1058" s="403">
        <f t="shared" si="82"/>
        <v>1455</v>
      </c>
      <c r="K1058" s="404">
        <f t="shared" si="80"/>
        <v>45984</v>
      </c>
      <c r="L1058" s="403">
        <f t="shared" si="83"/>
        <v>1443</v>
      </c>
    </row>
    <row r="1059" spans="1:12" x14ac:dyDescent="0.25">
      <c r="A1059" s="409"/>
      <c r="F1059" s="405">
        <f t="shared" si="81"/>
        <v>45984</v>
      </c>
      <c r="G1059" s="403">
        <f t="shared" si="82"/>
        <v>1455</v>
      </c>
      <c r="K1059" s="404">
        <f t="shared" si="80"/>
        <v>45985</v>
      </c>
      <c r="L1059" s="403">
        <f t="shared" si="83"/>
        <v>1443</v>
      </c>
    </row>
    <row r="1060" spans="1:12" x14ac:dyDescent="0.25">
      <c r="A1060" s="409"/>
      <c r="F1060" s="405">
        <f t="shared" si="81"/>
        <v>45985</v>
      </c>
      <c r="G1060" s="403">
        <f t="shared" si="82"/>
        <v>1455</v>
      </c>
      <c r="K1060" s="404">
        <f t="shared" si="80"/>
        <v>45986</v>
      </c>
      <c r="L1060" s="403">
        <f t="shared" si="83"/>
        <v>1443</v>
      </c>
    </row>
    <row r="1061" spans="1:12" x14ac:dyDescent="0.25">
      <c r="A1061" s="409"/>
      <c r="F1061" s="405">
        <f t="shared" si="81"/>
        <v>45986</v>
      </c>
      <c r="G1061" s="403">
        <f t="shared" si="82"/>
        <v>1455</v>
      </c>
      <c r="K1061" s="404">
        <f t="shared" si="80"/>
        <v>45987</v>
      </c>
      <c r="L1061" s="403">
        <f t="shared" si="83"/>
        <v>1443</v>
      </c>
    </row>
    <row r="1062" spans="1:12" x14ac:dyDescent="0.25">
      <c r="A1062" s="409"/>
      <c r="F1062" s="405">
        <f t="shared" si="81"/>
        <v>45987</v>
      </c>
      <c r="G1062" s="403">
        <f t="shared" si="82"/>
        <v>1455</v>
      </c>
      <c r="K1062" s="404">
        <f t="shared" si="80"/>
        <v>45988</v>
      </c>
      <c r="L1062" s="403">
        <f t="shared" si="83"/>
        <v>1443</v>
      </c>
    </row>
    <row r="1063" spans="1:12" x14ac:dyDescent="0.25">
      <c r="A1063" s="409"/>
      <c r="F1063" s="405">
        <f t="shared" si="81"/>
        <v>45988</v>
      </c>
      <c r="G1063" s="403">
        <f t="shared" si="82"/>
        <v>1455</v>
      </c>
      <c r="K1063" s="404">
        <f t="shared" si="80"/>
        <v>45989</v>
      </c>
      <c r="L1063" s="403">
        <f t="shared" si="83"/>
        <v>1443</v>
      </c>
    </row>
    <row r="1064" spans="1:12" x14ac:dyDescent="0.25">
      <c r="A1064" s="409"/>
      <c r="F1064" s="405">
        <f t="shared" si="81"/>
        <v>45989</v>
      </c>
      <c r="G1064" s="403">
        <f t="shared" si="82"/>
        <v>1455</v>
      </c>
      <c r="K1064" s="404">
        <f t="shared" si="80"/>
        <v>45990</v>
      </c>
      <c r="L1064" s="403">
        <f t="shared" si="83"/>
        <v>1443</v>
      </c>
    </row>
    <row r="1065" spans="1:12" x14ac:dyDescent="0.25">
      <c r="A1065" s="409"/>
      <c r="F1065" s="405">
        <f t="shared" si="81"/>
        <v>45990</v>
      </c>
      <c r="G1065" s="403">
        <f t="shared" si="82"/>
        <v>1455</v>
      </c>
      <c r="K1065" s="404">
        <f t="shared" si="80"/>
        <v>45991</v>
      </c>
      <c r="L1065" s="403">
        <f t="shared" si="83"/>
        <v>1443</v>
      </c>
    </row>
    <row r="1066" spans="1:12" x14ac:dyDescent="0.25">
      <c r="A1066" s="409"/>
      <c r="F1066" s="405">
        <f t="shared" si="81"/>
        <v>45991</v>
      </c>
      <c r="G1066" s="403">
        <f t="shared" si="82"/>
        <v>1455</v>
      </c>
      <c r="K1066" s="404">
        <f t="shared" si="80"/>
        <v>45992</v>
      </c>
      <c r="L1066" s="403">
        <f t="shared" si="83"/>
        <v>1443</v>
      </c>
    </row>
    <row r="1067" spans="1:12" x14ac:dyDescent="0.25">
      <c r="A1067" s="409"/>
      <c r="F1067" s="405">
        <f t="shared" si="81"/>
        <v>45992</v>
      </c>
      <c r="G1067" s="403">
        <f t="shared" si="82"/>
        <v>1455</v>
      </c>
      <c r="K1067" s="404">
        <f t="shared" si="80"/>
        <v>45993</v>
      </c>
      <c r="L1067" s="403">
        <f t="shared" si="83"/>
        <v>1443</v>
      </c>
    </row>
    <row r="1068" spans="1:12" x14ac:dyDescent="0.25">
      <c r="A1068" s="409"/>
      <c r="F1068" s="405">
        <f t="shared" si="81"/>
        <v>45993</v>
      </c>
      <c r="G1068" s="403">
        <f t="shared" si="82"/>
        <v>1455</v>
      </c>
      <c r="K1068" s="404">
        <f t="shared" si="80"/>
        <v>45994</v>
      </c>
      <c r="L1068" s="403">
        <f t="shared" si="83"/>
        <v>1443</v>
      </c>
    </row>
    <row r="1069" spans="1:12" x14ac:dyDescent="0.25">
      <c r="A1069" s="409"/>
      <c r="F1069" s="405">
        <f t="shared" si="81"/>
        <v>45994</v>
      </c>
      <c r="G1069" s="403">
        <f t="shared" si="82"/>
        <v>1455</v>
      </c>
      <c r="K1069" s="404">
        <f t="shared" si="80"/>
        <v>45995</v>
      </c>
      <c r="L1069" s="403">
        <f t="shared" si="83"/>
        <v>1443</v>
      </c>
    </row>
    <row r="1070" spans="1:12" x14ac:dyDescent="0.25">
      <c r="A1070" s="409"/>
      <c r="F1070" s="405">
        <f t="shared" si="81"/>
        <v>45995</v>
      </c>
      <c r="G1070" s="403">
        <f t="shared" si="82"/>
        <v>1455</v>
      </c>
      <c r="K1070" s="404">
        <f t="shared" si="80"/>
        <v>45996</v>
      </c>
      <c r="L1070" s="403">
        <f t="shared" si="83"/>
        <v>1443</v>
      </c>
    </row>
    <row r="1071" spans="1:12" x14ac:dyDescent="0.25">
      <c r="A1071" s="409"/>
      <c r="F1071" s="405">
        <f t="shared" si="81"/>
        <v>45996</v>
      </c>
      <c r="G1071" s="403">
        <f t="shared" si="82"/>
        <v>1455</v>
      </c>
      <c r="K1071" s="404">
        <f t="shared" si="80"/>
        <v>45997</v>
      </c>
      <c r="L1071" s="403">
        <f t="shared" si="83"/>
        <v>1443</v>
      </c>
    </row>
    <row r="1072" spans="1:12" x14ac:dyDescent="0.25">
      <c r="A1072" s="409"/>
      <c r="F1072" s="405">
        <f t="shared" si="81"/>
        <v>45997</v>
      </c>
      <c r="G1072" s="403">
        <f t="shared" si="82"/>
        <v>1455</v>
      </c>
      <c r="K1072" s="404">
        <f t="shared" si="80"/>
        <v>45998</v>
      </c>
      <c r="L1072" s="403">
        <f t="shared" si="83"/>
        <v>1443</v>
      </c>
    </row>
    <row r="1073" spans="1:12" x14ac:dyDescent="0.25">
      <c r="A1073" s="409"/>
      <c r="F1073" s="405">
        <f t="shared" si="81"/>
        <v>45998</v>
      </c>
      <c r="G1073" s="403">
        <f t="shared" si="82"/>
        <v>1455</v>
      </c>
      <c r="K1073" s="404">
        <f t="shared" si="80"/>
        <v>45999</v>
      </c>
      <c r="L1073" s="403">
        <f t="shared" si="83"/>
        <v>1443</v>
      </c>
    </row>
    <row r="1074" spans="1:12" x14ac:dyDescent="0.25">
      <c r="A1074" s="409"/>
      <c r="F1074" s="405">
        <f t="shared" si="81"/>
        <v>45999</v>
      </c>
      <c r="G1074" s="403">
        <f t="shared" si="82"/>
        <v>1455</v>
      </c>
      <c r="K1074" s="404">
        <f t="shared" si="80"/>
        <v>46000</v>
      </c>
      <c r="L1074" s="403">
        <f t="shared" si="83"/>
        <v>1443</v>
      </c>
    </row>
    <row r="1075" spans="1:12" x14ac:dyDescent="0.25">
      <c r="A1075" s="409"/>
      <c r="F1075" s="405">
        <f t="shared" si="81"/>
        <v>46000</v>
      </c>
      <c r="G1075" s="403">
        <f t="shared" si="82"/>
        <v>1455</v>
      </c>
      <c r="K1075" s="404">
        <f t="shared" si="80"/>
        <v>46001</v>
      </c>
      <c r="L1075" s="403">
        <f t="shared" si="83"/>
        <v>1443</v>
      </c>
    </row>
    <row r="1076" spans="1:12" x14ac:dyDescent="0.25">
      <c r="A1076" s="409"/>
      <c r="F1076" s="405">
        <f t="shared" si="81"/>
        <v>46001</v>
      </c>
      <c r="G1076" s="403">
        <f t="shared" si="82"/>
        <v>1455</v>
      </c>
      <c r="K1076" s="404">
        <f t="shared" si="80"/>
        <v>46002</v>
      </c>
      <c r="L1076" s="403">
        <f t="shared" si="83"/>
        <v>1443</v>
      </c>
    </row>
    <row r="1077" spans="1:12" x14ac:dyDescent="0.25">
      <c r="A1077" s="409"/>
      <c r="F1077" s="405">
        <f t="shared" si="81"/>
        <v>46002</v>
      </c>
      <c r="G1077" s="403">
        <f t="shared" si="82"/>
        <v>1455</v>
      </c>
      <c r="K1077" s="404">
        <f t="shared" si="80"/>
        <v>46003</v>
      </c>
      <c r="L1077" s="403">
        <f t="shared" si="83"/>
        <v>1443</v>
      </c>
    </row>
    <row r="1078" spans="1:12" x14ac:dyDescent="0.25">
      <c r="A1078" s="409"/>
      <c r="F1078" s="405">
        <f t="shared" si="81"/>
        <v>46003</v>
      </c>
      <c r="G1078" s="403">
        <f t="shared" si="82"/>
        <v>1455</v>
      </c>
      <c r="K1078" s="404">
        <f t="shared" si="80"/>
        <v>46004</v>
      </c>
      <c r="L1078" s="403">
        <f t="shared" si="83"/>
        <v>1443</v>
      </c>
    </row>
    <row r="1079" spans="1:12" x14ac:dyDescent="0.25">
      <c r="A1079" s="409"/>
      <c r="F1079" s="405">
        <f t="shared" si="81"/>
        <v>46004</v>
      </c>
      <c r="G1079" s="403">
        <f t="shared" si="82"/>
        <v>1455</v>
      </c>
      <c r="K1079" s="404">
        <f t="shared" si="80"/>
        <v>46005</v>
      </c>
      <c r="L1079" s="403">
        <f t="shared" si="83"/>
        <v>1443</v>
      </c>
    </row>
    <row r="1080" spans="1:12" x14ac:dyDescent="0.25">
      <c r="A1080" s="409"/>
      <c r="F1080" s="405">
        <f t="shared" si="81"/>
        <v>46005</v>
      </c>
      <c r="G1080" s="403">
        <f t="shared" si="82"/>
        <v>1455</v>
      </c>
      <c r="K1080" s="404">
        <f t="shared" si="80"/>
        <v>46006</v>
      </c>
      <c r="L1080" s="403">
        <f t="shared" si="83"/>
        <v>1443</v>
      </c>
    </row>
    <row r="1081" spans="1:12" x14ac:dyDescent="0.25">
      <c r="A1081" s="409"/>
      <c r="F1081" s="405">
        <f t="shared" si="81"/>
        <v>46006</v>
      </c>
      <c r="G1081" s="403">
        <f t="shared" si="82"/>
        <v>1455</v>
      </c>
      <c r="K1081" s="404">
        <f t="shared" si="80"/>
        <v>46007</v>
      </c>
      <c r="L1081" s="403">
        <f t="shared" si="83"/>
        <v>1443</v>
      </c>
    </row>
    <row r="1082" spans="1:12" x14ac:dyDescent="0.25">
      <c r="A1082" s="409"/>
      <c r="F1082" s="405">
        <f t="shared" si="81"/>
        <v>46007</v>
      </c>
      <c r="G1082" s="403">
        <f t="shared" si="82"/>
        <v>1455</v>
      </c>
      <c r="K1082" s="404">
        <f t="shared" si="80"/>
        <v>46008</v>
      </c>
      <c r="L1082" s="403">
        <f t="shared" si="83"/>
        <v>1443</v>
      </c>
    </row>
    <row r="1083" spans="1:12" x14ac:dyDescent="0.25">
      <c r="A1083" s="409"/>
      <c r="F1083" s="405">
        <f t="shared" si="81"/>
        <v>46008</v>
      </c>
      <c r="G1083" s="403">
        <f t="shared" si="82"/>
        <v>1455</v>
      </c>
      <c r="K1083" s="404">
        <f t="shared" si="80"/>
        <v>46009</v>
      </c>
      <c r="L1083" s="403">
        <f t="shared" si="83"/>
        <v>1443</v>
      </c>
    </row>
    <row r="1084" spans="1:12" x14ac:dyDescent="0.25">
      <c r="A1084" s="409"/>
      <c r="F1084" s="405">
        <f t="shared" si="81"/>
        <v>46009</v>
      </c>
      <c r="G1084" s="403">
        <f t="shared" si="82"/>
        <v>1455</v>
      </c>
      <c r="K1084" s="404">
        <f t="shared" si="80"/>
        <v>46010</v>
      </c>
      <c r="L1084" s="403">
        <f t="shared" si="83"/>
        <v>1443</v>
      </c>
    </row>
    <row r="1085" spans="1:12" x14ac:dyDescent="0.25">
      <c r="A1085" s="409"/>
      <c r="F1085" s="405">
        <f t="shared" si="81"/>
        <v>46010</v>
      </c>
      <c r="G1085" s="403">
        <f t="shared" si="82"/>
        <v>1455</v>
      </c>
      <c r="K1085" s="404">
        <f t="shared" si="80"/>
        <v>46011</v>
      </c>
      <c r="L1085" s="403">
        <f t="shared" si="83"/>
        <v>1443</v>
      </c>
    </row>
    <row r="1086" spans="1:12" x14ac:dyDescent="0.25">
      <c r="A1086" s="409"/>
      <c r="F1086" s="405">
        <f t="shared" si="81"/>
        <v>46011</v>
      </c>
      <c r="G1086" s="403">
        <f t="shared" si="82"/>
        <v>1455</v>
      </c>
      <c r="K1086" s="404">
        <f t="shared" si="80"/>
        <v>46012</v>
      </c>
      <c r="L1086" s="403">
        <f t="shared" si="83"/>
        <v>1443</v>
      </c>
    </row>
    <row r="1087" spans="1:12" x14ac:dyDescent="0.25">
      <c r="A1087" s="409"/>
      <c r="F1087" s="405">
        <f t="shared" si="81"/>
        <v>46012</v>
      </c>
      <c r="G1087" s="403">
        <f t="shared" si="82"/>
        <v>1455</v>
      </c>
      <c r="K1087" s="404">
        <f t="shared" si="80"/>
        <v>46013</v>
      </c>
      <c r="L1087" s="403">
        <f t="shared" si="83"/>
        <v>1443</v>
      </c>
    </row>
    <row r="1088" spans="1:12" x14ac:dyDescent="0.25">
      <c r="A1088" s="409"/>
      <c r="F1088" s="405">
        <f t="shared" si="81"/>
        <v>46013</v>
      </c>
      <c r="G1088" s="403">
        <f t="shared" si="82"/>
        <v>1455</v>
      </c>
      <c r="K1088" s="404">
        <f t="shared" si="80"/>
        <v>46014</v>
      </c>
      <c r="L1088" s="403">
        <f t="shared" si="83"/>
        <v>1443</v>
      </c>
    </row>
    <row r="1089" spans="1:12" x14ac:dyDescent="0.25">
      <c r="A1089" s="409"/>
      <c r="F1089" s="405">
        <f t="shared" si="81"/>
        <v>46014</v>
      </c>
      <c r="G1089" s="403">
        <f t="shared" si="82"/>
        <v>1455</v>
      </c>
      <c r="K1089" s="404">
        <f t="shared" si="80"/>
        <v>46015</v>
      </c>
      <c r="L1089" s="403">
        <f t="shared" si="83"/>
        <v>1443</v>
      </c>
    </row>
    <row r="1090" spans="1:12" x14ac:dyDescent="0.25">
      <c r="A1090" s="409"/>
      <c r="F1090" s="405">
        <f t="shared" si="81"/>
        <v>46015</v>
      </c>
      <c r="G1090" s="403">
        <f t="shared" si="82"/>
        <v>1455</v>
      </c>
      <c r="K1090" s="404">
        <f t="shared" si="80"/>
        <v>46016</v>
      </c>
      <c r="L1090" s="403">
        <f t="shared" si="83"/>
        <v>1443</v>
      </c>
    </row>
    <row r="1091" spans="1:12" x14ac:dyDescent="0.25">
      <c r="A1091" s="409"/>
      <c r="F1091" s="405">
        <f t="shared" si="81"/>
        <v>46016</v>
      </c>
      <c r="G1091" s="403">
        <f t="shared" si="82"/>
        <v>1455</v>
      </c>
      <c r="K1091" s="404">
        <f t="shared" ref="K1091:K1154" si="84">+K1090+1</f>
        <v>46017</v>
      </c>
      <c r="L1091" s="403">
        <f t="shared" si="83"/>
        <v>1443</v>
      </c>
    </row>
    <row r="1092" spans="1:12" x14ac:dyDescent="0.25">
      <c r="A1092" s="409"/>
      <c r="F1092" s="405">
        <f t="shared" ref="F1092:F1155" si="85">F1091+1</f>
        <v>46017</v>
      </c>
      <c r="G1092" s="403">
        <f t="shared" ref="G1092:G1155" si="86">+IF(SUMIFS($E$2:$E$1575,$A$2:$A$1575,F1092)=0,G1091,SUMIFS($E$2:$E$1575,$A$2:$A$1575,F1092))</f>
        <v>1455</v>
      </c>
      <c r="K1092" s="404">
        <f t="shared" si="84"/>
        <v>46018</v>
      </c>
      <c r="L1092" s="403">
        <f t="shared" si="83"/>
        <v>1443</v>
      </c>
    </row>
    <row r="1093" spans="1:12" x14ac:dyDescent="0.25">
      <c r="A1093" s="409"/>
      <c r="F1093" s="405">
        <f t="shared" si="85"/>
        <v>46018</v>
      </c>
      <c r="G1093" s="403">
        <f t="shared" si="86"/>
        <v>1455</v>
      </c>
      <c r="K1093" s="404">
        <f t="shared" si="84"/>
        <v>46019</v>
      </c>
      <c r="L1093" s="403">
        <f t="shared" si="83"/>
        <v>1443</v>
      </c>
    </row>
    <row r="1094" spans="1:12" x14ac:dyDescent="0.25">
      <c r="A1094" s="409"/>
      <c r="F1094" s="405">
        <f t="shared" si="85"/>
        <v>46019</v>
      </c>
      <c r="G1094" s="403">
        <f t="shared" si="86"/>
        <v>1455</v>
      </c>
      <c r="K1094" s="404">
        <f t="shared" si="84"/>
        <v>46020</v>
      </c>
      <c r="L1094" s="403">
        <f t="shared" si="83"/>
        <v>1443</v>
      </c>
    </row>
    <row r="1095" spans="1:12" x14ac:dyDescent="0.25">
      <c r="A1095" s="409"/>
      <c r="F1095" s="405">
        <f t="shared" si="85"/>
        <v>46020</v>
      </c>
      <c r="G1095" s="403">
        <f t="shared" si="86"/>
        <v>1455</v>
      </c>
      <c r="K1095" s="404">
        <f t="shared" si="84"/>
        <v>46021</v>
      </c>
      <c r="L1095" s="403">
        <f t="shared" si="83"/>
        <v>1443</v>
      </c>
    </row>
    <row r="1096" spans="1:12" x14ac:dyDescent="0.25">
      <c r="A1096" s="409"/>
      <c r="F1096" s="405">
        <f t="shared" si="85"/>
        <v>46021</v>
      </c>
      <c r="G1096" s="403">
        <f t="shared" si="86"/>
        <v>1455</v>
      </c>
      <c r="K1096" s="404">
        <f t="shared" si="84"/>
        <v>46022</v>
      </c>
      <c r="L1096" s="403">
        <f t="shared" ref="L1096:L1159" si="87">+IF(SUMIFS($J$1:$J$1574,$I$1:$I$1574,K1096)=0,L1095,SUMIFS($J$1:$J$1574,$I$1:$I$1574,K1096))</f>
        <v>1443</v>
      </c>
    </row>
    <row r="1097" spans="1:12" x14ac:dyDescent="0.25">
      <c r="A1097" s="409"/>
      <c r="F1097" s="405">
        <f t="shared" si="85"/>
        <v>46022</v>
      </c>
      <c r="G1097" s="403">
        <f t="shared" si="86"/>
        <v>1455</v>
      </c>
      <c r="K1097" s="404">
        <f t="shared" si="84"/>
        <v>46023</v>
      </c>
      <c r="L1097" s="403">
        <f t="shared" si="87"/>
        <v>1443</v>
      </c>
    </row>
    <row r="1098" spans="1:12" x14ac:dyDescent="0.25">
      <c r="A1098" s="409"/>
      <c r="F1098" s="405">
        <f t="shared" si="85"/>
        <v>46023</v>
      </c>
      <c r="G1098" s="403">
        <f t="shared" si="86"/>
        <v>1455</v>
      </c>
      <c r="K1098" s="404">
        <f t="shared" si="84"/>
        <v>46024</v>
      </c>
      <c r="L1098" s="403">
        <f t="shared" si="87"/>
        <v>1443</v>
      </c>
    </row>
    <row r="1099" spans="1:12" x14ac:dyDescent="0.25">
      <c r="A1099" s="409"/>
      <c r="F1099" s="405">
        <f t="shared" si="85"/>
        <v>46024</v>
      </c>
      <c r="G1099" s="403">
        <f t="shared" si="86"/>
        <v>1455</v>
      </c>
      <c r="K1099" s="404">
        <f t="shared" si="84"/>
        <v>46025</v>
      </c>
      <c r="L1099" s="403">
        <f t="shared" si="87"/>
        <v>1443</v>
      </c>
    </row>
    <row r="1100" spans="1:12" x14ac:dyDescent="0.25">
      <c r="A1100" s="409"/>
      <c r="F1100" s="405">
        <f t="shared" si="85"/>
        <v>46025</v>
      </c>
      <c r="G1100" s="403">
        <f t="shared" si="86"/>
        <v>1455</v>
      </c>
      <c r="K1100" s="404">
        <f t="shared" si="84"/>
        <v>46026</v>
      </c>
      <c r="L1100" s="403">
        <f t="shared" si="87"/>
        <v>1443</v>
      </c>
    </row>
    <row r="1101" spans="1:12" x14ac:dyDescent="0.25">
      <c r="A1101" s="409"/>
      <c r="F1101" s="405">
        <f t="shared" si="85"/>
        <v>46026</v>
      </c>
      <c r="G1101" s="403">
        <f t="shared" si="86"/>
        <v>1455</v>
      </c>
      <c r="K1101" s="404">
        <f t="shared" si="84"/>
        <v>46027</v>
      </c>
      <c r="L1101" s="403">
        <f t="shared" si="87"/>
        <v>1443</v>
      </c>
    </row>
    <row r="1102" spans="1:12" x14ac:dyDescent="0.25">
      <c r="A1102" s="409"/>
      <c r="F1102" s="405">
        <f t="shared" si="85"/>
        <v>46027</v>
      </c>
      <c r="G1102" s="403">
        <f t="shared" si="86"/>
        <v>1455</v>
      </c>
      <c r="K1102" s="404">
        <f t="shared" si="84"/>
        <v>46028</v>
      </c>
      <c r="L1102" s="403">
        <f t="shared" si="87"/>
        <v>1443</v>
      </c>
    </row>
    <row r="1103" spans="1:12" x14ac:dyDescent="0.25">
      <c r="A1103" s="409"/>
      <c r="F1103" s="405">
        <f t="shared" si="85"/>
        <v>46028</v>
      </c>
      <c r="G1103" s="403">
        <f t="shared" si="86"/>
        <v>1455</v>
      </c>
      <c r="K1103" s="404">
        <f t="shared" si="84"/>
        <v>46029</v>
      </c>
      <c r="L1103" s="403">
        <f t="shared" si="87"/>
        <v>1443</v>
      </c>
    </row>
    <row r="1104" spans="1:12" x14ac:dyDescent="0.25">
      <c r="A1104" s="409"/>
      <c r="F1104" s="405">
        <f t="shared" si="85"/>
        <v>46029</v>
      </c>
      <c r="G1104" s="403">
        <f t="shared" si="86"/>
        <v>1455</v>
      </c>
      <c r="K1104" s="404">
        <f t="shared" si="84"/>
        <v>46030</v>
      </c>
      <c r="L1104" s="403">
        <f t="shared" si="87"/>
        <v>1443</v>
      </c>
    </row>
    <row r="1105" spans="1:12" x14ac:dyDescent="0.25">
      <c r="A1105" s="409"/>
      <c r="F1105" s="405">
        <f t="shared" si="85"/>
        <v>46030</v>
      </c>
      <c r="G1105" s="403">
        <f t="shared" si="86"/>
        <v>1455</v>
      </c>
      <c r="K1105" s="404">
        <f t="shared" si="84"/>
        <v>46031</v>
      </c>
      <c r="L1105" s="403">
        <f t="shared" si="87"/>
        <v>1443</v>
      </c>
    </row>
    <row r="1106" spans="1:12" x14ac:dyDescent="0.25">
      <c r="A1106" s="409"/>
      <c r="F1106" s="405">
        <f t="shared" si="85"/>
        <v>46031</v>
      </c>
      <c r="G1106" s="403">
        <f t="shared" si="86"/>
        <v>1455</v>
      </c>
      <c r="K1106" s="404">
        <f t="shared" si="84"/>
        <v>46032</v>
      </c>
      <c r="L1106" s="403">
        <f t="shared" si="87"/>
        <v>1443</v>
      </c>
    </row>
    <row r="1107" spans="1:12" x14ac:dyDescent="0.25">
      <c r="A1107" s="409"/>
      <c r="F1107" s="405">
        <f t="shared" si="85"/>
        <v>46032</v>
      </c>
      <c r="G1107" s="403">
        <f t="shared" si="86"/>
        <v>1455</v>
      </c>
      <c r="K1107" s="404">
        <f t="shared" si="84"/>
        <v>46033</v>
      </c>
      <c r="L1107" s="403">
        <f t="shared" si="87"/>
        <v>1443</v>
      </c>
    </row>
    <row r="1108" spans="1:12" x14ac:dyDescent="0.25">
      <c r="A1108" s="409"/>
      <c r="F1108" s="405">
        <f t="shared" si="85"/>
        <v>46033</v>
      </c>
      <c r="G1108" s="403">
        <f t="shared" si="86"/>
        <v>1455</v>
      </c>
      <c r="K1108" s="404">
        <f t="shared" si="84"/>
        <v>46034</v>
      </c>
      <c r="L1108" s="403">
        <f t="shared" si="87"/>
        <v>1443</v>
      </c>
    </row>
    <row r="1109" spans="1:12" x14ac:dyDescent="0.25">
      <c r="A1109" s="409"/>
      <c r="F1109" s="405">
        <f t="shared" si="85"/>
        <v>46034</v>
      </c>
      <c r="G1109" s="403">
        <f t="shared" si="86"/>
        <v>1455</v>
      </c>
      <c r="K1109" s="404">
        <f t="shared" si="84"/>
        <v>46035</v>
      </c>
      <c r="L1109" s="403">
        <f t="shared" si="87"/>
        <v>1443</v>
      </c>
    </row>
    <row r="1110" spans="1:12" x14ac:dyDescent="0.25">
      <c r="A1110" s="409"/>
      <c r="F1110" s="405">
        <f t="shared" si="85"/>
        <v>46035</v>
      </c>
      <c r="G1110" s="403">
        <f t="shared" si="86"/>
        <v>1455</v>
      </c>
      <c r="K1110" s="404">
        <f t="shared" si="84"/>
        <v>46036</v>
      </c>
      <c r="L1110" s="403">
        <f t="shared" si="87"/>
        <v>1443</v>
      </c>
    </row>
    <row r="1111" spans="1:12" x14ac:dyDescent="0.25">
      <c r="A1111" s="409"/>
      <c r="F1111" s="405">
        <f t="shared" si="85"/>
        <v>46036</v>
      </c>
      <c r="G1111" s="403">
        <f t="shared" si="86"/>
        <v>1455</v>
      </c>
      <c r="K1111" s="404">
        <f t="shared" si="84"/>
        <v>46037</v>
      </c>
      <c r="L1111" s="403">
        <f t="shared" si="87"/>
        <v>1443</v>
      </c>
    </row>
    <row r="1112" spans="1:12" x14ac:dyDescent="0.25">
      <c r="A1112" s="409"/>
      <c r="F1112" s="405">
        <f t="shared" si="85"/>
        <v>46037</v>
      </c>
      <c r="G1112" s="403">
        <f t="shared" si="86"/>
        <v>1455</v>
      </c>
      <c r="K1112" s="404">
        <f t="shared" si="84"/>
        <v>46038</v>
      </c>
      <c r="L1112" s="403">
        <f t="shared" si="87"/>
        <v>1443</v>
      </c>
    </row>
    <row r="1113" spans="1:12" x14ac:dyDescent="0.25">
      <c r="A1113" s="409"/>
      <c r="F1113" s="405">
        <f t="shared" si="85"/>
        <v>46038</v>
      </c>
      <c r="G1113" s="403">
        <f t="shared" si="86"/>
        <v>1455</v>
      </c>
      <c r="K1113" s="404">
        <f t="shared" si="84"/>
        <v>46039</v>
      </c>
      <c r="L1113" s="403">
        <f t="shared" si="87"/>
        <v>1443</v>
      </c>
    </row>
    <row r="1114" spans="1:12" x14ac:dyDescent="0.25">
      <c r="A1114" s="409"/>
      <c r="F1114" s="405">
        <f t="shared" si="85"/>
        <v>46039</v>
      </c>
      <c r="G1114" s="403">
        <f t="shared" si="86"/>
        <v>1455</v>
      </c>
      <c r="K1114" s="404">
        <f t="shared" si="84"/>
        <v>46040</v>
      </c>
      <c r="L1114" s="403">
        <f t="shared" si="87"/>
        <v>1443</v>
      </c>
    </row>
    <row r="1115" spans="1:12" x14ac:dyDescent="0.25">
      <c r="A1115" s="409"/>
      <c r="F1115" s="405">
        <f t="shared" si="85"/>
        <v>46040</v>
      </c>
      <c r="G1115" s="403">
        <f t="shared" si="86"/>
        <v>1455</v>
      </c>
      <c r="K1115" s="404">
        <f t="shared" si="84"/>
        <v>46041</v>
      </c>
      <c r="L1115" s="403">
        <f t="shared" si="87"/>
        <v>1443</v>
      </c>
    </row>
    <row r="1116" spans="1:12" x14ac:dyDescent="0.25">
      <c r="A1116" s="409"/>
      <c r="F1116" s="405">
        <f t="shared" si="85"/>
        <v>46041</v>
      </c>
      <c r="G1116" s="403">
        <f t="shared" si="86"/>
        <v>1455</v>
      </c>
      <c r="K1116" s="404">
        <f t="shared" si="84"/>
        <v>46042</v>
      </c>
      <c r="L1116" s="403">
        <f t="shared" si="87"/>
        <v>1443</v>
      </c>
    </row>
    <row r="1117" spans="1:12" x14ac:dyDescent="0.25">
      <c r="A1117" s="409"/>
      <c r="F1117" s="405">
        <f t="shared" si="85"/>
        <v>46042</v>
      </c>
      <c r="G1117" s="403">
        <f t="shared" si="86"/>
        <v>1455</v>
      </c>
      <c r="K1117" s="404">
        <f t="shared" si="84"/>
        <v>46043</v>
      </c>
      <c r="L1117" s="403">
        <f t="shared" si="87"/>
        <v>1443</v>
      </c>
    </row>
    <row r="1118" spans="1:12" x14ac:dyDescent="0.25">
      <c r="A1118" s="409"/>
      <c r="F1118" s="405">
        <f t="shared" si="85"/>
        <v>46043</v>
      </c>
      <c r="G1118" s="403">
        <f t="shared" si="86"/>
        <v>1455</v>
      </c>
      <c r="K1118" s="404">
        <f t="shared" si="84"/>
        <v>46044</v>
      </c>
      <c r="L1118" s="403">
        <f t="shared" si="87"/>
        <v>1443</v>
      </c>
    </row>
    <row r="1119" spans="1:12" x14ac:dyDescent="0.25">
      <c r="A1119" s="409"/>
      <c r="F1119" s="405">
        <f t="shared" si="85"/>
        <v>46044</v>
      </c>
      <c r="G1119" s="403">
        <f t="shared" si="86"/>
        <v>1455</v>
      </c>
      <c r="K1119" s="404">
        <f t="shared" si="84"/>
        <v>46045</v>
      </c>
      <c r="L1119" s="403">
        <f t="shared" si="87"/>
        <v>1443</v>
      </c>
    </row>
    <row r="1120" spans="1:12" x14ac:dyDescent="0.25">
      <c r="A1120" s="409"/>
      <c r="F1120" s="405">
        <f t="shared" si="85"/>
        <v>46045</v>
      </c>
      <c r="G1120" s="403">
        <f t="shared" si="86"/>
        <v>1455</v>
      </c>
      <c r="K1120" s="404">
        <f t="shared" si="84"/>
        <v>46046</v>
      </c>
      <c r="L1120" s="403">
        <f t="shared" si="87"/>
        <v>1443</v>
      </c>
    </row>
    <row r="1121" spans="1:12" x14ac:dyDescent="0.25">
      <c r="A1121" s="409"/>
      <c r="F1121" s="405">
        <f t="shared" si="85"/>
        <v>46046</v>
      </c>
      <c r="G1121" s="403">
        <f t="shared" si="86"/>
        <v>1455</v>
      </c>
      <c r="K1121" s="404">
        <f t="shared" si="84"/>
        <v>46047</v>
      </c>
      <c r="L1121" s="403">
        <f t="shared" si="87"/>
        <v>1443</v>
      </c>
    </row>
    <row r="1122" spans="1:12" x14ac:dyDescent="0.25">
      <c r="A1122" s="409"/>
      <c r="F1122" s="405">
        <f t="shared" si="85"/>
        <v>46047</v>
      </c>
      <c r="G1122" s="403">
        <f t="shared" si="86"/>
        <v>1455</v>
      </c>
      <c r="K1122" s="404">
        <f t="shared" si="84"/>
        <v>46048</v>
      </c>
      <c r="L1122" s="403">
        <f t="shared" si="87"/>
        <v>1443</v>
      </c>
    </row>
    <row r="1123" spans="1:12" x14ac:dyDescent="0.25">
      <c r="A1123" s="409"/>
      <c r="F1123" s="405">
        <f t="shared" si="85"/>
        <v>46048</v>
      </c>
      <c r="G1123" s="403">
        <f t="shared" si="86"/>
        <v>1455</v>
      </c>
      <c r="K1123" s="404">
        <f t="shared" si="84"/>
        <v>46049</v>
      </c>
      <c r="L1123" s="403">
        <f t="shared" si="87"/>
        <v>1443</v>
      </c>
    </row>
    <row r="1124" spans="1:12" x14ac:dyDescent="0.25">
      <c r="A1124" s="409"/>
      <c r="F1124" s="405">
        <f t="shared" si="85"/>
        <v>46049</v>
      </c>
      <c r="G1124" s="403">
        <f t="shared" si="86"/>
        <v>1455</v>
      </c>
      <c r="K1124" s="404">
        <f t="shared" si="84"/>
        <v>46050</v>
      </c>
      <c r="L1124" s="403">
        <f t="shared" si="87"/>
        <v>1443</v>
      </c>
    </row>
    <row r="1125" spans="1:12" x14ac:dyDescent="0.25">
      <c r="A1125" s="409"/>
      <c r="F1125" s="405">
        <f t="shared" si="85"/>
        <v>46050</v>
      </c>
      <c r="G1125" s="403">
        <f t="shared" si="86"/>
        <v>1455</v>
      </c>
      <c r="K1125" s="404">
        <f t="shared" si="84"/>
        <v>46051</v>
      </c>
      <c r="L1125" s="403">
        <f t="shared" si="87"/>
        <v>1443</v>
      </c>
    </row>
    <row r="1126" spans="1:12" x14ac:dyDescent="0.25">
      <c r="A1126" s="409"/>
      <c r="F1126" s="405">
        <f t="shared" si="85"/>
        <v>46051</v>
      </c>
      <c r="G1126" s="403">
        <f t="shared" si="86"/>
        <v>1455</v>
      </c>
      <c r="K1126" s="404">
        <f t="shared" si="84"/>
        <v>46052</v>
      </c>
      <c r="L1126" s="403">
        <f t="shared" si="87"/>
        <v>1443</v>
      </c>
    </row>
    <row r="1127" spans="1:12" x14ac:dyDescent="0.25">
      <c r="A1127" s="409"/>
      <c r="F1127" s="405">
        <f t="shared" si="85"/>
        <v>46052</v>
      </c>
      <c r="G1127" s="403">
        <f t="shared" si="86"/>
        <v>1455</v>
      </c>
      <c r="K1127" s="404">
        <f t="shared" si="84"/>
        <v>46053</v>
      </c>
      <c r="L1127" s="403">
        <f t="shared" si="87"/>
        <v>1443</v>
      </c>
    </row>
    <row r="1128" spans="1:12" x14ac:dyDescent="0.25">
      <c r="A1128" s="409"/>
      <c r="F1128" s="405">
        <f t="shared" si="85"/>
        <v>46053</v>
      </c>
      <c r="G1128" s="403">
        <f t="shared" si="86"/>
        <v>1455</v>
      </c>
      <c r="K1128" s="404">
        <f t="shared" si="84"/>
        <v>46054</v>
      </c>
      <c r="L1128" s="403">
        <f t="shared" si="87"/>
        <v>1443</v>
      </c>
    </row>
    <row r="1129" spans="1:12" x14ac:dyDescent="0.25">
      <c r="A1129" s="409"/>
      <c r="F1129" s="405">
        <f t="shared" si="85"/>
        <v>46054</v>
      </c>
      <c r="G1129" s="403">
        <f t="shared" si="86"/>
        <v>1455</v>
      </c>
      <c r="K1129" s="404">
        <f t="shared" si="84"/>
        <v>46055</v>
      </c>
      <c r="L1129" s="403">
        <f t="shared" si="87"/>
        <v>1443</v>
      </c>
    </row>
    <row r="1130" spans="1:12" x14ac:dyDescent="0.25">
      <c r="A1130" s="409"/>
      <c r="F1130" s="405">
        <f t="shared" si="85"/>
        <v>46055</v>
      </c>
      <c r="G1130" s="403">
        <f t="shared" si="86"/>
        <v>1455</v>
      </c>
      <c r="K1130" s="404">
        <f t="shared" si="84"/>
        <v>46056</v>
      </c>
      <c r="L1130" s="403">
        <f t="shared" si="87"/>
        <v>1443</v>
      </c>
    </row>
    <row r="1131" spans="1:12" x14ac:dyDescent="0.25">
      <c r="A1131" s="409"/>
      <c r="F1131" s="405">
        <f t="shared" si="85"/>
        <v>46056</v>
      </c>
      <c r="G1131" s="403">
        <f t="shared" si="86"/>
        <v>1455</v>
      </c>
      <c r="K1131" s="404">
        <f t="shared" si="84"/>
        <v>46057</v>
      </c>
      <c r="L1131" s="403">
        <f t="shared" si="87"/>
        <v>1443</v>
      </c>
    </row>
    <row r="1132" spans="1:12" x14ac:dyDescent="0.25">
      <c r="A1132" s="409"/>
      <c r="F1132" s="405">
        <f t="shared" si="85"/>
        <v>46057</v>
      </c>
      <c r="G1132" s="403">
        <f t="shared" si="86"/>
        <v>1455</v>
      </c>
      <c r="K1132" s="404">
        <f t="shared" si="84"/>
        <v>46058</v>
      </c>
      <c r="L1132" s="403">
        <f t="shared" si="87"/>
        <v>1443</v>
      </c>
    </row>
    <row r="1133" spans="1:12" x14ac:dyDescent="0.25">
      <c r="A1133" s="409"/>
      <c r="F1133" s="405">
        <f t="shared" si="85"/>
        <v>46058</v>
      </c>
      <c r="G1133" s="403">
        <f t="shared" si="86"/>
        <v>1455</v>
      </c>
      <c r="K1133" s="404">
        <f t="shared" si="84"/>
        <v>46059</v>
      </c>
      <c r="L1133" s="403">
        <f t="shared" si="87"/>
        <v>1443</v>
      </c>
    </row>
    <row r="1134" spans="1:12" x14ac:dyDescent="0.25">
      <c r="A1134" s="409"/>
      <c r="F1134" s="405">
        <f t="shared" si="85"/>
        <v>46059</v>
      </c>
      <c r="G1134" s="403">
        <f t="shared" si="86"/>
        <v>1455</v>
      </c>
      <c r="K1134" s="404">
        <f t="shared" si="84"/>
        <v>46060</v>
      </c>
      <c r="L1134" s="403">
        <f t="shared" si="87"/>
        <v>1443</v>
      </c>
    </row>
    <row r="1135" spans="1:12" x14ac:dyDescent="0.25">
      <c r="A1135" s="409"/>
      <c r="F1135" s="405">
        <f t="shared" si="85"/>
        <v>46060</v>
      </c>
      <c r="G1135" s="403">
        <f t="shared" si="86"/>
        <v>1455</v>
      </c>
      <c r="K1135" s="404">
        <f t="shared" si="84"/>
        <v>46061</v>
      </c>
      <c r="L1135" s="403">
        <f t="shared" si="87"/>
        <v>1443</v>
      </c>
    </row>
    <row r="1136" spans="1:12" x14ac:dyDescent="0.25">
      <c r="A1136" s="409"/>
      <c r="F1136" s="405">
        <f t="shared" si="85"/>
        <v>46061</v>
      </c>
      <c r="G1136" s="403">
        <f t="shared" si="86"/>
        <v>1455</v>
      </c>
      <c r="K1136" s="404">
        <f t="shared" si="84"/>
        <v>46062</v>
      </c>
      <c r="L1136" s="403">
        <f t="shared" si="87"/>
        <v>1443</v>
      </c>
    </row>
    <row r="1137" spans="1:12" x14ac:dyDescent="0.25">
      <c r="A1137" s="409"/>
      <c r="F1137" s="405">
        <f t="shared" si="85"/>
        <v>46062</v>
      </c>
      <c r="G1137" s="403">
        <f t="shared" si="86"/>
        <v>1455</v>
      </c>
      <c r="K1137" s="404">
        <f t="shared" si="84"/>
        <v>46063</v>
      </c>
      <c r="L1137" s="403">
        <f t="shared" si="87"/>
        <v>1443</v>
      </c>
    </row>
    <row r="1138" spans="1:12" x14ac:dyDescent="0.25">
      <c r="A1138" s="409"/>
      <c r="F1138" s="405">
        <f t="shared" si="85"/>
        <v>46063</v>
      </c>
      <c r="G1138" s="403">
        <f t="shared" si="86"/>
        <v>1455</v>
      </c>
      <c r="K1138" s="404">
        <f t="shared" si="84"/>
        <v>46064</v>
      </c>
      <c r="L1138" s="403">
        <f t="shared" si="87"/>
        <v>1443</v>
      </c>
    </row>
    <row r="1139" spans="1:12" x14ac:dyDescent="0.25">
      <c r="A1139" s="409"/>
      <c r="F1139" s="405">
        <f t="shared" si="85"/>
        <v>46064</v>
      </c>
      <c r="G1139" s="403">
        <f t="shared" si="86"/>
        <v>1455</v>
      </c>
      <c r="K1139" s="404">
        <f t="shared" si="84"/>
        <v>46065</v>
      </c>
      <c r="L1139" s="403">
        <f t="shared" si="87"/>
        <v>1443</v>
      </c>
    </row>
    <row r="1140" spans="1:12" x14ac:dyDescent="0.25">
      <c r="A1140" s="409"/>
      <c r="F1140" s="405">
        <f t="shared" si="85"/>
        <v>46065</v>
      </c>
      <c r="G1140" s="403">
        <f t="shared" si="86"/>
        <v>1455</v>
      </c>
      <c r="K1140" s="404">
        <f t="shared" si="84"/>
        <v>46066</v>
      </c>
      <c r="L1140" s="403">
        <f t="shared" si="87"/>
        <v>1443</v>
      </c>
    </row>
    <row r="1141" spans="1:12" x14ac:dyDescent="0.25">
      <c r="A1141" s="409"/>
      <c r="F1141" s="405">
        <f t="shared" si="85"/>
        <v>46066</v>
      </c>
      <c r="G1141" s="403">
        <f t="shared" si="86"/>
        <v>1455</v>
      </c>
      <c r="K1141" s="404">
        <f t="shared" si="84"/>
        <v>46067</v>
      </c>
      <c r="L1141" s="403">
        <f t="shared" si="87"/>
        <v>1443</v>
      </c>
    </row>
    <row r="1142" spans="1:12" x14ac:dyDescent="0.25">
      <c r="A1142" s="409"/>
      <c r="F1142" s="405">
        <f t="shared" si="85"/>
        <v>46067</v>
      </c>
      <c r="G1142" s="403">
        <f t="shared" si="86"/>
        <v>1455</v>
      </c>
      <c r="K1142" s="404">
        <f t="shared" si="84"/>
        <v>46068</v>
      </c>
      <c r="L1142" s="403">
        <f t="shared" si="87"/>
        <v>1443</v>
      </c>
    </row>
    <row r="1143" spans="1:12" x14ac:dyDescent="0.25">
      <c r="A1143" s="409"/>
      <c r="F1143" s="405">
        <f t="shared" si="85"/>
        <v>46068</v>
      </c>
      <c r="G1143" s="403">
        <f t="shared" si="86"/>
        <v>1455</v>
      </c>
      <c r="K1143" s="404">
        <f t="shared" si="84"/>
        <v>46069</v>
      </c>
      <c r="L1143" s="403">
        <f t="shared" si="87"/>
        <v>1443</v>
      </c>
    </row>
    <row r="1144" spans="1:12" x14ac:dyDescent="0.25">
      <c r="A1144" s="409"/>
      <c r="F1144" s="405">
        <f t="shared" si="85"/>
        <v>46069</v>
      </c>
      <c r="G1144" s="403">
        <f t="shared" si="86"/>
        <v>1455</v>
      </c>
      <c r="K1144" s="404">
        <f t="shared" si="84"/>
        <v>46070</v>
      </c>
      <c r="L1144" s="403">
        <f t="shared" si="87"/>
        <v>1443</v>
      </c>
    </row>
    <row r="1145" spans="1:12" x14ac:dyDescent="0.25">
      <c r="A1145" s="409"/>
      <c r="F1145" s="405">
        <f t="shared" si="85"/>
        <v>46070</v>
      </c>
      <c r="G1145" s="403">
        <f t="shared" si="86"/>
        <v>1455</v>
      </c>
      <c r="K1145" s="404">
        <f t="shared" si="84"/>
        <v>46071</v>
      </c>
      <c r="L1145" s="403">
        <f t="shared" si="87"/>
        <v>1443</v>
      </c>
    </row>
    <row r="1146" spans="1:12" x14ac:dyDescent="0.25">
      <c r="A1146" s="409"/>
      <c r="F1146" s="405">
        <f t="shared" si="85"/>
        <v>46071</v>
      </c>
      <c r="G1146" s="403">
        <f t="shared" si="86"/>
        <v>1455</v>
      </c>
      <c r="K1146" s="404">
        <f t="shared" si="84"/>
        <v>46072</v>
      </c>
      <c r="L1146" s="403">
        <f t="shared" si="87"/>
        <v>1443</v>
      </c>
    </row>
    <row r="1147" spans="1:12" x14ac:dyDescent="0.25">
      <c r="A1147" s="409"/>
      <c r="F1147" s="405">
        <f t="shared" si="85"/>
        <v>46072</v>
      </c>
      <c r="G1147" s="403">
        <f t="shared" si="86"/>
        <v>1455</v>
      </c>
      <c r="K1147" s="404">
        <f t="shared" si="84"/>
        <v>46073</v>
      </c>
      <c r="L1147" s="403">
        <f t="shared" si="87"/>
        <v>1443</v>
      </c>
    </row>
    <row r="1148" spans="1:12" x14ac:dyDescent="0.25">
      <c r="A1148" s="409"/>
      <c r="F1148" s="405">
        <f t="shared" si="85"/>
        <v>46073</v>
      </c>
      <c r="G1148" s="403">
        <f t="shared" si="86"/>
        <v>1455</v>
      </c>
      <c r="K1148" s="404">
        <f t="shared" si="84"/>
        <v>46074</v>
      </c>
      <c r="L1148" s="403">
        <f t="shared" si="87"/>
        <v>1443</v>
      </c>
    </row>
    <row r="1149" spans="1:12" x14ac:dyDescent="0.25">
      <c r="A1149" s="409"/>
      <c r="F1149" s="405">
        <f t="shared" si="85"/>
        <v>46074</v>
      </c>
      <c r="G1149" s="403">
        <f t="shared" si="86"/>
        <v>1455</v>
      </c>
      <c r="K1149" s="404">
        <f t="shared" si="84"/>
        <v>46075</v>
      </c>
      <c r="L1149" s="403">
        <f t="shared" si="87"/>
        <v>1443</v>
      </c>
    </row>
    <row r="1150" spans="1:12" x14ac:dyDescent="0.25">
      <c r="A1150" s="409"/>
      <c r="F1150" s="405">
        <f t="shared" si="85"/>
        <v>46075</v>
      </c>
      <c r="G1150" s="403">
        <f t="shared" si="86"/>
        <v>1455</v>
      </c>
      <c r="K1150" s="404">
        <f t="shared" si="84"/>
        <v>46076</v>
      </c>
      <c r="L1150" s="403">
        <f t="shared" si="87"/>
        <v>1443</v>
      </c>
    </row>
    <row r="1151" spans="1:12" x14ac:dyDescent="0.25">
      <c r="A1151" s="409"/>
      <c r="F1151" s="405">
        <f t="shared" si="85"/>
        <v>46076</v>
      </c>
      <c r="G1151" s="403">
        <f t="shared" si="86"/>
        <v>1455</v>
      </c>
      <c r="K1151" s="404">
        <f t="shared" si="84"/>
        <v>46077</v>
      </c>
      <c r="L1151" s="403">
        <f t="shared" si="87"/>
        <v>1443</v>
      </c>
    </row>
    <row r="1152" spans="1:12" x14ac:dyDescent="0.25">
      <c r="A1152" s="409"/>
      <c r="F1152" s="405">
        <f t="shared" si="85"/>
        <v>46077</v>
      </c>
      <c r="G1152" s="403">
        <f t="shared" si="86"/>
        <v>1455</v>
      </c>
      <c r="K1152" s="404">
        <f t="shared" si="84"/>
        <v>46078</v>
      </c>
      <c r="L1152" s="403">
        <f t="shared" si="87"/>
        <v>1443</v>
      </c>
    </row>
    <row r="1153" spans="1:12" x14ac:dyDescent="0.25">
      <c r="A1153" s="409"/>
      <c r="F1153" s="405">
        <f t="shared" si="85"/>
        <v>46078</v>
      </c>
      <c r="G1153" s="403">
        <f t="shared" si="86"/>
        <v>1455</v>
      </c>
      <c r="K1153" s="404">
        <f t="shared" si="84"/>
        <v>46079</v>
      </c>
      <c r="L1153" s="403">
        <f t="shared" si="87"/>
        <v>1443</v>
      </c>
    </row>
    <row r="1154" spans="1:12" x14ac:dyDescent="0.25">
      <c r="A1154" s="409"/>
      <c r="F1154" s="405">
        <f t="shared" si="85"/>
        <v>46079</v>
      </c>
      <c r="G1154" s="403">
        <f t="shared" si="86"/>
        <v>1455</v>
      </c>
      <c r="K1154" s="404">
        <f t="shared" si="84"/>
        <v>46080</v>
      </c>
      <c r="L1154" s="403">
        <f t="shared" si="87"/>
        <v>1443</v>
      </c>
    </row>
    <row r="1155" spans="1:12" x14ac:dyDescent="0.25">
      <c r="A1155" s="409"/>
      <c r="F1155" s="405">
        <f t="shared" si="85"/>
        <v>46080</v>
      </c>
      <c r="G1155" s="403">
        <f t="shared" si="86"/>
        <v>1455</v>
      </c>
      <c r="K1155" s="404">
        <f t="shared" ref="K1155:K1159" si="88">+K1154+1</f>
        <v>46081</v>
      </c>
      <c r="L1155" s="403">
        <f t="shared" si="87"/>
        <v>1443</v>
      </c>
    </row>
    <row r="1156" spans="1:12" x14ac:dyDescent="0.25">
      <c r="A1156" s="409"/>
      <c r="F1156" s="405">
        <f t="shared" ref="F1156:F1159" si="89">F1155+1</f>
        <v>46081</v>
      </c>
      <c r="G1156" s="403">
        <f t="shared" ref="G1156:G1159" si="90">+IF(SUMIFS($E$2:$E$1575,$A$2:$A$1575,F1156)=0,G1155,SUMIFS($E$2:$E$1575,$A$2:$A$1575,F1156))</f>
        <v>1455</v>
      </c>
      <c r="K1156" s="404">
        <f t="shared" si="88"/>
        <v>46082</v>
      </c>
      <c r="L1156" s="403">
        <f t="shared" si="87"/>
        <v>1443</v>
      </c>
    </row>
    <row r="1157" spans="1:12" x14ac:dyDescent="0.25">
      <c r="A1157" s="409"/>
      <c r="F1157" s="405">
        <f t="shared" si="89"/>
        <v>46082</v>
      </c>
      <c r="G1157" s="403">
        <f t="shared" si="90"/>
        <v>1455</v>
      </c>
      <c r="K1157" s="404">
        <f t="shared" si="88"/>
        <v>46083</v>
      </c>
      <c r="L1157" s="403">
        <f t="shared" si="87"/>
        <v>1443</v>
      </c>
    </row>
    <row r="1158" spans="1:12" x14ac:dyDescent="0.25">
      <c r="A1158" s="409"/>
      <c r="F1158" s="405">
        <f t="shared" si="89"/>
        <v>46083</v>
      </c>
      <c r="G1158" s="403">
        <f t="shared" si="90"/>
        <v>1455</v>
      </c>
      <c r="K1158" s="404">
        <f t="shared" si="88"/>
        <v>46084</v>
      </c>
      <c r="L1158" s="403">
        <f t="shared" si="87"/>
        <v>1443</v>
      </c>
    </row>
    <row r="1159" spans="1:12" x14ac:dyDescent="0.25">
      <c r="A1159" s="409"/>
      <c r="F1159" s="405">
        <f t="shared" si="89"/>
        <v>46084</v>
      </c>
      <c r="G1159" s="403">
        <f t="shared" si="90"/>
        <v>1455</v>
      </c>
      <c r="K1159" s="404">
        <f t="shared" si="88"/>
        <v>46085</v>
      </c>
      <c r="L1159" s="403">
        <f t="shared" si="87"/>
        <v>1443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DA08-8B2E-442F-948B-4B4D969C2C97}">
  <dimension ref="A1:P32"/>
  <sheetViews>
    <sheetView workbookViewId="0">
      <selection activeCell="J19" sqref="J19"/>
    </sheetView>
  </sheetViews>
  <sheetFormatPr defaultColWidth="12" defaultRowHeight="15" x14ac:dyDescent="0.25"/>
  <cols>
    <col min="1" max="1" width="32.85546875" style="74" bestFit="1" customWidth="1"/>
    <col min="2" max="4" width="16.7109375" style="74" bestFit="1" customWidth="1"/>
    <col min="5" max="13" width="16.7109375" style="74" customWidth="1"/>
    <col min="14" max="14" width="12" style="74"/>
    <col min="15" max="15" width="16.7109375" style="74" bestFit="1" customWidth="1"/>
    <col min="16" max="16" width="5.85546875" style="74" bestFit="1" customWidth="1"/>
    <col min="17" max="16384" width="12" style="74"/>
  </cols>
  <sheetData>
    <row r="1" spans="1:16" x14ac:dyDescent="0.25">
      <c r="B1" s="74">
        <v>2025</v>
      </c>
      <c r="C1" s="74">
        <v>2025</v>
      </c>
      <c r="D1" s="74">
        <v>2025</v>
      </c>
      <c r="E1" s="74">
        <v>2025</v>
      </c>
      <c r="F1" s="74">
        <v>2025</v>
      </c>
      <c r="G1" s="74">
        <v>2025</v>
      </c>
      <c r="H1" s="74">
        <v>2025</v>
      </c>
      <c r="I1" s="74">
        <v>2025</v>
      </c>
      <c r="J1" s="74">
        <v>2025</v>
      </c>
      <c r="K1" s="74">
        <v>2025</v>
      </c>
      <c r="L1" s="74">
        <v>2025</v>
      </c>
      <c r="M1" s="74">
        <v>2025</v>
      </c>
    </row>
    <row r="2" spans="1:16" x14ac:dyDescent="0.25">
      <c r="B2" s="75" t="s">
        <v>17</v>
      </c>
      <c r="C2" s="75" t="s">
        <v>18</v>
      </c>
      <c r="D2" s="75" t="s">
        <v>19</v>
      </c>
      <c r="E2" s="75" t="s">
        <v>20</v>
      </c>
      <c r="F2" s="75" t="s">
        <v>21</v>
      </c>
      <c r="G2" s="75" t="s">
        <v>22</v>
      </c>
      <c r="H2" s="75" t="s">
        <v>23</v>
      </c>
      <c r="I2" s="75" t="s">
        <v>24</v>
      </c>
      <c r="J2" s="75" t="s">
        <v>25</v>
      </c>
      <c r="K2" s="75" t="s">
        <v>26</v>
      </c>
      <c r="L2" s="75" t="s">
        <v>27</v>
      </c>
      <c r="M2" s="75" t="s">
        <v>28</v>
      </c>
      <c r="O2" s="75" t="s">
        <v>29</v>
      </c>
    </row>
    <row r="3" spans="1:16" x14ac:dyDescent="0.25">
      <c r="A3" s="76" t="s">
        <v>30</v>
      </c>
      <c r="B3" s="77">
        <v>241731203.36999995</v>
      </c>
      <c r="C3" s="77">
        <v>178542812.19</v>
      </c>
      <c r="D3" s="77">
        <v>119131083.27000001</v>
      </c>
      <c r="E3" s="77">
        <v>101261420.77950001</v>
      </c>
      <c r="F3" s="77">
        <v>121513704.93540001</v>
      </c>
      <c r="G3" s="77">
        <v>133665075.42894003</v>
      </c>
      <c r="H3" s="77">
        <v>145694932.21754465</v>
      </c>
      <c r="I3" s="77">
        <v>138410185.6066674</v>
      </c>
      <c r="J3" s="77">
        <v>166092222.72800088</v>
      </c>
      <c r="K3" s="77">
        <v>207615278.4100011</v>
      </c>
      <c r="L3" s="77">
        <v>259519098.01250136</v>
      </c>
      <c r="M3" s="77">
        <v>324398872.51562667</v>
      </c>
      <c r="O3" s="78">
        <v>178131324.12201518</v>
      </c>
    </row>
    <row r="4" spans="1:16" x14ac:dyDescent="0.25">
      <c r="A4" s="79" t="s">
        <v>31</v>
      </c>
      <c r="B4" s="80"/>
      <c r="C4" s="80"/>
      <c r="D4" s="80"/>
      <c r="E4" s="80"/>
      <c r="F4" s="80"/>
      <c r="G4" s="80"/>
      <c r="H4" s="80"/>
      <c r="I4" s="80"/>
      <c r="J4" s="80"/>
      <c r="K4" s="80"/>
      <c r="L4" s="80"/>
      <c r="M4" s="80"/>
      <c r="O4" s="78"/>
    </row>
    <row r="5" spans="1:16" x14ac:dyDescent="0.25">
      <c r="A5" s="74" t="s">
        <v>32</v>
      </c>
      <c r="B5" s="81">
        <v>-40582375.121649995</v>
      </c>
      <c r="C5" s="81">
        <v>-34161536.29355</v>
      </c>
      <c r="D5" s="81">
        <v>-34196279.372799993</v>
      </c>
      <c r="E5" s="81">
        <f>+AVERAGE(B5/B$3,C5/C$3,D5/D$3)*E$3</f>
        <v>-21813904.023811314</v>
      </c>
      <c r="F5" s="81">
        <f t="shared" ref="F5:M7" si="0">+AVERAGE(C5/C$3,D5/D$3,E5/E$3)*F$3</f>
        <v>-28102248.910042252</v>
      </c>
      <c r="G5" s="81">
        <f t="shared" si="0"/>
        <v>-32691684.189586338</v>
      </c>
      <c r="H5" s="81">
        <f t="shared" si="0"/>
        <v>-33571459.106416509</v>
      </c>
      <c r="I5" s="81">
        <f t="shared" si="0"/>
        <v>-32584997.250131987</v>
      </c>
      <c r="J5" s="81">
        <f t="shared" si="0"/>
        <v>-39332048.951817729</v>
      </c>
      <c r="K5" s="81">
        <f t="shared" si="0"/>
        <v>-48627295.430537879</v>
      </c>
      <c r="L5" s="81">
        <f t="shared" si="0"/>
        <v>-61112438.539794996</v>
      </c>
      <c r="M5" s="81">
        <f t="shared" si="0"/>
        <v>-76397035.13132605</v>
      </c>
      <c r="O5" s="78">
        <f>+AVERAGE(B5:M5)</f>
        <v>-40264441.860122085</v>
      </c>
      <c r="P5" s="82">
        <f>+O5/$O$3</f>
        <v>-0.22603796417379138</v>
      </c>
    </row>
    <row r="6" spans="1:16" x14ac:dyDescent="0.25">
      <c r="A6" s="74" t="s">
        <v>33</v>
      </c>
      <c r="B6" s="81">
        <v>-20595417.059999999</v>
      </c>
      <c r="C6" s="81">
        <v>-17198712.93</v>
      </c>
      <c r="D6" s="81">
        <v>-17467098.5</v>
      </c>
      <c r="E6" s="81">
        <f>+AVERAGE(B6/B$3,C6/C$3,D6/D$3)*E$3</f>
        <v>-11076268.665362891</v>
      </c>
      <c r="F6" s="81">
        <f t="shared" si="0"/>
        <v>-14271054.295076175</v>
      </c>
      <c r="G6" s="81">
        <f t="shared" si="0"/>
        <v>-16638972.959954269</v>
      </c>
      <c r="H6" s="81">
        <f t="shared" si="0"/>
        <v>-17061336.660623539</v>
      </c>
      <c r="I6" s="81">
        <f t="shared" si="0"/>
        <v>-16564456.907477176</v>
      </c>
      <c r="J6" s="81">
        <f t="shared" si="0"/>
        <v>-20000953.294040874</v>
      </c>
      <c r="K6" s="81">
        <f t="shared" si="0"/>
        <v>-24720093.906718466</v>
      </c>
      <c r="L6" s="81">
        <f t="shared" si="0"/>
        <v>-31069987.868952218</v>
      </c>
      <c r="M6" s="81">
        <f t="shared" si="0"/>
        <v>-38842331.155953817</v>
      </c>
      <c r="O6" s="78">
        <f t="shared" ref="O6:O31" si="1">+AVERAGE(B6:M6)</f>
        <v>-20458890.350346617</v>
      </c>
      <c r="P6" s="82">
        <f t="shared" ref="P6:P32" si="2">+O6/$O$3</f>
        <v>-0.11485285056508548</v>
      </c>
    </row>
    <row r="7" spans="1:16" x14ac:dyDescent="0.25">
      <c r="A7" s="74" t="s">
        <v>34</v>
      </c>
      <c r="B7" s="81">
        <v>-11687856.27</v>
      </c>
      <c r="C7" s="81">
        <v>-11046230.639999999</v>
      </c>
      <c r="D7" s="81">
        <v>-7163713.4500000002</v>
      </c>
      <c r="E7" s="81">
        <f>+AVERAGE(B7/B$3,C7/C$3,D7/D$3)*E$3</f>
        <v>-5750044.4201696869</v>
      </c>
      <c r="F7" s="81">
        <f t="shared" si="0"/>
        <v>-7241649.6268526427</v>
      </c>
      <c r="G7" s="81">
        <f t="shared" si="0"/>
        <v>-7864519.9050206318</v>
      </c>
      <c r="H7" s="81">
        <f t="shared" si="0"/>
        <v>-8509409.5036029853</v>
      </c>
      <c r="I7" s="81">
        <f t="shared" si="0"/>
        <v>-8158750.1325127343</v>
      </c>
      <c r="J7" s="81">
        <f t="shared" si="0"/>
        <v>-9754559.8090337738</v>
      </c>
      <c r="K7" s="81">
        <f t="shared" si="0"/>
        <v>-12185744.500898523</v>
      </c>
      <c r="L7" s="81">
        <f t="shared" si="0"/>
        <v>-15257112.275399935</v>
      </c>
      <c r="M7" s="81">
        <f t="shared" si="0"/>
        <v>-19054496.917974316</v>
      </c>
      <c r="O7" s="78">
        <f t="shared" si="1"/>
        <v>-10306173.954288771</v>
      </c>
      <c r="P7" s="82">
        <f t="shared" si="2"/>
        <v>-5.7857168047711356E-2</v>
      </c>
    </row>
    <row r="8" spans="1:16" x14ac:dyDescent="0.25">
      <c r="A8" s="74" t="s">
        <v>35</v>
      </c>
      <c r="B8" s="81">
        <v>-6529634.6099999994</v>
      </c>
      <c r="C8" s="81">
        <v>-6100997.5300000012</v>
      </c>
      <c r="D8" s="81">
        <v>-6181121.2799999993</v>
      </c>
      <c r="E8" s="81">
        <f>+D8</f>
        <v>-6181121.2799999993</v>
      </c>
      <c r="F8" s="81">
        <f t="shared" ref="F8:M10" si="3">+E8</f>
        <v>-6181121.2799999993</v>
      </c>
      <c r="G8" s="81">
        <f t="shared" si="3"/>
        <v>-6181121.2799999993</v>
      </c>
      <c r="H8" s="81">
        <f t="shared" si="3"/>
        <v>-6181121.2799999993</v>
      </c>
      <c r="I8" s="81">
        <f t="shared" si="3"/>
        <v>-6181121.2799999993</v>
      </c>
      <c r="J8" s="81">
        <f t="shared" si="3"/>
        <v>-6181121.2799999993</v>
      </c>
      <c r="K8" s="81">
        <f t="shared" si="3"/>
        <v>-6181121.2799999993</v>
      </c>
      <c r="L8" s="81">
        <f t="shared" si="3"/>
        <v>-6181121.2799999993</v>
      </c>
      <c r="M8" s="81">
        <f t="shared" si="3"/>
        <v>-6181121.2799999993</v>
      </c>
      <c r="O8" s="78">
        <f t="shared" si="1"/>
        <v>-6203487.0783333341</v>
      </c>
      <c r="P8" s="82">
        <f t="shared" si="2"/>
        <v>-3.4825357689948523E-2</v>
      </c>
    </row>
    <row r="9" spans="1:16" x14ac:dyDescent="0.25">
      <c r="A9" s="74" t="s">
        <v>36</v>
      </c>
      <c r="B9" s="81">
        <v>-5196671.5600000005</v>
      </c>
      <c r="C9" s="81">
        <v>-5695813.6199999992</v>
      </c>
      <c r="D9" s="81">
        <v>-5549771.6449999996</v>
      </c>
      <c r="E9" s="81">
        <f>+D9</f>
        <v>-5549771.6449999996</v>
      </c>
      <c r="F9" s="81">
        <f t="shared" si="3"/>
        <v>-5549771.6449999996</v>
      </c>
      <c r="G9" s="81">
        <f t="shared" si="3"/>
        <v>-5549771.6449999996</v>
      </c>
      <c r="H9" s="81">
        <f t="shared" si="3"/>
        <v>-5549771.6449999996</v>
      </c>
      <c r="I9" s="81">
        <f t="shared" si="3"/>
        <v>-5549771.6449999996</v>
      </c>
      <c r="J9" s="81">
        <f t="shared" si="3"/>
        <v>-5549771.6449999996</v>
      </c>
      <c r="K9" s="81">
        <f t="shared" si="3"/>
        <v>-5549771.6449999996</v>
      </c>
      <c r="L9" s="81">
        <f t="shared" si="3"/>
        <v>-5549771.6449999996</v>
      </c>
      <c r="M9" s="81">
        <f t="shared" si="3"/>
        <v>-5549771.6449999996</v>
      </c>
      <c r="O9" s="78">
        <f t="shared" si="1"/>
        <v>-5532516.8024999984</v>
      </c>
      <c r="P9" s="82">
        <f t="shared" si="2"/>
        <v>-3.1058640751529882E-2</v>
      </c>
    </row>
    <row r="10" spans="1:16" x14ac:dyDescent="0.25">
      <c r="A10" s="74" t="s">
        <v>37</v>
      </c>
      <c r="B10" s="81">
        <v>0</v>
      </c>
      <c r="C10" s="81">
        <v>-4299000</v>
      </c>
      <c r="D10" s="81">
        <v>-4500000</v>
      </c>
      <c r="E10" s="81">
        <f>+D10</f>
        <v>-4500000</v>
      </c>
      <c r="F10" s="81">
        <f t="shared" si="3"/>
        <v>-4500000</v>
      </c>
      <c r="G10" s="81">
        <f t="shared" si="3"/>
        <v>-4500000</v>
      </c>
      <c r="H10" s="81">
        <f t="shared" si="3"/>
        <v>-4500000</v>
      </c>
      <c r="I10" s="81">
        <f t="shared" si="3"/>
        <v>-4500000</v>
      </c>
      <c r="J10" s="81">
        <f t="shared" si="3"/>
        <v>-4500000</v>
      </c>
      <c r="K10" s="81">
        <f t="shared" si="3"/>
        <v>-4500000</v>
      </c>
      <c r="L10" s="81">
        <f t="shared" si="3"/>
        <v>-4500000</v>
      </c>
      <c r="M10" s="81">
        <f t="shared" si="3"/>
        <v>-4500000</v>
      </c>
      <c r="O10" s="78">
        <f t="shared" si="1"/>
        <v>-4108250</v>
      </c>
      <c r="P10" s="82">
        <f t="shared" si="2"/>
        <v>-2.3063040822544827E-2</v>
      </c>
    </row>
    <row r="11" spans="1:16" x14ac:dyDescent="0.25">
      <c r="A11" s="74" t="s">
        <v>38</v>
      </c>
      <c r="B11" s="81">
        <v>-2643593.5499999998</v>
      </c>
      <c r="C11" s="81">
        <v>-3442047.2300000004</v>
      </c>
      <c r="D11" s="81">
        <v>-2429543.4900000002</v>
      </c>
      <c r="E11" s="81">
        <f t="shared" ref="E11:E23" si="4">+AVERAGE(B11/B$3,C11/C$3,D11/D$3)*E$3</f>
        <v>-1708229.8221978832</v>
      </c>
      <c r="F11" s="81">
        <f t="shared" ref="F11:M23" si="5">+AVERAGE(C11/C$3,D11/D$3,E11/E$3)*F$3</f>
        <v>-2290206.2192685963</v>
      </c>
      <c r="G11" s="81">
        <f t="shared" si="5"/>
        <v>-2500012.6674255542</v>
      </c>
      <c r="H11" s="81">
        <f t="shared" si="5"/>
        <v>-2642924.0441917391</v>
      </c>
      <c r="I11" s="81">
        <f t="shared" si="5"/>
        <v>-2569400.117719736</v>
      </c>
      <c r="J11" s="81">
        <f t="shared" si="5"/>
        <v>-3067576.4307284197</v>
      </c>
      <c r="K11" s="81">
        <f t="shared" si="5"/>
        <v>-3818245.8259877856</v>
      </c>
      <c r="L11" s="81">
        <f t="shared" si="5"/>
        <v>-4794506.8920741305</v>
      </c>
      <c r="M11" s="81">
        <f t="shared" si="5"/>
        <v>-5983500.9781550076</v>
      </c>
      <c r="O11" s="78">
        <f t="shared" si="1"/>
        <v>-3157482.2723124046</v>
      </c>
      <c r="P11" s="82">
        <f t="shared" si="2"/>
        <v>-1.772558693915964E-2</v>
      </c>
    </row>
    <row r="12" spans="1:16" x14ac:dyDescent="0.25">
      <c r="A12" s="74" t="s">
        <v>39</v>
      </c>
      <c r="B12" s="81">
        <v>-659694.66</v>
      </c>
      <c r="C12" s="81">
        <v>-7035894.7499999991</v>
      </c>
      <c r="D12" s="81">
        <v>-2398303.83</v>
      </c>
      <c r="E12" s="81">
        <f t="shared" si="4"/>
        <v>-2101782.2456131638</v>
      </c>
      <c r="F12" s="81">
        <f t="shared" si="5"/>
        <v>-3252312.9159365417</v>
      </c>
      <c r="G12" s="81">
        <f t="shared" si="5"/>
        <v>-3014264.5563331908</v>
      </c>
      <c r="H12" s="81">
        <f t="shared" si="5"/>
        <v>-3403038.6158664376</v>
      </c>
      <c r="I12" s="81">
        <f t="shared" si="5"/>
        <v>-3352901.5533512179</v>
      </c>
      <c r="J12" s="81">
        <f t="shared" si="5"/>
        <v>-3882823.6746029411</v>
      </c>
      <c r="K12" s="81">
        <f t="shared" si="5"/>
        <v>-4910737.3169633923</v>
      </c>
      <c r="L12" s="81">
        <f t="shared" si="5"/>
        <v>-6164008.0167682897</v>
      </c>
      <c r="M12" s="81">
        <f t="shared" si="5"/>
        <v>-7653892.3560581766</v>
      </c>
      <c r="O12" s="78">
        <f t="shared" si="1"/>
        <v>-3985804.5409577787</v>
      </c>
      <c r="P12" s="82">
        <f t="shared" si="2"/>
        <v>-2.2375652124090255E-2</v>
      </c>
    </row>
    <row r="13" spans="1:16" x14ac:dyDescent="0.25">
      <c r="A13" s="74" t="s">
        <v>40</v>
      </c>
      <c r="B13" s="81">
        <v>-1940956.92</v>
      </c>
      <c r="C13" s="81">
        <v>-2126277.81</v>
      </c>
      <c r="D13" s="81">
        <v>-1901486.4100000001</v>
      </c>
      <c r="E13" s="81">
        <f t="shared" si="4"/>
        <v>-1211753.6085656548</v>
      </c>
      <c r="F13" s="81">
        <f t="shared" si="5"/>
        <v>-1613578.3266051929</v>
      </c>
      <c r="G13" s="81">
        <f t="shared" si="5"/>
        <v>-1835972.8915307925</v>
      </c>
      <c r="H13" s="81">
        <f t="shared" si="5"/>
        <v>-1893120.652457485</v>
      </c>
      <c r="I13" s="81">
        <f t="shared" si="5"/>
        <v>-1845853.6473114637</v>
      </c>
      <c r="J13" s="81">
        <f t="shared" si="5"/>
        <v>-2218187.2785304841</v>
      </c>
      <c r="K13" s="81">
        <f t="shared" si="5"/>
        <v>-2746403.8329607388</v>
      </c>
      <c r="L13" s="81">
        <f t="shared" si="5"/>
        <v>-3453299.3342045997</v>
      </c>
      <c r="M13" s="81">
        <f t="shared" si="5"/>
        <v>-4313425.728378918</v>
      </c>
      <c r="O13" s="78">
        <f t="shared" si="1"/>
        <v>-2258359.7033787775</v>
      </c>
      <c r="P13" s="82">
        <f t="shared" si="2"/>
        <v>-1.267806049559179E-2</v>
      </c>
    </row>
    <row r="14" spans="1:16" x14ac:dyDescent="0.25">
      <c r="A14" s="74" t="s">
        <v>41</v>
      </c>
      <c r="B14" s="81">
        <v>-1518752</v>
      </c>
      <c r="C14" s="81">
        <v>-780200</v>
      </c>
      <c r="D14" s="81">
        <v>-1836180</v>
      </c>
      <c r="E14" s="81">
        <f t="shared" si="4"/>
        <v>-879817.93409292831</v>
      </c>
      <c r="F14" s="81">
        <f t="shared" si="5"/>
        <v>-1153226.0573257019</v>
      </c>
      <c r="G14" s="81">
        <f t="shared" si="5"/>
        <v>-1496700.7653536461</v>
      </c>
      <c r="H14" s="81">
        <f t="shared" si="5"/>
        <v>-1426667.9735139655</v>
      </c>
      <c r="I14" s="81">
        <f t="shared" si="5"/>
        <v>-1406250.1193196028</v>
      </c>
      <c r="J14" s="81">
        <f t="shared" si="5"/>
        <v>-1724567.3346726282</v>
      </c>
      <c r="K14" s="81">
        <f t="shared" si="5"/>
        <v>-2099362.0698591969</v>
      </c>
      <c r="L14" s="81">
        <f t="shared" si="5"/>
        <v>-2651852.6738247443</v>
      </c>
      <c r="M14" s="81">
        <f t="shared" si="5"/>
        <v>-3321121.5506561338</v>
      </c>
      <c r="O14" s="78">
        <f t="shared" si="1"/>
        <v>-1691224.8732182123</v>
      </c>
      <c r="P14" s="82">
        <f t="shared" si="2"/>
        <v>-9.494258696801516E-3</v>
      </c>
    </row>
    <row r="15" spans="1:16" x14ac:dyDescent="0.25">
      <c r="A15" s="74" t="s">
        <v>42</v>
      </c>
      <c r="B15" s="81">
        <v>-5950313.4000000004</v>
      </c>
      <c r="C15" s="81">
        <v>-2750418.66</v>
      </c>
      <c r="D15" s="81">
        <v>-1072773.5099999998</v>
      </c>
      <c r="E15" s="81">
        <f t="shared" si="4"/>
        <v>-1654787.4800917411</v>
      </c>
      <c r="F15" s="81">
        <f t="shared" si="5"/>
        <v>-1650623.2917603473</v>
      </c>
      <c r="G15" s="81">
        <f t="shared" si="5"/>
        <v>-1734552.3242924935</v>
      </c>
      <c r="H15" s="81">
        <f t="shared" si="5"/>
        <v>-2083555.8622184908</v>
      </c>
      <c r="I15" s="81">
        <f t="shared" si="5"/>
        <v>-1885216.487130689</v>
      </c>
      <c r="J15" s="81">
        <f t="shared" si="5"/>
        <v>-2264289.3952172529</v>
      </c>
      <c r="K15" s="81">
        <f t="shared" si="5"/>
        <v>-2875751.1927929828</v>
      </c>
      <c r="L15" s="81">
        <f t="shared" si="5"/>
        <v>-3555807.3614627426</v>
      </c>
      <c r="M15" s="81">
        <f t="shared" si="5"/>
        <v>-4453520.2218670528</v>
      </c>
      <c r="O15" s="78">
        <f t="shared" si="1"/>
        <v>-2660967.4322361499</v>
      </c>
      <c r="P15" s="82">
        <f t="shared" si="2"/>
        <v>-1.4938234167133113E-2</v>
      </c>
    </row>
    <row r="16" spans="1:16" x14ac:dyDescent="0.25">
      <c r="A16" s="74" t="s">
        <v>43</v>
      </c>
      <c r="B16" s="81">
        <v>-968138.29</v>
      </c>
      <c r="C16" s="81">
        <v>-2376307.3499999996</v>
      </c>
      <c r="D16" s="81">
        <v>-1011157.1300000001</v>
      </c>
      <c r="E16" s="81">
        <f t="shared" si="4"/>
        <v>-870923.93140494789</v>
      </c>
      <c r="F16" s="81">
        <f t="shared" si="5"/>
        <v>-1231256.6864338974</v>
      </c>
      <c r="G16" s="81">
        <f t="shared" si="5"/>
        <v>-1212840.0814639395</v>
      </c>
      <c r="H16" s="81">
        <f t="shared" si="5"/>
        <v>-1350452.602778459</v>
      </c>
      <c r="I16" s="81">
        <f t="shared" si="5"/>
        <v>-1313762.935225992</v>
      </c>
      <c r="J16" s="81">
        <f t="shared" si="5"/>
        <v>-1541035.5248885748</v>
      </c>
      <c r="K16" s="81">
        <f t="shared" si="5"/>
        <v>-1940444.5893030034</v>
      </c>
      <c r="L16" s="81">
        <f t="shared" si="5"/>
        <v>-2432243.0826052953</v>
      </c>
      <c r="M16" s="81">
        <f t="shared" si="5"/>
        <v>-3027361.1778635196</v>
      </c>
      <c r="O16" s="78">
        <f t="shared" si="1"/>
        <v>-1606326.9484973021</v>
      </c>
      <c r="P16" s="82">
        <f t="shared" si="2"/>
        <v>-9.0176556897820573E-3</v>
      </c>
    </row>
    <row r="17" spans="1:16" x14ac:dyDescent="0.25">
      <c r="A17" s="74" t="s">
        <v>44</v>
      </c>
      <c r="B17" s="81">
        <v>-1782607.4300000002</v>
      </c>
      <c r="C17" s="81">
        <v>-707110.08</v>
      </c>
      <c r="D17" s="81">
        <v>-550940.25</v>
      </c>
      <c r="E17" s="81">
        <f t="shared" si="4"/>
        <v>-538691.9973436885</v>
      </c>
      <c r="F17" s="81">
        <f t="shared" si="5"/>
        <v>-563212.84675830556</v>
      </c>
      <c r="G17" s="81">
        <f t="shared" si="5"/>
        <v>-649587.50947593502</v>
      </c>
      <c r="H17" s="81">
        <f t="shared" si="5"/>
        <v>-719470.87812335894</v>
      </c>
      <c r="I17" s="81">
        <f t="shared" si="5"/>
        <v>-665890.9311265233</v>
      </c>
      <c r="J17" s="81">
        <f t="shared" si="5"/>
        <v>-808814.45256241795</v>
      </c>
      <c r="K17" s="81">
        <f t="shared" si="5"/>
        <v>-1011700.1545728645</v>
      </c>
      <c r="L17" s="81">
        <f t="shared" si="5"/>
        <v>-1258981.0904023631</v>
      </c>
      <c r="M17" s="81">
        <f t="shared" si="5"/>
        <v>-1578074.5273946754</v>
      </c>
      <c r="O17" s="78">
        <f t="shared" si="1"/>
        <v>-902923.5123133444</v>
      </c>
      <c r="P17" s="82">
        <f t="shared" si="2"/>
        <v>-5.0688643154915645E-3</v>
      </c>
    </row>
    <row r="18" spans="1:16" x14ac:dyDescent="0.25">
      <c r="A18" s="74" t="s">
        <v>45</v>
      </c>
      <c r="B18" s="81">
        <v>-373576.14</v>
      </c>
      <c r="C18" s="81">
        <v>-284764.21000000002</v>
      </c>
      <c r="D18" s="81">
        <v>-356936.31</v>
      </c>
      <c r="E18" s="81">
        <f t="shared" si="4"/>
        <v>-207130.88304351646</v>
      </c>
      <c r="F18" s="81">
        <f t="shared" si="5"/>
        <v>-268812.85904728912</v>
      </c>
      <c r="G18" s="81">
        <f t="shared" si="5"/>
        <v>-323196.48346315336</v>
      </c>
      <c r="H18" s="81">
        <f t="shared" si="5"/>
        <v>-324203.56649851619</v>
      </c>
      <c r="I18" s="81">
        <f t="shared" si="5"/>
        <v>-316284.87796583347</v>
      </c>
      <c r="J18" s="81">
        <f t="shared" si="5"/>
        <v>-383579.28990620759</v>
      </c>
      <c r="K18" s="81">
        <f t="shared" si="5"/>
        <v>-471963.8371972983</v>
      </c>
      <c r="L18" s="81">
        <f t="shared" si="5"/>
        <v>-594110.52772033657</v>
      </c>
      <c r="M18" s="81">
        <f t="shared" si="5"/>
        <v>-743086.65195642028</v>
      </c>
      <c r="O18" s="78">
        <f t="shared" si="1"/>
        <v>-387303.80306654755</v>
      </c>
      <c r="P18" s="82">
        <f t="shared" si="2"/>
        <v>-2.1742599454392135E-3</v>
      </c>
    </row>
    <row r="19" spans="1:16" x14ac:dyDescent="0.25">
      <c r="A19" s="74" t="s">
        <v>46</v>
      </c>
      <c r="B19" s="81">
        <v>-327873.20000000007</v>
      </c>
      <c r="C19" s="81">
        <v>-757610.17</v>
      </c>
      <c r="D19" s="81">
        <v>-338809.49</v>
      </c>
      <c r="E19" s="81">
        <f t="shared" si="4"/>
        <v>-285005.57522272819</v>
      </c>
      <c r="F19" s="81">
        <f t="shared" si="5"/>
        <v>-401070.36777454888</v>
      </c>
      <c r="G19" s="81">
        <f t="shared" si="5"/>
        <v>-399176.33720866835</v>
      </c>
      <c r="H19" s="81">
        <f t="shared" si="5"/>
        <v>-442017.20004986477</v>
      </c>
      <c r="I19" s="81">
        <f t="shared" si="5"/>
        <v>-430034.21321351582</v>
      </c>
      <c r="J19" s="81">
        <f t="shared" si="5"/>
        <v>-505319.06017618539</v>
      </c>
      <c r="K19" s="81">
        <f t="shared" si="5"/>
        <v>-635524.8850371876</v>
      </c>
      <c r="L19" s="81">
        <f t="shared" si="5"/>
        <v>-796760.42919903889</v>
      </c>
      <c r="M19" s="81">
        <f t="shared" si="5"/>
        <v>-991969.81959200511</v>
      </c>
      <c r="O19" s="78">
        <f t="shared" si="1"/>
        <v>-525930.89562281186</v>
      </c>
      <c r="P19" s="82">
        <f t="shared" si="2"/>
        <v>-2.9524896770124682E-3</v>
      </c>
    </row>
    <row r="20" spans="1:16" x14ac:dyDescent="0.25">
      <c r="A20" s="74" t="s">
        <v>47</v>
      </c>
      <c r="B20" s="81">
        <v>-142238</v>
      </c>
      <c r="C20" s="81">
        <v>-373746</v>
      </c>
      <c r="D20" s="81">
        <v>-108580</v>
      </c>
      <c r="E20" s="81">
        <f t="shared" si="4"/>
        <v>-121282.82725355361</v>
      </c>
      <c r="F20" s="81">
        <f t="shared" si="5"/>
        <v>-170219.0726187421</v>
      </c>
      <c r="G20" s="81">
        <f t="shared" si="5"/>
        <v>-156387.02395176905</v>
      </c>
      <c r="H20" s="81">
        <f t="shared" si="5"/>
        <v>-183018.75200990436</v>
      </c>
      <c r="I20" s="81">
        <f t="shared" si="5"/>
        <v>-176564.87079261473</v>
      </c>
      <c r="J20" s="81">
        <f t="shared" si="5"/>
        <v>-204948.57940163228</v>
      </c>
      <c r="K20" s="81">
        <f t="shared" si="5"/>
        <v>-260611.5840183587</v>
      </c>
      <c r="L20" s="81">
        <f t="shared" si="5"/>
        <v>-325685.25602471718</v>
      </c>
      <c r="M20" s="81">
        <f t="shared" si="5"/>
        <v>-404867.45473446493</v>
      </c>
      <c r="O20" s="78">
        <f t="shared" si="1"/>
        <v>-219012.45173381307</v>
      </c>
      <c r="P20" s="82">
        <f t="shared" si="2"/>
        <v>-1.2294999367084669E-3</v>
      </c>
    </row>
    <row r="21" spans="1:16" x14ac:dyDescent="0.25">
      <c r="A21" s="74" t="s">
        <v>48</v>
      </c>
      <c r="B21" s="81">
        <v>0</v>
      </c>
      <c r="C21" s="81">
        <v>-52216</v>
      </c>
      <c r="D21" s="81">
        <v>-10539.5</v>
      </c>
      <c r="E21" s="81">
        <f t="shared" si="4"/>
        <v>-12857.710776596086</v>
      </c>
      <c r="F21" s="81">
        <f t="shared" si="5"/>
        <v>-20572.337242553742</v>
      </c>
      <c r="G21" s="81">
        <f t="shared" si="5"/>
        <v>-17142.356063971987</v>
      </c>
      <c r="H21" s="81">
        <f t="shared" si="5"/>
        <v>-20617.024909639287</v>
      </c>
      <c r="I21" s="81">
        <f t="shared" si="5"/>
        <v>-20256.668034843722</v>
      </c>
      <c r="J21" s="81">
        <f t="shared" si="5"/>
        <v>-23037.500561297617</v>
      </c>
      <c r="K21" s="81">
        <f t="shared" si="5"/>
        <v>-29520.379416707867</v>
      </c>
      <c r="L21" s="81">
        <f t="shared" si="5"/>
        <v>-36959.273821081442</v>
      </c>
      <c r="M21" s="81">
        <f t="shared" si="5"/>
        <v>-45773.267799580746</v>
      </c>
      <c r="O21" s="78">
        <f t="shared" si="1"/>
        <v>-24124.334885522709</v>
      </c>
      <c r="P21" s="82">
        <f t="shared" si="2"/>
        <v>-1.3543005422784701E-4</v>
      </c>
    </row>
    <row r="22" spans="1:16" x14ac:dyDescent="0.25">
      <c r="A22" s="74" t="s">
        <v>49</v>
      </c>
      <c r="B22" s="81">
        <v>0</v>
      </c>
      <c r="C22" s="81">
        <v>0</v>
      </c>
      <c r="D22" s="81">
        <v>-6033.06</v>
      </c>
      <c r="E22" s="81">
        <f t="shared" si="4"/>
        <v>-1709.367</v>
      </c>
      <c r="F22" s="81">
        <f t="shared" si="5"/>
        <v>-2734.9871999999996</v>
      </c>
      <c r="G22" s="81">
        <f t="shared" si="5"/>
        <v>-4011.3145600000003</v>
      </c>
      <c r="H22" s="81">
        <f t="shared" si="5"/>
        <v>-3370.3399209333343</v>
      </c>
      <c r="I22" s="81">
        <f t="shared" si="5"/>
        <v>-3490.2754406422223</v>
      </c>
      <c r="J22" s="81">
        <f t="shared" si="5"/>
        <v>-4338.325836963556</v>
      </c>
      <c r="K22" s="81">
        <f t="shared" si="5"/>
        <v>-5153.6849481659265</v>
      </c>
      <c r="L22" s="81">
        <f t="shared" si="5"/>
        <v>-6588.3355855557111</v>
      </c>
      <c r="M22" s="81">
        <f t="shared" si="5"/>
        <v>-8253.78162125778</v>
      </c>
      <c r="O22" s="78">
        <f t="shared" si="1"/>
        <v>-3806.9560094598778</v>
      </c>
      <c r="P22" s="82">
        <f t="shared" si="2"/>
        <v>-2.1371625839665433E-5</v>
      </c>
    </row>
    <row r="23" spans="1:16" x14ac:dyDescent="0.25">
      <c r="A23" s="74" t="s">
        <v>50</v>
      </c>
      <c r="B23" s="81">
        <v>-237128.53</v>
      </c>
      <c r="C23" s="81">
        <v>-241247.02</v>
      </c>
      <c r="D23" s="81">
        <v>0</v>
      </c>
      <c r="E23" s="81">
        <f t="shared" si="4"/>
        <v>-78719.257564850472</v>
      </c>
      <c r="F23" s="81">
        <f t="shared" si="5"/>
        <v>-86217.469415020721</v>
      </c>
      <c r="G23" s="81">
        <f t="shared" si="5"/>
        <v>-66249.545447375145</v>
      </c>
      <c r="H23" s="81">
        <f t="shared" si="5"/>
        <v>-96282.672716851885</v>
      </c>
      <c r="I23" s="81">
        <f t="shared" si="5"/>
        <v>-86091.983976315198</v>
      </c>
      <c r="J23" s="81">
        <f t="shared" si="5"/>
        <v>-98464.770947232581</v>
      </c>
      <c r="K23" s="81">
        <f t="shared" si="5"/>
        <v>-129807.24942334249</v>
      </c>
      <c r="L23" s="81">
        <f t="shared" si="5"/>
        <v>-159177.57877994003</v>
      </c>
      <c r="M23" s="81">
        <f t="shared" si="5"/>
        <v>-198036.60215173708</v>
      </c>
      <c r="O23" s="78">
        <f t="shared" si="1"/>
        <v>-123118.5567018888</v>
      </c>
      <c r="P23" s="82">
        <f t="shared" si="2"/>
        <v>-6.9116735817646474E-4</v>
      </c>
    </row>
    <row r="24" spans="1:16" x14ac:dyDescent="0.25">
      <c r="A24" s="79" t="s">
        <v>51</v>
      </c>
      <c r="B24" s="83">
        <f>+SUM(B25:B30)</f>
        <v>-57487011.300000004</v>
      </c>
      <c r="C24" s="83">
        <f t="shared" ref="C24:M24" si="6">+SUM(C25:C30)</f>
        <v>-57474484.359999999</v>
      </c>
      <c r="D24" s="83">
        <f t="shared" si="6"/>
        <v>-56333777.430000007</v>
      </c>
      <c r="E24" s="83">
        <f t="shared" si="6"/>
        <v>-57098424.363333337</v>
      </c>
      <c r="F24" s="83">
        <f t="shared" si="6"/>
        <v>-56968895.384444445</v>
      </c>
      <c r="G24" s="83">
        <f t="shared" si="6"/>
        <v>-85200548.588888884</v>
      </c>
      <c r="H24" s="83">
        <f t="shared" si="6"/>
        <v>-66422622.778888889</v>
      </c>
      <c r="I24" s="83">
        <f t="shared" si="6"/>
        <v>-69530688.917407408</v>
      </c>
      <c r="J24" s="83">
        <f t="shared" si="6"/>
        <v>-73717953.428395063</v>
      </c>
      <c r="K24" s="83">
        <f t="shared" si="6"/>
        <v>-69890421.708230451</v>
      </c>
      <c r="L24" s="83">
        <f t="shared" si="6"/>
        <v>-71046354.684677631</v>
      </c>
      <c r="M24" s="83">
        <f t="shared" si="6"/>
        <v>-71551576.607101053</v>
      </c>
      <c r="O24" s="78"/>
      <c r="P24" s="82"/>
    </row>
    <row r="25" spans="1:16" x14ac:dyDescent="0.25">
      <c r="A25" s="74" t="s">
        <v>42</v>
      </c>
      <c r="B25" s="81">
        <v>-24682861.379999999</v>
      </c>
      <c r="C25" s="81">
        <v>-24550184.91</v>
      </c>
      <c r="D25" s="81">
        <v>-23758216.600000001</v>
      </c>
      <c r="E25" s="81">
        <f>+AVERAGE(B25:D25)</f>
        <v>-24330420.963333335</v>
      </c>
      <c r="F25" s="81">
        <f t="shared" ref="F25:M31" si="7">+AVERAGE(C25:E25)</f>
        <v>-24212940.824444447</v>
      </c>
      <c r="G25" s="81">
        <f>+AVERAGE(D25:F25)*1.5</f>
        <v>-36150789.193888888</v>
      </c>
      <c r="H25" s="81">
        <f t="shared" si="7"/>
        <v>-28231383.660555556</v>
      </c>
      <c r="I25" s="81">
        <f t="shared" si="7"/>
        <v>-29531704.55962963</v>
      </c>
      <c r="J25" s="81">
        <f t="shared" si="7"/>
        <v>-31304625.804691359</v>
      </c>
      <c r="K25" s="81">
        <f t="shared" si="7"/>
        <v>-29689238.008292183</v>
      </c>
      <c r="L25" s="81">
        <f t="shared" si="7"/>
        <v>-30175189.457537726</v>
      </c>
      <c r="M25" s="81">
        <f t="shared" si="7"/>
        <v>-30389684.423507091</v>
      </c>
      <c r="O25" s="78">
        <f t="shared" si="1"/>
        <v>-28083936.648823351</v>
      </c>
      <c r="P25" s="82">
        <f t="shared" si="2"/>
        <v>-0.15765860826132189</v>
      </c>
    </row>
    <row r="26" spans="1:16" x14ac:dyDescent="0.25">
      <c r="A26" s="74" t="s">
        <v>38</v>
      </c>
      <c r="B26" s="81">
        <v>-10570029.84</v>
      </c>
      <c r="C26" s="81">
        <v>-11160003.030000001</v>
      </c>
      <c r="D26" s="81">
        <v>-11758779.110000001</v>
      </c>
      <c r="E26" s="81">
        <f t="shared" ref="E26:E31" si="8">+AVERAGE(B26:D26)</f>
        <v>-11162937.326666668</v>
      </c>
      <c r="F26" s="81">
        <f t="shared" si="7"/>
        <v>-11360573.155555556</v>
      </c>
      <c r="G26" s="81">
        <f t="shared" ref="G26:G31" si="9">+AVERAGE(D26:F26)*1.5</f>
        <v>-17141144.796111111</v>
      </c>
      <c r="H26" s="81">
        <f t="shared" si="7"/>
        <v>-13221551.759444445</v>
      </c>
      <c r="I26" s="81">
        <f t="shared" si="7"/>
        <v>-13907756.570370371</v>
      </c>
      <c r="J26" s="81">
        <f t="shared" si="7"/>
        <v>-14756817.708641976</v>
      </c>
      <c r="K26" s="81">
        <f t="shared" si="7"/>
        <v>-13962042.012818931</v>
      </c>
      <c r="L26" s="81">
        <f t="shared" si="7"/>
        <v>-14208872.097277092</v>
      </c>
      <c r="M26" s="81">
        <f t="shared" si="7"/>
        <v>-14309243.939579332</v>
      </c>
      <c r="O26" s="78">
        <f t="shared" si="1"/>
        <v>-13126645.945538791</v>
      </c>
      <c r="P26" s="82">
        <f t="shared" si="2"/>
        <v>-7.3690834614508288E-2</v>
      </c>
    </row>
    <row r="27" spans="1:16" x14ac:dyDescent="0.25">
      <c r="A27" s="74" t="s">
        <v>40</v>
      </c>
      <c r="B27" s="81">
        <v>-9317433.8100000005</v>
      </c>
      <c r="C27" s="81">
        <v>-8927869.1999999993</v>
      </c>
      <c r="D27" s="81">
        <v>-9000105</v>
      </c>
      <c r="E27" s="81">
        <f t="shared" si="8"/>
        <v>-9081802.6699999999</v>
      </c>
      <c r="F27" s="81">
        <f t="shared" si="7"/>
        <v>-9003258.9566666652</v>
      </c>
      <c r="G27" s="81">
        <f t="shared" si="9"/>
        <v>-13542583.313333333</v>
      </c>
      <c r="H27" s="81">
        <f t="shared" si="7"/>
        <v>-10542548.313333333</v>
      </c>
      <c r="I27" s="81">
        <f t="shared" si="7"/>
        <v>-11029463.527777776</v>
      </c>
      <c r="J27" s="81">
        <f t="shared" si="7"/>
        <v>-11704865.05148148</v>
      </c>
      <c r="K27" s="81">
        <f t="shared" si="7"/>
        <v>-11092292.297530862</v>
      </c>
      <c r="L27" s="81">
        <f t="shared" si="7"/>
        <v>-11275540.292263372</v>
      </c>
      <c r="M27" s="81">
        <f t="shared" si="7"/>
        <v>-11357565.880425237</v>
      </c>
      <c r="O27" s="78">
        <f t="shared" si="1"/>
        <v>-10489610.692734338</v>
      </c>
      <c r="P27" s="82">
        <f t="shared" si="2"/>
        <v>-5.8886951772441978E-2</v>
      </c>
    </row>
    <row r="28" spans="1:16" x14ac:dyDescent="0.25">
      <c r="A28" s="74" t="s">
        <v>45</v>
      </c>
      <c r="B28" s="81">
        <v>-6314338.3899999997</v>
      </c>
      <c r="C28" s="81">
        <v>-5844726.6299999999</v>
      </c>
      <c r="D28" s="81">
        <v>-6042990.2800000003</v>
      </c>
      <c r="E28" s="81">
        <f t="shared" si="8"/>
        <v>-6067351.7666666666</v>
      </c>
      <c r="F28" s="81">
        <f t="shared" si="7"/>
        <v>-5985022.8922222219</v>
      </c>
      <c r="G28" s="81">
        <f t="shared" si="9"/>
        <v>-9047682.4694444444</v>
      </c>
      <c r="H28" s="81">
        <f t="shared" si="7"/>
        <v>-7033352.3761111097</v>
      </c>
      <c r="I28" s="81">
        <f t="shared" si="7"/>
        <v>-7355352.5792592587</v>
      </c>
      <c r="J28" s="81">
        <f t="shared" si="7"/>
        <v>-7812129.1416049376</v>
      </c>
      <c r="K28" s="81">
        <f t="shared" si="7"/>
        <v>-7400278.0323251011</v>
      </c>
      <c r="L28" s="81">
        <f t="shared" si="7"/>
        <v>-7522586.5843964322</v>
      </c>
      <c r="M28" s="81">
        <f t="shared" si="7"/>
        <v>-7578331.2527754903</v>
      </c>
      <c r="O28" s="78">
        <f t="shared" si="1"/>
        <v>-7000345.1995671391</v>
      </c>
      <c r="P28" s="82">
        <f t="shared" si="2"/>
        <v>-3.9298788318510955E-2</v>
      </c>
    </row>
    <row r="29" spans="1:16" x14ac:dyDescent="0.25">
      <c r="A29" s="74" t="s">
        <v>34</v>
      </c>
      <c r="B29" s="81">
        <v>-3788760.71</v>
      </c>
      <c r="C29" s="81">
        <v>-4080128.1799999997</v>
      </c>
      <c r="D29" s="81">
        <v>-3006010.2</v>
      </c>
      <c r="E29" s="81">
        <f t="shared" si="8"/>
        <v>-3624966.3633333333</v>
      </c>
      <c r="F29" s="81">
        <f t="shared" si="7"/>
        <v>-3570368.2477777773</v>
      </c>
      <c r="G29" s="81">
        <f t="shared" si="9"/>
        <v>-5100672.4055555556</v>
      </c>
      <c r="H29" s="81">
        <f t="shared" si="7"/>
        <v>-4098669.0055555552</v>
      </c>
      <c r="I29" s="81">
        <f t="shared" si="7"/>
        <v>-4256569.8862962956</v>
      </c>
      <c r="J29" s="81">
        <f t="shared" si="7"/>
        <v>-4485303.7658024691</v>
      </c>
      <c r="K29" s="81">
        <f t="shared" si="7"/>
        <v>-4280180.885884773</v>
      </c>
      <c r="L29" s="81">
        <f t="shared" si="7"/>
        <v>-4340684.8459945126</v>
      </c>
      <c r="M29" s="81">
        <f t="shared" si="7"/>
        <v>-4368723.1658939188</v>
      </c>
      <c r="O29" s="78">
        <f t="shared" si="1"/>
        <v>-4083419.805174516</v>
      </c>
      <c r="P29" s="82">
        <f t="shared" si="2"/>
        <v>-2.2923648186533904E-2</v>
      </c>
    </row>
    <row r="30" spans="1:16" x14ac:dyDescent="0.25">
      <c r="A30" s="74" t="s">
        <v>43</v>
      </c>
      <c r="B30" s="81">
        <v>-2813587.17</v>
      </c>
      <c r="C30" s="81">
        <v>-2911572.41</v>
      </c>
      <c r="D30" s="81">
        <v>-2767676.24</v>
      </c>
      <c r="E30" s="81">
        <f t="shared" si="8"/>
        <v>-2830945.2733333334</v>
      </c>
      <c r="F30" s="81">
        <f t="shared" si="7"/>
        <v>-2836731.3077777778</v>
      </c>
      <c r="G30" s="81">
        <f t="shared" si="9"/>
        <v>-4217676.4105555555</v>
      </c>
      <c r="H30" s="81">
        <f t="shared" si="7"/>
        <v>-3295117.6638888889</v>
      </c>
      <c r="I30" s="81">
        <f t="shared" si="7"/>
        <v>-3449841.7940740739</v>
      </c>
      <c r="J30" s="81">
        <f t="shared" si="7"/>
        <v>-3654211.9561728393</v>
      </c>
      <c r="K30" s="81">
        <f t="shared" si="7"/>
        <v>-3466390.4713786007</v>
      </c>
      <c r="L30" s="81">
        <f t="shared" si="7"/>
        <v>-3523481.4072085046</v>
      </c>
      <c r="M30" s="81">
        <f t="shared" si="7"/>
        <v>-3548027.9449199815</v>
      </c>
      <c r="O30" s="78">
        <f t="shared" si="1"/>
        <v>-3276271.6707757968</v>
      </c>
      <c r="P30" s="82">
        <f t="shared" si="2"/>
        <v>-1.8392451113941298E-2</v>
      </c>
    </row>
    <row r="31" spans="1:16" x14ac:dyDescent="0.25">
      <c r="A31" s="74" t="s">
        <v>32</v>
      </c>
      <c r="B31" s="84">
        <v>1044354.99</v>
      </c>
      <c r="C31" s="84">
        <v>1095277.93</v>
      </c>
      <c r="D31" s="84">
        <v>1069735.6299999999</v>
      </c>
      <c r="E31" s="81">
        <f t="shared" si="8"/>
        <v>1069789.5166666666</v>
      </c>
      <c r="F31" s="81">
        <f t="shared" si="7"/>
        <v>1078267.692222222</v>
      </c>
      <c r="G31" s="81">
        <f t="shared" si="9"/>
        <v>1608896.4194444441</v>
      </c>
      <c r="H31" s="81">
        <f t="shared" si="7"/>
        <v>1252317.8761111109</v>
      </c>
      <c r="I31" s="81">
        <f t="shared" si="7"/>
        <v>1313160.6625925924</v>
      </c>
      <c r="J31" s="81">
        <f t="shared" si="7"/>
        <v>1391458.319382716</v>
      </c>
      <c r="K31" s="81">
        <f t="shared" si="7"/>
        <v>1318978.9526954731</v>
      </c>
      <c r="L31" s="81">
        <f t="shared" si="7"/>
        <v>1341199.3115569272</v>
      </c>
      <c r="M31" s="81">
        <f t="shared" si="7"/>
        <v>1350545.527878372</v>
      </c>
      <c r="O31" s="78">
        <f t="shared" si="1"/>
        <v>1244498.5690458769</v>
      </c>
      <c r="P31" s="82">
        <f t="shared" si="2"/>
        <v>6.9864105888160846E-3</v>
      </c>
    </row>
    <row r="32" spans="1:16" s="89" customFormat="1" x14ac:dyDescent="0.25">
      <c r="A32" s="85" t="s">
        <v>52</v>
      </c>
      <c r="B32" s="86">
        <f>SUM(B3:B31)</f>
        <v>26664709.018349972</v>
      </c>
      <c r="C32" s="86">
        <f t="shared" ref="C32:M32" si="10">SUM(C3:C31)</f>
        <v>-34741008.893550016</v>
      </c>
      <c r="D32" s="86">
        <f t="shared" si="10"/>
        <v>-79546003.18779999</v>
      </c>
      <c r="E32" s="86">
        <f t="shared" si="10"/>
        <v>-76409441.105015174</v>
      </c>
      <c r="F32" s="86">
        <f t="shared" si="10"/>
        <v>-69895707.335624456</v>
      </c>
      <c r="G32" s="86">
        <f t="shared" si="10"/>
        <v>-121963289.165525</v>
      </c>
      <c r="H32" s="86">
        <f t="shared" si="10"/>
        <v>-75859833.845020682</v>
      </c>
      <c r="I32" s="86">
        <f t="shared" si="10"/>
        <v>-86949127.46128571</v>
      </c>
      <c r="J32" s="86">
        <f t="shared" si="10"/>
        <v>-81997662.407331139</v>
      </c>
      <c r="K32" s="86">
        <f t="shared" si="10"/>
        <v>-53545839.419400208</v>
      </c>
      <c r="L32" s="86">
        <f t="shared" si="10"/>
        <v>-31132823.506916959</v>
      </c>
      <c r="M32" s="86">
        <f t="shared" si="10"/>
        <v>-601375.4191802456</v>
      </c>
      <c r="N32" s="87"/>
      <c r="O32" s="86">
        <f>+AVERAGE(B32:M32)</f>
        <v>-57164783.560691632</v>
      </c>
      <c r="P32" s="88">
        <f t="shared" si="2"/>
        <v>-0.32091370702176608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34A0-2E7C-4632-AFB5-21383AA212E2}">
  <dimension ref="A1:S83"/>
  <sheetViews>
    <sheetView zoomScale="60" zoomScaleNormal="60" workbookViewId="0">
      <selection activeCell="A10" sqref="A10:XFD10"/>
    </sheetView>
  </sheetViews>
  <sheetFormatPr defaultColWidth="12" defaultRowHeight="15" x14ac:dyDescent="0.25"/>
  <cols>
    <col min="1" max="1" width="54.140625" style="74" bestFit="1" customWidth="1"/>
    <col min="2" max="2" width="34.140625" style="74" bestFit="1" customWidth="1"/>
    <col min="3" max="14" width="24" style="74" customWidth="1"/>
    <col min="15" max="15" width="10.140625" style="74" bestFit="1" customWidth="1"/>
    <col min="16" max="16" width="19" style="74" customWidth="1"/>
    <col min="17" max="17" width="13.140625" style="74" customWidth="1"/>
    <col min="18" max="18" width="54.140625" style="74" bestFit="1" customWidth="1"/>
    <col min="19" max="19" width="44.85546875" style="74" bestFit="1" customWidth="1"/>
    <col min="20" max="16384" width="12" style="74"/>
  </cols>
  <sheetData>
    <row r="1" spans="1:19" x14ac:dyDescent="0.25">
      <c r="B1" s="74">
        <v>2024</v>
      </c>
      <c r="C1" s="74">
        <v>2024</v>
      </c>
      <c r="D1" s="74">
        <v>2024</v>
      </c>
      <c r="E1" s="74">
        <v>2024</v>
      </c>
      <c r="F1" s="74">
        <v>2024</v>
      </c>
      <c r="G1" s="74">
        <v>2024</v>
      </c>
      <c r="H1" s="74">
        <v>2024</v>
      </c>
      <c r="I1" s="74">
        <v>2024</v>
      </c>
      <c r="J1" s="74">
        <v>2024</v>
      </c>
      <c r="K1" s="74">
        <v>2024</v>
      </c>
      <c r="L1" s="74">
        <v>2024</v>
      </c>
      <c r="M1" s="74">
        <v>2024</v>
      </c>
    </row>
    <row r="2" spans="1:19" ht="15.75" thickBot="1" x14ac:dyDescent="0.3">
      <c r="B2" s="90">
        <v>3.3628753902042938E-2</v>
      </c>
      <c r="C2" s="90">
        <v>1.751107246172404E-2</v>
      </c>
      <c r="D2" s="90">
        <v>1.4272701160951065E-2</v>
      </c>
      <c r="E2" s="90">
        <v>-7.6195206451203663E-3</v>
      </c>
      <c r="F2" s="90">
        <v>-5.0787204586475454E-3</v>
      </c>
      <c r="G2" s="90">
        <v>-4.6534093734588418E-3</v>
      </c>
      <c r="H2" s="90">
        <v>9.4810877919025739E-3</v>
      </c>
      <c r="I2" s="90">
        <v>-8.4668680765664171E-3</v>
      </c>
      <c r="J2" s="90">
        <v>6.1080788796529853E-3</v>
      </c>
      <c r="K2" s="90">
        <v>1.8908852326888666E-2</v>
      </c>
      <c r="L2" s="90">
        <v>2.0338532558033685E-2</v>
      </c>
      <c r="M2" s="90">
        <v>2.6965297346760057E-2</v>
      </c>
      <c r="N2" s="90">
        <v>1.4151142381176559E-2</v>
      </c>
      <c r="O2" s="90"/>
      <c r="P2" s="90"/>
      <c r="Q2" s="90"/>
    </row>
    <row r="3" spans="1:19" ht="19.5" thickBot="1" x14ac:dyDescent="0.35">
      <c r="A3" s="91" t="s">
        <v>53</v>
      </c>
      <c r="B3" s="92" t="s">
        <v>17</v>
      </c>
      <c r="C3" s="92" t="s">
        <v>18</v>
      </c>
      <c r="D3" s="92" t="s">
        <v>19</v>
      </c>
      <c r="E3" s="92" t="s">
        <v>20</v>
      </c>
      <c r="F3" s="92" t="s">
        <v>21</v>
      </c>
      <c r="G3" s="92" t="s">
        <v>22</v>
      </c>
      <c r="H3" s="92" t="s">
        <v>23</v>
      </c>
      <c r="I3" s="92" t="s">
        <v>24</v>
      </c>
      <c r="J3" s="92" t="s">
        <v>25</v>
      </c>
      <c r="K3" s="92" t="s">
        <v>26</v>
      </c>
      <c r="L3" s="92" t="s">
        <v>27</v>
      </c>
      <c r="M3" s="92" t="s">
        <v>28</v>
      </c>
      <c r="N3" s="93">
        <v>2024</v>
      </c>
      <c r="O3" s="94"/>
      <c r="P3" s="94"/>
      <c r="Q3" s="95" t="s">
        <v>54</v>
      </c>
      <c r="S3" s="89" t="s">
        <v>55</v>
      </c>
    </row>
    <row r="4" spans="1:19" ht="15.75" thickBot="1" x14ac:dyDescent="0.3">
      <c r="A4" s="96" t="s">
        <v>13</v>
      </c>
      <c r="B4" s="97">
        <v>2269665382.1199999</v>
      </c>
      <c r="C4" s="97">
        <v>1752097519.8100007</v>
      </c>
      <c r="D4" s="97">
        <v>1612600583.4600008</v>
      </c>
      <c r="E4" s="97">
        <v>1134809177.6399999</v>
      </c>
      <c r="F4" s="97">
        <v>1233075439.5700002</v>
      </c>
      <c r="G4" s="97">
        <v>1495787669.6599998</v>
      </c>
      <c r="H4" s="97">
        <v>1920654212.5000007</v>
      </c>
      <c r="I4" s="97">
        <v>1570468871.3529999</v>
      </c>
      <c r="J4" s="97">
        <v>1892287402.0589995</v>
      </c>
      <c r="K4" s="97">
        <v>2282935898.0457501</v>
      </c>
      <c r="L4" s="97">
        <v>3056690623.5914001</v>
      </c>
      <c r="M4" s="97">
        <v>4385007814.4699993</v>
      </c>
      <c r="N4" s="98">
        <v>24606080594.279152</v>
      </c>
      <c r="O4" s="99"/>
      <c r="P4" s="99"/>
      <c r="Q4" s="100">
        <v>1.7093348504436041</v>
      </c>
      <c r="R4" s="101" t="s">
        <v>13</v>
      </c>
      <c r="S4" s="74" t="s">
        <v>56</v>
      </c>
    </row>
    <row r="5" spans="1:19" ht="15.75" thickBot="1" x14ac:dyDescent="0.3">
      <c r="A5" s="102" t="s">
        <v>57</v>
      </c>
      <c r="B5" s="103">
        <v>133528092.02529973</v>
      </c>
      <c r="C5" s="103">
        <v>97324728.709399894</v>
      </c>
      <c r="D5" s="103">
        <v>86992578.379699931</v>
      </c>
      <c r="E5" s="103">
        <v>56571476.512699962</v>
      </c>
      <c r="F5" s="103">
        <v>58501406.498000018</v>
      </c>
      <c r="G5" s="103">
        <v>77816766.197300002</v>
      </c>
      <c r="H5" s="103">
        <v>95987874.19659999</v>
      </c>
      <c r="I5" s="103">
        <v>78591405.907899991</v>
      </c>
      <c r="J5" s="103">
        <v>103276458.67539999</v>
      </c>
      <c r="K5" s="103">
        <v>126681489.34810004</v>
      </c>
      <c r="L5" s="103">
        <v>171894937.56939998</v>
      </c>
      <c r="M5" s="103">
        <v>261323991.90680003</v>
      </c>
      <c r="N5" s="104">
        <v>1348491205.9265997</v>
      </c>
      <c r="O5" s="105"/>
      <c r="P5" s="105"/>
      <c r="Q5" s="106">
        <v>1.6186258500887214</v>
      </c>
      <c r="R5" s="107" t="s">
        <v>57</v>
      </c>
      <c r="S5" s="108" t="s">
        <v>56</v>
      </c>
    </row>
    <row r="6" spans="1:19" ht="15.75" thickBot="1" x14ac:dyDescent="0.3">
      <c r="A6" s="109" t="s">
        <v>58</v>
      </c>
      <c r="B6" s="110">
        <v>5.8831620324832509E-2</v>
      </c>
      <c r="C6" s="110">
        <v>5.5547552353109826E-2</v>
      </c>
      <c r="D6" s="110">
        <v>5.3945520838798403E-2</v>
      </c>
      <c r="E6" s="110">
        <v>4.9851091819990867E-2</v>
      </c>
      <c r="F6" s="110">
        <v>4.7443493415456166E-2</v>
      </c>
      <c r="G6" s="110">
        <v>5.202393880876699E-2</v>
      </c>
      <c r="H6" s="110">
        <v>4.9976655647795298E-2</v>
      </c>
      <c r="I6" s="110">
        <v>5.0043275190925267E-2</v>
      </c>
      <c r="J6" s="110">
        <v>5.457757556438033E-2</v>
      </c>
      <c r="K6" s="110">
        <v>5.5490602892767395E-2</v>
      </c>
      <c r="L6" s="110">
        <v>5.6235634788395862E-2</v>
      </c>
      <c r="M6" s="110">
        <v>5.9594874847078316E-2</v>
      </c>
      <c r="N6" s="111">
        <v>5.4803169515754591E-2</v>
      </c>
      <c r="O6" s="110"/>
      <c r="P6" s="110"/>
      <c r="Q6" s="112">
        <v>-3.34801733126604E-2</v>
      </c>
      <c r="R6" s="113" t="s">
        <v>58</v>
      </c>
    </row>
    <row r="7" spans="1:19" x14ac:dyDescent="0.25">
      <c r="A7" s="114" t="s">
        <v>59</v>
      </c>
      <c r="B7" s="115"/>
      <c r="C7" s="115"/>
      <c r="D7" s="115"/>
      <c r="E7" s="115"/>
      <c r="F7" s="115"/>
      <c r="G7" s="115"/>
      <c r="H7" s="115"/>
      <c r="I7" s="115"/>
      <c r="J7" s="115"/>
      <c r="K7" s="115"/>
      <c r="L7" s="115"/>
      <c r="M7" s="115"/>
      <c r="N7" s="116"/>
      <c r="O7" s="117" t="s">
        <v>60</v>
      </c>
      <c r="P7" s="117" t="s">
        <v>61</v>
      </c>
      <c r="Q7" s="118"/>
      <c r="R7" s="119" t="s">
        <v>59</v>
      </c>
    </row>
    <row r="8" spans="1:19" x14ac:dyDescent="0.25">
      <c r="A8" s="120" t="s">
        <v>62</v>
      </c>
      <c r="B8" s="121">
        <v>-24291491.750000007</v>
      </c>
      <c r="C8" s="121">
        <v>-30217543.079999998</v>
      </c>
      <c r="D8" s="121">
        <v>-31171173.560000002</v>
      </c>
      <c r="E8" s="121">
        <v>-31083736.819999997</v>
      </c>
      <c r="F8" s="121">
        <v>-32687555.349999994</v>
      </c>
      <c r="G8" s="121">
        <v>-51388071.470000006</v>
      </c>
      <c r="H8" s="121">
        <v>-38539960.329999998</v>
      </c>
      <c r="I8" s="121">
        <v>-39418181.390000001</v>
      </c>
      <c r="J8" s="121">
        <v>-40190764.219999984</v>
      </c>
      <c r="K8" s="121">
        <v>-43108886.129999995</v>
      </c>
      <c r="L8" s="121">
        <v>-47717062.370000005</v>
      </c>
      <c r="M8" s="121">
        <v>-74375563.550000012</v>
      </c>
      <c r="N8" s="122">
        <v>-484189990.01999998</v>
      </c>
      <c r="O8" s="123">
        <v>-0.35906054699651868</v>
      </c>
      <c r="P8" s="123">
        <v>0.42890846984665904</v>
      </c>
      <c r="Q8" s="124">
        <v>1.8880014677883197</v>
      </c>
      <c r="R8" s="125" t="s">
        <v>62</v>
      </c>
      <c r="S8" s="74" t="s">
        <v>63</v>
      </c>
    </row>
    <row r="9" spans="1:19" x14ac:dyDescent="0.25">
      <c r="A9" s="126" t="s">
        <v>33</v>
      </c>
      <c r="B9" s="121">
        <v>-8471794.9100000001</v>
      </c>
      <c r="C9" s="121">
        <v>-8701517.75</v>
      </c>
      <c r="D9" s="121">
        <v>-8808647.5599999987</v>
      </c>
      <c r="E9" s="121">
        <v>-8797658.4999999981</v>
      </c>
      <c r="F9" s="121">
        <v>-10573682.799999999</v>
      </c>
      <c r="G9" s="121">
        <v>-9646721.5099999998</v>
      </c>
      <c r="H9" s="121">
        <v>-5440810.0099999988</v>
      </c>
      <c r="I9" s="121">
        <v>-16310249.440000001</v>
      </c>
      <c r="J9" s="121">
        <v>-20536979.890000001</v>
      </c>
      <c r="K9" s="121">
        <v>-4614577.76</v>
      </c>
      <c r="L9" s="121">
        <v>-21899742.459999997</v>
      </c>
      <c r="M9" s="121">
        <v>-22678565.98</v>
      </c>
      <c r="N9" s="127">
        <v>-146480948.56999999</v>
      </c>
      <c r="O9" s="123">
        <v>-0.1086258092942826</v>
      </c>
      <c r="P9" s="123">
        <v>0.12975675005228987</v>
      </c>
      <c r="Q9" s="124">
        <v>1.2538999561328636</v>
      </c>
      <c r="R9" s="128" t="s">
        <v>33</v>
      </c>
      <c r="S9" s="108"/>
    </row>
    <row r="10" spans="1:19" x14ac:dyDescent="0.25">
      <c r="A10" s="126" t="s">
        <v>32</v>
      </c>
      <c r="B10" s="121">
        <v>-11540610.559999999</v>
      </c>
      <c r="C10" s="121">
        <v>-13593391.66</v>
      </c>
      <c r="D10" s="121">
        <v>-8418260.5999999996</v>
      </c>
      <c r="E10" s="121">
        <v>-7484380.54</v>
      </c>
      <c r="F10" s="121">
        <v>-6965215.0900000008</v>
      </c>
      <c r="G10" s="121">
        <v>-6228872.5799999991</v>
      </c>
      <c r="H10" s="129">
        <v>-10544286.669999998</v>
      </c>
      <c r="I10" s="129">
        <v>-8286177.2599999998</v>
      </c>
      <c r="J10" s="129">
        <v>-9812841.2306500003</v>
      </c>
      <c r="K10" s="129">
        <v>-13330008.490199998</v>
      </c>
      <c r="L10" s="129">
        <v>-15302258.451650001</v>
      </c>
      <c r="M10" s="129">
        <v>-21366065.961749997</v>
      </c>
      <c r="N10" s="127">
        <v>-132872369.09425002</v>
      </c>
      <c r="O10" s="123">
        <v>-9.8534101305427751E-2</v>
      </c>
      <c r="P10" s="123">
        <v>0.11770190563163285</v>
      </c>
      <c r="Q10" s="124">
        <v>2.074229357841145</v>
      </c>
      <c r="R10" s="128" t="s">
        <v>32</v>
      </c>
      <c r="S10" s="130"/>
    </row>
    <row r="11" spans="1:19" x14ac:dyDescent="0.25">
      <c r="A11" s="126" t="s">
        <v>36</v>
      </c>
      <c r="B11" s="121">
        <v>-3441130.1999999997</v>
      </c>
      <c r="C11" s="121">
        <v>-3972352.3100000005</v>
      </c>
      <c r="D11" s="121">
        <v>-3777237.09</v>
      </c>
      <c r="E11" s="121">
        <v>-3598087.17</v>
      </c>
      <c r="F11" s="121">
        <v>-3661852.4999999995</v>
      </c>
      <c r="G11" s="121">
        <v>-4377757.2699999986</v>
      </c>
      <c r="H11" s="121">
        <v>-5637599.1599999992</v>
      </c>
      <c r="I11" s="121">
        <v>-5233140.8</v>
      </c>
      <c r="J11" s="121">
        <v>-5046540.29</v>
      </c>
      <c r="K11" s="121">
        <v>-4467666.47</v>
      </c>
      <c r="L11" s="121">
        <v>-5853092.6699999999</v>
      </c>
      <c r="M11" s="121">
        <v>-4656623.2</v>
      </c>
      <c r="N11" s="127">
        <v>-53723079.130000003</v>
      </c>
      <c r="O11" s="123">
        <v>-3.9839398947422E-2</v>
      </c>
      <c r="P11" s="123">
        <v>4.7589343315725091E-2</v>
      </c>
      <c r="Q11" s="124">
        <v>2.0783726390347579</v>
      </c>
      <c r="R11" s="128" t="s">
        <v>36</v>
      </c>
      <c r="S11" s="130" t="s">
        <v>64</v>
      </c>
    </row>
    <row r="12" spans="1:19" x14ac:dyDescent="0.25">
      <c r="A12" s="126" t="s">
        <v>35</v>
      </c>
      <c r="B12" s="121">
        <v>-3740040.5700000003</v>
      </c>
      <c r="C12" s="121">
        <v>-2799135.0500000003</v>
      </c>
      <c r="D12" s="121">
        <v>-3204134.36</v>
      </c>
      <c r="E12" s="121">
        <v>-4409076.7600000007</v>
      </c>
      <c r="F12" s="121">
        <v>-3262054.8</v>
      </c>
      <c r="G12" s="121">
        <v>-3746792.27</v>
      </c>
      <c r="H12" s="129">
        <v>-8853474.9999999963</v>
      </c>
      <c r="I12" s="129">
        <v>-13125997.120000003</v>
      </c>
      <c r="J12" s="129">
        <v>-6554856</v>
      </c>
      <c r="K12" s="129">
        <v>-6320237.6800000006</v>
      </c>
      <c r="L12" s="129">
        <v>-10507316.16</v>
      </c>
      <c r="M12" s="129">
        <v>-7973720.1100000003</v>
      </c>
      <c r="N12" s="127">
        <v>-74496835.879999995</v>
      </c>
      <c r="O12" s="123">
        <v>-5.5244584134169696E-2</v>
      </c>
      <c r="P12" s="123">
        <v>6.5991293798512152E-2</v>
      </c>
      <c r="Q12" s="124">
        <v>3.5357827785735836</v>
      </c>
      <c r="R12" s="128" t="s">
        <v>35</v>
      </c>
      <c r="S12" s="130" t="s">
        <v>65</v>
      </c>
    </row>
    <row r="13" spans="1:19" x14ac:dyDescent="0.25">
      <c r="A13" s="126" t="s">
        <v>34</v>
      </c>
      <c r="B13" s="121">
        <v>-431011.74999999994</v>
      </c>
      <c r="C13" s="121">
        <v>-885299.54</v>
      </c>
      <c r="D13" s="121">
        <v>-701579.53</v>
      </c>
      <c r="E13" s="121">
        <v>-1302063.77</v>
      </c>
      <c r="F13" s="121">
        <v>-599506.85000000009</v>
      </c>
      <c r="G13" s="121">
        <v>-977447.54999999993</v>
      </c>
      <c r="H13" s="121">
        <v>-795896.61</v>
      </c>
      <c r="I13" s="121">
        <v>-973466.69000000006</v>
      </c>
      <c r="J13" s="121">
        <v>-522018.22</v>
      </c>
      <c r="K13" s="121">
        <v>-528142.78</v>
      </c>
      <c r="L13" s="121">
        <v>-661486.5199999999</v>
      </c>
      <c r="M13" s="121">
        <v>-652466.03</v>
      </c>
      <c r="N13" s="127">
        <v>-9030385.8399999999</v>
      </c>
      <c r="O13" s="123">
        <v>-6.6966590514729221E-3</v>
      </c>
      <c r="P13" s="123">
        <v>7.999357798783387E-3</v>
      </c>
      <c r="Q13" s="124">
        <v>10.614442800400065</v>
      </c>
      <c r="R13" s="128" t="s">
        <v>34</v>
      </c>
      <c r="S13" s="130" t="s">
        <v>66</v>
      </c>
    </row>
    <row r="14" spans="1:19" x14ac:dyDescent="0.25">
      <c r="A14" s="126" t="s">
        <v>67</v>
      </c>
      <c r="B14" s="121">
        <v>-1443327.0899999999</v>
      </c>
      <c r="C14" s="121">
        <v>-1220377.92</v>
      </c>
      <c r="D14" s="121">
        <v>-1602507.2200000002</v>
      </c>
      <c r="E14" s="121">
        <v>-1576449.37</v>
      </c>
      <c r="F14" s="121">
        <v>-794659.04999999993</v>
      </c>
      <c r="G14" s="121">
        <v>-2258687.0300000003</v>
      </c>
      <c r="H14" s="121">
        <v>-2144726.66</v>
      </c>
      <c r="I14" s="121">
        <v>-1852751.05</v>
      </c>
      <c r="J14" s="121">
        <v>-2045617.1400000001</v>
      </c>
      <c r="K14" s="121">
        <v>-2110835.11</v>
      </c>
      <c r="L14" s="121">
        <v>-2033935.97</v>
      </c>
      <c r="M14" s="121">
        <v>-2040360.78</v>
      </c>
      <c r="N14" s="127">
        <v>-21124234.390000001</v>
      </c>
      <c r="O14" s="123">
        <v>-1.5665088728172117E-2</v>
      </c>
      <c r="P14" s="123">
        <v>1.8712412969385892E-2</v>
      </c>
      <c r="Q14" s="124">
        <v>3.140006241867753</v>
      </c>
      <c r="R14" s="128" t="s">
        <v>67</v>
      </c>
      <c r="S14" s="130" t="s">
        <v>68</v>
      </c>
    </row>
    <row r="15" spans="1:19" x14ac:dyDescent="0.25">
      <c r="A15" s="126" t="s">
        <v>40</v>
      </c>
      <c r="B15" s="121">
        <v>-763879.26</v>
      </c>
      <c r="C15" s="121">
        <v>-1011702.7999999999</v>
      </c>
      <c r="D15" s="121">
        <v>-1302825.52</v>
      </c>
      <c r="E15" s="121">
        <v>-1359719.1700000002</v>
      </c>
      <c r="F15" s="121">
        <v>-1364305.19</v>
      </c>
      <c r="G15" s="121">
        <v>-1377758.98</v>
      </c>
      <c r="H15" s="129">
        <v>-1541980.6600000001</v>
      </c>
      <c r="I15" s="129">
        <v>-1620976.6500000001</v>
      </c>
      <c r="J15" s="129">
        <v>-1735646.7</v>
      </c>
      <c r="K15" s="129">
        <v>-1920911.35</v>
      </c>
      <c r="L15" s="129">
        <v>-1944676.4</v>
      </c>
      <c r="M15" s="129">
        <v>-2030847.05</v>
      </c>
      <c r="N15" s="127">
        <v>-17975229.73</v>
      </c>
      <c r="O15" s="123">
        <v>-1.3329882798641267E-2</v>
      </c>
      <c r="P15" s="123">
        <v>1.5922940245662692E-2</v>
      </c>
      <c r="Q15" s="124">
        <v>2.1305369759472108</v>
      </c>
      <c r="R15" s="128" t="s">
        <v>40</v>
      </c>
    </row>
    <row r="16" spans="1:19" x14ac:dyDescent="0.25">
      <c r="A16" s="126" t="s">
        <v>69</v>
      </c>
      <c r="B16" s="121">
        <v>-892298.03</v>
      </c>
      <c r="C16" s="121">
        <v>-1031809.7</v>
      </c>
      <c r="D16" s="121">
        <v>-1485703.5</v>
      </c>
      <c r="E16" s="121">
        <v>-785158.85</v>
      </c>
      <c r="F16" s="121">
        <v>-1276341.6499999999</v>
      </c>
      <c r="G16" s="121">
        <v>-410577.34</v>
      </c>
      <c r="H16" s="121">
        <v>-1661181.9</v>
      </c>
      <c r="I16" s="121">
        <v>-1494518.55</v>
      </c>
      <c r="J16" s="121">
        <v>-902669</v>
      </c>
      <c r="K16" s="121">
        <v>-1443021.42</v>
      </c>
      <c r="L16" s="121">
        <v>-913089.39999999991</v>
      </c>
      <c r="M16" s="121">
        <v>-526849.81000000006</v>
      </c>
      <c r="N16" s="127">
        <v>-12823219.150000002</v>
      </c>
      <c r="O16" s="123">
        <v>-9.5093086952604041E-3</v>
      </c>
      <c r="P16" s="123">
        <v>1.1359151195809922E-2</v>
      </c>
      <c r="Q16" s="124">
        <v>1.1194304252450515</v>
      </c>
      <c r="R16" s="128" t="s">
        <v>69</v>
      </c>
    </row>
    <row r="17" spans="1:19" x14ac:dyDescent="0.25">
      <c r="A17" s="126" t="s">
        <v>42</v>
      </c>
      <c r="B17" s="121">
        <v>-424010.41</v>
      </c>
      <c r="C17" s="121">
        <v>-568019.88</v>
      </c>
      <c r="D17" s="121">
        <v>-455385.52999999991</v>
      </c>
      <c r="E17" s="121">
        <v>-1300261.1500000001</v>
      </c>
      <c r="F17" s="121">
        <v>-1454452.9600000002</v>
      </c>
      <c r="G17" s="121">
        <v>-1494752.1099999999</v>
      </c>
      <c r="H17" s="121">
        <v>-721171.49000000011</v>
      </c>
      <c r="I17" s="121">
        <v>-543103.78</v>
      </c>
      <c r="J17" s="121">
        <v>-1230381.6300000001</v>
      </c>
      <c r="K17" s="121">
        <v>-3390669.02</v>
      </c>
      <c r="L17" s="121">
        <v>-1248848.27</v>
      </c>
      <c r="M17" s="121">
        <v>-2850681.6799999997</v>
      </c>
      <c r="N17" s="127">
        <v>-15681737.909999998</v>
      </c>
      <c r="O17" s="123">
        <v>-1.1629099130256825E-2</v>
      </c>
      <c r="P17" s="123">
        <v>1.3891303724053896E-2</v>
      </c>
      <c r="Q17" s="124">
        <v>3.9427760911232923</v>
      </c>
      <c r="R17" s="128" t="s">
        <v>42</v>
      </c>
      <c r="S17" s="130" t="s">
        <v>64</v>
      </c>
    </row>
    <row r="18" spans="1:19" x14ac:dyDescent="0.25">
      <c r="A18" s="126" t="s">
        <v>47</v>
      </c>
      <c r="B18" s="121">
        <v>-444896.33</v>
      </c>
      <c r="C18" s="121">
        <v>-738065.46</v>
      </c>
      <c r="D18" s="121">
        <v>-210388.34</v>
      </c>
      <c r="E18" s="121">
        <v>-101619.24</v>
      </c>
      <c r="F18" s="121">
        <v>-298390.21999999997</v>
      </c>
      <c r="G18" s="121">
        <v>-101689.16</v>
      </c>
      <c r="H18" s="121">
        <v>-98637.97</v>
      </c>
      <c r="I18" s="121">
        <v>-135880.21000000002</v>
      </c>
      <c r="J18" s="121">
        <v>0</v>
      </c>
      <c r="K18" s="121">
        <v>0</v>
      </c>
      <c r="L18" s="121">
        <v>0</v>
      </c>
      <c r="M18" s="121">
        <v>-77329</v>
      </c>
      <c r="N18" s="127">
        <v>-2206895.9300000002</v>
      </c>
      <c r="O18" s="123">
        <v>-1.6365667942814339E-3</v>
      </c>
      <c r="P18" s="123">
        <v>1.9549275614062596E-3</v>
      </c>
      <c r="Q18" s="124">
        <v>0.54077704443090768</v>
      </c>
      <c r="R18" s="128" t="s">
        <v>47</v>
      </c>
      <c r="S18" s="130"/>
    </row>
    <row r="19" spans="1:19" x14ac:dyDescent="0.25">
      <c r="A19" s="126" t="s">
        <v>45</v>
      </c>
      <c r="B19" s="121">
        <v>-125767.76000000001</v>
      </c>
      <c r="C19" s="121">
        <v>-164508.58000000002</v>
      </c>
      <c r="D19" s="121">
        <v>-1075244.81</v>
      </c>
      <c r="E19" s="121">
        <v>-1392460.77</v>
      </c>
      <c r="F19" s="121">
        <v>129681.12000000001</v>
      </c>
      <c r="G19" s="121">
        <v>-219751.91</v>
      </c>
      <c r="H19" s="121">
        <v>-279866.78999999998</v>
      </c>
      <c r="I19" s="121">
        <v>-226965.37</v>
      </c>
      <c r="J19" s="121">
        <v>-751603.42</v>
      </c>
      <c r="K19" s="121">
        <v>-459349.78000000009</v>
      </c>
      <c r="L19" s="121">
        <v>-348613.24</v>
      </c>
      <c r="M19" s="121">
        <v>-363037.8</v>
      </c>
      <c r="N19" s="127">
        <v>-5277489.1100000003</v>
      </c>
      <c r="O19" s="123">
        <v>-3.9136251588482822E-3</v>
      </c>
      <c r="P19" s="123">
        <v>4.6749412946537946E-3</v>
      </c>
      <c r="Q19" s="124">
        <v>1.1126081470960836</v>
      </c>
      <c r="R19" s="128" t="s">
        <v>45</v>
      </c>
    </row>
    <row r="20" spans="1:19" x14ac:dyDescent="0.25">
      <c r="A20" s="126" t="s">
        <v>41</v>
      </c>
      <c r="B20" s="121">
        <v>-35801.47</v>
      </c>
      <c r="C20" s="121">
        <v>-380961.77</v>
      </c>
      <c r="D20" s="121">
        <v>-439400</v>
      </c>
      <c r="E20" s="121">
        <v>-510000</v>
      </c>
      <c r="F20" s="121">
        <v>-529800</v>
      </c>
      <c r="G20" s="121">
        <v>-550800</v>
      </c>
      <c r="H20" s="121">
        <v>-590000</v>
      </c>
      <c r="I20" s="121">
        <v>-620500</v>
      </c>
      <c r="J20" s="121">
        <v>-1350446.28</v>
      </c>
      <c r="K20" s="121">
        <v>-706000</v>
      </c>
      <c r="L20" s="121">
        <v>0</v>
      </c>
      <c r="M20" s="121">
        <v>-917983.91</v>
      </c>
      <c r="N20" s="127">
        <v>-6631693.4300000006</v>
      </c>
      <c r="O20" s="123">
        <v>-4.9178618302097941E-3</v>
      </c>
      <c r="P20" s="123">
        <v>5.8745317750909139E-3</v>
      </c>
      <c r="Q20" s="124">
        <v>0.98820610988691793</v>
      </c>
      <c r="R20" s="128" t="s">
        <v>41</v>
      </c>
    </row>
    <row r="21" spans="1:19" x14ac:dyDescent="0.25">
      <c r="A21" s="126" t="s">
        <v>44</v>
      </c>
      <c r="B21" s="121">
        <v>-171502.48</v>
      </c>
      <c r="C21" s="121">
        <v>-261608.43</v>
      </c>
      <c r="D21" s="121">
        <v>-186606.45</v>
      </c>
      <c r="E21" s="121">
        <v>-432468.53</v>
      </c>
      <c r="F21" s="121">
        <v>-134590.74</v>
      </c>
      <c r="G21" s="121">
        <v>-182734.55</v>
      </c>
      <c r="H21" s="121">
        <v>-44479.5</v>
      </c>
      <c r="I21" s="121">
        <v>-399035.37</v>
      </c>
      <c r="J21" s="121">
        <v>-147704.71</v>
      </c>
      <c r="K21" s="121">
        <v>-237687.36</v>
      </c>
      <c r="L21" s="121">
        <v>-298685.37</v>
      </c>
      <c r="M21" s="121">
        <v>-437171.49</v>
      </c>
      <c r="N21" s="127">
        <v>-2934274.9800000004</v>
      </c>
      <c r="O21" s="123">
        <v>-2.1759689400300897E-3</v>
      </c>
      <c r="P21" s="123">
        <v>2.5992594182485083E-3</v>
      </c>
      <c r="Q21" s="124">
        <v>-0.42928803425326212</v>
      </c>
      <c r="R21" s="128" t="s">
        <v>44</v>
      </c>
    </row>
    <row r="22" spans="1:19" x14ac:dyDescent="0.25">
      <c r="A22" s="126" t="s">
        <v>43</v>
      </c>
      <c r="B22" s="121">
        <v>-870371.11</v>
      </c>
      <c r="C22" s="121">
        <v>-979352.41</v>
      </c>
      <c r="D22" s="121">
        <v>-1103814.6499999999</v>
      </c>
      <c r="E22" s="121">
        <v>-1042400.06</v>
      </c>
      <c r="F22" s="121">
        <v>-1159602.0999999999</v>
      </c>
      <c r="G22" s="121">
        <v>-715657.31</v>
      </c>
      <c r="H22" s="129">
        <v>-883910.24</v>
      </c>
      <c r="I22" s="129">
        <v>-1358076.2400000002</v>
      </c>
      <c r="J22" s="129">
        <v>-824933.97000000009</v>
      </c>
      <c r="K22" s="129">
        <v>-806675.79</v>
      </c>
      <c r="L22" s="129">
        <v>-925651.41</v>
      </c>
      <c r="M22" s="129">
        <v>-1151389.3299999998</v>
      </c>
      <c r="N22" s="127">
        <v>-11821834.620000003</v>
      </c>
      <c r="O22" s="123">
        <v>-8.7667124324157311E-3</v>
      </c>
      <c r="P22" s="123">
        <v>1.0472097941213157E-2</v>
      </c>
      <c r="Q22" s="124">
        <v>1.3002690035090807</v>
      </c>
      <c r="R22" s="128" t="s">
        <v>43</v>
      </c>
    </row>
    <row r="23" spans="1:19" x14ac:dyDescent="0.25">
      <c r="A23" s="126" t="s">
        <v>70</v>
      </c>
      <c r="B23" s="121">
        <v>-114139.77</v>
      </c>
      <c r="C23" s="121">
        <v>-117975.73999999999</v>
      </c>
      <c r="D23" s="121">
        <v>-33503.440000000002</v>
      </c>
      <c r="E23" s="121">
        <v>-42637.77</v>
      </c>
      <c r="F23" s="121">
        <v>-131523.78</v>
      </c>
      <c r="G23" s="121">
        <v>-53812.04</v>
      </c>
      <c r="H23" s="121">
        <v>0</v>
      </c>
      <c r="I23" s="121">
        <v>-289338.74</v>
      </c>
      <c r="J23" s="121">
        <v>-65215.26</v>
      </c>
      <c r="K23" s="121">
        <v>-69122.44</v>
      </c>
      <c r="L23" s="121">
        <v>-71877.11</v>
      </c>
      <c r="M23" s="121">
        <v>-74938.75</v>
      </c>
      <c r="N23" s="127">
        <v>-1064084.8399999999</v>
      </c>
      <c r="O23" s="123">
        <v>-7.8909290273704573E-4</v>
      </c>
      <c r="P23" s="123">
        <v>9.4259486961425012E-4</v>
      </c>
      <c r="Q23" s="124">
        <v>3.1553940608674003E-2</v>
      </c>
      <c r="R23" s="128" t="s">
        <v>70</v>
      </c>
    </row>
    <row r="24" spans="1:19" x14ac:dyDescent="0.25">
      <c r="A24" s="126" t="s">
        <v>71</v>
      </c>
      <c r="B24" s="121">
        <v>0</v>
      </c>
      <c r="C24" s="121">
        <v>0</v>
      </c>
      <c r="D24" s="121">
        <v>0</v>
      </c>
      <c r="E24" s="121">
        <v>0</v>
      </c>
      <c r="F24" s="121">
        <v>0</v>
      </c>
      <c r="G24" s="121">
        <v>-1045395.4800000001</v>
      </c>
      <c r="H24" s="121">
        <v>0</v>
      </c>
      <c r="I24" s="121">
        <v>0</v>
      </c>
      <c r="J24" s="121">
        <v>0</v>
      </c>
      <c r="K24" s="121">
        <v>0</v>
      </c>
      <c r="L24" s="121">
        <v>0</v>
      </c>
      <c r="M24" s="121">
        <v>-907357.89</v>
      </c>
      <c r="N24" s="127">
        <v>-1952753.37</v>
      </c>
      <c r="O24" s="123">
        <v>-1.4481024135846617E-3</v>
      </c>
      <c r="P24" s="123">
        <v>1.7298012705302126E-3</v>
      </c>
      <c r="Q24" s="124"/>
      <c r="R24" s="128" t="s">
        <v>71</v>
      </c>
    </row>
    <row r="25" spans="1:19" x14ac:dyDescent="0.25">
      <c r="A25" s="131" t="s">
        <v>72</v>
      </c>
      <c r="B25" s="132">
        <v>-57202073.450000003</v>
      </c>
      <c r="C25" s="132">
        <v>-66643622.079999998</v>
      </c>
      <c r="D25" s="132">
        <v>-63976412.160000011</v>
      </c>
      <c r="E25" s="132">
        <v>-65218178.470000006</v>
      </c>
      <c r="F25" s="132">
        <v>-64763851.959999993</v>
      </c>
      <c r="G25" s="132">
        <v>-84777278.560000002</v>
      </c>
      <c r="H25" s="132">
        <v>-77777982.98999998</v>
      </c>
      <c r="I25" s="132">
        <v>-91888358.659999996</v>
      </c>
      <c r="J25" s="132">
        <v>-91718217.960649997</v>
      </c>
      <c r="K25" s="132">
        <v>-83513791.580199987</v>
      </c>
      <c r="L25" s="132">
        <v>-109726335.80165</v>
      </c>
      <c r="M25" s="132">
        <v>-143080952.32175004</v>
      </c>
      <c r="N25" s="133">
        <v>-1000287055.9942499</v>
      </c>
      <c r="O25" s="134"/>
      <c r="P25" s="134"/>
      <c r="Q25" s="118">
        <v>1.8647878533119591</v>
      </c>
      <c r="R25" s="135" t="s">
        <v>73</v>
      </c>
      <c r="S25" s="108"/>
    </row>
    <row r="26" spans="1:19" ht="15.75" thickBot="1" x14ac:dyDescent="0.3">
      <c r="A26" s="136" t="s">
        <v>74</v>
      </c>
      <c r="B26" s="137">
        <v>-0.42838980608785948</v>
      </c>
      <c r="C26" s="137">
        <v>-0.68475528227764149</v>
      </c>
      <c r="D26" s="137">
        <v>-0.73542379535826208</v>
      </c>
      <c r="E26" s="137">
        <v>-1.1528456121409332</v>
      </c>
      <c r="F26" s="137">
        <v>-1.1070477760601203</v>
      </c>
      <c r="G26" s="137">
        <v>-1.0894474636102458</v>
      </c>
      <c r="H26" s="137">
        <v>-0.81028967086714554</v>
      </c>
      <c r="I26" s="137">
        <v>-1.1691909261386988</v>
      </c>
      <c r="J26" s="137">
        <v>-0.88808445929504831</v>
      </c>
      <c r="K26" s="137">
        <v>-0.659242261911823</v>
      </c>
      <c r="L26" s="137">
        <v>-0.63833372496702911</v>
      </c>
      <c r="M26" s="137">
        <v>-0.54752321544506022</v>
      </c>
      <c r="N26" s="138">
        <v>-0.7417824095537312</v>
      </c>
      <c r="O26" s="139"/>
      <c r="P26" s="139"/>
      <c r="Q26" s="140">
        <v>9.4004266861910546E-2</v>
      </c>
      <c r="R26" s="141" t="s">
        <v>74</v>
      </c>
    </row>
    <row r="27" spans="1:19" ht="15.75" thickBot="1" x14ac:dyDescent="0.3">
      <c r="A27" s="142" t="s">
        <v>75</v>
      </c>
      <c r="B27" s="143">
        <v>76326018.575299725</v>
      </c>
      <c r="C27" s="143">
        <v>30681106.629399896</v>
      </c>
      <c r="D27" s="143">
        <v>23016166.219699919</v>
      </c>
      <c r="E27" s="143">
        <v>-8646701.9573000446</v>
      </c>
      <c r="F27" s="143">
        <v>-6262445.4619999751</v>
      </c>
      <c r="G27" s="143">
        <v>-6960512.3627000004</v>
      </c>
      <c r="H27" s="143">
        <v>18209891.20660001</v>
      </c>
      <c r="I27" s="143">
        <v>-13296952.752100006</v>
      </c>
      <c r="J27" s="143">
        <v>11558240.714749992</v>
      </c>
      <c r="K27" s="143">
        <v>43167697.76790005</v>
      </c>
      <c r="L27" s="143">
        <v>62168601.76774998</v>
      </c>
      <c r="M27" s="143">
        <v>118243039.58504999</v>
      </c>
      <c r="N27" s="144">
        <v>348204149.9323498</v>
      </c>
      <c r="O27" s="145">
        <v>0.25821759044626874</v>
      </c>
      <c r="P27" s="145" t="s">
        <v>76</v>
      </c>
      <c r="Q27" s="146">
        <v>1.1002064502053672</v>
      </c>
      <c r="R27" s="147" t="s">
        <v>75</v>
      </c>
      <c r="S27" s="108"/>
    </row>
    <row r="28" spans="1:19" x14ac:dyDescent="0.25">
      <c r="A28" s="126" t="s">
        <v>77</v>
      </c>
      <c r="B28" s="121">
        <v>-5376837.0300000003</v>
      </c>
      <c r="C28" s="121">
        <v>-7501135.3100000005</v>
      </c>
      <c r="D28" s="121">
        <v>-3715295.6100000003</v>
      </c>
      <c r="E28" s="121">
        <v>-3725672.2</v>
      </c>
      <c r="F28" s="121">
        <v>-4450068.09</v>
      </c>
      <c r="G28" s="121">
        <v>-6962577.0800000001</v>
      </c>
      <c r="H28" s="121">
        <v>-6394916.7200000007</v>
      </c>
      <c r="I28" s="121">
        <v>-6002642.5099999998</v>
      </c>
      <c r="J28" s="121">
        <v>-5243982.29</v>
      </c>
      <c r="K28" s="121">
        <v>-6372827.7999999998</v>
      </c>
      <c r="L28" s="121">
        <v>-8761148.6999999993</v>
      </c>
      <c r="M28" s="121">
        <v>-9138704.370000001</v>
      </c>
      <c r="N28" s="127">
        <v>-73645807.709999993</v>
      </c>
      <c r="O28" s="123">
        <v>-5.4613487567681356E-2</v>
      </c>
      <c r="P28" s="123">
        <v>6.5237430237276559E-2</v>
      </c>
      <c r="Q28" s="124">
        <v>2.5485362718728779</v>
      </c>
      <c r="R28" s="128" t="s">
        <v>77</v>
      </c>
      <c r="S28" s="74" t="s">
        <v>78</v>
      </c>
    </row>
    <row r="29" spans="1:19" x14ac:dyDescent="0.25">
      <c r="A29" s="120" t="s">
        <v>79</v>
      </c>
      <c r="B29" s="121">
        <v>0</v>
      </c>
      <c r="C29" s="121">
        <v>0</v>
      </c>
      <c r="D29" s="121">
        <v>-2626000</v>
      </c>
      <c r="E29" s="121">
        <v>0</v>
      </c>
      <c r="F29" s="121">
        <v>0</v>
      </c>
      <c r="G29" s="121">
        <v>-24264000</v>
      </c>
      <c r="H29" s="121">
        <v>0</v>
      </c>
      <c r="I29" s="121">
        <v>0</v>
      </c>
      <c r="J29" s="121">
        <v>0</v>
      </c>
      <c r="K29" s="121">
        <v>0</v>
      </c>
      <c r="L29" s="121">
        <v>0</v>
      </c>
      <c r="M29" s="121">
        <v>0</v>
      </c>
      <c r="N29" s="127">
        <v>-26890000</v>
      </c>
      <c r="O29" s="123">
        <v>-1.9940804865333072E-2</v>
      </c>
      <c r="P29" s="123">
        <v>2.3819882673948432E-2</v>
      </c>
      <c r="Q29" s="124"/>
      <c r="R29" s="125" t="s">
        <v>79</v>
      </c>
      <c r="S29" s="74" t="s">
        <v>80</v>
      </c>
    </row>
    <row r="30" spans="1:19" x14ac:dyDescent="0.25">
      <c r="A30" s="126" t="s">
        <v>81</v>
      </c>
      <c r="B30" s="121">
        <v>0</v>
      </c>
      <c r="C30" s="121">
        <v>0</v>
      </c>
      <c r="D30" s="121">
        <v>0</v>
      </c>
      <c r="E30" s="121">
        <v>0</v>
      </c>
      <c r="F30" s="121">
        <v>0</v>
      </c>
      <c r="G30" s="121">
        <v>0</v>
      </c>
      <c r="H30" s="121">
        <v>-1082990</v>
      </c>
      <c r="I30" s="121">
        <v>0</v>
      </c>
      <c r="J30" s="121">
        <v>0</v>
      </c>
      <c r="K30" s="121">
        <v>0</v>
      </c>
      <c r="L30" s="121">
        <v>0</v>
      </c>
      <c r="M30" s="121">
        <v>0</v>
      </c>
      <c r="N30" s="127">
        <v>-1082990</v>
      </c>
      <c r="O30" s="123">
        <v>-8.0311239349598594E-4</v>
      </c>
      <c r="P30" s="123">
        <v>9.5934156701596928E-4</v>
      </c>
      <c r="Q30" s="124"/>
      <c r="R30" s="125" t="s">
        <v>81</v>
      </c>
    </row>
    <row r="31" spans="1:19" x14ac:dyDescent="0.25">
      <c r="A31" s="126" t="s">
        <v>82</v>
      </c>
      <c r="B31" s="121">
        <v>-710226.24</v>
      </c>
      <c r="C31" s="121">
        <v>-77685.950000000012</v>
      </c>
      <c r="D31" s="121">
        <v>0</v>
      </c>
      <c r="E31" s="121">
        <v>-961486.97999999986</v>
      </c>
      <c r="F31" s="121">
        <v>-404437.98</v>
      </c>
      <c r="G31" s="121">
        <v>-696832.58</v>
      </c>
      <c r="H31" s="121">
        <v>-820521.67999999993</v>
      </c>
      <c r="I31" s="121">
        <v>-19421.490000000002</v>
      </c>
      <c r="J31" s="121">
        <v>-1763060.38</v>
      </c>
      <c r="K31" s="121">
        <v>-3011587.26</v>
      </c>
      <c r="L31" s="121">
        <v>-1059994.4400000002</v>
      </c>
      <c r="M31" s="121">
        <v>-791179.11</v>
      </c>
      <c r="N31" s="127">
        <v>-10316434.089999998</v>
      </c>
      <c r="O31" s="123">
        <v>-7.6503532575217517E-3</v>
      </c>
      <c r="P31" s="123">
        <v>9.1385738057761963E-3</v>
      </c>
      <c r="Q31" s="124">
        <v>2.3170369976532559</v>
      </c>
      <c r="R31" s="125" t="s">
        <v>82</v>
      </c>
    </row>
    <row r="32" spans="1:19" x14ac:dyDescent="0.25">
      <c r="A32" s="126" t="s">
        <v>83</v>
      </c>
      <c r="B32" s="121">
        <v>-17878.5</v>
      </c>
      <c r="C32" s="121">
        <v>0</v>
      </c>
      <c r="D32" s="121">
        <v>0</v>
      </c>
      <c r="E32" s="121">
        <v>-2661304.08</v>
      </c>
      <c r="F32" s="121">
        <v>-452250</v>
      </c>
      <c r="G32" s="121">
        <v>0</v>
      </c>
      <c r="H32" s="121">
        <v>-945037.01</v>
      </c>
      <c r="I32" s="121">
        <v>0</v>
      </c>
      <c r="J32" s="121">
        <v>0</v>
      </c>
      <c r="K32" s="121">
        <v>-777253.32</v>
      </c>
      <c r="L32" s="121">
        <v>-69642.44</v>
      </c>
      <c r="M32" s="121">
        <v>-6133198.5800000001</v>
      </c>
      <c r="N32" s="127">
        <v>-11056563.93</v>
      </c>
      <c r="O32" s="123">
        <v>-8.1992110007143969E-3</v>
      </c>
      <c r="P32" s="123">
        <v>9.7942006541320258E-3</v>
      </c>
      <c r="Q32" s="124">
        <v>3.3049120567210206</v>
      </c>
      <c r="R32" s="128" t="s">
        <v>84</v>
      </c>
    </row>
    <row r="33" spans="1:19" ht="15.75" thickBot="1" x14ac:dyDescent="0.3">
      <c r="A33" s="126" t="s">
        <v>85</v>
      </c>
      <c r="B33" s="121">
        <v>-600000</v>
      </c>
      <c r="C33" s="121">
        <v>-600000</v>
      </c>
      <c r="D33" s="121">
        <v>-600000</v>
      </c>
      <c r="E33" s="121">
        <v>-600000</v>
      </c>
      <c r="F33" s="121">
        <v>-600000</v>
      </c>
      <c r="G33" s="121">
        <v>0</v>
      </c>
      <c r="H33" s="121">
        <v>0</v>
      </c>
      <c r="I33" s="121">
        <v>0</v>
      </c>
      <c r="J33" s="121">
        <v>0</v>
      </c>
      <c r="K33" s="121">
        <v>0</v>
      </c>
      <c r="L33" s="121">
        <v>0</v>
      </c>
      <c r="M33" s="121">
        <v>-2610000</v>
      </c>
      <c r="N33" s="127">
        <v>-5610000</v>
      </c>
      <c r="O33" s="123">
        <v>-4.160205105783508E-3</v>
      </c>
      <c r="P33" s="123">
        <v>4.9694883525790521E-3</v>
      </c>
      <c r="Q33" s="124">
        <v>1.6080783483472176</v>
      </c>
      <c r="R33" s="128" t="s">
        <v>85</v>
      </c>
    </row>
    <row r="34" spans="1:19" ht="15.75" thickBot="1" x14ac:dyDescent="0.3">
      <c r="A34" s="142" t="s">
        <v>86</v>
      </c>
      <c r="B34" s="143">
        <v>69621076.805299729</v>
      </c>
      <c r="C34" s="143">
        <v>22502285.369399894</v>
      </c>
      <c r="D34" s="143">
        <v>16074870.60969992</v>
      </c>
      <c r="E34" s="143">
        <v>-16595165.217300044</v>
      </c>
      <c r="F34" s="143">
        <v>-12169201.531999975</v>
      </c>
      <c r="G34" s="143">
        <v>-38883922.022699997</v>
      </c>
      <c r="H34" s="143">
        <v>8966425.7966000102</v>
      </c>
      <c r="I34" s="143">
        <v>-19319016.752100002</v>
      </c>
      <c r="J34" s="143">
        <v>4551198.044749992</v>
      </c>
      <c r="K34" s="143">
        <v>33006029.387900054</v>
      </c>
      <c r="L34" s="143">
        <v>52277816.187749982</v>
      </c>
      <c r="M34" s="143">
        <v>99569957.525049984</v>
      </c>
      <c r="N34" s="144">
        <v>219602354.20234981</v>
      </c>
      <c r="O34" s="145">
        <v>0.16285041625573871</v>
      </c>
      <c r="P34" s="145" t="s">
        <v>87</v>
      </c>
      <c r="Q34" s="146">
        <v>0.77596233923056968</v>
      </c>
      <c r="R34" s="147" t="s">
        <v>86</v>
      </c>
      <c r="S34" s="108"/>
    </row>
    <row r="35" spans="1:19" x14ac:dyDescent="0.25">
      <c r="A35" s="148" t="s">
        <v>88</v>
      </c>
      <c r="B35" s="149">
        <v>6563302.9299999997</v>
      </c>
      <c r="C35" s="149">
        <v>5535124.2600000007</v>
      </c>
      <c r="D35" s="149">
        <v>4808362.08</v>
      </c>
      <c r="E35" s="149">
        <v>5760722.71</v>
      </c>
      <c r="F35" s="149">
        <v>4197081.5600000005</v>
      </c>
      <c r="G35" s="149">
        <v>2638454.7599999998</v>
      </c>
      <c r="H35" s="149">
        <v>2763735.48</v>
      </c>
      <c r="I35" s="149">
        <v>6569873.8200000003</v>
      </c>
      <c r="J35" s="149">
        <v>9961312.5899999999</v>
      </c>
      <c r="K35" s="149">
        <v>3497798.5599999996</v>
      </c>
      <c r="L35" s="149">
        <v>6192350.29</v>
      </c>
      <c r="M35" s="149">
        <v>4807252.7299999995</v>
      </c>
      <c r="N35" s="150">
        <v>63295371.770000011</v>
      </c>
      <c r="O35" s="151"/>
      <c r="P35" s="151"/>
      <c r="Q35" s="152">
        <v>-0.13003503760366675</v>
      </c>
      <c r="R35" s="153" t="s">
        <v>88</v>
      </c>
      <c r="S35" s="108" t="s">
        <v>89</v>
      </c>
    </row>
    <row r="36" spans="1:19" ht="15.75" thickBot="1" x14ac:dyDescent="0.3">
      <c r="A36" s="154" t="s">
        <v>90</v>
      </c>
      <c r="B36" s="155">
        <v>76184379.735299736</v>
      </c>
      <c r="C36" s="155">
        <v>28037409.629399896</v>
      </c>
      <c r="D36" s="155">
        <v>20883232.689699918</v>
      </c>
      <c r="E36" s="155">
        <v>-10834442.507300045</v>
      </c>
      <c r="F36" s="155">
        <v>-7972119.9719999749</v>
      </c>
      <c r="G36" s="155">
        <v>-36245467.262699999</v>
      </c>
      <c r="H36" s="155">
        <v>11730161.276600011</v>
      </c>
      <c r="I36" s="155">
        <v>-12749142.932100002</v>
      </c>
      <c r="J36" s="155">
        <v>14512510.634749992</v>
      </c>
      <c r="K36" s="155">
        <v>36503827.947900057</v>
      </c>
      <c r="L36" s="155">
        <v>58470166.477749981</v>
      </c>
      <c r="M36" s="155">
        <v>104377210.25504999</v>
      </c>
      <c r="N36" s="156">
        <v>282897725.97234982</v>
      </c>
      <c r="O36" s="145"/>
      <c r="P36" s="145"/>
      <c r="Q36" s="157">
        <v>0.44035138254244166</v>
      </c>
      <c r="R36" s="158" t="s">
        <v>90</v>
      </c>
      <c r="S36" s="108"/>
    </row>
    <row r="37" spans="1:19" x14ac:dyDescent="0.25">
      <c r="N37" s="159"/>
    </row>
    <row r="38" spans="1:19" x14ac:dyDescent="0.25">
      <c r="B38" s="160" t="s">
        <v>91</v>
      </c>
      <c r="C38" s="159"/>
      <c r="D38" s="159"/>
      <c r="E38" s="159"/>
      <c r="F38" s="159"/>
      <c r="G38" s="159"/>
      <c r="M38" s="81">
        <v>4070000000</v>
      </c>
      <c r="N38" s="81"/>
    </row>
    <row r="39" spans="1:19" x14ac:dyDescent="0.25">
      <c r="B39" s="74" t="s">
        <v>92</v>
      </c>
      <c r="C39" s="81">
        <v>282897725.97234982</v>
      </c>
      <c r="D39" s="81"/>
      <c r="E39" s="81">
        <v>244600000</v>
      </c>
      <c r="F39" s="74" t="s">
        <v>93</v>
      </c>
      <c r="M39" s="81">
        <v>1276366000</v>
      </c>
      <c r="N39" s="81">
        <v>84869317.791704938</v>
      </c>
    </row>
    <row r="40" spans="1:19" x14ac:dyDescent="0.25">
      <c r="B40" s="74" t="s">
        <v>94</v>
      </c>
      <c r="C40" s="81">
        <v>188616012.65667468</v>
      </c>
      <c r="D40" s="81"/>
      <c r="E40" s="81">
        <v>78200000</v>
      </c>
      <c r="F40" s="74" t="s">
        <v>95</v>
      </c>
      <c r="M40" s="78">
        <v>5346366000</v>
      </c>
      <c r="N40" s="81">
        <v>33947727.116681978</v>
      </c>
    </row>
    <row r="41" spans="1:19" x14ac:dyDescent="0.25">
      <c r="C41" s="81"/>
      <c r="D41" s="81"/>
      <c r="E41" s="81">
        <v>290000000</v>
      </c>
      <c r="F41" s="74" t="s">
        <v>96</v>
      </c>
      <c r="M41" s="78">
        <v>318616012.65667468</v>
      </c>
      <c r="N41" s="78">
        <v>50921590.67502296</v>
      </c>
    </row>
    <row r="42" spans="1:19" x14ac:dyDescent="0.25">
      <c r="C42" s="81"/>
      <c r="D42" s="81"/>
      <c r="E42" s="81">
        <v>67700000</v>
      </c>
      <c r="F42" s="74" t="s">
        <v>97</v>
      </c>
      <c r="M42" s="81">
        <v>-120000000</v>
      </c>
    </row>
    <row r="43" spans="1:19" x14ac:dyDescent="0.25">
      <c r="C43" s="81"/>
      <c r="D43" s="81"/>
      <c r="E43" s="81">
        <v>80000000</v>
      </c>
      <c r="F43" s="74" t="s">
        <v>98</v>
      </c>
      <c r="M43" s="81">
        <v>-15000000</v>
      </c>
    </row>
    <row r="44" spans="1:19" x14ac:dyDescent="0.25">
      <c r="C44" s="81"/>
      <c r="D44" s="81"/>
      <c r="E44" s="81">
        <v>-315500000</v>
      </c>
      <c r="F44" s="74" t="s">
        <v>99</v>
      </c>
      <c r="M44" s="81">
        <v>5000000</v>
      </c>
    </row>
    <row r="45" spans="1:19" x14ac:dyDescent="0.25">
      <c r="C45" s="81"/>
      <c r="D45" s="81"/>
      <c r="E45" s="81">
        <v>91986000</v>
      </c>
      <c r="F45" s="74" t="s">
        <v>100</v>
      </c>
      <c r="M45" s="78">
        <v>188616012.65667468</v>
      </c>
    </row>
    <row r="46" spans="1:19" x14ac:dyDescent="0.25">
      <c r="C46" s="84"/>
      <c r="D46" s="84"/>
      <c r="E46" s="84">
        <v>-62000000</v>
      </c>
      <c r="F46" s="74" t="s">
        <v>101</v>
      </c>
    </row>
    <row r="47" spans="1:19" x14ac:dyDescent="0.25">
      <c r="C47" s="81">
        <v>471513738.62902451</v>
      </c>
      <c r="D47" s="81"/>
      <c r="E47" s="81">
        <v>474986000</v>
      </c>
    </row>
    <row r="52" spans="1:15" x14ac:dyDescent="0.25">
      <c r="B52" s="74" t="s">
        <v>17</v>
      </c>
      <c r="C52" s="74" t="s">
        <v>18</v>
      </c>
      <c r="D52" s="74" t="s">
        <v>19</v>
      </c>
      <c r="E52" s="74" t="s">
        <v>20</v>
      </c>
      <c r="F52" s="74" t="s">
        <v>21</v>
      </c>
      <c r="G52" s="74" t="s">
        <v>22</v>
      </c>
      <c r="H52" s="74" t="s">
        <v>23</v>
      </c>
      <c r="I52" s="74" t="s">
        <v>24</v>
      </c>
      <c r="J52" s="74" t="s">
        <v>25</v>
      </c>
      <c r="K52" s="74" t="s">
        <v>26</v>
      </c>
      <c r="L52" s="74" t="s">
        <v>27</v>
      </c>
      <c r="M52" s="74" t="s">
        <v>28</v>
      </c>
      <c r="N52" s="74">
        <v>2024</v>
      </c>
    </row>
    <row r="53" spans="1:15" x14ac:dyDescent="0.25">
      <c r="A53" s="74" t="s">
        <v>62</v>
      </c>
      <c r="B53" s="205">
        <v>-0.18192045869566884</v>
      </c>
      <c r="C53" s="205">
        <v>-0.3104816574441836</v>
      </c>
      <c r="D53" s="205">
        <v>-0.35831991809629959</v>
      </c>
      <c r="E53" s="205">
        <v>-0.54945952865525582</v>
      </c>
      <c r="F53" s="205">
        <v>-0.55874819609879778</v>
      </c>
      <c r="G53" s="205">
        <v>-0.66037274460504392</v>
      </c>
      <c r="H53" s="205">
        <v>-0.40150863484134885</v>
      </c>
      <c r="I53" s="205">
        <v>-0.50155842021955344</v>
      </c>
      <c r="J53" s="205">
        <v>-0.38915707156768781</v>
      </c>
      <c r="K53" s="205">
        <v>-0.3402934900105557</v>
      </c>
      <c r="L53" s="205">
        <v>-0.27759434364223184</v>
      </c>
      <c r="M53" s="205">
        <v>-0.28461054420340293</v>
      </c>
      <c r="N53" s="205">
        <v>-0.35906054699651868</v>
      </c>
      <c r="O53" s="205" t="e">
        <v>#DIV/0!</v>
      </c>
    </row>
    <row r="54" spans="1:15" x14ac:dyDescent="0.25">
      <c r="A54" s="74" t="s">
        <v>33</v>
      </c>
      <c r="B54" s="205">
        <v>-6.3445787186076463E-2</v>
      </c>
      <c r="C54" s="205">
        <v>-8.9407058877931225E-2</v>
      </c>
      <c r="D54" s="205">
        <v>-0.10125746039567361</v>
      </c>
      <c r="E54" s="205">
        <v>-0.15551403361418323</v>
      </c>
      <c r="F54" s="205">
        <v>-0.18074236899520493</v>
      </c>
      <c r="G54" s="205">
        <v>-0.12396713435175762</v>
      </c>
      <c r="H54" s="205">
        <v>-5.6682263833203204E-2</v>
      </c>
      <c r="I54" s="205">
        <v>-0.20753222634945254</v>
      </c>
      <c r="J54" s="205">
        <v>-0.19885441613125163</v>
      </c>
      <c r="K54" s="205">
        <v>-3.6426614367627883E-2</v>
      </c>
      <c r="L54" s="205">
        <v>-0.12740190473124496</v>
      </c>
      <c r="M54" s="205">
        <v>-8.6783329056477163E-2</v>
      </c>
      <c r="N54" s="205">
        <v>-0.1086258092942826</v>
      </c>
      <c r="O54" s="205" t="e">
        <v>#DIV/0!</v>
      </c>
    </row>
    <row r="55" spans="1:15" x14ac:dyDescent="0.25">
      <c r="A55" s="74" t="s">
        <v>32</v>
      </c>
      <c r="B55" s="205">
        <v>-8.6428334180146796E-2</v>
      </c>
      <c r="C55" s="205">
        <v>-0.1396704808763275</v>
      </c>
      <c r="D55" s="205">
        <v>-9.6769871140690716E-2</v>
      </c>
      <c r="E55" s="205">
        <v>-0.13229954389328694</v>
      </c>
      <c r="F55" s="205">
        <v>-0.11906064327253602</v>
      </c>
      <c r="G55" s="205">
        <v>-8.0045379477824169E-2</v>
      </c>
      <c r="H55" s="205">
        <v>-0.10985019470692153</v>
      </c>
      <c r="I55" s="205">
        <v>-0.10543363061491021</v>
      </c>
      <c r="J55" s="205">
        <v>-9.5015276051359968E-2</v>
      </c>
      <c r="K55" s="205">
        <v>-0.10522459562794777</v>
      </c>
      <c r="L55" s="205">
        <v>-8.9020995429094266E-2</v>
      </c>
      <c r="M55" s="205">
        <v>-8.1760828027493557E-2</v>
      </c>
      <c r="N55" s="205">
        <v>-9.8534101305427751E-2</v>
      </c>
      <c r="O55" s="205" t="e">
        <v>#DIV/0!</v>
      </c>
    </row>
    <row r="56" spans="1:15" x14ac:dyDescent="0.25">
      <c r="A56" s="74" t="s">
        <v>36</v>
      </c>
      <c r="B56" s="205">
        <v>-2.5770833296621991E-2</v>
      </c>
      <c r="C56" s="205">
        <v>-4.0815447036703013E-2</v>
      </c>
      <c r="D56" s="205">
        <v>-4.3420222280495524E-2</v>
      </c>
      <c r="E56" s="205">
        <v>-6.3602497085121168E-2</v>
      </c>
      <c r="F56" s="205">
        <v>-6.2594264295597529E-2</v>
      </c>
      <c r="G56" s="205">
        <v>-5.625724999803311E-2</v>
      </c>
      <c r="H56" s="205">
        <v>-5.873240976722964E-2</v>
      </c>
      <c r="I56" s="205">
        <v>-6.6586680051666639E-2</v>
      </c>
      <c r="J56" s="205">
        <v>-4.8864381628938101E-2</v>
      </c>
      <c r="K56" s="205">
        <v>-3.5266924102254453E-2</v>
      </c>
      <c r="L56" s="205">
        <v>-3.4050407491709303E-2</v>
      </c>
      <c r="M56" s="205">
        <v>-1.7819348181627209E-2</v>
      </c>
      <c r="N56" s="205">
        <v>-3.9839398947422E-2</v>
      </c>
      <c r="O56" s="205" t="e">
        <v>#DIV/0!</v>
      </c>
    </row>
    <row r="57" spans="1:15" x14ac:dyDescent="0.25">
      <c r="A57" s="74" t="s">
        <v>35</v>
      </c>
      <c r="B57" s="205">
        <v>-2.8009391232006596E-2</v>
      </c>
      <c r="C57" s="205">
        <v>-2.8760779373532969E-2</v>
      </c>
      <c r="D57" s="205">
        <v>-3.683227258783834E-2</v>
      </c>
      <c r="E57" s="205">
        <v>-7.7938159507118202E-2</v>
      </c>
      <c r="F57" s="205">
        <v>-5.5760279885091642E-2</v>
      </c>
      <c r="G57" s="205">
        <v>-4.8148907402554106E-2</v>
      </c>
      <c r="H57" s="205">
        <v>-9.2235348205196493E-2</v>
      </c>
      <c r="I57" s="205">
        <v>-0.16701568025621208</v>
      </c>
      <c r="J57" s="205">
        <v>-6.346902366784328E-2</v>
      </c>
      <c r="K57" s="205">
        <v>-4.9890774986336164E-2</v>
      </c>
      <c r="L57" s="205">
        <v>-6.1126385154640347E-2</v>
      </c>
      <c r="M57" s="205">
        <v>-3.0512774781290615E-2</v>
      </c>
      <c r="N57" s="205">
        <v>-5.5244584134169696E-2</v>
      </c>
      <c r="O57" s="205" t="e">
        <v>#DIV/0!</v>
      </c>
    </row>
    <row r="58" spans="1:15" x14ac:dyDescent="0.25">
      <c r="A58" s="74" t="s">
        <v>34</v>
      </c>
      <c r="B58" s="205">
        <v>-3.2278732022796791E-3</v>
      </c>
      <c r="C58" s="205">
        <v>-9.0963473696741501E-3</v>
      </c>
      <c r="D58" s="205">
        <v>-8.0648205061561486E-3</v>
      </c>
      <c r="E58" s="205">
        <v>-2.3016259257572929E-2</v>
      </c>
      <c r="F58" s="205">
        <v>-1.0247733958678333E-2</v>
      </c>
      <c r="G58" s="205">
        <v>-1.2560886268670392E-2</v>
      </c>
      <c r="H58" s="205">
        <v>-8.2916370079189824E-3</v>
      </c>
      <c r="I58" s="205">
        <v>-1.2386426718727873E-2</v>
      </c>
      <c r="J58" s="205">
        <v>-5.0545712614015349E-3</v>
      </c>
      <c r="K58" s="205">
        <v>-4.1690603948359804E-3</v>
      </c>
      <c r="L58" s="205">
        <v>-3.8482024505982599E-3</v>
      </c>
      <c r="M58" s="205">
        <v>-2.4967704849415393E-3</v>
      </c>
      <c r="N58" s="205">
        <v>-6.6966590514729221E-3</v>
      </c>
      <c r="O58" s="205" t="e">
        <v>#DIV/0!</v>
      </c>
    </row>
    <row r="59" spans="1:15" x14ac:dyDescent="0.25">
      <c r="A59" s="74" t="s">
        <v>67</v>
      </c>
      <c r="B59" s="205">
        <v>-1.0809164334696933E-2</v>
      </c>
      <c r="C59" s="205">
        <v>-1.2539237829718526E-2</v>
      </c>
      <c r="D59" s="205">
        <v>-1.842119465646223E-2</v>
      </c>
      <c r="E59" s="205">
        <v>-2.7866505652298056E-2</v>
      </c>
      <c r="F59" s="205">
        <v>-1.3583588798453365E-2</v>
      </c>
      <c r="G59" s="205">
        <v>-2.9025711814767877E-2</v>
      </c>
      <c r="H59" s="205">
        <v>-2.2343724954333545E-2</v>
      </c>
      <c r="I59" s="205">
        <v>-2.3574473933844743E-2</v>
      </c>
      <c r="J59" s="205">
        <v>-1.9807196782660959E-2</v>
      </c>
      <c r="K59" s="205">
        <v>-1.6662537840866156E-2</v>
      </c>
      <c r="L59" s="205">
        <v>-1.1832436712563621E-2</v>
      </c>
      <c r="M59" s="205">
        <v>-7.8077820758519758E-3</v>
      </c>
      <c r="N59" s="205">
        <v>-1.5665088728172117E-2</v>
      </c>
      <c r="O59" s="205" t="e">
        <v>#DIV/0!</v>
      </c>
    </row>
    <row r="60" spans="1:15" x14ac:dyDescent="0.25">
      <c r="A60" s="74" t="s">
        <v>40</v>
      </c>
      <c r="B60" s="205">
        <v>-5.7207382237983813E-3</v>
      </c>
      <c r="C60" s="205">
        <v>-1.0395125816593074E-2</v>
      </c>
      <c r="D60" s="205">
        <v>-1.4976283543562834E-2</v>
      </c>
      <c r="E60" s="205">
        <v>-2.4035419505000037E-2</v>
      </c>
      <c r="F60" s="205">
        <v>-2.3320895542001049E-2</v>
      </c>
      <c r="G60" s="205">
        <v>-1.7705168787235003E-2</v>
      </c>
      <c r="H60" s="205">
        <v>-1.6064327634152553E-2</v>
      </c>
      <c r="I60" s="205">
        <v>-2.0625367764760396E-2</v>
      </c>
      <c r="J60" s="205">
        <v>-1.6805830895646537E-2</v>
      </c>
      <c r="K60" s="205">
        <v>-1.5163315176392106E-2</v>
      </c>
      <c r="L60" s="205">
        <v>-1.1313168540608511E-2</v>
      </c>
      <c r="M60" s="205">
        <v>-7.7713761954328791E-3</v>
      </c>
      <c r="N60" s="205">
        <v>-1.3329882798641267E-2</v>
      </c>
      <c r="O60" s="205" t="e">
        <v>#DIV/0!</v>
      </c>
    </row>
    <row r="61" spans="1:15" x14ac:dyDescent="0.25">
      <c r="A61" s="74" t="s">
        <v>69</v>
      </c>
      <c r="B61" s="205">
        <v>-6.6824742004920976E-3</v>
      </c>
      <c r="C61" s="205">
        <v>-1.0601721820164138E-2</v>
      </c>
      <c r="D61" s="205">
        <v>-1.7078508623060824E-2</v>
      </c>
      <c r="E61" s="205">
        <v>-1.3879058819045257E-2</v>
      </c>
      <c r="F61" s="205">
        <v>-2.1817281436534934E-2</v>
      </c>
      <c r="G61" s="205">
        <v>-5.2762066591022869E-3</v>
      </c>
      <c r="H61" s="205">
        <v>-1.7306164074408069E-2</v>
      </c>
      <c r="I61" s="205">
        <v>-1.9016310151664703E-2</v>
      </c>
      <c r="J61" s="205">
        <v>-8.740317121417835E-3</v>
      </c>
      <c r="K61" s="205">
        <v>-1.1390941387141517E-2</v>
      </c>
      <c r="L61" s="205">
        <v>-5.3119039624500508E-3</v>
      </c>
      <c r="M61" s="205">
        <v>-2.0160789912772284E-3</v>
      </c>
      <c r="N61" s="205">
        <v>-9.5093086952604041E-3</v>
      </c>
      <c r="O61" s="205" t="e">
        <v>#DIV/0!</v>
      </c>
    </row>
    <row r="62" spans="1:15" x14ac:dyDescent="0.25">
      <c r="A62" s="74" t="s">
        <v>42</v>
      </c>
      <c r="B62" s="205">
        <v>-3.1754397413217153E-3</v>
      </c>
      <c r="C62" s="205">
        <v>-5.8363366385129111E-3</v>
      </c>
      <c r="D62" s="205">
        <v>-5.2347629933712364E-3</v>
      </c>
      <c r="E62" s="205">
        <v>-2.2984394789626876E-2</v>
      </c>
      <c r="F62" s="205">
        <v>-2.4861846014757327E-2</v>
      </c>
      <c r="G62" s="205">
        <v>-1.9208612527153088E-2</v>
      </c>
      <c r="H62" s="205">
        <v>-7.5131520104603474E-3</v>
      </c>
      <c r="I62" s="205">
        <v>-6.9104728911002639E-3</v>
      </c>
      <c r="J62" s="205">
        <v>-1.1913476176280547E-2</v>
      </c>
      <c r="K62" s="205">
        <v>-2.6765307523998201E-2</v>
      </c>
      <c r="L62" s="205">
        <v>-7.2651835339583313E-3</v>
      </c>
      <c r="M62" s="205">
        <v>-1.0908610645350474E-2</v>
      </c>
      <c r="N62" s="205">
        <v>-1.1629099130256825E-2</v>
      </c>
      <c r="O62" s="205" t="e">
        <v>#DIV/0!</v>
      </c>
    </row>
    <row r="63" spans="1:15" x14ac:dyDescent="0.25">
      <c r="A63" s="74" t="s">
        <v>47</v>
      </c>
      <c r="B63" s="205">
        <v>-3.3318556661148498E-3</v>
      </c>
      <c r="C63" s="205">
        <v>-7.5835347273741291E-3</v>
      </c>
      <c r="D63" s="205">
        <v>-2.4184630909743787E-3</v>
      </c>
      <c r="E63" s="205">
        <v>-1.7962981747027072E-3</v>
      </c>
      <c r="F63" s="205">
        <v>-5.1005648900116791E-3</v>
      </c>
      <c r="G63" s="205">
        <v>-1.306776996388836E-3</v>
      </c>
      <c r="H63" s="205">
        <v>-1.0276086518800505E-3</v>
      </c>
      <c r="I63" s="205">
        <v>-1.728944894550377E-3</v>
      </c>
      <c r="J63" s="205">
        <v>0</v>
      </c>
      <c r="K63" s="205">
        <v>0</v>
      </c>
      <c r="L63" s="205">
        <v>0</v>
      </c>
      <c r="M63" s="205">
        <v>-2.9591236317704433E-4</v>
      </c>
      <c r="N63" s="205">
        <v>-1.6365667942814339E-3</v>
      </c>
      <c r="O63" s="205" t="e">
        <v>#DIV/0!</v>
      </c>
    </row>
    <row r="64" spans="1:15" x14ac:dyDescent="0.25">
      <c r="A64" s="74" t="s">
        <v>45</v>
      </c>
      <c r="B64" s="205">
        <v>-9.4188240161606322E-4</v>
      </c>
      <c r="C64" s="205">
        <v>-1.6903060730968297E-3</v>
      </c>
      <c r="D64" s="205">
        <v>-1.2360190145265458E-2</v>
      </c>
      <c r="E64" s="205">
        <v>-2.4614184671093053E-2</v>
      </c>
      <c r="F64" s="205">
        <v>2.2167179861638611E-3</v>
      </c>
      <c r="G64" s="205">
        <v>-2.8239661031766788E-3</v>
      </c>
      <c r="H64" s="205">
        <v>-2.9156473392335344E-3</v>
      </c>
      <c r="I64" s="205">
        <v>-2.8879158907778933E-3</v>
      </c>
      <c r="J64" s="205">
        <v>-7.27758706717767E-3</v>
      </c>
      <c r="K64" s="205">
        <v>-3.6260213103256303E-3</v>
      </c>
      <c r="L64" s="205">
        <v>-2.0280599587713436E-3</v>
      </c>
      <c r="M64" s="205">
        <v>-1.3892249133002519E-3</v>
      </c>
      <c r="N64" s="205">
        <v>-3.9136251588482822E-3</v>
      </c>
      <c r="O64" s="205" t="e">
        <v>#DIV/0!</v>
      </c>
    </row>
    <row r="65" spans="1:15" x14ac:dyDescent="0.25">
      <c r="A65" s="74" t="s">
        <v>41</v>
      </c>
      <c r="B65" s="205">
        <v>-2.6811938564370901E-4</v>
      </c>
      <c r="C65" s="205">
        <v>-3.9143368294147184E-3</v>
      </c>
      <c r="D65" s="205">
        <v>-5.0510055936281543E-3</v>
      </c>
      <c r="E65" s="205">
        <v>-9.0151438752974385E-3</v>
      </c>
      <c r="F65" s="205">
        <v>-9.0561925210825862E-3</v>
      </c>
      <c r="G65" s="205">
        <v>-7.0781661448572385E-3</v>
      </c>
      <c r="H65" s="205">
        <v>-6.1466097143851378E-3</v>
      </c>
      <c r="I65" s="205">
        <v>-7.8952653007270789E-3</v>
      </c>
      <c r="J65" s="205">
        <v>-1.3076032014657669E-2</v>
      </c>
      <c r="K65" s="205">
        <v>-5.5730320478000325E-3</v>
      </c>
      <c r="L65" s="205">
        <v>0</v>
      </c>
      <c r="M65" s="205">
        <v>-3.5128190997763217E-3</v>
      </c>
      <c r="N65" s="205">
        <v>-4.9178618302097941E-3</v>
      </c>
      <c r="O65" s="205" t="e">
        <v>#DIV/0!</v>
      </c>
    </row>
    <row r="66" spans="1:15" x14ac:dyDescent="0.25">
      <c r="A66" s="74" t="s">
        <v>44</v>
      </c>
      <c r="B66" s="205">
        <v>-1.2843925004747707E-3</v>
      </c>
      <c r="C66" s="205">
        <v>-2.6879954711318205E-3</v>
      </c>
      <c r="D66" s="205">
        <v>-2.1450847126925185E-3</v>
      </c>
      <c r="E66" s="205">
        <v>-7.6446392538987986E-3</v>
      </c>
      <c r="F66" s="205">
        <v>-2.3006410966307489E-3</v>
      </c>
      <c r="G66" s="205">
        <v>-2.34826707571845E-3</v>
      </c>
      <c r="H66" s="205">
        <v>-4.6338665557795546E-4</v>
      </c>
      <c r="I66" s="205">
        <v>-5.0773410322704129E-3</v>
      </c>
      <c r="J66" s="205">
        <v>-1.4301875944859699E-3</v>
      </c>
      <c r="K66" s="205">
        <v>-1.8762595958030928E-3</v>
      </c>
      <c r="L66" s="205">
        <v>-1.7376042262990455E-3</v>
      </c>
      <c r="M66" s="205">
        <v>-1.6729098878755654E-3</v>
      </c>
      <c r="N66" s="205">
        <v>-2.1759689400300897E-3</v>
      </c>
      <c r="O66" s="205" t="e">
        <v>#DIV/0!</v>
      </c>
    </row>
    <row r="67" spans="1:15" x14ac:dyDescent="0.25">
      <c r="A67" s="74" t="s">
        <v>43</v>
      </c>
      <c r="B67" s="205">
        <v>-6.5182621634037111E-3</v>
      </c>
      <c r="C67" s="205">
        <v>-1.0062729410982796E-2</v>
      </c>
      <c r="D67" s="205">
        <v>-1.2688607126715301E-2</v>
      </c>
      <c r="E67" s="205">
        <v>-1.8426248071605263E-2</v>
      </c>
      <c r="F67" s="205">
        <v>-1.9821781550493887E-2</v>
      </c>
      <c r="G67" s="205">
        <v>-9.1966981535250569E-3</v>
      </c>
      <c r="H67" s="205">
        <v>-9.2085614708957604E-3</v>
      </c>
      <c r="I67" s="205">
        <v>-1.7280213075606614E-2</v>
      </c>
      <c r="J67" s="205">
        <v>-7.9876283577149394E-3</v>
      </c>
      <c r="K67" s="205">
        <v>-6.3677479176408071E-3</v>
      </c>
      <c r="L67" s="205">
        <v>-5.3849835433709753E-3</v>
      </c>
      <c r="M67" s="205">
        <v>-4.405984010877338E-3</v>
      </c>
      <c r="N67" s="205">
        <v>-8.7667124324157311E-3</v>
      </c>
      <c r="O67" s="205" t="e">
        <v>#DIV/0!</v>
      </c>
    </row>
    <row r="68" spans="1:15" x14ac:dyDescent="0.25">
      <c r="A68" s="74" t="s">
        <v>70</v>
      </c>
      <c r="B68" s="205">
        <v>-8.5479967749688059E-4</v>
      </c>
      <c r="C68" s="205">
        <v>-1.2121866823000512E-3</v>
      </c>
      <c r="D68" s="205">
        <v>-3.8512986537502338E-4</v>
      </c>
      <c r="E68" s="205">
        <v>-7.5369731582713897E-4</v>
      </c>
      <c r="F68" s="205">
        <v>-2.2482156904124416E-3</v>
      </c>
      <c r="G68" s="205">
        <v>-6.9152243956736295E-4</v>
      </c>
      <c r="H68" s="205">
        <v>0</v>
      </c>
      <c r="I68" s="205">
        <v>-3.6815569928736408E-3</v>
      </c>
      <c r="J68" s="205">
        <v>-6.3146297652374864E-4</v>
      </c>
      <c r="K68" s="205">
        <v>-5.4563962229764148E-4</v>
      </c>
      <c r="L68" s="205">
        <v>-4.1814558948823435E-4</v>
      </c>
      <c r="M68" s="205">
        <v>-2.8676567143030081E-4</v>
      </c>
      <c r="N68" s="205">
        <v>-7.8909290273704573E-4</v>
      </c>
      <c r="O68" s="205" t="e">
        <v>#DIV/0!</v>
      </c>
    </row>
    <row r="69" spans="1:15" x14ac:dyDescent="0.25">
      <c r="A69" s="74" t="s">
        <v>71</v>
      </c>
      <c r="B69" s="205">
        <v>0</v>
      </c>
      <c r="C69" s="205">
        <v>0</v>
      </c>
      <c r="D69" s="205">
        <v>0</v>
      </c>
      <c r="E69" s="205">
        <v>0</v>
      </c>
      <c r="F69" s="205">
        <v>0</v>
      </c>
      <c r="G69" s="205">
        <v>-1.3434064804870702E-2</v>
      </c>
      <c r="H69" s="205">
        <v>0</v>
      </c>
      <c r="I69" s="205">
        <v>0</v>
      </c>
      <c r="J69" s="205">
        <v>0</v>
      </c>
      <c r="K69" s="205">
        <v>0</v>
      </c>
      <c r="L69" s="205">
        <v>0</v>
      </c>
      <c r="M69" s="205">
        <v>-3.4721568554777205E-3</v>
      </c>
      <c r="N69" s="205">
        <v>-1.4481024135846617E-3</v>
      </c>
      <c r="O69" s="205" t="e">
        <v>#DIV/0!</v>
      </c>
    </row>
    <row r="70" spans="1:15" x14ac:dyDescent="0.25">
      <c r="A70" s="74" t="s">
        <v>72</v>
      </c>
      <c r="B70" s="205">
        <v>-0.42838980608785948</v>
      </c>
      <c r="C70" s="205">
        <v>-0.68475528227764149</v>
      </c>
      <c r="D70" s="205">
        <v>-0.73542379535826208</v>
      </c>
      <c r="E70" s="205">
        <v>-1.1528456121409332</v>
      </c>
      <c r="F70" s="205">
        <v>-1.1070477760601203</v>
      </c>
      <c r="G70" s="205">
        <v>-1.0894474636102458</v>
      </c>
      <c r="H70" s="205">
        <v>-0.81028967086714554</v>
      </c>
      <c r="I70" s="205">
        <v>-1.1691909261386988</v>
      </c>
      <c r="J70" s="205">
        <v>-0.88808445929504831</v>
      </c>
      <c r="K70" s="205">
        <v>-0.659242261911823</v>
      </c>
      <c r="L70" s="205">
        <v>-0.63833372496702911</v>
      </c>
      <c r="M70" s="205">
        <v>-0.54752321544506022</v>
      </c>
      <c r="N70" s="205">
        <v>-0.7417824095537312</v>
      </c>
      <c r="O70" s="205" t="e">
        <v>#DIV/0!</v>
      </c>
    </row>
    <row r="71" spans="1:15" x14ac:dyDescent="0.25">
      <c r="A71" s="74" t="s">
        <v>74</v>
      </c>
      <c r="B71" s="205">
        <v>-3.2082373049012933E-9</v>
      </c>
      <c r="C71" s="205">
        <v>-7.0357789983904256E-9</v>
      </c>
      <c r="D71" s="205">
        <v>-8.4538682386022512E-9</v>
      </c>
      <c r="E71" s="205">
        <v>-2.0378566783246788E-8</v>
      </c>
      <c r="F71" s="205">
        <v>-1.8923438637291E-8</v>
      </c>
      <c r="G71" s="205">
        <v>-1.4000163677426706E-8</v>
      </c>
      <c r="H71" s="205">
        <v>-8.44158366511514E-9</v>
      </c>
      <c r="I71" s="205">
        <v>-1.4876829249102057E-8</v>
      </c>
      <c r="J71" s="205">
        <v>-8.5990986782991447E-9</v>
      </c>
      <c r="K71" s="205">
        <v>-5.2039352024061938E-9</v>
      </c>
      <c r="L71" s="205">
        <v>-3.7135109037711567E-9</v>
      </c>
      <c r="M71" s="205">
        <v>-2.0951892378880077E-9</v>
      </c>
      <c r="N71" s="205">
        <v>-5.5008323843241104E-10</v>
      </c>
      <c r="O71" s="205" t="e">
        <v>#DIV/0!</v>
      </c>
    </row>
    <row r="72" spans="1:15" x14ac:dyDescent="0.25">
      <c r="A72" s="74" t="s">
        <v>75</v>
      </c>
      <c r="B72" s="205">
        <v>0.57161019391214052</v>
      </c>
      <c r="C72" s="205">
        <v>0.31524471772235857</v>
      </c>
      <c r="D72" s="205">
        <v>0.26457620464173798</v>
      </c>
      <c r="E72" s="205">
        <v>-0.15284561214093309</v>
      </c>
      <c r="F72" s="205">
        <v>-0.10704777606012035</v>
      </c>
      <c r="G72" s="205">
        <v>-8.9447463610245845E-2</v>
      </c>
      <c r="H72" s="205">
        <v>0.18971032913285443</v>
      </c>
      <c r="I72" s="205">
        <v>-0.16919092613869882</v>
      </c>
      <c r="J72" s="205">
        <v>0.11191554070495172</v>
      </c>
      <c r="K72" s="205">
        <v>0.34075773808817694</v>
      </c>
      <c r="L72" s="205">
        <v>0.36166627503297094</v>
      </c>
      <c r="M72" s="205">
        <v>0.45247678455493978</v>
      </c>
      <c r="N72" s="205">
        <v>0.25821759044626874</v>
      </c>
      <c r="O72" s="205" t="e">
        <v>#DIV/0!</v>
      </c>
    </row>
    <row r="73" spans="1:15" x14ac:dyDescent="0.25">
      <c r="A73" s="74" t="s">
        <v>77</v>
      </c>
      <c r="B73" s="205">
        <v>-4.0267459442026962E-2</v>
      </c>
      <c r="C73" s="205">
        <v>-7.7073272224549447E-2</v>
      </c>
      <c r="D73" s="205">
        <v>-4.2708190505444076E-2</v>
      </c>
      <c r="E73" s="205">
        <v>-6.5857786108227331E-2</v>
      </c>
      <c r="F73" s="205">
        <v>-7.6067711126776655E-2</v>
      </c>
      <c r="G73" s="205">
        <v>-8.9473996675045325E-2</v>
      </c>
      <c r="H73" s="205">
        <v>-6.662213090480669E-2</v>
      </c>
      <c r="I73" s="205">
        <v>-7.6377848705676557E-2</v>
      </c>
      <c r="J73" s="205">
        <v>-5.0776162905449181E-2</v>
      </c>
      <c r="K73" s="205">
        <v>-5.0305911564463138E-2</v>
      </c>
      <c r="L73" s="205">
        <v>-5.0968043759071255E-2</v>
      </c>
      <c r="M73" s="205">
        <v>-3.4970782067569504E-2</v>
      </c>
      <c r="N73" s="205">
        <v>-5.4613487567681356E-2</v>
      </c>
      <c r="O73" s="205" t="e">
        <v>#DIV/0!</v>
      </c>
    </row>
    <row r="74" spans="1:15" x14ac:dyDescent="0.25">
      <c r="A74" s="74" t="s">
        <v>79</v>
      </c>
      <c r="B74" s="205">
        <v>0</v>
      </c>
      <c r="C74" s="205">
        <v>0</v>
      </c>
      <c r="D74" s="205">
        <v>-3.0186483133517374E-2</v>
      </c>
      <c r="E74" s="205">
        <v>0</v>
      </c>
      <c r="F74" s="205">
        <v>0</v>
      </c>
      <c r="G74" s="205">
        <v>-0.31180941056429923</v>
      </c>
      <c r="H74" s="205">
        <v>0</v>
      </c>
      <c r="I74" s="205">
        <v>0</v>
      </c>
      <c r="J74" s="205">
        <v>0</v>
      </c>
      <c r="K74" s="205">
        <v>0</v>
      </c>
      <c r="L74" s="205">
        <v>0</v>
      </c>
      <c r="M74" s="205">
        <v>0</v>
      </c>
      <c r="N74" s="205">
        <v>-1.9940804865333072E-2</v>
      </c>
      <c r="O74" s="205" t="e">
        <v>#DIV/0!</v>
      </c>
    </row>
    <row r="75" spans="1:15" x14ac:dyDescent="0.25">
      <c r="A75" s="74" t="s">
        <v>81</v>
      </c>
      <c r="B75" s="205">
        <v>0</v>
      </c>
      <c r="C75" s="205">
        <v>0</v>
      </c>
      <c r="D75" s="205">
        <v>0</v>
      </c>
      <c r="E75" s="205">
        <v>0</v>
      </c>
      <c r="F75" s="205">
        <v>0</v>
      </c>
      <c r="G75" s="205">
        <v>0</v>
      </c>
      <c r="H75" s="205">
        <v>-1.1282570939969424E-2</v>
      </c>
      <c r="I75" s="205">
        <v>0</v>
      </c>
      <c r="J75" s="205">
        <v>0</v>
      </c>
      <c r="K75" s="205">
        <v>0</v>
      </c>
      <c r="L75" s="205">
        <v>0</v>
      </c>
      <c r="M75" s="205">
        <v>0</v>
      </c>
      <c r="N75" s="205">
        <v>-8.0311239349598594E-4</v>
      </c>
      <c r="O75" s="205" t="e">
        <v>#DIV/0!</v>
      </c>
    </row>
    <row r="76" spans="1:15" x14ac:dyDescent="0.25">
      <c r="A76" s="74" t="s">
        <v>82</v>
      </c>
      <c r="B76" s="205">
        <v>-5.3189274947883815E-3</v>
      </c>
      <c r="C76" s="205">
        <v>-7.9821388695529836E-4</v>
      </c>
      <c r="D76" s="205">
        <v>0</v>
      </c>
      <c r="E76" s="205">
        <v>-1.6995967566520061E-2</v>
      </c>
      <c r="F76" s="205">
        <v>-6.9133035291010728E-3</v>
      </c>
      <c r="G76" s="205">
        <v>-8.9547871757253497E-3</v>
      </c>
      <c r="H76" s="205">
        <v>-8.5481805578840903E-3</v>
      </c>
      <c r="I76" s="205">
        <v>-2.4711976806674938E-4</v>
      </c>
      <c r="J76" s="205">
        <v>-1.7071270671095866E-2</v>
      </c>
      <c r="K76" s="205">
        <v>-2.3772906961368682E-2</v>
      </c>
      <c r="L76" s="205">
        <v>-6.1665250587850697E-3</v>
      </c>
      <c r="M76" s="205">
        <v>-3.0275793057767549E-3</v>
      </c>
      <c r="N76" s="205">
        <v>-7.6503532575217517E-3</v>
      </c>
      <c r="O76" s="205" t="e">
        <v>#DIV/0!</v>
      </c>
    </row>
    <row r="77" spans="1:15" x14ac:dyDescent="0.25">
      <c r="A77" s="74" t="s">
        <v>83</v>
      </c>
      <c r="B77" s="205">
        <v>-1.3389317355491412E-4</v>
      </c>
      <c r="C77" s="205">
        <v>0</v>
      </c>
      <c r="D77" s="205">
        <v>0</v>
      </c>
      <c r="E77" s="205">
        <v>-4.7043214072776639E-2</v>
      </c>
      <c r="F77" s="205">
        <v>-7.7305833666659112E-3</v>
      </c>
      <c r="G77" s="205">
        <v>0</v>
      </c>
      <c r="H77" s="205">
        <v>-9.8453790951177709E-3</v>
      </c>
      <c r="I77" s="205">
        <v>0</v>
      </c>
      <c r="J77" s="205">
        <v>0</v>
      </c>
      <c r="K77" s="205">
        <v>-6.1354924385537872E-3</v>
      </c>
      <c r="L77" s="205">
        <v>-4.0514538115401404E-4</v>
      </c>
      <c r="M77" s="205">
        <v>-2.3469711048143549E-2</v>
      </c>
      <c r="N77" s="205">
        <v>-8.1992110007143969E-3</v>
      </c>
      <c r="O77" s="205" t="e">
        <v>#DIV/0!</v>
      </c>
    </row>
    <row r="78" spans="1:15" x14ac:dyDescent="0.25">
      <c r="A78" s="74" t="s">
        <v>85</v>
      </c>
      <c r="B78" s="205">
        <v>-4.493436481413344E-3</v>
      </c>
      <c r="C78" s="205">
        <v>-6.1649285639575621E-3</v>
      </c>
      <c r="D78" s="205">
        <v>-6.8971400914358046E-3</v>
      </c>
      <c r="E78" s="205">
        <v>-1.0606051617996987E-2</v>
      </c>
      <c r="F78" s="205">
        <v>-1.0256163670535206E-2</v>
      </c>
      <c r="G78" s="205">
        <v>0</v>
      </c>
      <c r="H78" s="205">
        <v>0</v>
      </c>
      <c r="I78" s="205">
        <v>0</v>
      </c>
      <c r="J78" s="205">
        <v>0</v>
      </c>
      <c r="K78" s="205">
        <v>0</v>
      </c>
      <c r="L78" s="205">
        <v>0</v>
      </c>
      <c r="M78" s="205">
        <v>-9.9876019073321214E-3</v>
      </c>
      <c r="N78" s="205">
        <v>-4.160205105783508E-3</v>
      </c>
      <c r="O78" s="205" t="e">
        <v>#DIV/0!</v>
      </c>
    </row>
    <row r="79" spans="1:15" x14ac:dyDescent="0.25">
      <c r="A79" s="74" t="s">
        <v>86</v>
      </c>
      <c r="B79" s="205">
        <v>0.52139647732035699</v>
      </c>
      <c r="C79" s="205">
        <v>0.23120830304689624</v>
      </c>
      <c r="D79" s="205">
        <v>0.18478439091134072</v>
      </c>
      <c r="E79" s="205">
        <v>-0.29334863150645413</v>
      </c>
      <c r="F79" s="205">
        <v>-0.2080155377531992</v>
      </c>
      <c r="G79" s="205">
        <v>-0.49968565802531573</v>
      </c>
      <c r="H79" s="205">
        <v>9.3412067635076479E-2</v>
      </c>
      <c r="I79" s="205">
        <v>-0.24581589461244208</v>
      </c>
      <c r="J79" s="205">
        <v>4.4068107128406676E-2</v>
      </c>
      <c r="K79" s="205">
        <v>0.26054342712379136</v>
      </c>
      <c r="L79" s="205">
        <v>0.30412656083396061</v>
      </c>
      <c r="M79" s="205">
        <v>0.38102111022611784</v>
      </c>
      <c r="N79" s="205">
        <v>0.16285041625573871</v>
      </c>
      <c r="O79" s="205" t="e">
        <v>#DIV/0!</v>
      </c>
    </row>
    <row r="80" spans="1:15" x14ac:dyDescent="0.25">
      <c r="A80" s="74" t="s">
        <v>88</v>
      </c>
      <c r="B80" s="205">
        <v>4.9152974707048484E-2</v>
      </c>
      <c r="C80" s="205">
        <v>5.6872742759214112E-2</v>
      </c>
      <c r="D80" s="205">
        <v>5.5273244793512762E-2</v>
      </c>
      <c r="E80" s="205">
        <v>0.10183087069871248</v>
      </c>
      <c r="F80" s="205">
        <v>7.1743259029908718E-2</v>
      </c>
      <c r="G80" s="205">
        <v>3.3905993385928521E-2</v>
      </c>
      <c r="H80" s="205">
        <v>2.8792548049760801E-2</v>
      </c>
      <c r="I80" s="205">
        <v>8.3595321194522593E-2</v>
      </c>
      <c r="J80" s="205">
        <v>9.6452886918872854E-2</v>
      </c>
      <c r="K80" s="205">
        <v>2.7610968090125785E-2</v>
      </c>
      <c r="L80" s="205">
        <v>3.6024041065781429E-2</v>
      </c>
      <c r="M80" s="205">
        <v>1.8395757293170709E-2</v>
      </c>
      <c r="N80" s="205">
        <v>4.6937919573978491E-2</v>
      </c>
      <c r="O80" s="205" t="e">
        <v>#DIV/0!</v>
      </c>
    </row>
    <row r="81" spans="1:15" x14ac:dyDescent="0.25">
      <c r="A81" s="74" t="s">
        <v>90</v>
      </c>
      <c r="B81" s="205">
        <v>0.57054945202740548</v>
      </c>
      <c r="C81" s="205">
        <v>0.28808104580611038</v>
      </c>
      <c r="D81" s="205">
        <v>0.24005763570485347</v>
      </c>
      <c r="E81" s="205">
        <v>-0.19151776080774163</v>
      </c>
      <c r="F81" s="205">
        <v>-0.13627227872329048</v>
      </c>
      <c r="G81" s="205">
        <v>-0.46577966463938725</v>
      </c>
      <c r="H81" s="205">
        <v>0.12220461568483727</v>
      </c>
      <c r="I81" s="205">
        <v>-0.16222057341791948</v>
      </c>
      <c r="J81" s="205">
        <v>0.14052099404727952</v>
      </c>
      <c r="K81" s="205">
        <v>0.28815439521391717</v>
      </c>
      <c r="L81" s="205">
        <v>0.340150601899742</v>
      </c>
      <c r="M81" s="205">
        <v>0.39941686751928857</v>
      </c>
      <c r="N81" s="205">
        <v>0.20978833582971718</v>
      </c>
      <c r="O81" s="205" t="e">
        <v>#DIV/0!</v>
      </c>
    </row>
    <row r="82" spans="1:15" x14ac:dyDescent="0.25">
      <c r="B82" s="205"/>
    </row>
    <row r="83" spans="1:15" x14ac:dyDescent="0.25">
      <c r="B83" s="205"/>
    </row>
  </sheetData>
  <conditionalFormatting sqref="B27:M27">
    <cfRule type="colorScale" priority="5">
      <colorScale>
        <cfvo type="min"/>
        <cfvo type="percentile" val="50"/>
        <cfvo type="max"/>
        <color rgb="FFF8696B"/>
        <color rgb="FFFFEB84"/>
        <color rgb="FF63BE7B"/>
      </colorScale>
    </cfRule>
  </conditionalFormatting>
  <conditionalFormatting sqref="B34:M34">
    <cfRule type="colorScale" priority="4">
      <colorScale>
        <cfvo type="min"/>
        <cfvo type="percentile" val="50"/>
        <cfvo type="max"/>
        <color rgb="FFF8696B"/>
        <color rgb="FFFFEB84"/>
        <color rgb="FF63BE7B"/>
      </colorScale>
    </cfRule>
  </conditionalFormatting>
  <conditionalFormatting sqref="B36:M36">
    <cfRule type="colorScale" priority="6">
      <colorScale>
        <cfvo type="min"/>
        <cfvo type="percentile" val="50"/>
        <cfvo type="max"/>
        <color rgb="FFF8696B"/>
        <color rgb="FFFFEB84"/>
        <color rgb="FF63BE7B"/>
      </colorScale>
    </cfRule>
  </conditionalFormatting>
  <conditionalFormatting sqref="Q4:Q6 Q27 Q34:Q36">
    <cfRule type="colorScale" priority="2">
      <colorScale>
        <cfvo type="min"/>
        <cfvo type="percentile" val="50"/>
        <cfvo type="max"/>
        <color rgb="FFF8696B"/>
        <color rgb="FFFFEB84"/>
        <color rgb="FF63BE7B"/>
      </colorScale>
    </cfRule>
  </conditionalFormatting>
  <conditionalFormatting sqref="Q4:Q36">
    <cfRule type="colorScale" priority="3">
      <colorScale>
        <cfvo type="min"/>
        <cfvo type="percentile" val="50"/>
        <cfvo type="max"/>
        <color rgb="FFF8696B"/>
        <color rgb="FFFFEB84"/>
        <color rgb="FF63BE7B"/>
      </colorScale>
    </cfRule>
  </conditionalFormatting>
  <conditionalFormatting sqref="Q28:Q33 Q8:Q26">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9B06-BD71-47FE-BF6C-3D9A005B700C}">
  <dimension ref="A1:Q44"/>
  <sheetViews>
    <sheetView workbookViewId="0">
      <selection sqref="A1:XFD1048576"/>
    </sheetView>
  </sheetViews>
  <sheetFormatPr defaultColWidth="10.140625" defaultRowHeight="15" x14ac:dyDescent="0.25"/>
  <cols>
    <col min="1" max="1" width="53.42578125" style="74" customWidth="1"/>
    <col min="2" max="2" width="18.42578125" style="170" bestFit="1" customWidth="1"/>
    <col min="3" max="11" width="18.42578125" style="74" bestFit="1" customWidth="1"/>
    <col min="12" max="14" width="20.140625" style="74" bestFit="1" customWidth="1"/>
    <col min="15" max="15" width="10.140625" style="74"/>
    <col min="16" max="16" width="11.85546875" style="74" customWidth="1"/>
    <col min="17" max="17" width="54.140625" style="74" bestFit="1" customWidth="1"/>
    <col min="18" max="18" width="10.42578125" style="74" bestFit="1" customWidth="1"/>
    <col min="19" max="16384" width="10.140625" style="74"/>
  </cols>
  <sheetData>
    <row r="1" spans="1:17" x14ac:dyDescent="0.25">
      <c r="B1" s="161">
        <v>2023</v>
      </c>
      <c r="C1" s="161">
        <v>2023</v>
      </c>
      <c r="D1" s="161">
        <v>2023</v>
      </c>
      <c r="E1" s="161">
        <v>2023</v>
      </c>
      <c r="F1" s="161">
        <v>2023</v>
      </c>
      <c r="G1" s="161">
        <v>2023</v>
      </c>
      <c r="H1" s="161">
        <v>2023</v>
      </c>
      <c r="I1" s="161">
        <v>2023</v>
      </c>
      <c r="J1" s="161">
        <v>2023</v>
      </c>
      <c r="K1" s="161">
        <v>2023</v>
      </c>
      <c r="L1" s="161">
        <v>2023</v>
      </c>
      <c r="M1" s="161">
        <v>2023</v>
      </c>
    </row>
    <row r="2" spans="1:17" ht="15.75" thickBot="1" x14ac:dyDescent="0.3">
      <c r="B2" s="90">
        <v>3.8287782281645096E-2</v>
      </c>
      <c r="C2" s="90">
        <v>2.9275303007025379E-2</v>
      </c>
      <c r="D2" s="90">
        <v>9.0115482392514375E-3</v>
      </c>
      <c r="E2" s="90">
        <v>-4.2891986838520602E-3</v>
      </c>
      <c r="F2" s="90">
        <v>-4.276564027613638E-3</v>
      </c>
      <c r="G2" s="90">
        <v>-1.9476805753878942E-2</v>
      </c>
      <c r="H2" s="90">
        <v>8.6495466110293687E-3</v>
      </c>
      <c r="I2" s="90">
        <v>8.7516483318477532E-3</v>
      </c>
      <c r="J2" s="90">
        <v>6.1501167815381699E-3</v>
      </c>
      <c r="K2" s="90">
        <v>1.7891886961237845E-2</v>
      </c>
      <c r="L2" s="90">
        <v>2.8874759255227769E-2</v>
      </c>
      <c r="M2" s="90">
        <v>2.8228484865019103E-2</v>
      </c>
      <c r="N2" s="90">
        <v>1.8255435423104271E-2</v>
      </c>
      <c r="O2" s="90"/>
      <c r="P2" s="90"/>
    </row>
    <row r="3" spans="1:17" ht="19.5" thickBot="1" x14ac:dyDescent="0.35">
      <c r="A3" s="91" t="s">
        <v>102</v>
      </c>
      <c r="B3" s="92" t="s">
        <v>17</v>
      </c>
      <c r="C3" s="92" t="s">
        <v>18</v>
      </c>
      <c r="D3" s="92" t="s">
        <v>19</v>
      </c>
      <c r="E3" s="92" t="s">
        <v>20</v>
      </c>
      <c r="F3" s="92" t="s">
        <v>21</v>
      </c>
      <c r="G3" s="92" t="s">
        <v>22</v>
      </c>
      <c r="H3" s="92" t="s">
        <v>23</v>
      </c>
      <c r="I3" s="92" t="s">
        <v>24</v>
      </c>
      <c r="J3" s="92" t="s">
        <v>25</v>
      </c>
      <c r="K3" s="92" t="s">
        <v>26</v>
      </c>
      <c r="L3" s="92" t="s">
        <v>27</v>
      </c>
      <c r="M3" s="92" t="s">
        <v>28</v>
      </c>
      <c r="N3" s="93">
        <v>2023</v>
      </c>
      <c r="O3" s="94"/>
      <c r="P3" s="94"/>
    </row>
    <row r="4" spans="1:17" ht="15.75" thickBot="1" x14ac:dyDescent="0.3">
      <c r="A4" s="96" t="s">
        <v>13</v>
      </c>
      <c r="B4" s="162">
        <v>808622690.53600252</v>
      </c>
      <c r="C4" s="162">
        <v>591834374.71000195</v>
      </c>
      <c r="D4" s="162">
        <v>468111057.26000011</v>
      </c>
      <c r="E4" s="162">
        <v>403953667.71999967</v>
      </c>
      <c r="F4" s="162">
        <v>366323935.03479993</v>
      </c>
      <c r="G4" s="162">
        <v>408171861.19800007</v>
      </c>
      <c r="H4" s="162">
        <v>605464180.85599995</v>
      </c>
      <c r="I4" s="162">
        <v>530078030.68999988</v>
      </c>
      <c r="J4" s="162">
        <v>708627210.93029928</v>
      </c>
      <c r="K4" s="162">
        <v>850432838.60460114</v>
      </c>
      <c r="L4" s="162">
        <v>1232518131.5929995</v>
      </c>
      <c r="M4" s="162">
        <v>2107825658.6399975</v>
      </c>
      <c r="N4" s="163">
        <v>9081963637.7727013</v>
      </c>
      <c r="O4" s="99"/>
      <c r="P4" s="99"/>
      <c r="Q4" s="164" t="s">
        <v>13</v>
      </c>
    </row>
    <row r="5" spans="1:17" ht="15.75" thickBot="1" x14ac:dyDescent="0.3">
      <c r="A5" s="102" t="s">
        <v>57</v>
      </c>
      <c r="B5" s="103">
        <v>54560186.281999998</v>
      </c>
      <c r="C5" s="103">
        <v>34553607.872250035</v>
      </c>
      <c r="D5" s="103">
        <v>25697480.67200001</v>
      </c>
      <c r="E5" s="103">
        <v>22895766.720500004</v>
      </c>
      <c r="F5" s="103">
        <v>20849071.295999985</v>
      </c>
      <c r="G5" s="103">
        <v>20489493.256999999</v>
      </c>
      <c r="H5" s="103">
        <v>32534602.706999999</v>
      </c>
      <c r="I5" s="103">
        <v>27637017.06699999</v>
      </c>
      <c r="J5" s="103">
        <v>38102148.581500009</v>
      </c>
      <c r="K5" s="103">
        <v>48483408.349000007</v>
      </c>
      <c r="L5" s="103">
        <v>70037900.311499998</v>
      </c>
      <c r="M5" s="103">
        <v>119120706.2255</v>
      </c>
      <c r="N5" s="104">
        <v>514961389.34125</v>
      </c>
      <c r="O5" s="105"/>
      <c r="P5" s="105"/>
      <c r="Q5" s="165" t="s">
        <v>57</v>
      </c>
    </row>
    <row r="6" spans="1:17" ht="15.75" thickBot="1" x14ac:dyDescent="0.3">
      <c r="A6" s="109" t="s">
        <v>58</v>
      </c>
      <c r="B6" s="110">
        <v>6.7472984521166859E-2</v>
      </c>
      <c r="C6" s="110">
        <v>5.8383915076209048E-2</v>
      </c>
      <c r="D6" s="110">
        <v>5.4896119784940293E-2</v>
      </c>
      <c r="E6" s="110">
        <v>5.6679190090607609E-2</v>
      </c>
      <c r="F6" s="110">
        <v>5.691430262131076E-2</v>
      </c>
      <c r="G6" s="110">
        <v>5.0198201308788291E-2</v>
      </c>
      <c r="H6" s="110">
        <v>5.3734975140895806E-2</v>
      </c>
      <c r="I6" s="110">
        <v>5.2137639115178998E-2</v>
      </c>
      <c r="J6" s="110">
        <v>5.3768960595626553E-2</v>
      </c>
      <c r="K6" s="110">
        <v>5.7010273061129761E-2</v>
      </c>
      <c r="L6" s="110">
        <v>5.6825046639255299E-2</v>
      </c>
      <c r="M6" s="110">
        <v>5.6513547853079354E-2</v>
      </c>
      <c r="N6" s="111">
        <v>5.6701547141135802E-2</v>
      </c>
      <c r="O6" s="110"/>
      <c r="P6" s="110"/>
      <c r="Q6" s="166" t="s">
        <v>58</v>
      </c>
    </row>
    <row r="7" spans="1:17" x14ac:dyDescent="0.25">
      <c r="A7" s="114" t="s">
        <v>59</v>
      </c>
      <c r="B7" s="115"/>
      <c r="C7" s="115"/>
      <c r="D7" s="115"/>
      <c r="E7" s="115"/>
      <c r="F7" s="115"/>
      <c r="G7" s="115"/>
      <c r="H7" s="115"/>
      <c r="I7" s="115"/>
      <c r="J7" s="115"/>
      <c r="K7" s="115"/>
      <c r="L7" s="115"/>
      <c r="M7" s="115"/>
      <c r="N7" s="116"/>
      <c r="O7" s="117" t="s">
        <v>60</v>
      </c>
      <c r="P7" s="117" t="s">
        <v>61</v>
      </c>
      <c r="Q7" s="167" t="s">
        <v>59</v>
      </c>
    </row>
    <row r="8" spans="1:17" x14ac:dyDescent="0.25">
      <c r="A8" s="120" t="s">
        <v>62</v>
      </c>
      <c r="B8" s="121">
        <v>-8027076.8799999999</v>
      </c>
      <c r="C8" s="121">
        <v>-7716335.459999999</v>
      </c>
      <c r="D8" s="121">
        <v>-9026108.0100000016</v>
      </c>
      <c r="E8" s="121">
        <v>-9780915.1000000015</v>
      </c>
      <c r="F8" s="121">
        <v>-10858336.259999998</v>
      </c>
      <c r="G8" s="121">
        <v>-15900313.17</v>
      </c>
      <c r="H8" s="121">
        <v>-11742945.709999999</v>
      </c>
      <c r="I8" s="121">
        <v>-12932031.420000004</v>
      </c>
      <c r="J8" s="121">
        <v>-14072615.959999999</v>
      </c>
      <c r="K8" s="121">
        <v>-17233021.060000002</v>
      </c>
      <c r="L8" s="121">
        <v>-20329002.630000003</v>
      </c>
      <c r="M8" s="121">
        <v>-30037026.849999994</v>
      </c>
      <c r="N8" s="122">
        <v>-167655728.50999999</v>
      </c>
      <c r="O8" s="123">
        <v>-0.32556951255019118</v>
      </c>
      <c r="P8" s="123">
        <v>0.42844866125579434</v>
      </c>
      <c r="Q8" s="168" t="s">
        <v>62</v>
      </c>
    </row>
    <row r="9" spans="1:17" x14ac:dyDescent="0.25">
      <c r="A9" s="126" t="s">
        <v>33</v>
      </c>
      <c r="B9" s="121">
        <v>-8282156.4699999988</v>
      </c>
      <c r="C9" s="121">
        <v>-914534.6399999999</v>
      </c>
      <c r="D9" s="121">
        <v>-4800945.3</v>
      </c>
      <c r="E9" s="121">
        <v>-8735953.2800000012</v>
      </c>
      <c r="F9" s="121">
        <v>-4693732.8599999994</v>
      </c>
      <c r="G9" s="121">
        <v>-5319344.2100000009</v>
      </c>
      <c r="H9" s="121">
        <v>-5105457</v>
      </c>
      <c r="I9" s="121">
        <v>-800204.37</v>
      </c>
      <c r="J9" s="121">
        <v>-9659288.2599999998</v>
      </c>
      <c r="K9" s="121">
        <v>-5157864.45</v>
      </c>
      <c r="L9" s="121">
        <v>-779782.96000000008</v>
      </c>
      <c r="M9" s="121">
        <v>-10740731.949999997</v>
      </c>
      <c r="N9" s="127">
        <v>-64989995.75</v>
      </c>
      <c r="O9" s="123">
        <v>-0.12620362826257059</v>
      </c>
      <c r="P9" s="123">
        <v>0.16608365799112212</v>
      </c>
      <c r="Q9" s="169" t="s">
        <v>33</v>
      </c>
    </row>
    <row r="10" spans="1:17" x14ac:dyDescent="0.25">
      <c r="A10" s="126" t="s">
        <v>32</v>
      </c>
      <c r="B10" s="121">
        <v>-4097525.4800000004</v>
      </c>
      <c r="C10" s="121">
        <v>-4048759.16</v>
      </c>
      <c r="D10" s="121">
        <v>-2941526.91</v>
      </c>
      <c r="E10" s="121">
        <v>-1903394.29</v>
      </c>
      <c r="F10" s="121">
        <v>-2099788.39</v>
      </c>
      <c r="G10" s="121">
        <v>-2084209.28</v>
      </c>
      <c r="H10" s="129">
        <v>-4102386.52</v>
      </c>
      <c r="I10" s="129">
        <v>-2782687.6000000006</v>
      </c>
      <c r="J10" s="129">
        <v>-2649201.0099999998</v>
      </c>
      <c r="K10" s="129">
        <v>-3613944.88</v>
      </c>
      <c r="L10" s="129">
        <v>-4774818.47</v>
      </c>
      <c r="M10" s="129">
        <v>-8123116.4799999995</v>
      </c>
      <c r="N10" s="127">
        <v>-43221358.469999999</v>
      </c>
      <c r="O10" s="123">
        <v>-8.3931260410202241E-2</v>
      </c>
      <c r="P10" s="123">
        <v>0.11045332801153737</v>
      </c>
      <c r="Q10" s="169" t="s">
        <v>32</v>
      </c>
    </row>
    <row r="11" spans="1:17" x14ac:dyDescent="0.25">
      <c r="A11" s="126" t="s">
        <v>36</v>
      </c>
      <c r="B11" s="121">
        <v>-816118.64999999991</v>
      </c>
      <c r="C11" s="121">
        <v>-829417.52</v>
      </c>
      <c r="D11" s="121">
        <v>-1003894.03</v>
      </c>
      <c r="E11" s="121">
        <v>-1123250.3899999999</v>
      </c>
      <c r="F11" s="121">
        <v>-995174.34000000008</v>
      </c>
      <c r="G11" s="121">
        <v>-1331957.55</v>
      </c>
      <c r="H11" s="121">
        <v>-2107383.83</v>
      </c>
      <c r="I11" s="121">
        <v>-1350656.29</v>
      </c>
      <c r="J11" s="121">
        <v>-1552646.74</v>
      </c>
      <c r="K11" s="121">
        <v>-1949875.98</v>
      </c>
      <c r="L11" s="121">
        <v>-1562211.62</v>
      </c>
      <c r="M11" s="121">
        <v>-2829192.11</v>
      </c>
      <c r="N11" s="127">
        <v>-17451779.050000001</v>
      </c>
      <c r="O11" s="123">
        <v>-3.3889490379705366E-2</v>
      </c>
      <c r="P11" s="123">
        <v>4.4598484268662697E-2</v>
      </c>
      <c r="Q11" s="169" t="s">
        <v>36</v>
      </c>
    </row>
    <row r="12" spans="1:17" x14ac:dyDescent="0.25">
      <c r="A12" s="126" t="s">
        <v>35</v>
      </c>
      <c r="B12" s="121">
        <v>-658569.32000000018</v>
      </c>
      <c r="C12" s="121">
        <v>-810189.37</v>
      </c>
      <c r="D12" s="121">
        <v>-879103.33</v>
      </c>
      <c r="E12" s="121">
        <v>-1037258.34</v>
      </c>
      <c r="F12" s="121">
        <v>-809335.30999999994</v>
      </c>
      <c r="G12" s="121">
        <v>-1122721.1399999999</v>
      </c>
      <c r="H12" s="129">
        <v>-1502467.88</v>
      </c>
      <c r="I12" s="129">
        <v>-1755985.6399999994</v>
      </c>
      <c r="J12" s="129">
        <v>-1947130.5400000003</v>
      </c>
      <c r="K12" s="129">
        <v>-1603902.27</v>
      </c>
      <c r="L12" s="129">
        <v>-2335761.6000000006</v>
      </c>
      <c r="M12" s="129">
        <v>-1961826.49</v>
      </c>
      <c r="N12" s="127">
        <v>-16424251.229999999</v>
      </c>
      <c r="O12" s="123">
        <v>-3.1894141133591132E-2</v>
      </c>
      <c r="P12" s="123">
        <v>4.1972609669598059E-2</v>
      </c>
      <c r="Q12" s="169" t="s">
        <v>35</v>
      </c>
    </row>
    <row r="13" spans="1:17" x14ac:dyDescent="0.25">
      <c r="A13" s="126" t="s">
        <v>34</v>
      </c>
      <c r="B13" s="121">
        <v>-8097.96</v>
      </c>
      <c r="C13" s="121">
        <v>-8097.96</v>
      </c>
      <c r="D13" s="121">
        <v>-12021.41</v>
      </c>
      <c r="E13" s="121">
        <v>-18327.960000000003</v>
      </c>
      <c r="F13" s="121">
        <v>-129868.52</v>
      </c>
      <c r="G13" s="121">
        <v>-66928.61</v>
      </c>
      <c r="H13" s="121">
        <v>-94747.08</v>
      </c>
      <c r="I13" s="121">
        <v>-150536.44</v>
      </c>
      <c r="J13" s="121">
        <v>-60045.61</v>
      </c>
      <c r="K13" s="121">
        <v>-52781.07</v>
      </c>
      <c r="L13" s="121">
        <v>-106215.78</v>
      </c>
      <c r="M13" s="121">
        <v>-69845.079999999987</v>
      </c>
      <c r="N13" s="127">
        <v>-777513.48</v>
      </c>
      <c r="O13" s="123">
        <v>-1.5098481091846759E-3</v>
      </c>
      <c r="P13" s="123">
        <v>1.9869563215936534E-3</v>
      </c>
      <c r="Q13" s="169" t="s">
        <v>34</v>
      </c>
    </row>
    <row r="14" spans="1:17" x14ac:dyDescent="0.25">
      <c r="A14" s="126" t="s">
        <v>67</v>
      </c>
      <c r="B14" s="121">
        <v>-120762.98999999999</v>
      </c>
      <c r="C14" s="121">
        <v>-113956.19999999998</v>
      </c>
      <c r="D14" s="121">
        <v>-169630.37999999998</v>
      </c>
      <c r="E14" s="121">
        <v>-120473.87000000001</v>
      </c>
      <c r="F14" s="121">
        <v>-153067.87999999998</v>
      </c>
      <c r="G14" s="121">
        <v>-151243.34</v>
      </c>
      <c r="H14" s="121">
        <v>-429079.74000000005</v>
      </c>
      <c r="I14" s="121">
        <v>-541163.062960373</v>
      </c>
      <c r="J14" s="121">
        <v>-596602.88638408307</v>
      </c>
      <c r="K14" s="121">
        <v>-571376.38256185153</v>
      </c>
      <c r="L14" s="121">
        <v>-730366.54</v>
      </c>
      <c r="M14" s="121">
        <v>-1404741.1099999999</v>
      </c>
      <c r="N14" s="127">
        <v>-5102464.3819063082</v>
      </c>
      <c r="O14" s="123">
        <v>-9.9084406860745298E-3</v>
      </c>
      <c r="P14" s="123">
        <v>1.3039483070229462E-2</v>
      </c>
      <c r="Q14" s="169" t="s">
        <v>67</v>
      </c>
    </row>
    <row r="15" spans="1:17" x14ac:dyDescent="0.25">
      <c r="A15" s="126" t="s">
        <v>40</v>
      </c>
      <c r="B15" s="121">
        <v>-332207.99</v>
      </c>
      <c r="C15" s="121">
        <v>-314227.69</v>
      </c>
      <c r="D15" s="121">
        <v>-378360.01000000007</v>
      </c>
      <c r="E15" s="121">
        <v>-381569.84</v>
      </c>
      <c r="F15" s="121">
        <v>-436467.58</v>
      </c>
      <c r="G15" s="121">
        <v>-442675.03</v>
      </c>
      <c r="H15" s="129">
        <v>-475456.92000000004</v>
      </c>
      <c r="I15" s="129">
        <v>-446433.64</v>
      </c>
      <c r="J15" s="129">
        <v>-527923.56999999995</v>
      </c>
      <c r="K15" s="129">
        <v>-577014.66999999993</v>
      </c>
      <c r="L15" s="129">
        <v>-671553.16999999993</v>
      </c>
      <c r="M15" s="129">
        <v>-758009.72</v>
      </c>
      <c r="N15" s="127">
        <v>-5741899.8299999991</v>
      </c>
      <c r="O15" s="123">
        <v>-1.1150156009453766E-2</v>
      </c>
      <c r="P15" s="123">
        <v>1.4673577318782979E-2</v>
      </c>
      <c r="Q15" s="169" t="s">
        <v>40</v>
      </c>
    </row>
    <row r="16" spans="1:17" x14ac:dyDescent="0.25">
      <c r="A16" s="126" t="s">
        <v>69</v>
      </c>
      <c r="B16" s="121">
        <v>-401684.06999999989</v>
      </c>
      <c r="C16" s="121">
        <v>-1198909.52</v>
      </c>
      <c r="D16" s="121">
        <v>-881148.34</v>
      </c>
      <c r="E16" s="121">
        <v>-288758.64</v>
      </c>
      <c r="F16" s="121">
        <v>-539977.69999999995</v>
      </c>
      <c r="G16" s="121">
        <v>-349701.08</v>
      </c>
      <c r="H16" s="121">
        <v>-375157.03</v>
      </c>
      <c r="I16" s="121">
        <v>-174734.6</v>
      </c>
      <c r="J16" s="121">
        <v>-283040.08</v>
      </c>
      <c r="K16" s="121">
        <v>-320307.95999999996</v>
      </c>
      <c r="L16" s="121">
        <v>-525867.58000000007</v>
      </c>
      <c r="M16" s="121">
        <v>-711027.19999999995</v>
      </c>
      <c r="N16" s="127">
        <v>-6050313.7999999998</v>
      </c>
      <c r="O16" s="123">
        <v>-1.1749062988469281E-2</v>
      </c>
      <c r="P16" s="123">
        <v>1.5461737399762279E-2</v>
      </c>
      <c r="Q16" s="169" t="s">
        <v>69</v>
      </c>
    </row>
    <row r="17" spans="1:17" x14ac:dyDescent="0.25">
      <c r="A17" s="126" t="s">
        <v>42</v>
      </c>
      <c r="B17" s="121">
        <v>-100027.86</v>
      </c>
      <c r="C17" s="121">
        <v>-266025.8</v>
      </c>
      <c r="D17" s="121">
        <v>-78521.810000000012</v>
      </c>
      <c r="E17" s="121">
        <v>-90958.000000000015</v>
      </c>
      <c r="F17" s="121">
        <v>-314590.95</v>
      </c>
      <c r="G17" s="121">
        <v>-586332.04</v>
      </c>
      <c r="H17" s="121">
        <v>-165738.78</v>
      </c>
      <c r="I17" s="121">
        <v>-122444.93</v>
      </c>
      <c r="J17" s="121">
        <v>-143070.63</v>
      </c>
      <c r="K17" s="121">
        <v>-590856.97</v>
      </c>
      <c r="L17" s="121">
        <v>-248251.16</v>
      </c>
      <c r="M17" s="121">
        <v>-465839.03000000009</v>
      </c>
      <c r="N17" s="127">
        <v>-3172657.96</v>
      </c>
      <c r="O17" s="123">
        <v>-6.1609627938485527E-3</v>
      </c>
      <c r="P17" s="123">
        <v>8.1078115711594161E-3</v>
      </c>
      <c r="Q17" s="169" t="s">
        <v>42</v>
      </c>
    </row>
    <row r="18" spans="1:17" x14ac:dyDescent="0.25">
      <c r="A18" s="126" t="s">
        <v>47</v>
      </c>
      <c r="B18" s="121">
        <v>-112992.6</v>
      </c>
      <c r="C18" s="121">
        <v>-42278.11</v>
      </c>
      <c r="D18" s="121">
        <v>-118686.06</v>
      </c>
      <c r="E18" s="121">
        <v>-20567.12</v>
      </c>
      <c r="F18" s="121">
        <v>-94091.37</v>
      </c>
      <c r="G18" s="121">
        <v>-29228</v>
      </c>
      <c r="H18" s="121">
        <v>-146354.88</v>
      </c>
      <c r="I18" s="121">
        <v>-24243.47</v>
      </c>
      <c r="J18" s="121">
        <v>-67069.02</v>
      </c>
      <c r="K18" s="121">
        <v>-265005.76</v>
      </c>
      <c r="L18" s="121">
        <v>-283014.81</v>
      </c>
      <c r="M18" s="121">
        <v>-228795.39</v>
      </c>
      <c r="N18" s="127">
        <v>-1432326.5899999999</v>
      </c>
      <c r="O18" s="123">
        <v>-2.781425209047738E-3</v>
      </c>
      <c r="P18" s="123">
        <v>3.660348593039417E-3</v>
      </c>
      <c r="Q18" s="169" t="s">
        <v>47</v>
      </c>
    </row>
    <row r="19" spans="1:17" x14ac:dyDescent="0.25">
      <c r="A19" s="126" t="s">
        <v>45</v>
      </c>
      <c r="B19" s="121">
        <v>-55824.51</v>
      </c>
      <c r="C19" s="121">
        <v>-113574.22000000002</v>
      </c>
      <c r="D19" s="121">
        <v>-453220.46</v>
      </c>
      <c r="E19" s="121">
        <v>-158926.6</v>
      </c>
      <c r="F19" s="121">
        <v>-94984.87999999999</v>
      </c>
      <c r="G19" s="121">
        <v>-129291.95</v>
      </c>
      <c r="H19" s="121">
        <v>-318612.82</v>
      </c>
      <c r="I19" s="121">
        <v>-63626.979999999996</v>
      </c>
      <c r="J19" s="121">
        <v>-1079756.95</v>
      </c>
      <c r="K19" s="121">
        <v>153664.94000000024</v>
      </c>
      <c r="L19" s="121">
        <v>-83685.900000000009</v>
      </c>
      <c r="M19" s="121">
        <v>-100251.48</v>
      </c>
      <c r="N19" s="127">
        <v>-2498091.8099999996</v>
      </c>
      <c r="O19" s="123">
        <v>-4.8510274007059319E-3</v>
      </c>
      <c r="P19" s="123">
        <v>6.3839398820465867E-3</v>
      </c>
      <c r="Q19" s="169" t="s">
        <v>45</v>
      </c>
    </row>
    <row r="20" spans="1:17" s="89" customFormat="1" x14ac:dyDescent="0.25">
      <c r="A20" s="126" t="s">
        <v>41</v>
      </c>
      <c r="B20" s="121">
        <v>-124184.51</v>
      </c>
      <c r="C20" s="121">
        <v>-124919.27</v>
      </c>
      <c r="D20" s="121">
        <v>-140712.81</v>
      </c>
      <c r="E20" s="121">
        <v>-141569.82999999999</v>
      </c>
      <c r="F20" s="121">
        <v>-402495.42</v>
      </c>
      <c r="G20" s="121">
        <v>-17609.010000000002</v>
      </c>
      <c r="H20" s="121">
        <v>-227827.27999999997</v>
      </c>
      <c r="I20" s="121">
        <v>-435866.39</v>
      </c>
      <c r="J20" s="121">
        <v>-237428.21</v>
      </c>
      <c r="K20" s="121">
        <v>-402192.44</v>
      </c>
      <c r="L20" s="121">
        <v>-421171.31</v>
      </c>
      <c r="M20" s="121">
        <v>-659539.59</v>
      </c>
      <c r="N20" s="127">
        <v>-3335516.07</v>
      </c>
      <c r="O20" s="123">
        <v>-6.4772158438264E-3</v>
      </c>
      <c r="P20" s="123">
        <v>8.5239997910566377E-3</v>
      </c>
      <c r="Q20" s="169" t="s">
        <v>41</v>
      </c>
    </row>
    <row r="21" spans="1:17" x14ac:dyDescent="0.25">
      <c r="A21" s="126" t="s">
        <v>44</v>
      </c>
      <c r="B21" s="121">
        <v>-272483.3887594557</v>
      </c>
      <c r="C21" s="121">
        <v>-336884.73264133354</v>
      </c>
      <c r="D21" s="121">
        <v>-302547.02817452571</v>
      </c>
      <c r="E21" s="121">
        <v>-470274.02042183391</v>
      </c>
      <c r="F21" s="121">
        <v>-417590.60902368993</v>
      </c>
      <c r="G21" s="121">
        <v>-294427.54175268265</v>
      </c>
      <c r="H21" s="121">
        <v>-201966.6733773087</v>
      </c>
      <c r="I21" s="121">
        <v>-448081.15100233094</v>
      </c>
      <c r="J21" s="121">
        <v>-317689.24331891577</v>
      </c>
      <c r="K21" s="121">
        <v>-60284.959999999999</v>
      </c>
      <c r="L21" s="121">
        <v>-1100023.0240489983</v>
      </c>
      <c r="M21" s="121">
        <v>-919176.50248192321</v>
      </c>
      <c r="N21" s="127">
        <v>-5141428.8750029989</v>
      </c>
      <c r="O21" s="123">
        <v>-9.9841055687301689E-3</v>
      </c>
      <c r="P21" s="123">
        <v>1.3139057865866654E-2</v>
      </c>
      <c r="Q21" s="169" t="s">
        <v>44</v>
      </c>
    </row>
    <row r="22" spans="1:17" x14ac:dyDescent="0.25">
      <c r="A22" s="126" t="s">
        <v>43</v>
      </c>
      <c r="B22" s="121">
        <v>-173043.27</v>
      </c>
      <c r="C22" s="121">
        <v>-290642.19</v>
      </c>
      <c r="D22" s="121">
        <v>-266969.19</v>
      </c>
      <c r="E22" s="121">
        <v>-214223.17</v>
      </c>
      <c r="F22" s="121">
        <v>-312663.89</v>
      </c>
      <c r="G22" s="121">
        <v>-380062.68000000005</v>
      </c>
      <c r="H22" s="129">
        <v>-276379.17999999993</v>
      </c>
      <c r="I22" s="129">
        <v>-818447</v>
      </c>
      <c r="J22" s="129">
        <v>-422053.54</v>
      </c>
      <c r="K22" s="129">
        <v>-948202.21000000008</v>
      </c>
      <c r="L22" s="129">
        <v>-448621.34</v>
      </c>
      <c r="M22" s="129">
        <v>-588019.35000000009</v>
      </c>
      <c r="N22" s="127">
        <v>-5139327.01</v>
      </c>
      <c r="O22" s="123">
        <v>-9.9800239714560746E-3</v>
      </c>
      <c r="P22" s="123">
        <v>1.3133686494099767E-2</v>
      </c>
      <c r="Q22" s="169" t="s">
        <v>43</v>
      </c>
    </row>
    <row r="23" spans="1:17" x14ac:dyDescent="0.25">
      <c r="A23" s="126" t="s">
        <v>70</v>
      </c>
      <c r="B23" s="121">
        <v>-17060.809999999998</v>
      </c>
      <c r="C23" s="121">
        <v>-98725.38</v>
      </c>
      <c r="D23" s="121">
        <v>-25680.22</v>
      </c>
      <c r="E23" s="121">
        <v>-141983.81</v>
      </c>
      <c r="F23" s="121">
        <v>-63513.1</v>
      </c>
      <c r="G23" s="121">
        <v>-233332.68</v>
      </c>
      <c r="H23" s="129">
        <v>-25650.73</v>
      </c>
      <c r="I23" s="129">
        <v>-150817.57</v>
      </c>
      <c r="J23" s="129">
        <v>-128446.23</v>
      </c>
      <c r="K23" s="129">
        <v>-74594.010000000009</v>
      </c>
      <c r="L23" s="129">
        <v>-48888.09</v>
      </c>
      <c r="M23" s="129">
        <v>-22843.19</v>
      </c>
      <c r="N23" s="127">
        <v>-1031535.82</v>
      </c>
      <c r="O23" s="123">
        <v>-2.0031323539024225E-3</v>
      </c>
      <c r="P23" s="123">
        <v>2.6361171493763593E-3</v>
      </c>
      <c r="Q23" s="169" t="s">
        <v>70</v>
      </c>
    </row>
    <row r="24" spans="1:17" x14ac:dyDescent="0.25">
      <c r="A24" s="126"/>
      <c r="C24" s="170"/>
      <c r="D24" s="170"/>
      <c r="E24" s="170"/>
      <c r="F24" s="170"/>
      <c r="G24" s="170"/>
      <c r="H24" s="121"/>
      <c r="I24" s="121"/>
      <c r="J24" s="121"/>
      <c r="K24" s="121"/>
      <c r="L24" s="121"/>
      <c r="M24" s="121"/>
      <c r="N24" s="127"/>
      <c r="O24" s="123"/>
      <c r="P24" s="123"/>
      <c r="Q24" s="169"/>
    </row>
    <row r="25" spans="1:17" x14ac:dyDescent="0.25">
      <c r="A25" s="131" t="s">
        <v>72</v>
      </c>
      <c r="B25" s="132">
        <v>-23599816.758759454</v>
      </c>
      <c r="C25" s="132">
        <v>-17227477.22264133</v>
      </c>
      <c r="D25" s="132">
        <v>-21479075.298174527</v>
      </c>
      <c r="E25" s="132">
        <v>-24628404.260421839</v>
      </c>
      <c r="F25" s="132">
        <v>-22415679.059023686</v>
      </c>
      <c r="G25" s="132">
        <v>-28439377.311752684</v>
      </c>
      <c r="H25" s="132">
        <v>-27297612.053377312</v>
      </c>
      <c r="I25" s="132">
        <v>-22997960.553962711</v>
      </c>
      <c r="J25" s="132">
        <v>-33744008.479702987</v>
      </c>
      <c r="K25" s="132">
        <v>-33267560.132561855</v>
      </c>
      <c r="L25" s="132">
        <v>-34449235.984049</v>
      </c>
      <c r="M25" s="132">
        <v>-59619981.522481911</v>
      </c>
      <c r="N25" s="133">
        <v>-349166188.63690931</v>
      </c>
      <c r="O25" s="134"/>
      <c r="P25" s="134"/>
      <c r="Q25" s="171" t="s">
        <v>72</v>
      </c>
    </row>
    <row r="26" spans="1:17" s="89" customFormat="1" ht="15.75" thickBot="1" x14ac:dyDescent="0.3">
      <c r="A26" s="136" t="s">
        <v>74</v>
      </c>
      <c r="B26" s="137">
        <v>-0.43254648429500125</v>
      </c>
      <c r="C26" s="137">
        <v>-0.49857245837638559</v>
      </c>
      <c r="D26" s="137">
        <v>-0.8358436211055561</v>
      </c>
      <c r="E26" s="137">
        <v>-1.0756750171799443</v>
      </c>
      <c r="F26" s="137">
        <v>-1.075140409890788</v>
      </c>
      <c r="G26" s="137">
        <v>-1.3879980805302101</v>
      </c>
      <c r="H26" s="137">
        <v>-0.83903320717372953</v>
      </c>
      <c r="I26" s="137">
        <v>-0.8321433712693781</v>
      </c>
      <c r="J26" s="137">
        <v>-0.8856195709678939</v>
      </c>
      <c r="K26" s="137">
        <v>-0.68616380872175242</v>
      </c>
      <c r="L26" s="137">
        <v>-0.49186563033490233</v>
      </c>
      <c r="M26" s="137">
        <v>-0.50050057132484616</v>
      </c>
      <c r="N26" s="138">
        <v>-0.67804343367096009</v>
      </c>
      <c r="O26" s="139"/>
      <c r="P26" s="139"/>
      <c r="Q26" s="172" t="s">
        <v>74</v>
      </c>
    </row>
    <row r="27" spans="1:17" ht="15.75" thickBot="1" x14ac:dyDescent="0.3">
      <c r="A27" s="142" t="s">
        <v>75</v>
      </c>
      <c r="B27" s="143">
        <v>30960369.523240544</v>
      </c>
      <c r="C27" s="143">
        <v>17326130.649608705</v>
      </c>
      <c r="D27" s="143">
        <v>4218405.373825483</v>
      </c>
      <c r="E27" s="143">
        <v>-1732637.5399218351</v>
      </c>
      <c r="F27" s="143">
        <v>-1566607.7630237006</v>
      </c>
      <c r="G27" s="143">
        <v>-7949884.0547526851</v>
      </c>
      <c r="H27" s="143">
        <v>5236990.6536226869</v>
      </c>
      <c r="I27" s="143">
        <v>4639056.5130372792</v>
      </c>
      <c r="J27" s="143">
        <v>4358140.1017970219</v>
      </c>
      <c r="K27" s="143">
        <v>15215848.216438152</v>
      </c>
      <c r="L27" s="143">
        <v>35588664.327450998</v>
      </c>
      <c r="M27" s="143">
        <v>59500724.703018092</v>
      </c>
      <c r="N27" s="144">
        <v>165795200.7043407</v>
      </c>
      <c r="O27" s="145">
        <v>0.32195656632903991</v>
      </c>
      <c r="P27" s="145" t="s">
        <v>76</v>
      </c>
      <c r="Q27" s="173" t="s">
        <v>75</v>
      </c>
    </row>
    <row r="28" spans="1:17" s="89" customFormat="1" x14ac:dyDescent="0.25">
      <c r="A28" s="126" t="s">
        <v>77</v>
      </c>
      <c r="B28" s="121">
        <v>-544879.83999999985</v>
      </c>
      <c r="C28" s="121">
        <v>-368610.97</v>
      </c>
      <c r="D28" s="121">
        <v>-538565.32000000007</v>
      </c>
      <c r="E28" s="121">
        <v>-378859.84</v>
      </c>
      <c r="F28" s="121">
        <v>-496569.13</v>
      </c>
      <c r="G28" s="121">
        <v>-463502.78</v>
      </c>
      <c r="H28" s="121">
        <v>-551335.08000000007</v>
      </c>
      <c r="I28" s="121">
        <v>-1573087.25</v>
      </c>
      <c r="J28" s="121">
        <v>-183347.64000000004</v>
      </c>
      <c r="K28" s="121">
        <v>-3607006.21</v>
      </c>
      <c r="L28" s="121">
        <v>-5990258.7500000009</v>
      </c>
      <c r="M28" s="121">
        <v>-6057832.3200000003</v>
      </c>
      <c r="N28" s="127">
        <v>-20753855.129999999</v>
      </c>
      <c r="O28" s="123">
        <v>-4.0301769335655997E-2</v>
      </c>
      <c r="P28" s="123">
        <v>5.3037027278282523E-2</v>
      </c>
      <c r="Q28" s="169" t="s">
        <v>77</v>
      </c>
    </row>
    <row r="29" spans="1:17" s="89" customFormat="1" x14ac:dyDescent="0.25">
      <c r="A29" s="126"/>
      <c r="B29" s="121"/>
      <c r="C29" s="121"/>
      <c r="D29" s="121"/>
      <c r="E29" s="121"/>
      <c r="F29" s="121"/>
      <c r="G29" s="121"/>
      <c r="H29" s="121"/>
      <c r="I29" s="121"/>
      <c r="J29" s="121"/>
      <c r="K29" s="121"/>
      <c r="L29" s="121"/>
      <c r="M29" s="121"/>
      <c r="N29" s="127"/>
      <c r="O29" s="123"/>
      <c r="P29" s="123"/>
      <c r="Q29" s="169"/>
    </row>
    <row r="30" spans="1:17" s="89" customFormat="1" x14ac:dyDescent="0.25">
      <c r="A30" s="126"/>
      <c r="B30" s="121"/>
      <c r="C30" s="121"/>
      <c r="D30" s="121"/>
      <c r="E30" s="121"/>
      <c r="F30" s="121"/>
      <c r="G30" s="121"/>
      <c r="H30" s="121"/>
      <c r="I30" s="121"/>
      <c r="J30" s="121"/>
      <c r="K30" s="121"/>
      <c r="L30" s="121"/>
      <c r="M30" s="121"/>
      <c r="N30" s="127"/>
      <c r="O30" s="123"/>
      <c r="P30" s="123"/>
      <c r="Q30" s="169"/>
    </row>
    <row r="31" spans="1:17" s="89" customFormat="1" x14ac:dyDescent="0.25">
      <c r="A31" s="126" t="s">
        <v>82</v>
      </c>
      <c r="B31" s="121">
        <v>-266161.99</v>
      </c>
      <c r="C31" s="121">
        <v>0</v>
      </c>
      <c r="D31" s="121">
        <v>-30036.2</v>
      </c>
      <c r="E31" s="121">
        <v>-379366.09</v>
      </c>
      <c r="F31" s="121">
        <v>-52026.66</v>
      </c>
      <c r="G31" s="121">
        <v>0</v>
      </c>
      <c r="H31" s="121">
        <v>-777478.8899999999</v>
      </c>
      <c r="I31" s="121">
        <v>-1055334.9200000002</v>
      </c>
      <c r="J31" s="121">
        <v>0</v>
      </c>
      <c r="K31" s="121">
        <v>-82642.83</v>
      </c>
      <c r="L31" s="121">
        <v>-340481.45</v>
      </c>
      <c r="M31" s="121">
        <v>-126606.34</v>
      </c>
      <c r="N31" s="127">
        <v>-3110135.37</v>
      </c>
      <c r="O31" s="123">
        <v>-6.0395506039366449E-3</v>
      </c>
      <c r="P31" s="123">
        <v>7.9480334340100659E-3</v>
      </c>
      <c r="Q31" s="169" t="s">
        <v>82</v>
      </c>
    </row>
    <row r="32" spans="1:17" s="89" customFormat="1" x14ac:dyDescent="0.25">
      <c r="A32" s="126" t="s">
        <v>84</v>
      </c>
      <c r="B32" s="121">
        <v>-1009800</v>
      </c>
      <c r="C32" s="121">
        <v>0</v>
      </c>
      <c r="D32" s="121">
        <v>-1558560</v>
      </c>
      <c r="E32" s="121">
        <v>0</v>
      </c>
      <c r="F32" s="121">
        <v>0</v>
      </c>
      <c r="G32" s="121">
        <v>0</v>
      </c>
      <c r="H32" s="121">
        <v>0</v>
      </c>
      <c r="I32" s="121">
        <v>0</v>
      </c>
      <c r="J32" s="121">
        <v>0</v>
      </c>
      <c r="K32" s="121">
        <v>0</v>
      </c>
      <c r="L32" s="121">
        <v>0</v>
      </c>
      <c r="M32" s="121">
        <v>0</v>
      </c>
      <c r="N32" s="127">
        <v>-2568360</v>
      </c>
      <c r="O32" s="123">
        <v>-4.9874807182835644E-3</v>
      </c>
      <c r="P32" s="123">
        <v>6.5635121054470674E-3</v>
      </c>
      <c r="Q32" s="169" t="s">
        <v>84</v>
      </c>
    </row>
    <row r="33" spans="1:17" s="89" customFormat="1" x14ac:dyDescent="0.25">
      <c r="A33" s="126" t="s">
        <v>85</v>
      </c>
      <c r="B33" s="121">
        <v>0</v>
      </c>
      <c r="C33" s="121">
        <v>0</v>
      </c>
      <c r="D33" s="121">
        <v>0</v>
      </c>
      <c r="E33" s="121">
        <v>0</v>
      </c>
      <c r="F33" s="121">
        <v>0</v>
      </c>
      <c r="G33" s="121">
        <v>-265288</v>
      </c>
      <c r="H33" s="121">
        <v>-500000</v>
      </c>
      <c r="I33" s="121">
        <v>0</v>
      </c>
      <c r="J33" s="121">
        <v>0</v>
      </c>
      <c r="K33" s="121">
        <v>0</v>
      </c>
      <c r="L33" s="121">
        <v>-360000</v>
      </c>
      <c r="M33" s="121">
        <v>-1025721</v>
      </c>
      <c r="N33" s="127">
        <v>-2151009</v>
      </c>
      <c r="O33" s="123">
        <v>-4.1770296657611906E-3</v>
      </c>
      <c r="P33" s="123">
        <v>5.4969605547608557E-3</v>
      </c>
      <c r="Q33" s="169" t="s">
        <v>85</v>
      </c>
    </row>
    <row r="34" spans="1:17" s="89" customFormat="1" x14ac:dyDescent="0.25">
      <c r="A34" s="126" t="s">
        <v>103</v>
      </c>
      <c r="B34" s="121">
        <v>0</v>
      </c>
      <c r="C34" s="121">
        <v>0</v>
      </c>
      <c r="D34" s="121">
        <v>0</v>
      </c>
      <c r="E34" s="121">
        <v>0</v>
      </c>
      <c r="F34" s="121">
        <v>-1227817.5</v>
      </c>
      <c r="G34" s="121">
        <v>0</v>
      </c>
      <c r="H34" s="121">
        <v>0</v>
      </c>
      <c r="I34" s="121">
        <v>0</v>
      </c>
      <c r="J34" s="121">
        <v>0</v>
      </c>
      <c r="K34" s="121">
        <v>-2171872.5</v>
      </c>
      <c r="L34" s="121">
        <v>0</v>
      </c>
      <c r="M34" s="121">
        <v>0</v>
      </c>
      <c r="N34" s="127">
        <v>-3399690</v>
      </c>
      <c r="O34" s="123">
        <v>-6.6018347595903429E-3</v>
      </c>
      <c r="P34" s="123">
        <v>8.6879979713775871E-3</v>
      </c>
      <c r="Q34" s="169" t="s">
        <v>103</v>
      </c>
    </row>
    <row r="35" spans="1:17" s="89" customFormat="1" x14ac:dyDescent="0.25">
      <c r="A35" s="126" t="s">
        <v>104</v>
      </c>
      <c r="B35" s="121">
        <v>0</v>
      </c>
      <c r="C35" s="121">
        <v>0</v>
      </c>
      <c r="D35" s="121">
        <v>0</v>
      </c>
      <c r="E35" s="121">
        <v>0</v>
      </c>
      <c r="F35" s="121">
        <v>0</v>
      </c>
      <c r="G35" s="121">
        <v>0</v>
      </c>
      <c r="H35" s="121">
        <v>0</v>
      </c>
      <c r="I35" s="121">
        <v>0</v>
      </c>
      <c r="J35" s="121">
        <v>0</v>
      </c>
      <c r="K35" s="121">
        <v>0</v>
      </c>
      <c r="L35" s="121">
        <v>0</v>
      </c>
      <c r="M35" s="121">
        <v>-2465000</v>
      </c>
      <c r="N35" s="127">
        <v>-2465000</v>
      </c>
      <c r="O35" s="123">
        <v>-4.7867666411908717E-3</v>
      </c>
      <c r="P35" s="123">
        <v>6.2993728838352178E-3</v>
      </c>
      <c r="Q35" s="169" t="s">
        <v>104</v>
      </c>
    </row>
    <row r="36" spans="1:17" s="89" customFormat="1" x14ac:dyDescent="0.25">
      <c r="A36" s="126" t="s">
        <v>105</v>
      </c>
      <c r="B36" s="121">
        <v>0</v>
      </c>
      <c r="C36" s="121">
        <v>0</v>
      </c>
      <c r="D36" s="121">
        <v>0</v>
      </c>
      <c r="E36" s="121">
        <v>0</v>
      </c>
      <c r="F36" s="121">
        <v>0</v>
      </c>
      <c r="G36" s="121">
        <v>0</v>
      </c>
      <c r="H36" s="121">
        <v>-200000</v>
      </c>
      <c r="I36" s="121">
        <v>-700000</v>
      </c>
      <c r="J36" s="121">
        <v>-400000</v>
      </c>
      <c r="K36" s="121">
        <v>-499995.6</v>
      </c>
      <c r="L36" s="121">
        <v>-450000</v>
      </c>
      <c r="M36" s="121">
        <v>0</v>
      </c>
      <c r="N36" s="127">
        <v>-2249995.6</v>
      </c>
      <c r="O36" s="123">
        <v>-4.3692510673047627E-3</v>
      </c>
      <c r="P36" s="123">
        <v>5.7499234366687841E-3</v>
      </c>
      <c r="Q36" s="169" t="s">
        <v>105</v>
      </c>
    </row>
    <row r="37" spans="1:17" s="89" customFormat="1" x14ac:dyDescent="0.25">
      <c r="A37" s="126" t="s">
        <v>106</v>
      </c>
      <c r="B37" s="121">
        <v>0</v>
      </c>
      <c r="C37" s="121">
        <v>0</v>
      </c>
      <c r="D37" s="121">
        <v>0</v>
      </c>
      <c r="E37" s="121">
        <v>0</v>
      </c>
      <c r="F37" s="121">
        <v>-62500</v>
      </c>
      <c r="G37" s="121">
        <v>-428400</v>
      </c>
      <c r="H37" s="121">
        <v>-325000</v>
      </c>
      <c r="I37" s="121">
        <v>-485000</v>
      </c>
      <c r="J37" s="121">
        <v>0</v>
      </c>
      <c r="K37" s="121">
        <v>0</v>
      </c>
      <c r="L37" s="121">
        <v>-194648</v>
      </c>
      <c r="M37" s="121">
        <v>-467148</v>
      </c>
      <c r="N37" s="127">
        <v>-1962696</v>
      </c>
      <c r="O37" s="123">
        <v>-3.8113459389852978E-3</v>
      </c>
      <c r="P37" s="123">
        <v>5.0157216882806685E-3</v>
      </c>
      <c r="Q37" s="169" t="s">
        <v>106</v>
      </c>
    </row>
    <row r="38" spans="1:17" x14ac:dyDescent="0.25">
      <c r="A38" s="126" t="s">
        <v>107</v>
      </c>
      <c r="B38" s="121"/>
      <c r="C38" s="121"/>
      <c r="D38" s="121"/>
      <c r="E38" s="121"/>
      <c r="F38" s="121"/>
      <c r="G38" s="121"/>
      <c r="H38" s="121"/>
      <c r="I38" s="121">
        <v>739022.41</v>
      </c>
      <c r="J38" s="121">
        <v>-2608113.7000000002</v>
      </c>
      <c r="K38" s="121"/>
      <c r="L38" s="121"/>
      <c r="M38" s="121"/>
      <c r="N38" s="127">
        <v>-1869091.29</v>
      </c>
      <c r="O38" s="123">
        <v>-3.6295755928245086E-3</v>
      </c>
      <c r="P38" s="123">
        <v>4.7765123690217395E-3</v>
      </c>
      <c r="Q38" s="169" t="s">
        <v>107</v>
      </c>
    </row>
    <row r="39" spans="1:17" s="89" customFormat="1" ht="15.75" thickBot="1" x14ac:dyDescent="0.3">
      <c r="A39" s="126" t="s">
        <v>108</v>
      </c>
      <c r="B39" s="121">
        <v>0</v>
      </c>
      <c r="C39" s="121">
        <v>0</v>
      </c>
      <c r="D39" s="121">
        <v>0</v>
      </c>
      <c r="E39" s="121">
        <v>0</v>
      </c>
      <c r="F39" s="121">
        <v>0</v>
      </c>
      <c r="G39" s="121">
        <v>-321000</v>
      </c>
      <c r="H39" s="121">
        <v>0</v>
      </c>
      <c r="I39" s="121">
        <v>-145000</v>
      </c>
      <c r="J39" s="121">
        <v>-552876</v>
      </c>
      <c r="K39" s="121">
        <v>-176131</v>
      </c>
      <c r="L39" s="121">
        <v>-176131</v>
      </c>
      <c r="M39" s="121">
        <v>-241634</v>
      </c>
      <c r="N39" s="127">
        <v>-1612772</v>
      </c>
      <c r="O39" s="123">
        <v>-3.1318309166112309E-3</v>
      </c>
      <c r="P39" s="123">
        <v>4.1214816245877051E-3</v>
      </c>
      <c r="Q39" s="169" t="s">
        <v>108</v>
      </c>
    </row>
    <row r="40" spans="1:17" s="89" customFormat="1" ht="15.75" thickBot="1" x14ac:dyDescent="0.3">
      <c r="A40" s="142" t="s">
        <v>86</v>
      </c>
      <c r="B40" s="143">
        <v>29139527.693240546</v>
      </c>
      <c r="C40" s="143">
        <v>16957519.679608706</v>
      </c>
      <c r="D40" s="143">
        <v>2091243.8538254825</v>
      </c>
      <c r="E40" s="143">
        <v>-2490863.4699218348</v>
      </c>
      <c r="F40" s="143">
        <v>-3405521.0530237006</v>
      </c>
      <c r="G40" s="143">
        <v>-9428074.8347526845</v>
      </c>
      <c r="H40" s="143">
        <v>2883176.6836226871</v>
      </c>
      <c r="I40" s="143">
        <v>1419656.753037279</v>
      </c>
      <c r="J40" s="143">
        <v>613802.76179702161</v>
      </c>
      <c r="K40" s="143">
        <v>8678200.0764381513</v>
      </c>
      <c r="L40" s="143">
        <v>28077145.127450999</v>
      </c>
      <c r="M40" s="143">
        <v>49116783.043018088</v>
      </c>
      <c r="N40" s="144">
        <v>123652596.3143407</v>
      </c>
      <c r="O40" s="145">
        <v>0.24012013108889549</v>
      </c>
      <c r="P40" s="145" t="s">
        <v>109</v>
      </c>
      <c r="Q40" s="173" t="s">
        <v>86</v>
      </c>
    </row>
    <row r="41" spans="1:17" x14ac:dyDescent="0.25">
      <c r="A41" s="148" t="s">
        <v>88</v>
      </c>
      <c r="B41" s="149">
        <v>3387599.6236921325</v>
      </c>
      <c r="C41" s="149">
        <v>3352253.3195420597</v>
      </c>
      <c r="D41" s="149">
        <v>1671668.4257756351</v>
      </c>
      <c r="E41" s="149">
        <v>4353459.8091763575</v>
      </c>
      <c r="F41" s="149">
        <v>1582504.7498133932</v>
      </c>
      <c r="G41" s="149">
        <v>1689629.5661343611</v>
      </c>
      <c r="H41" s="149">
        <v>1929570.4675890803</v>
      </c>
      <c r="I41" s="149">
        <v>16591257.481733255</v>
      </c>
      <c r="J41" s="149">
        <v>4863797.5948555954</v>
      </c>
      <c r="K41" s="149">
        <v>16845471.897070002</v>
      </c>
      <c r="L41" s="149">
        <v>-789655.67799999844</v>
      </c>
      <c r="M41" s="149">
        <v>17278673.747200005</v>
      </c>
      <c r="N41" s="150">
        <v>72756231.004581884</v>
      </c>
      <c r="O41" s="151"/>
      <c r="P41" s="151"/>
      <c r="Q41" s="174" t="s">
        <v>88</v>
      </c>
    </row>
    <row r="42" spans="1:17" s="89" customFormat="1" ht="15.75" thickBot="1" x14ac:dyDescent="0.3">
      <c r="A42" s="154" t="s">
        <v>90</v>
      </c>
      <c r="B42" s="155">
        <v>32527127.316932678</v>
      </c>
      <c r="C42" s="155">
        <v>20309772.999150768</v>
      </c>
      <c r="D42" s="155">
        <v>3762912.2796011176</v>
      </c>
      <c r="E42" s="155">
        <v>1862596.3392545227</v>
      </c>
      <c r="F42" s="155">
        <v>-1823016.3032103074</v>
      </c>
      <c r="G42" s="155">
        <v>-7738445.2686183229</v>
      </c>
      <c r="H42" s="155">
        <v>4812747.1512117675</v>
      </c>
      <c r="I42" s="155">
        <v>18010914.234770533</v>
      </c>
      <c r="J42" s="155">
        <v>5477600.3566526175</v>
      </c>
      <c r="K42" s="155">
        <v>25523671.973508153</v>
      </c>
      <c r="L42" s="155">
        <v>27287489.449450999</v>
      </c>
      <c r="M42" s="155">
        <v>66395456.790218093</v>
      </c>
      <c r="N42" s="175">
        <v>196408827.31892258</v>
      </c>
      <c r="O42" s="145"/>
      <c r="P42" s="145"/>
      <c r="Q42" s="176" t="s">
        <v>90</v>
      </c>
    </row>
    <row r="43" spans="1:17" x14ac:dyDescent="0.25">
      <c r="B43" s="82">
        <v>0.53408042895289742</v>
      </c>
      <c r="C43" s="82">
        <v>0.49075974185686327</v>
      </c>
      <c r="N43" s="81">
        <v>48900947.363110438</v>
      </c>
      <c r="Q43" s="160"/>
    </row>
    <row r="44" spans="1:17" x14ac:dyDescent="0.25">
      <c r="B44" s="82">
        <v>0.5674535157049988</v>
      </c>
      <c r="C44" s="82">
        <v>0.50142754162361436</v>
      </c>
      <c r="D44" s="170"/>
      <c r="E44" s="170"/>
      <c r="F44" s="170"/>
      <c r="G44" s="170"/>
      <c r="H44" s="170"/>
      <c r="I44" s="170"/>
      <c r="J44" s="170"/>
      <c r="K44" s="170"/>
      <c r="L44" s="170"/>
      <c r="M44" s="170"/>
    </row>
  </sheetData>
  <conditionalFormatting sqref="B27:M27">
    <cfRule type="colorScale" priority="2">
      <colorScale>
        <cfvo type="min"/>
        <cfvo type="percentile" val="50"/>
        <cfvo type="max"/>
        <color rgb="FFF8696B"/>
        <color rgb="FFFFEB84"/>
        <color rgb="FF63BE7B"/>
      </colorScale>
    </cfRule>
  </conditionalFormatting>
  <conditionalFormatting sqref="B40:M40">
    <cfRule type="colorScale" priority="1">
      <colorScale>
        <cfvo type="min"/>
        <cfvo type="percentile" val="50"/>
        <cfvo type="max"/>
        <color rgb="FFF8696B"/>
        <color rgb="FFFFEB84"/>
        <color rgb="FF63BE7B"/>
      </colorScale>
    </cfRule>
  </conditionalFormatting>
  <conditionalFormatting sqref="B42:M42">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0E9C-D30A-4DFA-9351-27AB1E606862}">
  <dimension ref="A1:AK55"/>
  <sheetViews>
    <sheetView workbookViewId="0">
      <pane xSplit="1" ySplit="6" topLeftCell="B7" activePane="bottomRight" state="frozen"/>
      <selection activeCell="A3" sqref="A3"/>
      <selection pane="topRight" activeCell="A3" sqref="A3"/>
      <selection pane="bottomLeft" activeCell="A3" sqref="A3"/>
      <selection pane="bottomRight" activeCell="AC3" sqref="AC3"/>
    </sheetView>
  </sheetViews>
  <sheetFormatPr defaultColWidth="8.85546875" defaultRowHeight="15" x14ac:dyDescent="0.25"/>
  <cols>
    <col min="1" max="1" width="51.140625" style="74" bestFit="1" customWidth="1"/>
    <col min="2" max="37" width="18.42578125" style="74" customWidth="1"/>
    <col min="38" max="16384" width="8.85546875" style="74"/>
  </cols>
  <sheetData>
    <row r="1" spans="1:37" ht="15.75" thickBot="1" x14ac:dyDescent="0.3">
      <c r="B1" s="177">
        <v>44957</v>
      </c>
      <c r="C1" s="177">
        <f>+EOMONTH(B1,1)</f>
        <v>44985</v>
      </c>
      <c r="D1" s="177">
        <f t="shared" ref="D1:AK1" si="0">+EOMONTH(C1,1)</f>
        <v>45016</v>
      </c>
      <c r="E1" s="177">
        <f t="shared" si="0"/>
        <v>45046</v>
      </c>
      <c r="F1" s="177">
        <f t="shared" si="0"/>
        <v>45077</v>
      </c>
      <c r="G1" s="177">
        <f t="shared" si="0"/>
        <v>45107</v>
      </c>
      <c r="H1" s="177">
        <f t="shared" si="0"/>
        <v>45138</v>
      </c>
      <c r="I1" s="177">
        <f t="shared" si="0"/>
        <v>45169</v>
      </c>
      <c r="J1" s="177">
        <f t="shared" si="0"/>
        <v>45199</v>
      </c>
      <c r="K1" s="177">
        <f t="shared" si="0"/>
        <v>45230</v>
      </c>
      <c r="L1" s="177">
        <f t="shared" si="0"/>
        <v>45260</v>
      </c>
      <c r="M1" s="177">
        <f t="shared" si="0"/>
        <v>45291</v>
      </c>
      <c r="N1" s="177">
        <f t="shared" si="0"/>
        <v>45322</v>
      </c>
      <c r="O1" s="177">
        <f t="shared" si="0"/>
        <v>45351</v>
      </c>
      <c r="P1" s="177">
        <f t="shared" si="0"/>
        <v>45382</v>
      </c>
      <c r="Q1" s="177">
        <f t="shared" si="0"/>
        <v>45412</v>
      </c>
      <c r="R1" s="177">
        <f t="shared" si="0"/>
        <v>45443</v>
      </c>
      <c r="S1" s="177">
        <f t="shared" si="0"/>
        <v>45473</v>
      </c>
      <c r="T1" s="177">
        <f t="shared" si="0"/>
        <v>45504</v>
      </c>
      <c r="U1" s="177">
        <f t="shared" si="0"/>
        <v>45535</v>
      </c>
      <c r="V1" s="177">
        <f t="shared" si="0"/>
        <v>45565</v>
      </c>
      <c r="W1" s="177">
        <f t="shared" si="0"/>
        <v>45596</v>
      </c>
      <c r="X1" s="177">
        <f t="shared" si="0"/>
        <v>45626</v>
      </c>
      <c r="Y1" s="177">
        <f t="shared" si="0"/>
        <v>45657</v>
      </c>
      <c r="Z1" s="177">
        <f t="shared" si="0"/>
        <v>45688</v>
      </c>
      <c r="AA1" s="177">
        <f t="shared" si="0"/>
        <v>45716</v>
      </c>
      <c r="AB1" s="177">
        <f t="shared" si="0"/>
        <v>45747</v>
      </c>
      <c r="AC1" s="177">
        <f t="shared" si="0"/>
        <v>45777</v>
      </c>
      <c r="AD1" s="177">
        <f t="shared" si="0"/>
        <v>45808</v>
      </c>
      <c r="AE1" s="177">
        <f t="shared" si="0"/>
        <v>45838</v>
      </c>
      <c r="AF1" s="177">
        <f t="shared" si="0"/>
        <v>45869</v>
      </c>
      <c r="AG1" s="177">
        <f t="shared" si="0"/>
        <v>45900</v>
      </c>
      <c r="AH1" s="177">
        <f t="shared" si="0"/>
        <v>45930</v>
      </c>
      <c r="AI1" s="177">
        <f t="shared" si="0"/>
        <v>45961</v>
      </c>
      <c r="AJ1" s="177">
        <f t="shared" si="0"/>
        <v>45991</v>
      </c>
      <c r="AK1" s="177">
        <f t="shared" si="0"/>
        <v>46022</v>
      </c>
    </row>
    <row r="2" spans="1:37" ht="18.75" x14ac:dyDescent="0.3">
      <c r="A2" s="91" t="s">
        <v>110</v>
      </c>
      <c r="B2" s="92" t="s">
        <v>17</v>
      </c>
      <c r="C2" s="92" t="s">
        <v>18</v>
      </c>
      <c r="D2" s="92" t="s">
        <v>19</v>
      </c>
      <c r="E2" s="92" t="s">
        <v>20</v>
      </c>
      <c r="F2" s="92" t="s">
        <v>21</v>
      </c>
      <c r="G2" s="92" t="s">
        <v>22</v>
      </c>
      <c r="H2" s="92" t="s">
        <v>23</v>
      </c>
      <c r="I2" s="92" t="s">
        <v>24</v>
      </c>
      <c r="J2" s="92" t="s">
        <v>25</v>
      </c>
      <c r="K2" s="92" t="s">
        <v>26</v>
      </c>
      <c r="L2" s="92" t="s">
        <v>27</v>
      </c>
      <c r="M2" s="92" t="s">
        <v>28</v>
      </c>
      <c r="N2" s="92" t="s">
        <v>17</v>
      </c>
      <c r="O2" s="92" t="s">
        <v>18</v>
      </c>
      <c r="P2" s="92" t="s">
        <v>19</v>
      </c>
      <c r="Q2" s="92" t="s">
        <v>20</v>
      </c>
      <c r="R2" s="92" t="s">
        <v>21</v>
      </c>
      <c r="S2" s="92" t="s">
        <v>22</v>
      </c>
      <c r="T2" s="92" t="s">
        <v>23</v>
      </c>
      <c r="U2" s="92" t="s">
        <v>24</v>
      </c>
      <c r="V2" s="92" t="s">
        <v>25</v>
      </c>
      <c r="W2" s="92" t="s">
        <v>26</v>
      </c>
      <c r="X2" s="92" t="s">
        <v>27</v>
      </c>
      <c r="Y2" s="92" t="s">
        <v>28</v>
      </c>
      <c r="Z2" s="92" t="s">
        <v>17</v>
      </c>
      <c r="AA2" s="92" t="s">
        <v>18</v>
      </c>
      <c r="AB2" s="92" t="s">
        <v>19</v>
      </c>
      <c r="AC2" s="92" t="s">
        <v>20</v>
      </c>
      <c r="AD2" s="92" t="s">
        <v>21</v>
      </c>
      <c r="AE2" s="92" t="s">
        <v>22</v>
      </c>
      <c r="AF2" s="92" t="s">
        <v>23</v>
      </c>
      <c r="AG2" s="92" t="s">
        <v>24</v>
      </c>
      <c r="AH2" s="92" t="s">
        <v>25</v>
      </c>
      <c r="AI2" s="92" t="s">
        <v>26</v>
      </c>
      <c r="AJ2" s="92" t="s">
        <v>27</v>
      </c>
      <c r="AK2" s="92" t="s">
        <v>28</v>
      </c>
    </row>
    <row r="3" spans="1:37" ht="15.75" thickBot="1" x14ac:dyDescent="0.3">
      <c r="A3" s="96" t="s">
        <v>13</v>
      </c>
      <c r="B3" s="178">
        <f>+'2023'!B4</f>
        <v>808622690.53600252</v>
      </c>
      <c r="C3" s="178">
        <f>+'2023'!C4</f>
        <v>591834374.71000195</v>
      </c>
      <c r="D3" s="178">
        <f>+'2023'!D4</f>
        <v>468111057.26000011</v>
      </c>
      <c r="E3" s="178">
        <f>+'2023'!E4</f>
        <v>403953667.71999967</v>
      </c>
      <c r="F3" s="178">
        <f>+'2023'!F4</f>
        <v>366323935.03479993</v>
      </c>
      <c r="G3" s="178">
        <f>+'2023'!G4</f>
        <v>408171861.19800007</v>
      </c>
      <c r="H3" s="178">
        <f>+'2023'!H4</f>
        <v>605464180.85599995</v>
      </c>
      <c r="I3" s="178">
        <f>+'2023'!I4</f>
        <v>530078030.68999988</v>
      </c>
      <c r="J3" s="178">
        <f>+'2023'!J4</f>
        <v>708627210.93029928</v>
      </c>
      <c r="K3" s="178">
        <f>+'2023'!K4</f>
        <v>850432838.60460114</v>
      </c>
      <c r="L3" s="178">
        <f>+'2023'!L4</f>
        <v>1232518131.5929995</v>
      </c>
      <c r="M3" s="178">
        <f>+'2023'!M4</f>
        <v>2107825658.6399975</v>
      </c>
      <c r="N3" s="178">
        <f>+'2024'!B4</f>
        <v>2269665382.1199999</v>
      </c>
      <c r="O3" s="178">
        <f>+'2024'!C4</f>
        <v>1752097519.8100007</v>
      </c>
      <c r="P3" s="178">
        <f>+'2024'!D4</f>
        <v>1612600583.4600008</v>
      </c>
      <c r="Q3" s="178">
        <f>+'2024'!E4</f>
        <v>1134809177.6399999</v>
      </c>
      <c r="R3" s="178">
        <f>+'2024'!F4</f>
        <v>1233075439.5700002</v>
      </c>
      <c r="S3" s="178">
        <f>+'2024'!G4</f>
        <v>1495787669.6599998</v>
      </c>
      <c r="T3" s="178">
        <f>+'2024'!H4</f>
        <v>1920654212.5000007</v>
      </c>
      <c r="U3" s="178">
        <f>+'2024'!I4</f>
        <v>1570468871.3529999</v>
      </c>
      <c r="V3" s="178">
        <f>+'2024'!J4</f>
        <v>1892287402.0589995</v>
      </c>
      <c r="W3" s="178">
        <f>+'2024'!K4</f>
        <v>2282935898.0457501</v>
      </c>
      <c r="X3" s="178">
        <f>+'2024'!L4</f>
        <v>3056690623.5914001</v>
      </c>
      <c r="Y3" s="178">
        <f>+'2024'!M4</f>
        <v>4385007814.4699993</v>
      </c>
      <c r="Z3" s="178">
        <f>+Z4/Z5</f>
        <v>4232949456.1883302</v>
      </c>
      <c r="AA3" s="178">
        <f t="shared" ref="AA3:AK3" ca="1" si="1">+AA4/AA5</f>
        <v>3083094231.7792974</v>
      </c>
      <c r="AB3" s="178">
        <f t="shared" ca="1" si="1"/>
        <v>2114565706.9617665</v>
      </c>
      <c r="AC3" s="178">
        <f t="shared" ca="1" si="1"/>
        <v>1736546015.7242148</v>
      </c>
      <c r="AD3" s="178">
        <f t="shared" ca="1" si="1"/>
        <v>2055846549.6430867</v>
      </c>
      <c r="AE3" s="178">
        <f t="shared" ca="1" si="1"/>
        <v>2269063003.0293055</v>
      </c>
      <c r="AF3" s="178">
        <f t="shared" ca="1" si="1"/>
        <v>2502884130.4499574</v>
      </c>
      <c r="AG3" s="178">
        <f t="shared" ca="1" si="1"/>
        <v>2406305258.1433544</v>
      </c>
      <c r="AH3" s="178">
        <f t="shared" ca="1" si="1"/>
        <v>2837216825.4899206</v>
      </c>
      <c r="AI3" s="178">
        <f t="shared" ca="1" si="1"/>
        <v>3588874520.7213778</v>
      </c>
      <c r="AJ3" s="178">
        <f t="shared" ca="1" si="1"/>
        <v>4577917811.9609509</v>
      </c>
      <c r="AK3" s="178">
        <f t="shared" ca="1" si="1"/>
        <v>5808942908.5203133</v>
      </c>
    </row>
    <row r="4" spans="1:37" ht="15.75" thickBot="1" x14ac:dyDescent="0.3">
      <c r="A4" s="102" t="s">
        <v>57</v>
      </c>
      <c r="B4" s="178">
        <f>+'2023'!B5</f>
        <v>54560186.281999998</v>
      </c>
      <c r="C4" s="178">
        <f>+'2023'!C5</f>
        <v>34553607.872250035</v>
      </c>
      <c r="D4" s="178">
        <f>+'2023'!D5</f>
        <v>25697480.67200001</v>
      </c>
      <c r="E4" s="178">
        <f>+'2023'!E5</f>
        <v>22895766.720500004</v>
      </c>
      <c r="F4" s="178">
        <f>+'2023'!F5</f>
        <v>20849071.295999985</v>
      </c>
      <c r="G4" s="178">
        <f>+'2023'!G5</f>
        <v>20489493.256999999</v>
      </c>
      <c r="H4" s="178">
        <f>+'2023'!H5</f>
        <v>32534602.706999999</v>
      </c>
      <c r="I4" s="178">
        <f>+'2023'!I5</f>
        <v>27637017.06699999</v>
      </c>
      <c r="J4" s="178">
        <f>+'2023'!J5</f>
        <v>38102148.581500009</v>
      </c>
      <c r="K4" s="178">
        <f>+'2023'!K5</f>
        <v>48483408.349000007</v>
      </c>
      <c r="L4" s="178">
        <f>+'2023'!L5</f>
        <v>70037900.311499998</v>
      </c>
      <c r="M4" s="178">
        <f>+'2023'!M5</f>
        <v>119120706.2255</v>
      </c>
      <c r="N4" s="178">
        <f>+'2024'!B5</f>
        <v>133528092.02529973</v>
      </c>
      <c r="O4" s="178">
        <f>+'2024'!C5</f>
        <v>97324728.709399894</v>
      </c>
      <c r="P4" s="178">
        <f>+'2024'!D5</f>
        <v>86992578.379699931</v>
      </c>
      <c r="Q4" s="178">
        <f>+'2024'!E5</f>
        <v>56571476.512699962</v>
      </c>
      <c r="R4" s="178">
        <f>+'2024'!F5</f>
        <v>58501406.498000018</v>
      </c>
      <c r="S4" s="178">
        <f>+'2024'!G5</f>
        <v>77816766.197300002</v>
      </c>
      <c r="T4" s="178">
        <f>+'2024'!H5</f>
        <v>95987874.19659999</v>
      </c>
      <c r="U4" s="178">
        <f>+'2024'!I5</f>
        <v>78591405.907899991</v>
      </c>
      <c r="V4" s="178">
        <f>+'2024'!J5</f>
        <v>103276458.67539999</v>
      </c>
      <c r="W4" s="178">
        <f>+'2024'!K5</f>
        <v>126681489.34810004</v>
      </c>
      <c r="X4" s="178">
        <f>+'2024'!L5</f>
        <v>171894937.56939998</v>
      </c>
      <c r="Y4" s="178">
        <f>+'2024'!M5</f>
        <v>261323991.90680003</v>
      </c>
      <c r="Z4" s="178">
        <f>+RESULTADO_CON_AND!B3</f>
        <v>241731203.36999995</v>
      </c>
      <c r="AA4" s="178">
        <f>+RESULTADO_CON_AND!C3</f>
        <v>178542812.19</v>
      </c>
      <c r="AB4" s="178">
        <f>+RESULTADO_CON_AND!D3</f>
        <v>119131083.27000001</v>
      </c>
      <c r="AC4" s="178">
        <f>+RESULTADO_CON_AND!E3</f>
        <v>101261420.77950001</v>
      </c>
      <c r="AD4" s="178">
        <f>+RESULTADO_CON_AND!F3</f>
        <v>121513704.93540001</v>
      </c>
      <c r="AE4" s="178">
        <f>+RESULTADO_CON_AND!G3</f>
        <v>133665075.42894003</v>
      </c>
      <c r="AF4" s="178">
        <f>+RESULTADO_CON_AND!H3</f>
        <v>145694932.21754465</v>
      </c>
      <c r="AG4" s="178">
        <f>+RESULTADO_CON_AND!I3</f>
        <v>138410185.6066674</v>
      </c>
      <c r="AH4" s="178">
        <f>+RESULTADO_CON_AND!J3</f>
        <v>166092222.72800088</v>
      </c>
      <c r="AI4" s="178">
        <f>+RESULTADO_CON_AND!K3</f>
        <v>207615278.4100011</v>
      </c>
      <c r="AJ4" s="178">
        <f>+RESULTADO_CON_AND!L3</f>
        <v>259519098.01250136</v>
      </c>
      <c r="AK4" s="178">
        <f>+RESULTADO_CON_AND!M3</f>
        <v>324398872.51562667</v>
      </c>
    </row>
    <row r="5" spans="1:37" ht="15.75" thickBot="1" x14ac:dyDescent="0.3">
      <c r="A5" s="109" t="s">
        <v>58</v>
      </c>
      <c r="B5" s="108">
        <f>+B4/B3</f>
        <v>6.7472984521166859E-2</v>
      </c>
      <c r="C5" s="108">
        <f t="shared" ref="C5:Y5" si="2">+C4/C3</f>
        <v>5.8383915076209048E-2</v>
      </c>
      <c r="D5" s="108">
        <f>+D4/D3</f>
        <v>5.4896119784940293E-2</v>
      </c>
      <c r="E5" s="108">
        <f t="shared" si="2"/>
        <v>5.6679190090607609E-2</v>
      </c>
      <c r="F5" s="108">
        <f t="shared" si="2"/>
        <v>5.691430262131076E-2</v>
      </c>
      <c r="G5" s="108">
        <f t="shared" si="2"/>
        <v>5.0198201308788291E-2</v>
      </c>
      <c r="H5" s="108">
        <f t="shared" si="2"/>
        <v>5.3734975140895806E-2</v>
      </c>
      <c r="I5" s="108">
        <f t="shared" si="2"/>
        <v>5.2137639115178998E-2</v>
      </c>
      <c r="J5" s="108">
        <f t="shared" si="2"/>
        <v>5.3768960595626553E-2</v>
      </c>
      <c r="K5" s="108">
        <f t="shared" si="2"/>
        <v>5.7010273061129761E-2</v>
      </c>
      <c r="L5" s="108">
        <f t="shared" si="2"/>
        <v>5.6825046639255299E-2</v>
      </c>
      <c r="M5" s="108">
        <f t="shared" si="2"/>
        <v>5.6513547853079354E-2</v>
      </c>
      <c r="N5" s="108">
        <f t="shared" si="2"/>
        <v>5.8831620324832509E-2</v>
      </c>
      <c r="O5" s="108">
        <f t="shared" si="2"/>
        <v>5.5547552353109826E-2</v>
      </c>
      <c r="P5" s="108">
        <f t="shared" si="2"/>
        <v>5.3945520838798403E-2</v>
      </c>
      <c r="Q5" s="108">
        <f t="shared" si="2"/>
        <v>4.9851091819990867E-2</v>
      </c>
      <c r="R5" s="108">
        <f t="shared" si="2"/>
        <v>4.7443493415456166E-2</v>
      </c>
      <c r="S5" s="108">
        <f t="shared" si="2"/>
        <v>5.202393880876699E-2</v>
      </c>
      <c r="T5" s="108">
        <f t="shared" si="2"/>
        <v>4.9976655647795298E-2</v>
      </c>
      <c r="U5" s="108">
        <f t="shared" si="2"/>
        <v>5.0043275190925267E-2</v>
      </c>
      <c r="V5" s="108">
        <f t="shared" si="2"/>
        <v>5.457757556438033E-2</v>
      </c>
      <c r="W5" s="108">
        <f t="shared" si="2"/>
        <v>5.5490602892767395E-2</v>
      </c>
      <c r="X5" s="108">
        <f t="shared" si="2"/>
        <v>5.6235634788395862E-2</v>
      </c>
      <c r="Y5" s="108">
        <f t="shared" si="2"/>
        <v>5.9594874847078316E-2</v>
      </c>
      <c r="Z5" s="179">
        <f>+AVERAGE(W5:Y5)</f>
        <v>5.7107037509413851E-2</v>
      </c>
      <c r="AA5" s="179">
        <f ca="1">RAND()*(AVERAGE(X5:Z5)+0.002-(AVERAGE(X5:Z5)-0.002))+(AVERAGE(X5:Z5)-0.002)</f>
        <v>5.791026766215978E-2</v>
      </c>
      <c r="AB5" s="179">
        <f t="shared" ref="AB5:AJ5" ca="1" si="3">RAND()*(AVERAGE(Y5:AA5)+0.002-(AVERAGE(Y5:AA5)-0.002))+(AVERAGE(Y5:AA5)-0.002)</f>
        <v>5.6338321801864925E-2</v>
      </c>
      <c r="AC5" s="179">
        <f t="shared" ca="1" si="3"/>
        <v>5.8311970925382949E-2</v>
      </c>
      <c r="AD5" s="179">
        <f t="shared" ca="1" si="3"/>
        <v>5.9106407993580974E-2</v>
      </c>
      <c r="AE5" s="179">
        <f t="shared" ca="1" si="3"/>
        <v>5.8907608669521681E-2</v>
      </c>
      <c r="AF5" s="179">
        <f t="shared" ca="1" si="3"/>
        <v>5.8210817850106497E-2</v>
      </c>
      <c r="AG5" s="179">
        <f t="shared" ca="1" si="3"/>
        <v>5.7519795187357593E-2</v>
      </c>
      <c r="AH5" s="179">
        <f t="shared" ca="1" si="3"/>
        <v>5.8540546226783591E-2</v>
      </c>
      <c r="AI5" s="179">
        <f t="shared" ca="1" si="3"/>
        <v>5.7849689982549073E-2</v>
      </c>
      <c r="AJ5" s="179">
        <f t="shared" ca="1" si="3"/>
        <v>5.6689330973667344E-2</v>
      </c>
      <c r="AK5" s="179">
        <f ca="1">RAND()*(AVERAGE(AH5:AJ5)+0.004-(AVERAGE(AH5:AJ5)-0.002))+(AVERAGE(AH5:AJ5)-0.002)</f>
        <v>5.5844734166660866E-2</v>
      </c>
    </row>
    <row r="6" spans="1:37" x14ac:dyDescent="0.25">
      <c r="A6" s="180" t="s">
        <v>59</v>
      </c>
      <c r="B6" s="181"/>
      <c r="C6" s="181"/>
      <c r="D6" s="181"/>
      <c r="E6" s="181"/>
      <c r="F6" s="181"/>
      <c r="G6" s="181"/>
      <c r="H6" s="181"/>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row>
    <row r="7" spans="1:37" x14ac:dyDescent="0.25">
      <c r="A7" s="182" t="s">
        <v>62</v>
      </c>
      <c r="B7" s="183">
        <f>+'2023'!B8</f>
        <v>-8027076.8799999999</v>
      </c>
      <c r="C7" s="183">
        <f>+'2023'!C8</f>
        <v>-7716335.459999999</v>
      </c>
      <c r="D7" s="183">
        <f>+'2023'!D8</f>
        <v>-9026108.0100000016</v>
      </c>
      <c r="E7" s="183">
        <f>+'2023'!E8</f>
        <v>-9780915.1000000015</v>
      </c>
      <c r="F7" s="183">
        <f>+'2023'!F8</f>
        <v>-10858336.259999998</v>
      </c>
      <c r="G7" s="183">
        <f>+'2023'!G8</f>
        <v>-15900313.17</v>
      </c>
      <c r="H7" s="183">
        <f>+'2023'!H8</f>
        <v>-11742945.709999999</v>
      </c>
      <c r="I7" s="183">
        <f>+'2023'!I8</f>
        <v>-12932031.420000004</v>
      </c>
      <c r="J7" s="183">
        <f>+'2023'!J8</f>
        <v>-14072615.959999999</v>
      </c>
      <c r="K7" s="183">
        <f>+'2023'!K8</f>
        <v>-17233021.060000002</v>
      </c>
      <c r="L7" s="183">
        <f>+'2023'!L8</f>
        <v>-20329002.630000003</v>
      </c>
      <c r="M7" s="183">
        <f>+'2023'!M8</f>
        <v>-30037026.849999994</v>
      </c>
      <c r="N7" s="183">
        <f>+'2024'!B8</f>
        <v>-24291491.750000007</v>
      </c>
      <c r="O7" s="183">
        <f>+'2024'!C8</f>
        <v>-30217543.079999998</v>
      </c>
      <c r="P7" s="183">
        <f>+'2024'!D8</f>
        <v>-31171173.560000002</v>
      </c>
      <c r="Q7" s="183">
        <f>+'2024'!E8</f>
        <v>-31083736.819999997</v>
      </c>
      <c r="R7" s="183">
        <f>+'2024'!F8</f>
        <v>-32687555.349999994</v>
      </c>
      <c r="S7" s="183">
        <f>+'2024'!G8</f>
        <v>-51388071.470000006</v>
      </c>
      <c r="T7" s="183">
        <f>+'2024'!H8</f>
        <v>-38539960.329999998</v>
      </c>
      <c r="U7" s="183">
        <f>+'2024'!I8</f>
        <v>-39418181.390000001</v>
      </c>
      <c r="V7" s="183">
        <f>+'2024'!J8</f>
        <v>-40190764.219999984</v>
      </c>
      <c r="W7" s="183">
        <f>+'2024'!K8</f>
        <v>-43108886.129999995</v>
      </c>
      <c r="X7" s="183">
        <f>+'2024'!L8</f>
        <v>-47717062.370000005</v>
      </c>
      <c r="Y7" s="183">
        <f>+'2024'!M8</f>
        <v>-74375563.550000012</v>
      </c>
      <c r="Z7" s="183">
        <f>+RESULTADO_CON_AND!B24</f>
        <v>-57487011.300000004</v>
      </c>
      <c r="AA7" s="183">
        <f>+RESULTADO_CON_AND!C24</f>
        <v>-57474484.359999999</v>
      </c>
      <c r="AB7" s="183">
        <f>+RESULTADO_CON_AND!D24</f>
        <v>-56333777.430000007</v>
      </c>
      <c r="AC7" s="183">
        <f>+RESULTADO_CON_AND!E24</f>
        <v>-57098424.363333337</v>
      </c>
      <c r="AD7" s="183">
        <f>+RESULTADO_CON_AND!F24</f>
        <v>-56968895.384444445</v>
      </c>
      <c r="AE7" s="183">
        <f>+RESULTADO_CON_AND!G24</f>
        <v>-85200548.588888884</v>
      </c>
      <c r="AF7" s="183">
        <f>+RESULTADO_CON_AND!H24</f>
        <v>-66422622.778888889</v>
      </c>
      <c r="AG7" s="183">
        <f>+RESULTADO_CON_AND!I24</f>
        <v>-69530688.917407408</v>
      </c>
      <c r="AH7" s="183">
        <f>+RESULTADO_CON_AND!J24</f>
        <v>-73717953.428395063</v>
      </c>
      <c r="AI7" s="183">
        <f>+RESULTADO_CON_AND!K24</f>
        <v>-69890421.708230451</v>
      </c>
      <c r="AJ7" s="183">
        <f>+RESULTADO_CON_AND!L24</f>
        <v>-71046354.684677631</v>
      </c>
      <c r="AK7" s="183">
        <f>+RESULTADO_CON_AND!M24</f>
        <v>-71551576.607101053</v>
      </c>
    </row>
    <row r="8" spans="1:37" x14ac:dyDescent="0.25">
      <c r="A8" s="182" t="s">
        <v>33</v>
      </c>
      <c r="B8" s="183">
        <f>+'2023'!B9</f>
        <v>-8282156.4699999988</v>
      </c>
      <c r="C8" s="183">
        <f>+'2023'!C9</f>
        <v>-914534.6399999999</v>
      </c>
      <c r="D8" s="183">
        <f>+'2023'!D9</f>
        <v>-4800945.3</v>
      </c>
      <c r="E8" s="183">
        <f>+'2023'!E9</f>
        <v>-8735953.2800000012</v>
      </c>
      <c r="F8" s="183">
        <f>+'2023'!F9</f>
        <v>-4693732.8599999994</v>
      </c>
      <c r="G8" s="183">
        <f>+'2023'!G9</f>
        <v>-5319344.2100000009</v>
      </c>
      <c r="H8" s="183">
        <f>+'2023'!H9</f>
        <v>-5105457</v>
      </c>
      <c r="I8" s="183">
        <f>+'2023'!I9</f>
        <v>-800204.37</v>
      </c>
      <c r="J8" s="183">
        <f>+'2023'!J9</f>
        <v>-9659288.2599999998</v>
      </c>
      <c r="K8" s="183">
        <f>+'2023'!K9</f>
        <v>-5157864.45</v>
      </c>
      <c r="L8" s="183">
        <f>+'2023'!L9</f>
        <v>-779782.96000000008</v>
      </c>
      <c r="M8" s="183">
        <f>+'2023'!M9</f>
        <v>-10740731.949999997</v>
      </c>
      <c r="N8" s="183">
        <f>+'2024'!B9</f>
        <v>-8471794.9100000001</v>
      </c>
      <c r="O8" s="183">
        <f>+'2024'!C9</f>
        <v>-8701517.75</v>
      </c>
      <c r="P8" s="183">
        <f>+'2024'!D9</f>
        <v>-8808647.5599999987</v>
      </c>
      <c r="Q8" s="183">
        <f>+'2024'!E9</f>
        <v>-8797658.4999999981</v>
      </c>
      <c r="R8" s="183">
        <f>+'2024'!F9</f>
        <v>-10573682.799999999</v>
      </c>
      <c r="S8" s="183">
        <f>+'2024'!G9</f>
        <v>-9646721.5099999998</v>
      </c>
      <c r="T8" s="183">
        <f>+'2024'!H9</f>
        <v>-5440810.0099999988</v>
      </c>
      <c r="U8" s="183">
        <f>+'2024'!I9</f>
        <v>-16310249.440000001</v>
      </c>
      <c r="V8" s="183">
        <f>+'2024'!J9</f>
        <v>-20536979.890000001</v>
      </c>
      <c r="W8" s="183">
        <f>+'2024'!K9</f>
        <v>-4614577.76</v>
      </c>
      <c r="X8" s="183">
        <f>+'2024'!L9</f>
        <v>-21899742.459999997</v>
      </c>
      <c r="Y8" s="183">
        <f>+'2024'!M9</f>
        <v>-22678565.98</v>
      </c>
      <c r="Z8" s="183">
        <f>+RESULTADO_CON_AND!B6</f>
        <v>-20595417.059999999</v>
      </c>
      <c r="AA8" s="183">
        <f>+RESULTADO_CON_AND!C6</f>
        <v>-17198712.93</v>
      </c>
      <c r="AB8" s="183">
        <f>+RESULTADO_CON_AND!D6</f>
        <v>-17467098.5</v>
      </c>
      <c r="AC8" s="183">
        <f>+RESULTADO_CON_AND!E6</f>
        <v>-11076268.665362891</v>
      </c>
      <c r="AD8" s="183">
        <f>+RESULTADO_CON_AND!F6</f>
        <v>-14271054.295076175</v>
      </c>
      <c r="AE8" s="183">
        <f>+RESULTADO_CON_AND!G6</f>
        <v>-16638972.959954269</v>
      </c>
      <c r="AF8" s="183">
        <f>+RESULTADO_CON_AND!H6</f>
        <v>-17061336.660623539</v>
      </c>
      <c r="AG8" s="183">
        <f>+RESULTADO_CON_AND!I6</f>
        <v>-16564456.907477176</v>
      </c>
      <c r="AH8" s="183">
        <f>+RESULTADO_CON_AND!J6</f>
        <v>-20000953.294040874</v>
      </c>
      <c r="AI8" s="183">
        <f>+RESULTADO_CON_AND!K6</f>
        <v>-24720093.906718466</v>
      </c>
      <c r="AJ8" s="183">
        <f>+RESULTADO_CON_AND!L6</f>
        <v>-31069987.868952218</v>
      </c>
      <c r="AK8" s="183">
        <f>+RESULTADO_CON_AND!M6</f>
        <v>-38842331.155953817</v>
      </c>
    </row>
    <row r="9" spans="1:37" x14ac:dyDescent="0.25">
      <c r="A9" s="182" t="s">
        <v>32</v>
      </c>
      <c r="B9" s="183">
        <f>+'2023'!B10</f>
        <v>-4097525.4800000004</v>
      </c>
      <c r="C9" s="183">
        <f>+'2023'!C10</f>
        <v>-4048759.16</v>
      </c>
      <c r="D9" s="183">
        <f>+'2023'!D10</f>
        <v>-2941526.91</v>
      </c>
      <c r="E9" s="183">
        <f>+'2023'!E10</f>
        <v>-1903394.29</v>
      </c>
      <c r="F9" s="183">
        <f>+'2023'!F10</f>
        <v>-2099788.39</v>
      </c>
      <c r="G9" s="183">
        <f>+'2023'!G10</f>
        <v>-2084209.28</v>
      </c>
      <c r="H9" s="183">
        <f>+'2023'!H10</f>
        <v>-4102386.52</v>
      </c>
      <c r="I9" s="183">
        <f>+'2023'!I10</f>
        <v>-2782687.6000000006</v>
      </c>
      <c r="J9" s="183">
        <f>+'2023'!J10</f>
        <v>-2649201.0099999998</v>
      </c>
      <c r="K9" s="183">
        <f>+'2023'!K10</f>
        <v>-3613944.88</v>
      </c>
      <c r="L9" s="183">
        <f>+'2023'!L10</f>
        <v>-4774818.47</v>
      </c>
      <c r="M9" s="183">
        <f>+'2023'!M10</f>
        <v>-8123116.4799999995</v>
      </c>
      <c r="N9" s="183">
        <f>+'2024'!B10</f>
        <v>-11540610.559999999</v>
      </c>
      <c r="O9" s="183">
        <f>+'2024'!C10</f>
        <v>-13593391.66</v>
      </c>
      <c r="P9" s="183">
        <f>+'2024'!D10</f>
        <v>-8418260.5999999996</v>
      </c>
      <c r="Q9" s="183">
        <f>+'2024'!E10</f>
        <v>-7484380.54</v>
      </c>
      <c r="R9" s="183">
        <f>+'2024'!F10</f>
        <v>-6965215.0900000008</v>
      </c>
      <c r="S9" s="183">
        <f>+'2024'!G10</f>
        <v>-6228872.5799999991</v>
      </c>
      <c r="T9" s="183">
        <f>+'2024'!H10</f>
        <v>-10544286.669999998</v>
      </c>
      <c r="U9" s="183">
        <f>+'2024'!I10</f>
        <v>-8286177.2599999998</v>
      </c>
      <c r="V9" s="183">
        <f>+'2024'!J10</f>
        <v>-9812841.2306500003</v>
      </c>
      <c r="W9" s="183">
        <f>+'2024'!K10</f>
        <v>-13330008.490199998</v>
      </c>
      <c r="X9" s="183">
        <f>+'2024'!L10</f>
        <v>-15302258.451650001</v>
      </c>
      <c r="Y9" s="183">
        <f>+'2024'!M10</f>
        <v>-21366065.961749997</v>
      </c>
      <c r="Z9" s="183">
        <f>+RESULTADO_CON_AND!B5</f>
        <v>-40582375.121649995</v>
      </c>
      <c r="AA9" s="183">
        <f>+RESULTADO_CON_AND!C5</f>
        <v>-34161536.29355</v>
      </c>
      <c r="AB9" s="183">
        <f>+RESULTADO_CON_AND!D5</f>
        <v>-34196279.372799993</v>
      </c>
      <c r="AC9" s="183">
        <f>+RESULTADO_CON_AND!E5</f>
        <v>-21813904.023811314</v>
      </c>
      <c r="AD9" s="183">
        <f>+RESULTADO_CON_AND!F5</f>
        <v>-28102248.910042252</v>
      </c>
      <c r="AE9" s="183">
        <f>+RESULTADO_CON_AND!G5</f>
        <v>-32691684.189586338</v>
      </c>
      <c r="AF9" s="183">
        <f>+RESULTADO_CON_AND!H5</f>
        <v>-33571459.106416509</v>
      </c>
      <c r="AG9" s="183">
        <f>+RESULTADO_CON_AND!I5</f>
        <v>-32584997.250131987</v>
      </c>
      <c r="AH9" s="183">
        <f>+RESULTADO_CON_AND!J5</f>
        <v>-39332048.951817729</v>
      </c>
      <c r="AI9" s="183">
        <f>+RESULTADO_CON_AND!K5</f>
        <v>-48627295.430537879</v>
      </c>
      <c r="AJ9" s="183">
        <f>+RESULTADO_CON_AND!L5</f>
        <v>-61112438.539794996</v>
      </c>
      <c r="AK9" s="183">
        <f>+RESULTADO_CON_AND!M5</f>
        <v>-76397035.13132605</v>
      </c>
    </row>
    <row r="10" spans="1:37" x14ac:dyDescent="0.25">
      <c r="A10" s="182" t="s">
        <v>36</v>
      </c>
      <c r="B10" s="183">
        <f>+'2023'!B11</f>
        <v>-816118.64999999991</v>
      </c>
      <c r="C10" s="183">
        <f>+'2023'!C11</f>
        <v>-829417.52</v>
      </c>
      <c r="D10" s="183">
        <f>+'2023'!D11</f>
        <v>-1003894.03</v>
      </c>
      <c r="E10" s="183">
        <f>+'2023'!E11</f>
        <v>-1123250.3899999999</v>
      </c>
      <c r="F10" s="183">
        <f>+'2023'!F11</f>
        <v>-995174.34000000008</v>
      </c>
      <c r="G10" s="183">
        <f>+'2023'!G11</f>
        <v>-1331957.55</v>
      </c>
      <c r="H10" s="183">
        <f>+'2023'!H11</f>
        <v>-2107383.83</v>
      </c>
      <c r="I10" s="183">
        <f>+'2023'!I11</f>
        <v>-1350656.29</v>
      </c>
      <c r="J10" s="183">
        <f>+'2023'!J11</f>
        <v>-1552646.74</v>
      </c>
      <c r="K10" s="183">
        <f>+'2023'!K11</f>
        <v>-1949875.98</v>
      </c>
      <c r="L10" s="183">
        <f>+'2023'!L11</f>
        <v>-1562211.62</v>
      </c>
      <c r="M10" s="183">
        <f>+'2023'!M11</f>
        <v>-2829192.11</v>
      </c>
      <c r="N10" s="183">
        <f>+'2024'!B11</f>
        <v>-3441130.1999999997</v>
      </c>
      <c r="O10" s="183">
        <f>+'2024'!C11</f>
        <v>-3972352.3100000005</v>
      </c>
      <c r="P10" s="183">
        <f>+'2024'!D11</f>
        <v>-3777237.09</v>
      </c>
      <c r="Q10" s="183">
        <f>+'2024'!E11</f>
        <v>-3598087.17</v>
      </c>
      <c r="R10" s="183">
        <f>+'2024'!F11</f>
        <v>-3661852.4999999995</v>
      </c>
      <c r="S10" s="183">
        <f>+'2024'!G11</f>
        <v>-4377757.2699999986</v>
      </c>
      <c r="T10" s="183">
        <f>+'2024'!H11</f>
        <v>-5637599.1599999992</v>
      </c>
      <c r="U10" s="183">
        <f>+'2024'!I11</f>
        <v>-5233140.8</v>
      </c>
      <c r="V10" s="183">
        <f>+'2024'!J11</f>
        <v>-5046540.29</v>
      </c>
      <c r="W10" s="183">
        <f>+'2024'!K11</f>
        <v>-4467666.47</v>
      </c>
      <c r="X10" s="183">
        <f>+'2024'!L11</f>
        <v>-5853092.6699999999</v>
      </c>
      <c r="Y10" s="183">
        <f>+'2024'!M11</f>
        <v>-4656623.2</v>
      </c>
      <c r="Z10" s="183">
        <f>+RESULTADO_CON_AND!B9</f>
        <v>-5196671.5600000005</v>
      </c>
      <c r="AA10" s="183">
        <f>+RESULTADO_CON_AND!C9</f>
        <v>-5695813.6199999992</v>
      </c>
      <c r="AB10" s="183">
        <f>+RESULTADO_CON_AND!D9</f>
        <v>-5549771.6449999996</v>
      </c>
      <c r="AC10" s="183">
        <f>+RESULTADO_CON_AND!E9</f>
        <v>-5549771.6449999996</v>
      </c>
      <c r="AD10" s="183">
        <f>+RESULTADO_CON_AND!F9</f>
        <v>-5549771.6449999996</v>
      </c>
      <c r="AE10" s="183">
        <f>+RESULTADO_CON_AND!G9</f>
        <v>-5549771.6449999996</v>
      </c>
      <c r="AF10" s="183">
        <f>+RESULTADO_CON_AND!H9</f>
        <v>-5549771.6449999996</v>
      </c>
      <c r="AG10" s="183">
        <f>+RESULTADO_CON_AND!I9</f>
        <v>-5549771.6449999996</v>
      </c>
      <c r="AH10" s="183">
        <f>+RESULTADO_CON_AND!J9</f>
        <v>-5549771.6449999996</v>
      </c>
      <c r="AI10" s="183">
        <f>+RESULTADO_CON_AND!K9</f>
        <v>-5549771.6449999996</v>
      </c>
      <c r="AJ10" s="183">
        <f>+RESULTADO_CON_AND!L9</f>
        <v>-5549771.6449999996</v>
      </c>
      <c r="AK10" s="183">
        <f>+RESULTADO_CON_AND!M9</f>
        <v>-5549771.6449999996</v>
      </c>
    </row>
    <row r="11" spans="1:37" x14ac:dyDescent="0.25">
      <c r="A11" s="182" t="s">
        <v>35</v>
      </c>
      <c r="B11" s="183">
        <f>+'2023'!B12</f>
        <v>-658569.32000000018</v>
      </c>
      <c r="C11" s="183">
        <f>+'2023'!C12</f>
        <v>-810189.37</v>
      </c>
      <c r="D11" s="183">
        <f>+'2023'!D12</f>
        <v>-879103.33</v>
      </c>
      <c r="E11" s="183">
        <f>+'2023'!E12</f>
        <v>-1037258.34</v>
      </c>
      <c r="F11" s="183">
        <f>+'2023'!F12</f>
        <v>-809335.30999999994</v>
      </c>
      <c r="G11" s="183">
        <f>+'2023'!G12</f>
        <v>-1122721.1399999999</v>
      </c>
      <c r="H11" s="183">
        <f>+'2023'!H12</f>
        <v>-1502467.88</v>
      </c>
      <c r="I11" s="183">
        <f>+'2023'!I12</f>
        <v>-1755985.6399999994</v>
      </c>
      <c r="J11" s="183">
        <f>+'2023'!J12</f>
        <v>-1947130.5400000003</v>
      </c>
      <c r="K11" s="183">
        <f>+'2023'!K12</f>
        <v>-1603902.27</v>
      </c>
      <c r="L11" s="183">
        <f>+'2023'!L12</f>
        <v>-2335761.6000000006</v>
      </c>
      <c r="M11" s="183">
        <f>+'2023'!M12</f>
        <v>-1961826.49</v>
      </c>
      <c r="N11" s="183">
        <f>+'2024'!B12</f>
        <v>-3740040.5700000003</v>
      </c>
      <c r="O11" s="183">
        <f>+'2024'!C12</f>
        <v>-2799135.0500000003</v>
      </c>
      <c r="P11" s="183">
        <f>+'2024'!D12</f>
        <v>-3204134.36</v>
      </c>
      <c r="Q11" s="183">
        <f>+'2024'!E12</f>
        <v>-4409076.7600000007</v>
      </c>
      <c r="R11" s="183">
        <f>+'2024'!F12</f>
        <v>-3262054.8</v>
      </c>
      <c r="S11" s="183">
        <f>+'2024'!G12</f>
        <v>-3746792.27</v>
      </c>
      <c r="T11" s="183">
        <f>+'2024'!H12</f>
        <v>-8853474.9999999963</v>
      </c>
      <c r="U11" s="183">
        <f>+'2024'!I12</f>
        <v>-13125997.120000003</v>
      </c>
      <c r="V11" s="183">
        <f>+'2024'!J12</f>
        <v>-6554856</v>
      </c>
      <c r="W11" s="183">
        <f>+'2024'!K12</f>
        <v>-6320237.6800000006</v>
      </c>
      <c r="X11" s="183">
        <f>+'2024'!L12</f>
        <v>-10507316.16</v>
      </c>
      <c r="Y11" s="183">
        <f>+'2024'!M12</f>
        <v>-7973720.1100000003</v>
      </c>
      <c r="Z11" s="183">
        <f>+RESULTADO_CON_AND!B8</f>
        <v>-6529634.6099999994</v>
      </c>
      <c r="AA11" s="183">
        <f>+RESULTADO_CON_AND!C8</f>
        <v>-6100997.5300000012</v>
      </c>
      <c r="AB11" s="183">
        <f>+RESULTADO_CON_AND!D8</f>
        <v>-6181121.2799999993</v>
      </c>
      <c r="AC11" s="183">
        <f>+RESULTADO_CON_AND!E8</f>
        <v>-6181121.2799999993</v>
      </c>
      <c r="AD11" s="183">
        <f>+RESULTADO_CON_AND!F8</f>
        <v>-6181121.2799999993</v>
      </c>
      <c r="AE11" s="183">
        <f>+RESULTADO_CON_AND!G8</f>
        <v>-6181121.2799999993</v>
      </c>
      <c r="AF11" s="183">
        <f>+RESULTADO_CON_AND!H8</f>
        <v>-6181121.2799999993</v>
      </c>
      <c r="AG11" s="183">
        <f>+RESULTADO_CON_AND!I8</f>
        <v>-6181121.2799999993</v>
      </c>
      <c r="AH11" s="183">
        <f>+RESULTADO_CON_AND!J8</f>
        <v>-6181121.2799999993</v>
      </c>
      <c r="AI11" s="183">
        <f>+RESULTADO_CON_AND!K8</f>
        <v>-6181121.2799999993</v>
      </c>
      <c r="AJ11" s="183">
        <f>+RESULTADO_CON_AND!L8</f>
        <v>-6181121.2799999993</v>
      </c>
      <c r="AK11" s="183">
        <f>+RESULTADO_CON_AND!M8</f>
        <v>-6181121.2799999993</v>
      </c>
    </row>
    <row r="12" spans="1:37" x14ac:dyDescent="0.25">
      <c r="A12" s="182" t="s">
        <v>34</v>
      </c>
      <c r="B12" s="183">
        <f>+'2023'!B13</f>
        <v>-8097.96</v>
      </c>
      <c r="C12" s="183">
        <f>+'2023'!C13</f>
        <v>-8097.96</v>
      </c>
      <c r="D12" s="183">
        <f>+'2023'!D13</f>
        <v>-12021.41</v>
      </c>
      <c r="E12" s="183">
        <f>+'2023'!E13</f>
        <v>-18327.960000000003</v>
      </c>
      <c r="F12" s="183">
        <f>+'2023'!F13</f>
        <v>-129868.52</v>
      </c>
      <c r="G12" s="183">
        <f>+'2023'!G13</f>
        <v>-66928.61</v>
      </c>
      <c r="H12" s="183">
        <f>+'2023'!H13</f>
        <v>-94747.08</v>
      </c>
      <c r="I12" s="183">
        <f>+'2023'!I13</f>
        <v>-150536.44</v>
      </c>
      <c r="J12" s="183">
        <f>+'2023'!J13</f>
        <v>-60045.61</v>
      </c>
      <c r="K12" s="183">
        <f>+'2023'!K13</f>
        <v>-52781.07</v>
      </c>
      <c r="L12" s="183">
        <f>+'2023'!L13</f>
        <v>-106215.78</v>
      </c>
      <c r="M12" s="183">
        <f>+'2023'!M13</f>
        <v>-69845.079999999987</v>
      </c>
      <c r="N12" s="183">
        <f>+'2024'!B13</f>
        <v>-431011.74999999994</v>
      </c>
      <c r="O12" s="183">
        <f>+'2024'!C13</f>
        <v>-885299.54</v>
      </c>
      <c r="P12" s="183">
        <f>+'2024'!D13</f>
        <v>-701579.53</v>
      </c>
      <c r="Q12" s="183">
        <f>+'2024'!E13</f>
        <v>-1302063.77</v>
      </c>
      <c r="R12" s="183">
        <f>+'2024'!F13</f>
        <v>-599506.85000000009</v>
      </c>
      <c r="S12" s="183">
        <f>+'2024'!G13</f>
        <v>-977447.54999999993</v>
      </c>
      <c r="T12" s="183">
        <f>+'2024'!H13</f>
        <v>-795896.61</v>
      </c>
      <c r="U12" s="183">
        <f>+'2024'!I13</f>
        <v>-973466.69000000006</v>
      </c>
      <c r="V12" s="183">
        <f>+'2024'!J13</f>
        <v>-522018.22</v>
      </c>
      <c r="W12" s="183">
        <f>+'2024'!K13</f>
        <v>-528142.78</v>
      </c>
      <c r="X12" s="183">
        <f>+'2024'!L13</f>
        <v>-661486.5199999999</v>
      </c>
      <c r="Y12" s="183">
        <f>+'2024'!M13</f>
        <v>-652466.03</v>
      </c>
      <c r="Z12" s="183">
        <f>+RESULTADO_CON_AND!B7</f>
        <v>-11687856.27</v>
      </c>
      <c r="AA12" s="183">
        <f>+RESULTADO_CON_AND!C7</f>
        <v>-11046230.639999999</v>
      </c>
      <c r="AB12" s="183">
        <f>+RESULTADO_CON_AND!D7</f>
        <v>-7163713.4500000002</v>
      </c>
      <c r="AC12" s="183">
        <f>+RESULTADO_CON_AND!E7</f>
        <v>-5750044.4201696869</v>
      </c>
      <c r="AD12" s="183">
        <f>+RESULTADO_CON_AND!F7</f>
        <v>-7241649.6268526427</v>
      </c>
      <c r="AE12" s="183">
        <f>+RESULTADO_CON_AND!G7</f>
        <v>-7864519.9050206318</v>
      </c>
      <c r="AF12" s="183">
        <f>+RESULTADO_CON_AND!H7</f>
        <v>-8509409.5036029853</v>
      </c>
      <c r="AG12" s="183">
        <f>+RESULTADO_CON_AND!I7</f>
        <v>-8158750.1325127343</v>
      </c>
      <c r="AH12" s="183">
        <f>+RESULTADO_CON_AND!J7</f>
        <v>-9754559.8090337738</v>
      </c>
      <c r="AI12" s="183">
        <f>+RESULTADO_CON_AND!K7</f>
        <v>-12185744.500898523</v>
      </c>
      <c r="AJ12" s="183">
        <f>+RESULTADO_CON_AND!L7</f>
        <v>-15257112.275399935</v>
      </c>
      <c r="AK12" s="183">
        <f>+RESULTADO_CON_AND!M7</f>
        <v>-19054496.917974316</v>
      </c>
    </row>
    <row r="13" spans="1:37" x14ac:dyDescent="0.25">
      <c r="A13" s="182" t="s">
        <v>67</v>
      </c>
      <c r="B13" s="183">
        <f>+'2023'!B14</f>
        <v>-120762.98999999999</v>
      </c>
      <c r="C13" s="183">
        <f>+'2023'!C14</f>
        <v>-113956.19999999998</v>
      </c>
      <c r="D13" s="183">
        <f>+'2023'!D14</f>
        <v>-169630.37999999998</v>
      </c>
      <c r="E13" s="183">
        <f>+'2023'!E14</f>
        <v>-120473.87000000001</v>
      </c>
      <c r="F13" s="183">
        <f>+'2023'!F14</f>
        <v>-153067.87999999998</v>
      </c>
      <c r="G13" s="183">
        <f>+'2023'!G14</f>
        <v>-151243.34</v>
      </c>
      <c r="H13" s="183">
        <f>+'2023'!H14</f>
        <v>-429079.74000000005</v>
      </c>
      <c r="I13" s="183">
        <f>+'2023'!I14</f>
        <v>-541163.062960373</v>
      </c>
      <c r="J13" s="183">
        <f>+'2023'!J14</f>
        <v>-596602.88638408307</v>
      </c>
      <c r="K13" s="183">
        <f>+'2023'!K14</f>
        <v>-571376.38256185153</v>
      </c>
      <c r="L13" s="183">
        <f>+'2023'!L14</f>
        <v>-730366.54</v>
      </c>
      <c r="M13" s="183">
        <f>+'2023'!M14</f>
        <v>-1404741.1099999999</v>
      </c>
      <c r="N13" s="183">
        <f>+'2024'!B14</f>
        <v>-1443327.0899999999</v>
      </c>
      <c r="O13" s="183">
        <f>+'2024'!C14</f>
        <v>-1220377.92</v>
      </c>
      <c r="P13" s="183">
        <f>+'2024'!D14</f>
        <v>-1602507.2200000002</v>
      </c>
      <c r="Q13" s="183">
        <f>+'2024'!E14</f>
        <v>-1576449.37</v>
      </c>
      <c r="R13" s="183">
        <f>+'2024'!F14</f>
        <v>-794659.04999999993</v>
      </c>
      <c r="S13" s="183">
        <f>+'2024'!G14</f>
        <v>-2258687.0300000003</v>
      </c>
      <c r="T13" s="183">
        <f>+'2024'!H14</f>
        <v>-2144726.66</v>
      </c>
      <c r="U13" s="183">
        <f>+'2024'!I14</f>
        <v>-1852751.05</v>
      </c>
      <c r="V13" s="183">
        <f>+'2024'!J14</f>
        <v>-2045617.1400000001</v>
      </c>
      <c r="W13" s="183">
        <f>+'2024'!K14</f>
        <v>-2110835.11</v>
      </c>
      <c r="X13" s="183">
        <f>+'2024'!L14</f>
        <v>-2033935.97</v>
      </c>
      <c r="Y13" s="183">
        <f>+'2024'!M14</f>
        <v>-2040360.78</v>
      </c>
      <c r="Z13" s="183">
        <f>+RESULTADO_CON_AND!B11+RESULTADO_CON_AND!B12</f>
        <v>-3303288.21</v>
      </c>
      <c r="AA13" s="183">
        <f>+RESULTADO_CON_AND!C11+RESULTADO_CON_AND!C12</f>
        <v>-10477941.98</v>
      </c>
      <c r="AB13" s="183">
        <f>+RESULTADO_CON_AND!D11+RESULTADO_CON_AND!D12</f>
        <v>-4827847.32</v>
      </c>
      <c r="AC13" s="183">
        <f>+RESULTADO_CON_AND!E11+RESULTADO_CON_AND!E12</f>
        <v>-3810012.0678110467</v>
      </c>
      <c r="AD13" s="183">
        <f>+RESULTADO_CON_AND!F11+RESULTADO_CON_AND!F12</f>
        <v>-5542519.1352051385</v>
      </c>
      <c r="AE13" s="183">
        <f>+RESULTADO_CON_AND!G11+RESULTADO_CON_AND!G12</f>
        <v>-5514277.223758745</v>
      </c>
      <c r="AF13" s="183">
        <f>+RESULTADO_CON_AND!H11+RESULTADO_CON_AND!H12</f>
        <v>-6045962.6600581761</v>
      </c>
      <c r="AG13" s="183">
        <f>+RESULTADO_CON_AND!I11+RESULTADO_CON_AND!I12</f>
        <v>-5922301.6710709538</v>
      </c>
      <c r="AH13" s="183">
        <f>+RESULTADO_CON_AND!J11+RESULTADO_CON_AND!J12</f>
        <v>-6950400.1053313613</v>
      </c>
      <c r="AI13" s="183">
        <f>+RESULTADO_CON_AND!K11+RESULTADO_CON_AND!K12</f>
        <v>-8728983.1429511774</v>
      </c>
      <c r="AJ13" s="183">
        <f>+RESULTADO_CON_AND!L11+RESULTADO_CON_AND!L12</f>
        <v>-10958514.90884242</v>
      </c>
      <c r="AK13" s="183">
        <f>+RESULTADO_CON_AND!M11+RESULTADO_CON_AND!M12</f>
        <v>-13637393.334213184</v>
      </c>
    </row>
    <row r="14" spans="1:37" x14ac:dyDescent="0.25">
      <c r="A14" s="182" t="s">
        <v>40</v>
      </c>
      <c r="B14" s="183">
        <f>+'2023'!B15</f>
        <v>-332207.99</v>
      </c>
      <c r="C14" s="183">
        <f>+'2023'!C15</f>
        <v>-314227.69</v>
      </c>
      <c r="D14" s="183">
        <f>+'2023'!D15</f>
        <v>-378360.01000000007</v>
      </c>
      <c r="E14" s="183">
        <f>+'2023'!E15</f>
        <v>-381569.84</v>
      </c>
      <c r="F14" s="183">
        <f>+'2023'!F15</f>
        <v>-436467.58</v>
      </c>
      <c r="G14" s="183">
        <f>+'2023'!G15</f>
        <v>-442675.03</v>
      </c>
      <c r="H14" s="183">
        <f>+'2023'!H15</f>
        <v>-475456.92000000004</v>
      </c>
      <c r="I14" s="183">
        <f>+'2023'!I15</f>
        <v>-446433.64</v>
      </c>
      <c r="J14" s="183">
        <f>+'2023'!J15</f>
        <v>-527923.56999999995</v>
      </c>
      <c r="K14" s="183">
        <f>+'2023'!K15</f>
        <v>-577014.66999999993</v>
      </c>
      <c r="L14" s="183">
        <f>+'2023'!L15</f>
        <v>-671553.16999999993</v>
      </c>
      <c r="M14" s="183">
        <f>+'2023'!M15</f>
        <v>-758009.72</v>
      </c>
      <c r="N14" s="183">
        <f>+'2024'!B15</f>
        <v>-763879.26</v>
      </c>
      <c r="O14" s="183">
        <f>+'2024'!C15</f>
        <v>-1011702.7999999999</v>
      </c>
      <c r="P14" s="183">
        <f>+'2024'!D15</f>
        <v>-1302825.52</v>
      </c>
      <c r="Q14" s="183">
        <f>+'2024'!E15</f>
        <v>-1359719.1700000002</v>
      </c>
      <c r="R14" s="183">
        <f>+'2024'!F15</f>
        <v>-1364305.19</v>
      </c>
      <c r="S14" s="183">
        <f>+'2024'!G15</f>
        <v>-1377758.98</v>
      </c>
      <c r="T14" s="183">
        <f>+'2024'!H15</f>
        <v>-1541980.6600000001</v>
      </c>
      <c r="U14" s="183">
        <f>+'2024'!I15</f>
        <v>-1620976.6500000001</v>
      </c>
      <c r="V14" s="183">
        <f>+'2024'!J15</f>
        <v>-1735646.7</v>
      </c>
      <c r="W14" s="183">
        <f>+'2024'!K15</f>
        <v>-1920911.35</v>
      </c>
      <c r="X14" s="183">
        <f>+'2024'!L15</f>
        <v>-1944676.4</v>
      </c>
      <c r="Y14" s="183">
        <f>+'2024'!M15</f>
        <v>-2030847.05</v>
      </c>
      <c r="Z14" s="183">
        <f>+RESULTADO_CON_AND!B13</f>
        <v>-1940956.92</v>
      </c>
      <c r="AA14" s="183">
        <f>+RESULTADO_CON_AND!C13</f>
        <v>-2126277.81</v>
      </c>
      <c r="AB14" s="183">
        <f>+RESULTADO_CON_AND!D13</f>
        <v>-1901486.4100000001</v>
      </c>
      <c r="AC14" s="183">
        <f>+RESULTADO_CON_AND!E13</f>
        <v>-1211753.6085656548</v>
      </c>
      <c r="AD14" s="183">
        <f>+RESULTADO_CON_AND!F13</f>
        <v>-1613578.3266051929</v>
      </c>
      <c r="AE14" s="183">
        <f>+RESULTADO_CON_AND!G13</f>
        <v>-1835972.8915307925</v>
      </c>
      <c r="AF14" s="183">
        <f>+RESULTADO_CON_AND!H13</f>
        <v>-1893120.652457485</v>
      </c>
      <c r="AG14" s="183">
        <f>+RESULTADO_CON_AND!I13</f>
        <v>-1845853.6473114637</v>
      </c>
      <c r="AH14" s="183">
        <f>+RESULTADO_CON_AND!J13</f>
        <v>-2218187.2785304841</v>
      </c>
      <c r="AI14" s="183">
        <f>+RESULTADO_CON_AND!K13</f>
        <v>-2746403.8329607388</v>
      </c>
      <c r="AJ14" s="183">
        <f>+RESULTADO_CON_AND!L13</f>
        <v>-3453299.3342045997</v>
      </c>
      <c r="AK14" s="183">
        <f>+RESULTADO_CON_AND!M13</f>
        <v>-4313425.728378918</v>
      </c>
    </row>
    <row r="15" spans="1:37" x14ac:dyDescent="0.25">
      <c r="A15" s="182" t="s">
        <v>69</v>
      </c>
      <c r="B15" s="183">
        <f>+'2023'!B16</f>
        <v>-401684.06999999989</v>
      </c>
      <c r="C15" s="183">
        <f>+'2023'!C16</f>
        <v>-1198909.52</v>
      </c>
      <c r="D15" s="183">
        <f>+'2023'!D16</f>
        <v>-881148.34</v>
      </c>
      <c r="E15" s="183">
        <f>+'2023'!E16</f>
        <v>-288758.64</v>
      </c>
      <c r="F15" s="183">
        <f>+'2023'!F16</f>
        <v>-539977.69999999995</v>
      </c>
      <c r="G15" s="183">
        <f>+'2023'!G16</f>
        <v>-349701.08</v>
      </c>
      <c r="H15" s="183">
        <f>+'2023'!H16</f>
        <v>-375157.03</v>
      </c>
      <c r="I15" s="183">
        <f>+'2023'!I16</f>
        <v>-174734.6</v>
      </c>
      <c r="J15" s="183">
        <f>+'2023'!J16</f>
        <v>-283040.08</v>
      </c>
      <c r="K15" s="183">
        <f>+'2023'!K16</f>
        <v>-320307.95999999996</v>
      </c>
      <c r="L15" s="183">
        <f>+'2023'!L16</f>
        <v>-525867.58000000007</v>
      </c>
      <c r="M15" s="183">
        <f>+'2023'!M16</f>
        <v>-711027.19999999995</v>
      </c>
      <c r="N15" s="183">
        <f>+'2024'!B16</f>
        <v>-892298.03</v>
      </c>
      <c r="O15" s="183">
        <f>+'2024'!C16</f>
        <v>-1031809.7</v>
      </c>
      <c r="P15" s="183">
        <f>+'2024'!D16</f>
        <v>-1485703.5</v>
      </c>
      <c r="Q15" s="183">
        <f>+'2024'!E16</f>
        <v>-785158.85</v>
      </c>
      <c r="R15" s="183">
        <f>+'2024'!F16</f>
        <v>-1276341.6499999999</v>
      </c>
      <c r="S15" s="183">
        <f>+'2024'!G16</f>
        <v>-410577.34</v>
      </c>
      <c r="T15" s="183">
        <f>+'2024'!H16</f>
        <v>-1661181.9</v>
      </c>
      <c r="U15" s="183">
        <f>+'2024'!I16</f>
        <v>-1494518.55</v>
      </c>
      <c r="V15" s="183">
        <f>+'2024'!J16</f>
        <v>-902669</v>
      </c>
      <c r="W15" s="183">
        <f>+'2024'!K16</f>
        <v>-1443021.42</v>
      </c>
      <c r="X15" s="183">
        <f>+'2024'!L16</f>
        <v>-913089.39999999991</v>
      </c>
      <c r="Y15" s="183">
        <f>+'2024'!M16</f>
        <v>-526849.81000000006</v>
      </c>
      <c r="Z15" s="183"/>
      <c r="AA15" s="183"/>
      <c r="AB15" s="183"/>
      <c r="AC15" s="183"/>
      <c r="AD15" s="183"/>
      <c r="AE15" s="183"/>
      <c r="AF15" s="183"/>
      <c r="AG15" s="183"/>
      <c r="AH15" s="183"/>
      <c r="AI15" s="183"/>
      <c r="AJ15" s="183"/>
      <c r="AK15" s="183"/>
    </row>
    <row r="16" spans="1:37" x14ac:dyDescent="0.25">
      <c r="A16" s="182" t="s">
        <v>42</v>
      </c>
      <c r="B16" s="183">
        <f>+'2023'!B17</f>
        <v>-100027.86</v>
      </c>
      <c r="C16" s="183">
        <f>+'2023'!C17</f>
        <v>-266025.8</v>
      </c>
      <c r="D16" s="183">
        <f>+'2023'!D17</f>
        <v>-78521.810000000012</v>
      </c>
      <c r="E16" s="183">
        <f>+'2023'!E17</f>
        <v>-90958.000000000015</v>
      </c>
      <c r="F16" s="183">
        <f>+'2023'!F17</f>
        <v>-314590.95</v>
      </c>
      <c r="G16" s="183">
        <f>+'2023'!G17</f>
        <v>-586332.04</v>
      </c>
      <c r="H16" s="183">
        <f>+'2023'!H17</f>
        <v>-165738.78</v>
      </c>
      <c r="I16" s="183">
        <f>+'2023'!I17</f>
        <v>-122444.93</v>
      </c>
      <c r="J16" s="183">
        <f>+'2023'!J17</f>
        <v>-143070.63</v>
      </c>
      <c r="K16" s="183">
        <f>+'2023'!K17</f>
        <v>-590856.97</v>
      </c>
      <c r="L16" s="183">
        <f>+'2023'!L17</f>
        <v>-248251.16</v>
      </c>
      <c r="M16" s="183">
        <f>+'2023'!M17</f>
        <v>-465839.03000000009</v>
      </c>
      <c r="N16" s="183">
        <f>+'2024'!B17</f>
        <v>-424010.41</v>
      </c>
      <c r="O16" s="183">
        <f>+'2024'!C17</f>
        <v>-568019.88</v>
      </c>
      <c r="P16" s="183">
        <f>+'2024'!D17</f>
        <v>-455385.52999999991</v>
      </c>
      <c r="Q16" s="183">
        <f>+'2024'!E17</f>
        <v>-1300261.1500000001</v>
      </c>
      <c r="R16" s="183">
        <f>+'2024'!F17</f>
        <v>-1454452.9600000002</v>
      </c>
      <c r="S16" s="183">
        <f>+'2024'!G17</f>
        <v>-1494752.1099999999</v>
      </c>
      <c r="T16" s="183">
        <f>+'2024'!H17</f>
        <v>-721171.49000000011</v>
      </c>
      <c r="U16" s="183">
        <f>+'2024'!I17</f>
        <v>-543103.78</v>
      </c>
      <c r="V16" s="183">
        <f>+'2024'!J17</f>
        <v>-1230381.6300000001</v>
      </c>
      <c r="W16" s="183">
        <f>+'2024'!K17</f>
        <v>-3390669.02</v>
      </c>
      <c r="X16" s="183">
        <f>+'2024'!L17</f>
        <v>-1248848.27</v>
      </c>
      <c r="Y16" s="183">
        <f>+'2024'!M17</f>
        <v>-2850681.6799999997</v>
      </c>
      <c r="Z16" s="183">
        <f>+RESULTADO_CON_AND!B15</f>
        <v>-5950313.4000000004</v>
      </c>
      <c r="AA16" s="183">
        <f>+RESULTADO_CON_AND!C15</f>
        <v>-2750418.66</v>
      </c>
      <c r="AB16" s="183">
        <f>+RESULTADO_CON_AND!D15</f>
        <v>-1072773.5099999998</v>
      </c>
      <c r="AC16" s="183">
        <f>+RESULTADO_CON_AND!E15</f>
        <v>-1654787.4800917411</v>
      </c>
      <c r="AD16" s="183">
        <f>+RESULTADO_CON_AND!F15</f>
        <v>-1650623.2917603473</v>
      </c>
      <c r="AE16" s="183">
        <f>+RESULTADO_CON_AND!G15</f>
        <v>-1734552.3242924935</v>
      </c>
      <c r="AF16" s="183">
        <f>+RESULTADO_CON_AND!H15</f>
        <v>-2083555.8622184908</v>
      </c>
      <c r="AG16" s="183">
        <f>+RESULTADO_CON_AND!I15</f>
        <v>-1885216.487130689</v>
      </c>
      <c r="AH16" s="183">
        <f>+RESULTADO_CON_AND!J15</f>
        <v>-2264289.3952172529</v>
      </c>
      <c r="AI16" s="183">
        <f>+RESULTADO_CON_AND!K15</f>
        <v>-2875751.1927929828</v>
      </c>
      <c r="AJ16" s="183">
        <f>+RESULTADO_CON_AND!L15</f>
        <v>-3555807.3614627426</v>
      </c>
      <c r="AK16" s="183">
        <f>+RESULTADO_CON_AND!M15</f>
        <v>-4453520.2218670528</v>
      </c>
    </row>
    <row r="17" spans="1:37" x14ac:dyDescent="0.25">
      <c r="A17" s="182" t="s">
        <v>47</v>
      </c>
      <c r="B17" s="183">
        <f>+'2023'!B18</f>
        <v>-112992.6</v>
      </c>
      <c r="C17" s="183">
        <f>+'2023'!C18</f>
        <v>-42278.11</v>
      </c>
      <c r="D17" s="183">
        <f>+'2023'!D18</f>
        <v>-118686.06</v>
      </c>
      <c r="E17" s="183">
        <f>+'2023'!E18</f>
        <v>-20567.12</v>
      </c>
      <c r="F17" s="183">
        <f>+'2023'!F18</f>
        <v>-94091.37</v>
      </c>
      <c r="G17" s="183">
        <f>+'2023'!G18</f>
        <v>-29228</v>
      </c>
      <c r="H17" s="183">
        <f>+'2023'!H18</f>
        <v>-146354.88</v>
      </c>
      <c r="I17" s="183">
        <f>+'2023'!I18</f>
        <v>-24243.47</v>
      </c>
      <c r="J17" s="183">
        <f>+'2023'!J18</f>
        <v>-67069.02</v>
      </c>
      <c r="K17" s="183">
        <f>+'2023'!K18</f>
        <v>-265005.76</v>
      </c>
      <c r="L17" s="183">
        <f>+'2023'!L18</f>
        <v>-283014.81</v>
      </c>
      <c r="M17" s="183">
        <f>+'2023'!M18</f>
        <v>-228795.39</v>
      </c>
      <c r="N17" s="183">
        <f>+'2024'!B18</f>
        <v>-444896.33</v>
      </c>
      <c r="O17" s="183">
        <f>+'2024'!C18</f>
        <v>-738065.46</v>
      </c>
      <c r="P17" s="183">
        <f>+'2024'!D18</f>
        <v>-210388.34</v>
      </c>
      <c r="Q17" s="183">
        <f>+'2024'!E18</f>
        <v>-101619.24</v>
      </c>
      <c r="R17" s="183">
        <f>+'2024'!F18</f>
        <v>-298390.21999999997</v>
      </c>
      <c r="S17" s="183">
        <f>+'2024'!G18</f>
        <v>-101689.16</v>
      </c>
      <c r="T17" s="183">
        <f>+'2024'!H18</f>
        <v>-98637.97</v>
      </c>
      <c r="U17" s="183">
        <f>+'2024'!I18</f>
        <v>-135880.21000000002</v>
      </c>
      <c r="V17" s="183">
        <f>+'2024'!J18</f>
        <v>0</v>
      </c>
      <c r="W17" s="183">
        <f>+'2024'!K18</f>
        <v>0</v>
      </c>
      <c r="X17" s="183">
        <f>+'2024'!L18</f>
        <v>0</v>
      </c>
      <c r="Y17" s="183">
        <f>+'2024'!M18</f>
        <v>-77329</v>
      </c>
      <c r="Z17" s="183">
        <f>+RESULTADO_CON_AND!B20</f>
        <v>-142238</v>
      </c>
      <c r="AA17" s="183">
        <f>+RESULTADO_CON_AND!C20</f>
        <v>-373746</v>
      </c>
      <c r="AB17" s="183">
        <f>+RESULTADO_CON_AND!D20</f>
        <v>-108580</v>
      </c>
      <c r="AC17" s="183">
        <f>+RESULTADO_CON_AND!E20</f>
        <v>-121282.82725355361</v>
      </c>
      <c r="AD17" s="183">
        <f>+RESULTADO_CON_AND!F20</f>
        <v>-170219.0726187421</v>
      </c>
      <c r="AE17" s="183">
        <f>+RESULTADO_CON_AND!G20</f>
        <v>-156387.02395176905</v>
      </c>
      <c r="AF17" s="183">
        <f>+RESULTADO_CON_AND!H20</f>
        <v>-183018.75200990436</v>
      </c>
      <c r="AG17" s="183">
        <f>+RESULTADO_CON_AND!I20</f>
        <v>-176564.87079261473</v>
      </c>
      <c r="AH17" s="183">
        <f>+RESULTADO_CON_AND!J20</f>
        <v>-204948.57940163228</v>
      </c>
      <c r="AI17" s="183">
        <f>+RESULTADO_CON_AND!K20</f>
        <v>-260611.5840183587</v>
      </c>
      <c r="AJ17" s="183">
        <f>+RESULTADO_CON_AND!L20</f>
        <v>-325685.25602471718</v>
      </c>
      <c r="AK17" s="183">
        <f>+RESULTADO_CON_AND!M20</f>
        <v>-404867.45473446493</v>
      </c>
    </row>
    <row r="18" spans="1:37" x14ac:dyDescent="0.25">
      <c r="A18" s="182" t="s">
        <v>45</v>
      </c>
      <c r="B18" s="183">
        <f>+'2023'!B19</f>
        <v>-55824.51</v>
      </c>
      <c r="C18" s="183">
        <f>+'2023'!C19</f>
        <v>-113574.22000000002</v>
      </c>
      <c r="D18" s="183">
        <f>+'2023'!D19</f>
        <v>-453220.46</v>
      </c>
      <c r="E18" s="183">
        <f>+'2023'!E19</f>
        <v>-158926.6</v>
      </c>
      <c r="F18" s="183">
        <f>+'2023'!F19</f>
        <v>-94984.87999999999</v>
      </c>
      <c r="G18" s="183">
        <f>+'2023'!G19</f>
        <v>-129291.95</v>
      </c>
      <c r="H18" s="183">
        <f>+'2023'!H19</f>
        <v>-318612.82</v>
      </c>
      <c r="I18" s="183">
        <f>+'2023'!I19</f>
        <v>-63626.979999999996</v>
      </c>
      <c r="J18" s="183">
        <f>+'2023'!J19</f>
        <v>-1079756.95</v>
      </c>
      <c r="K18" s="183">
        <f>+'2023'!K19</f>
        <v>153664.94000000024</v>
      </c>
      <c r="L18" s="183">
        <f>+'2023'!L19</f>
        <v>-83685.900000000009</v>
      </c>
      <c r="M18" s="183">
        <f>+'2023'!M19</f>
        <v>-100251.48</v>
      </c>
      <c r="N18" s="183">
        <f>+'2024'!B19</f>
        <v>-125767.76000000001</v>
      </c>
      <c r="O18" s="183">
        <f>+'2024'!C19</f>
        <v>-164508.58000000002</v>
      </c>
      <c r="P18" s="183">
        <f>+'2024'!D19</f>
        <v>-1075244.81</v>
      </c>
      <c r="Q18" s="183">
        <f>+'2024'!E19</f>
        <v>-1392460.77</v>
      </c>
      <c r="R18" s="183">
        <f>+'2024'!F19</f>
        <v>129681.12000000001</v>
      </c>
      <c r="S18" s="183">
        <f>+'2024'!G19</f>
        <v>-219751.91</v>
      </c>
      <c r="T18" s="183">
        <f>+'2024'!H19</f>
        <v>-279866.78999999998</v>
      </c>
      <c r="U18" s="183">
        <f>+'2024'!I19</f>
        <v>-226965.37</v>
      </c>
      <c r="V18" s="183">
        <f>+'2024'!J19</f>
        <v>-751603.42</v>
      </c>
      <c r="W18" s="183">
        <f>+'2024'!K19</f>
        <v>-459349.78000000009</v>
      </c>
      <c r="X18" s="183">
        <f>+'2024'!L19</f>
        <v>-348613.24</v>
      </c>
      <c r="Y18" s="183">
        <f>+'2024'!M19</f>
        <v>-363037.8</v>
      </c>
      <c r="Z18" s="183">
        <f>+RESULTADO_CON_AND!B18</f>
        <v>-373576.14</v>
      </c>
      <c r="AA18" s="183">
        <f>+RESULTADO_CON_AND!C18</f>
        <v>-284764.21000000002</v>
      </c>
      <c r="AB18" s="183">
        <f>+RESULTADO_CON_AND!D18</f>
        <v>-356936.31</v>
      </c>
      <c r="AC18" s="183">
        <f>+RESULTADO_CON_AND!E18</f>
        <v>-207130.88304351646</v>
      </c>
      <c r="AD18" s="183">
        <f>+RESULTADO_CON_AND!F18</f>
        <v>-268812.85904728912</v>
      </c>
      <c r="AE18" s="183">
        <f>+RESULTADO_CON_AND!G18</f>
        <v>-323196.48346315336</v>
      </c>
      <c r="AF18" s="183">
        <f>+RESULTADO_CON_AND!H18</f>
        <v>-324203.56649851619</v>
      </c>
      <c r="AG18" s="183">
        <f>+RESULTADO_CON_AND!I18</f>
        <v>-316284.87796583347</v>
      </c>
      <c r="AH18" s="183">
        <f>+RESULTADO_CON_AND!J18</f>
        <v>-383579.28990620759</v>
      </c>
      <c r="AI18" s="183">
        <f>+RESULTADO_CON_AND!K18</f>
        <v>-471963.8371972983</v>
      </c>
      <c r="AJ18" s="183">
        <f>+RESULTADO_CON_AND!L18</f>
        <v>-594110.52772033657</v>
      </c>
      <c r="AK18" s="183">
        <f>+RESULTADO_CON_AND!M18</f>
        <v>-743086.65195642028</v>
      </c>
    </row>
    <row r="19" spans="1:37" x14ac:dyDescent="0.25">
      <c r="A19" s="182" t="s">
        <v>41</v>
      </c>
      <c r="B19" s="183">
        <f>+'2023'!B20</f>
        <v>-124184.51</v>
      </c>
      <c r="C19" s="183">
        <f>+'2023'!C20</f>
        <v>-124919.27</v>
      </c>
      <c r="D19" s="183">
        <f>+'2023'!D20</f>
        <v>-140712.81</v>
      </c>
      <c r="E19" s="183">
        <f>+'2023'!E20</f>
        <v>-141569.82999999999</v>
      </c>
      <c r="F19" s="183">
        <f>+'2023'!F20</f>
        <v>-402495.42</v>
      </c>
      <c r="G19" s="183">
        <f>+'2023'!G20</f>
        <v>-17609.010000000002</v>
      </c>
      <c r="H19" s="183">
        <f>+'2023'!H20</f>
        <v>-227827.27999999997</v>
      </c>
      <c r="I19" s="183">
        <f>+'2023'!I20</f>
        <v>-435866.39</v>
      </c>
      <c r="J19" s="183">
        <f>+'2023'!J20</f>
        <v>-237428.21</v>
      </c>
      <c r="K19" s="183">
        <f>+'2023'!K20</f>
        <v>-402192.44</v>
      </c>
      <c r="L19" s="183">
        <f>+'2023'!L20</f>
        <v>-421171.31</v>
      </c>
      <c r="M19" s="183">
        <f>+'2023'!M20</f>
        <v>-659539.59</v>
      </c>
      <c r="N19" s="183">
        <f>+'2024'!B20</f>
        <v>-35801.47</v>
      </c>
      <c r="O19" s="183">
        <f>+'2024'!C20</f>
        <v>-380961.77</v>
      </c>
      <c r="P19" s="183">
        <f>+'2024'!D20</f>
        <v>-439400</v>
      </c>
      <c r="Q19" s="183">
        <f>+'2024'!E20</f>
        <v>-510000</v>
      </c>
      <c r="R19" s="183">
        <f>+'2024'!F20</f>
        <v>-529800</v>
      </c>
      <c r="S19" s="183">
        <f>+'2024'!G20</f>
        <v>-550800</v>
      </c>
      <c r="T19" s="183">
        <f>+'2024'!H20</f>
        <v>-590000</v>
      </c>
      <c r="U19" s="183">
        <f>+'2024'!I20</f>
        <v>-620500</v>
      </c>
      <c r="V19" s="183">
        <f>+'2024'!J20</f>
        <v>-1350446.28</v>
      </c>
      <c r="W19" s="183">
        <f>+'2024'!K20</f>
        <v>-706000</v>
      </c>
      <c r="X19" s="183">
        <f>+'2024'!L20</f>
        <v>0</v>
      </c>
      <c r="Y19" s="183">
        <f>+'2024'!M20</f>
        <v>-917983.91</v>
      </c>
      <c r="Z19" s="183">
        <f>+RESULTADO_CON_AND!B14</f>
        <v>-1518752</v>
      </c>
      <c r="AA19" s="183">
        <f>+RESULTADO_CON_AND!C14</f>
        <v>-780200</v>
      </c>
      <c r="AB19" s="183">
        <f>+RESULTADO_CON_AND!D14</f>
        <v>-1836180</v>
      </c>
      <c r="AC19" s="183">
        <f>+RESULTADO_CON_AND!E14</f>
        <v>-879817.93409292831</v>
      </c>
      <c r="AD19" s="183">
        <f>+RESULTADO_CON_AND!F14</f>
        <v>-1153226.0573257019</v>
      </c>
      <c r="AE19" s="183">
        <f>+RESULTADO_CON_AND!G14</f>
        <v>-1496700.7653536461</v>
      </c>
      <c r="AF19" s="183">
        <f>+RESULTADO_CON_AND!H14</f>
        <v>-1426667.9735139655</v>
      </c>
      <c r="AG19" s="183">
        <f>+RESULTADO_CON_AND!I14</f>
        <v>-1406250.1193196028</v>
      </c>
      <c r="AH19" s="183">
        <f>+RESULTADO_CON_AND!J14</f>
        <v>-1724567.3346726282</v>
      </c>
      <c r="AI19" s="183">
        <f>+RESULTADO_CON_AND!K14</f>
        <v>-2099362.0698591969</v>
      </c>
      <c r="AJ19" s="183">
        <f>+RESULTADO_CON_AND!L14</f>
        <v>-2651852.6738247443</v>
      </c>
      <c r="AK19" s="183">
        <f>+RESULTADO_CON_AND!M14</f>
        <v>-3321121.5506561338</v>
      </c>
    </row>
    <row r="20" spans="1:37" x14ac:dyDescent="0.25">
      <c r="A20" s="182" t="s">
        <v>44</v>
      </c>
      <c r="B20" s="183">
        <f>+'2023'!B21</f>
        <v>-272483.3887594557</v>
      </c>
      <c r="C20" s="183">
        <f>+'2023'!C21</f>
        <v>-336884.73264133354</v>
      </c>
      <c r="D20" s="183">
        <f>+'2023'!D21</f>
        <v>-302547.02817452571</v>
      </c>
      <c r="E20" s="183">
        <f>+'2023'!E21</f>
        <v>-470274.02042183391</v>
      </c>
      <c r="F20" s="183">
        <f>+'2023'!F21</f>
        <v>-417590.60902368993</v>
      </c>
      <c r="G20" s="183">
        <f>+'2023'!G21</f>
        <v>-294427.54175268265</v>
      </c>
      <c r="H20" s="183">
        <f>+'2023'!H21</f>
        <v>-201966.6733773087</v>
      </c>
      <c r="I20" s="183">
        <f>+'2023'!I21</f>
        <v>-448081.15100233094</v>
      </c>
      <c r="J20" s="183">
        <f>+'2023'!J21</f>
        <v>-317689.24331891577</v>
      </c>
      <c r="K20" s="183">
        <f>+'2023'!K21</f>
        <v>-60284.959999999999</v>
      </c>
      <c r="L20" s="183">
        <f>+'2023'!L21</f>
        <v>-1100023.0240489983</v>
      </c>
      <c r="M20" s="183">
        <f>+'2023'!M21</f>
        <v>-919176.50248192321</v>
      </c>
      <c r="N20" s="183">
        <f>+'2024'!B21</f>
        <v>-171502.48</v>
      </c>
      <c r="O20" s="183">
        <f>+'2024'!C21</f>
        <v>-261608.43</v>
      </c>
      <c r="P20" s="183">
        <f>+'2024'!D21</f>
        <v>-186606.45</v>
      </c>
      <c r="Q20" s="183">
        <f>+'2024'!E21</f>
        <v>-432468.53</v>
      </c>
      <c r="R20" s="183">
        <f>+'2024'!F21</f>
        <v>-134590.74</v>
      </c>
      <c r="S20" s="183">
        <f>+'2024'!G21</f>
        <v>-182734.55</v>
      </c>
      <c r="T20" s="183">
        <f>+'2024'!H21</f>
        <v>-44479.5</v>
      </c>
      <c r="U20" s="183">
        <f>+'2024'!I21</f>
        <v>-399035.37</v>
      </c>
      <c r="V20" s="183">
        <f>+'2024'!J21</f>
        <v>-147704.71</v>
      </c>
      <c r="W20" s="183">
        <f>+'2024'!K21</f>
        <v>-237687.36</v>
      </c>
      <c r="X20" s="183">
        <f>+'2024'!L21</f>
        <v>-298685.37</v>
      </c>
      <c r="Y20" s="183">
        <f>+'2024'!M21</f>
        <v>-437171.49</v>
      </c>
      <c r="Z20" s="183">
        <f>+RESULTADO_CON_AND!B17</f>
        <v>-1782607.4300000002</v>
      </c>
      <c r="AA20" s="183">
        <f>+RESULTADO_CON_AND!C17</f>
        <v>-707110.08</v>
      </c>
      <c r="AB20" s="183">
        <f>+RESULTADO_CON_AND!D17</f>
        <v>-550940.25</v>
      </c>
      <c r="AC20" s="183">
        <f>+RESULTADO_CON_AND!E17</f>
        <v>-538691.9973436885</v>
      </c>
      <c r="AD20" s="183">
        <f>+RESULTADO_CON_AND!F17</f>
        <v>-563212.84675830556</v>
      </c>
      <c r="AE20" s="183">
        <f>+RESULTADO_CON_AND!G17</f>
        <v>-649587.50947593502</v>
      </c>
      <c r="AF20" s="183">
        <f>+RESULTADO_CON_AND!H17</f>
        <v>-719470.87812335894</v>
      </c>
      <c r="AG20" s="183">
        <f>+RESULTADO_CON_AND!I17</f>
        <v>-665890.9311265233</v>
      </c>
      <c r="AH20" s="183">
        <f>+RESULTADO_CON_AND!J17</f>
        <v>-808814.45256241795</v>
      </c>
      <c r="AI20" s="183">
        <f>+RESULTADO_CON_AND!K17</f>
        <v>-1011700.1545728645</v>
      </c>
      <c r="AJ20" s="183">
        <f>+RESULTADO_CON_AND!L17</f>
        <v>-1258981.0904023631</v>
      </c>
      <c r="AK20" s="183">
        <f>+RESULTADO_CON_AND!M17</f>
        <v>-1578074.5273946754</v>
      </c>
    </row>
    <row r="21" spans="1:37" x14ac:dyDescent="0.25">
      <c r="A21" s="182" t="s">
        <v>43</v>
      </c>
      <c r="B21" s="183">
        <f>+'2023'!B22</f>
        <v>-173043.27</v>
      </c>
      <c r="C21" s="183">
        <f>+'2023'!C22</f>
        <v>-290642.19</v>
      </c>
      <c r="D21" s="183">
        <f>+'2023'!D22</f>
        <v>-266969.19</v>
      </c>
      <c r="E21" s="183">
        <f>+'2023'!E22</f>
        <v>-214223.17</v>
      </c>
      <c r="F21" s="183">
        <f>+'2023'!F22</f>
        <v>-312663.89</v>
      </c>
      <c r="G21" s="183">
        <f>+'2023'!G22</f>
        <v>-380062.68000000005</v>
      </c>
      <c r="H21" s="183">
        <f>+'2023'!H22</f>
        <v>-276379.17999999993</v>
      </c>
      <c r="I21" s="183">
        <f>+'2023'!I22</f>
        <v>-818447</v>
      </c>
      <c r="J21" s="183">
        <f>+'2023'!J22</f>
        <v>-422053.54</v>
      </c>
      <c r="K21" s="183">
        <f>+'2023'!K22</f>
        <v>-948202.21000000008</v>
      </c>
      <c r="L21" s="183">
        <f>+'2023'!L22</f>
        <v>-448621.34</v>
      </c>
      <c r="M21" s="183">
        <f>+'2023'!M22</f>
        <v>-588019.35000000009</v>
      </c>
      <c r="N21" s="183">
        <f>+'2024'!B22</f>
        <v>-870371.11</v>
      </c>
      <c r="O21" s="183">
        <f>+'2024'!C22</f>
        <v>-979352.41</v>
      </c>
      <c r="P21" s="183">
        <f>+'2024'!D22</f>
        <v>-1103814.6499999999</v>
      </c>
      <c r="Q21" s="183">
        <f>+'2024'!E22</f>
        <v>-1042400.06</v>
      </c>
      <c r="R21" s="183">
        <f>+'2024'!F22</f>
        <v>-1159602.0999999999</v>
      </c>
      <c r="S21" s="183">
        <f>+'2024'!G22</f>
        <v>-715657.31</v>
      </c>
      <c r="T21" s="183">
        <f>+'2024'!H22</f>
        <v>-883910.24</v>
      </c>
      <c r="U21" s="183">
        <f>+'2024'!I22</f>
        <v>-1358076.2400000002</v>
      </c>
      <c r="V21" s="183">
        <f>+'2024'!J22</f>
        <v>-824933.97000000009</v>
      </c>
      <c r="W21" s="183">
        <f>+'2024'!K22</f>
        <v>-806675.79</v>
      </c>
      <c r="X21" s="183">
        <f>+'2024'!L22</f>
        <v>-925651.41</v>
      </c>
      <c r="Y21" s="183">
        <f>+'2024'!M22</f>
        <v>-1151389.3299999998</v>
      </c>
      <c r="Z21" s="183">
        <f>+RESULTADO_CON_AND!B16</f>
        <v>-968138.29</v>
      </c>
      <c r="AA21" s="183">
        <f>+RESULTADO_CON_AND!C16</f>
        <v>-2376307.3499999996</v>
      </c>
      <c r="AB21" s="183">
        <f>+RESULTADO_CON_AND!D16</f>
        <v>-1011157.1300000001</v>
      </c>
      <c r="AC21" s="183">
        <f>+RESULTADO_CON_AND!E16</f>
        <v>-870923.93140494789</v>
      </c>
      <c r="AD21" s="183">
        <f>+RESULTADO_CON_AND!F16</f>
        <v>-1231256.6864338974</v>
      </c>
      <c r="AE21" s="183">
        <f>+RESULTADO_CON_AND!G16</f>
        <v>-1212840.0814639395</v>
      </c>
      <c r="AF21" s="183">
        <f>+RESULTADO_CON_AND!H16</f>
        <v>-1350452.602778459</v>
      </c>
      <c r="AG21" s="183">
        <f>+RESULTADO_CON_AND!I16</f>
        <v>-1313762.935225992</v>
      </c>
      <c r="AH21" s="183">
        <f>+RESULTADO_CON_AND!J16</f>
        <v>-1541035.5248885748</v>
      </c>
      <c r="AI21" s="183">
        <f>+RESULTADO_CON_AND!K16</f>
        <v>-1940444.5893030034</v>
      </c>
      <c r="AJ21" s="183">
        <f>+RESULTADO_CON_AND!L16</f>
        <v>-2432243.0826052953</v>
      </c>
      <c r="AK21" s="183">
        <f>+RESULTADO_CON_AND!M16</f>
        <v>-3027361.1778635196</v>
      </c>
    </row>
    <row r="22" spans="1:37" x14ac:dyDescent="0.25">
      <c r="A22" s="182" t="s">
        <v>70</v>
      </c>
      <c r="B22" s="183">
        <f>+'2023'!B23</f>
        <v>-17060.809999999998</v>
      </c>
      <c r="C22" s="183">
        <f>+'2023'!C23</f>
        <v>-98725.38</v>
      </c>
      <c r="D22" s="183">
        <f>+'2023'!D23</f>
        <v>-25680.22</v>
      </c>
      <c r="E22" s="183">
        <f>+'2023'!E23</f>
        <v>-141983.81</v>
      </c>
      <c r="F22" s="183">
        <f>+'2023'!F23</f>
        <v>-63513.1</v>
      </c>
      <c r="G22" s="183">
        <f>+'2023'!G23</f>
        <v>-233332.68</v>
      </c>
      <c r="H22" s="183">
        <f>+'2023'!H23</f>
        <v>-25650.73</v>
      </c>
      <c r="I22" s="183">
        <f>+'2023'!I23</f>
        <v>-150817.57</v>
      </c>
      <c r="J22" s="183">
        <f>+'2023'!J23</f>
        <v>-128446.23</v>
      </c>
      <c r="K22" s="183">
        <f>+'2023'!K23</f>
        <v>-74594.010000000009</v>
      </c>
      <c r="L22" s="183">
        <f>+'2023'!L23</f>
        <v>-48888.09</v>
      </c>
      <c r="M22" s="183">
        <f>+'2023'!M23</f>
        <v>-22843.19</v>
      </c>
      <c r="N22" s="183">
        <f>+'2024'!B23</f>
        <v>-114139.77</v>
      </c>
      <c r="O22" s="183">
        <f>+'2024'!C23</f>
        <v>-117975.73999999999</v>
      </c>
      <c r="P22" s="183">
        <f>+'2024'!D23</f>
        <v>-33503.440000000002</v>
      </c>
      <c r="Q22" s="183">
        <f>+'2024'!E23</f>
        <v>-42637.77</v>
      </c>
      <c r="R22" s="183">
        <f>+'2024'!F23</f>
        <v>-131523.78</v>
      </c>
      <c r="S22" s="183">
        <f>+'2024'!G23</f>
        <v>-53812.04</v>
      </c>
      <c r="T22" s="183">
        <f>+'2024'!H23</f>
        <v>0</v>
      </c>
      <c r="U22" s="183">
        <f>+'2024'!I23</f>
        <v>-289338.74</v>
      </c>
      <c r="V22" s="183">
        <f>+'2024'!J23</f>
        <v>-65215.26</v>
      </c>
      <c r="W22" s="183">
        <f>+'2024'!K23</f>
        <v>-69122.44</v>
      </c>
      <c r="X22" s="183">
        <f>+'2024'!L23</f>
        <v>-71877.11</v>
      </c>
      <c r="Y22" s="183">
        <f>+'2024'!M23</f>
        <v>-74938.75</v>
      </c>
      <c r="Z22" s="183"/>
      <c r="AA22" s="183"/>
      <c r="AB22" s="183"/>
      <c r="AC22" s="183"/>
      <c r="AD22" s="183"/>
      <c r="AE22" s="183"/>
      <c r="AF22" s="183"/>
      <c r="AG22" s="183"/>
      <c r="AH22" s="183"/>
      <c r="AI22" s="183"/>
      <c r="AJ22" s="183"/>
      <c r="AK22" s="183"/>
    </row>
    <row r="23" spans="1:37" x14ac:dyDescent="0.25">
      <c r="A23" s="182" t="s">
        <v>71</v>
      </c>
      <c r="N23" s="183">
        <f>+'2024'!B24</f>
        <v>0</v>
      </c>
      <c r="O23" s="183">
        <f>+'2024'!C24</f>
        <v>0</v>
      </c>
      <c r="P23" s="183">
        <f>+'2024'!D24</f>
        <v>0</v>
      </c>
      <c r="Q23" s="183">
        <f>+'2024'!E24</f>
        <v>0</v>
      </c>
      <c r="R23" s="183">
        <f>+'2024'!F24</f>
        <v>0</v>
      </c>
      <c r="S23" s="183">
        <f>+'2024'!G24</f>
        <v>-1045395.4800000001</v>
      </c>
      <c r="T23" s="183">
        <f>+'2024'!H24</f>
        <v>0</v>
      </c>
      <c r="U23" s="183">
        <f>+'2024'!I24</f>
        <v>0</v>
      </c>
      <c r="V23" s="183">
        <f>+'2024'!J24</f>
        <v>0</v>
      </c>
      <c r="W23" s="183">
        <f>+'2024'!K24</f>
        <v>0</v>
      </c>
      <c r="X23" s="183">
        <f>+'2024'!L24</f>
        <v>0</v>
      </c>
      <c r="Y23" s="183">
        <f>+'2024'!M24</f>
        <v>-907357.89</v>
      </c>
      <c r="Z23" s="183"/>
      <c r="AA23" s="183"/>
      <c r="AB23" s="183"/>
      <c r="AC23" s="183"/>
      <c r="AD23" s="183"/>
      <c r="AE23" s="183"/>
      <c r="AF23" s="183"/>
      <c r="AG23" s="183"/>
      <c r="AH23" s="183"/>
      <c r="AI23" s="183"/>
      <c r="AJ23" s="183"/>
      <c r="AK23" s="183"/>
    </row>
    <row r="24" spans="1:37" x14ac:dyDescent="0.25">
      <c r="A24" s="182" t="s">
        <v>37</v>
      </c>
      <c r="Z24" s="183"/>
      <c r="AA24" s="183"/>
      <c r="AB24" s="183"/>
      <c r="AC24" s="183"/>
      <c r="AD24" s="183"/>
      <c r="AE24" s="183"/>
      <c r="AF24" s="183"/>
      <c r="AG24" s="183"/>
      <c r="AH24" s="183"/>
      <c r="AI24" s="183"/>
      <c r="AJ24" s="183"/>
      <c r="AK24" s="183"/>
    </row>
    <row r="25" spans="1:37" x14ac:dyDescent="0.25">
      <c r="A25" s="182" t="s">
        <v>46</v>
      </c>
      <c r="Z25" s="183">
        <f>+RESULTADO_CON_AND!B19</f>
        <v>-327873.20000000007</v>
      </c>
      <c r="AA25" s="183">
        <f>+RESULTADO_CON_AND!C19</f>
        <v>-757610.17</v>
      </c>
      <c r="AB25" s="183">
        <f>+RESULTADO_CON_AND!D19</f>
        <v>-338809.49</v>
      </c>
      <c r="AC25" s="183">
        <f>+RESULTADO_CON_AND!E19</f>
        <v>-285005.57522272819</v>
      </c>
      <c r="AD25" s="183">
        <f>+RESULTADO_CON_AND!F19</f>
        <v>-401070.36777454888</v>
      </c>
      <c r="AE25" s="183">
        <f>+RESULTADO_CON_AND!G19</f>
        <v>-399176.33720866835</v>
      </c>
      <c r="AF25" s="183">
        <f>+RESULTADO_CON_AND!H19</f>
        <v>-442017.20004986477</v>
      </c>
      <c r="AG25" s="183">
        <f>+RESULTADO_CON_AND!I19</f>
        <v>-430034.21321351582</v>
      </c>
      <c r="AH25" s="183">
        <f>+RESULTADO_CON_AND!J19</f>
        <v>-505319.06017618539</v>
      </c>
      <c r="AI25" s="183">
        <f>+RESULTADO_CON_AND!K19</f>
        <v>-635524.8850371876</v>
      </c>
      <c r="AJ25" s="183">
        <f>+RESULTADO_CON_AND!L19</f>
        <v>-796760.42919903889</v>
      </c>
      <c r="AK25" s="183">
        <f>+RESULTADO_CON_AND!M19</f>
        <v>-991969.81959200511</v>
      </c>
    </row>
    <row r="26" spans="1:37" x14ac:dyDescent="0.25">
      <c r="A26" s="182" t="s">
        <v>48</v>
      </c>
      <c r="Z26" s="183">
        <f>+RESULTADO_CON_AND!B21</f>
        <v>0</v>
      </c>
      <c r="AA26" s="183">
        <f>+RESULTADO_CON_AND!C21</f>
        <v>-52216</v>
      </c>
      <c r="AB26" s="183">
        <f>+RESULTADO_CON_AND!D21</f>
        <v>-10539.5</v>
      </c>
      <c r="AC26" s="183">
        <f>+RESULTADO_CON_AND!E21</f>
        <v>-12857.710776596086</v>
      </c>
      <c r="AD26" s="183">
        <f>+RESULTADO_CON_AND!F21</f>
        <v>-20572.337242553742</v>
      </c>
      <c r="AE26" s="183">
        <f>+RESULTADO_CON_AND!G21</f>
        <v>-17142.356063971987</v>
      </c>
      <c r="AF26" s="183">
        <f>+RESULTADO_CON_AND!H21</f>
        <v>-20617.024909639287</v>
      </c>
      <c r="AG26" s="183">
        <f>+RESULTADO_CON_AND!I21</f>
        <v>-20256.668034843722</v>
      </c>
      <c r="AH26" s="183">
        <f>+RESULTADO_CON_AND!J21</f>
        <v>-23037.500561297617</v>
      </c>
      <c r="AI26" s="183">
        <f>+RESULTADO_CON_AND!K21</f>
        <v>-29520.379416707867</v>
      </c>
      <c r="AJ26" s="183">
        <f>+RESULTADO_CON_AND!L21</f>
        <v>-36959.273821081442</v>
      </c>
      <c r="AK26" s="183">
        <f>+RESULTADO_CON_AND!M21</f>
        <v>-45773.267799580746</v>
      </c>
    </row>
    <row r="27" spans="1:37" x14ac:dyDescent="0.25">
      <c r="A27" s="182" t="s">
        <v>49</v>
      </c>
      <c r="Z27" s="183">
        <f>+RESULTADO_CON_AND!B22</f>
        <v>0</v>
      </c>
      <c r="AA27" s="183">
        <f>+RESULTADO_CON_AND!C22</f>
        <v>0</v>
      </c>
      <c r="AB27" s="183">
        <f>+RESULTADO_CON_AND!D22</f>
        <v>-6033.06</v>
      </c>
      <c r="AC27" s="183">
        <f>+RESULTADO_CON_AND!E22</f>
        <v>-1709.367</v>
      </c>
      <c r="AD27" s="183">
        <f>+RESULTADO_CON_AND!F22</f>
        <v>-2734.9871999999996</v>
      </c>
      <c r="AE27" s="183">
        <f>+RESULTADO_CON_AND!G22</f>
        <v>-4011.3145600000003</v>
      </c>
      <c r="AF27" s="183">
        <f>+RESULTADO_CON_AND!H22</f>
        <v>-3370.3399209333343</v>
      </c>
      <c r="AG27" s="183">
        <f>+RESULTADO_CON_AND!I22</f>
        <v>-3490.2754406422223</v>
      </c>
      <c r="AH27" s="183">
        <f>+RESULTADO_CON_AND!J22</f>
        <v>-4338.325836963556</v>
      </c>
      <c r="AI27" s="183">
        <f>+RESULTADO_CON_AND!K22</f>
        <v>-5153.6849481659265</v>
      </c>
      <c r="AJ27" s="183">
        <f>+RESULTADO_CON_AND!L22</f>
        <v>-6588.3355855557111</v>
      </c>
      <c r="AK27" s="183">
        <f>+RESULTADO_CON_AND!M22</f>
        <v>-8253.78162125778</v>
      </c>
    </row>
    <row r="28" spans="1:37" x14ac:dyDescent="0.25">
      <c r="A28" s="182" t="s">
        <v>50</v>
      </c>
      <c r="Z28" s="183">
        <f>+RESULTADO_CON_AND!B23</f>
        <v>-237128.53</v>
      </c>
      <c r="AA28" s="183">
        <f>+RESULTADO_CON_AND!C23</f>
        <v>-241247.02</v>
      </c>
      <c r="AB28" s="183">
        <f>+RESULTADO_CON_AND!D23</f>
        <v>0</v>
      </c>
      <c r="AC28" s="183">
        <f>+RESULTADO_CON_AND!E23</f>
        <v>-78719.257564850472</v>
      </c>
      <c r="AD28" s="183">
        <f>+RESULTADO_CON_AND!F23</f>
        <v>-86217.469415020721</v>
      </c>
      <c r="AE28" s="183">
        <f>+RESULTADO_CON_AND!G23</f>
        <v>-66249.545447375145</v>
      </c>
      <c r="AF28" s="183">
        <f>+RESULTADO_CON_AND!H23</f>
        <v>-96282.672716851885</v>
      </c>
      <c r="AG28" s="183">
        <f>+RESULTADO_CON_AND!I23</f>
        <v>-86091.983976315198</v>
      </c>
      <c r="AH28" s="183">
        <f>+RESULTADO_CON_AND!J23</f>
        <v>-98464.770947232581</v>
      </c>
      <c r="AI28" s="183">
        <f>+RESULTADO_CON_AND!K23</f>
        <v>-129807.24942334249</v>
      </c>
      <c r="AJ28" s="183">
        <f>+RESULTADO_CON_AND!L23</f>
        <v>-159177.57877994003</v>
      </c>
      <c r="AK28" s="183">
        <f>+RESULTADO_CON_AND!M23</f>
        <v>-198036.60215173708</v>
      </c>
    </row>
    <row r="29" spans="1:37" ht="15.75" thickBot="1" x14ac:dyDescent="0.3">
      <c r="A29" s="184" t="s">
        <v>72</v>
      </c>
      <c r="B29" s="185">
        <f>+SUM(B7:B28)</f>
        <v>-23599816.758759454</v>
      </c>
      <c r="C29" s="185">
        <f t="shared" ref="C29:AK29" si="4">+SUM(C7:C28)</f>
        <v>-17227477.22264133</v>
      </c>
      <c r="D29" s="185">
        <f t="shared" si="4"/>
        <v>-21479075.298174527</v>
      </c>
      <c r="E29" s="185">
        <f t="shared" si="4"/>
        <v>-24628404.260421839</v>
      </c>
      <c r="F29" s="185">
        <f t="shared" si="4"/>
        <v>-22415679.059023686</v>
      </c>
      <c r="G29" s="185">
        <f t="shared" si="4"/>
        <v>-28439377.311752684</v>
      </c>
      <c r="H29" s="185">
        <f t="shared" si="4"/>
        <v>-27297612.053377312</v>
      </c>
      <c r="I29" s="185">
        <f t="shared" si="4"/>
        <v>-22997960.553962711</v>
      </c>
      <c r="J29" s="185">
        <f t="shared" si="4"/>
        <v>-33744008.479702987</v>
      </c>
      <c r="K29" s="185">
        <f t="shared" si="4"/>
        <v>-33267560.132561855</v>
      </c>
      <c r="L29" s="185">
        <f t="shared" si="4"/>
        <v>-34449235.984049</v>
      </c>
      <c r="M29" s="185">
        <f t="shared" si="4"/>
        <v>-59619981.522481911</v>
      </c>
      <c r="N29" s="185">
        <f t="shared" si="4"/>
        <v>-57202073.450000003</v>
      </c>
      <c r="O29" s="185">
        <f t="shared" si="4"/>
        <v>-66643622.079999998</v>
      </c>
      <c r="P29" s="185">
        <f t="shared" si="4"/>
        <v>-63976412.160000011</v>
      </c>
      <c r="Q29" s="185">
        <f t="shared" si="4"/>
        <v>-65218178.470000006</v>
      </c>
      <c r="R29" s="185">
        <f t="shared" si="4"/>
        <v>-64763851.959999993</v>
      </c>
      <c r="S29" s="185">
        <f t="shared" si="4"/>
        <v>-84777278.560000002</v>
      </c>
      <c r="T29" s="185">
        <f t="shared" si="4"/>
        <v>-77777982.98999998</v>
      </c>
      <c r="U29" s="185">
        <f t="shared" si="4"/>
        <v>-91888358.659999996</v>
      </c>
      <c r="V29" s="185">
        <f t="shared" si="4"/>
        <v>-91718217.960649997</v>
      </c>
      <c r="W29" s="185">
        <f t="shared" si="4"/>
        <v>-83513791.580199987</v>
      </c>
      <c r="X29" s="185">
        <f t="shared" si="4"/>
        <v>-109726335.80165</v>
      </c>
      <c r="Y29" s="185">
        <f t="shared" si="4"/>
        <v>-143080952.32175004</v>
      </c>
      <c r="Z29" s="185">
        <f t="shared" si="4"/>
        <v>-158623838.04164997</v>
      </c>
      <c r="AA29" s="185">
        <f t="shared" si="4"/>
        <v>-152605614.65355</v>
      </c>
      <c r="AB29" s="185">
        <f t="shared" si="4"/>
        <v>-138913044.65779999</v>
      </c>
      <c r="AC29" s="185">
        <f t="shared" si="4"/>
        <v>-117142227.03784846</v>
      </c>
      <c r="AD29" s="185">
        <f t="shared" si="4"/>
        <v>-131018784.57880226</v>
      </c>
      <c r="AE29" s="185">
        <f t="shared" si="4"/>
        <v>-167536712.42502061</v>
      </c>
      <c r="AF29" s="185">
        <f t="shared" si="4"/>
        <v>-151884461.1597876</v>
      </c>
      <c r="AG29" s="185">
        <f t="shared" si="4"/>
        <v>-152641784.81313828</v>
      </c>
      <c r="AH29" s="185">
        <f t="shared" si="4"/>
        <v>-171263390.02631968</v>
      </c>
      <c r="AI29" s="185">
        <f t="shared" si="4"/>
        <v>-188089675.0738664</v>
      </c>
      <c r="AJ29" s="185">
        <f t="shared" si="4"/>
        <v>-216446766.14629766</v>
      </c>
      <c r="AK29" s="185">
        <f t="shared" si="4"/>
        <v>-250299216.85558423</v>
      </c>
    </row>
    <row r="30" spans="1:37" ht="15.75" thickTop="1" x14ac:dyDescent="0.25">
      <c r="A30" s="186" t="s">
        <v>74</v>
      </c>
      <c r="B30" s="108">
        <f>+B29/B4</f>
        <v>-0.43254648429500125</v>
      </c>
      <c r="C30" s="108">
        <f t="shared" ref="C30:AK30" si="5">+C29/C4</f>
        <v>-0.49857245837638559</v>
      </c>
      <c r="D30" s="108">
        <f t="shared" si="5"/>
        <v>-0.8358436211055561</v>
      </c>
      <c r="E30" s="108">
        <f t="shared" si="5"/>
        <v>-1.0756750171799443</v>
      </c>
      <c r="F30" s="108">
        <f t="shared" si="5"/>
        <v>-1.075140409890788</v>
      </c>
      <c r="G30" s="108">
        <f t="shared" si="5"/>
        <v>-1.3879980805302101</v>
      </c>
      <c r="H30" s="108">
        <f t="shared" si="5"/>
        <v>-0.83903320717372953</v>
      </c>
      <c r="I30" s="108">
        <f t="shared" si="5"/>
        <v>-0.8321433712693781</v>
      </c>
      <c r="J30" s="108">
        <f t="shared" si="5"/>
        <v>-0.8856195709678939</v>
      </c>
      <c r="K30" s="108">
        <f t="shared" si="5"/>
        <v>-0.68616380872175242</v>
      </c>
      <c r="L30" s="108">
        <f t="shared" si="5"/>
        <v>-0.49186563033490233</v>
      </c>
      <c r="M30" s="108">
        <f t="shared" si="5"/>
        <v>-0.50050057132484616</v>
      </c>
      <c r="N30" s="108">
        <f t="shared" si="5"/>
        <v>-0.42838980608785948</v>
      </c>
      <c r="O30" s="108">
        <f t="shared" si="5"/>
        <v>-0.68475528227764149</v>
      </c>
      <c r="P30" s="108">
        <f t="shared" si="5"/>
        <v>-0.73542379535826208</v>
      </c>
      <c r="Q30" s="108">
        <f t="shared" si="5"/>
        <v>-1.1528456121409332</v>
      </c>
      <c r="R30" s="108">
        <f t="shared" si="5"/>
        <v>-1.1070477760601203</v>
      </c>
      <c r="S30" s="108">
        <f t="shared" si="5"/>
        <v>-1.0894474636102458</v>
      </c>
      <c r="T30" s="108">
        <f t="shared" si="5"/>
        <v>-0.81028967086714554</v>
      </c>
      <c r="U30" s="108">
        <f t="shared" si="5"/>
        <v>-1.1691909261386988</v>
      </c>
      <c r="V30" s="108">
        <f t="shared" si="5"/>
        <v>-0.88808445929504831</v>
      </c>
      <c r="W30" s="108">
        <f t="shared" si="5"/>
        <v>-0.659242261911823</v>
      </c>
      <c r="X30" s="108">
        <f t="shared" si="5"/>
        <v>-0.63833372496702911</v>
      </c>
      <c r="Y30" s="108">
        <f t="shared" si="5"/>
        <v>-0.54752321544506022</v>
      </c>
      <c r="Z30" s="108">
        <f t="shared" si="5"/>
        <v>-0.65619926525933958</v>
      </c>
      <c r="AA30" s="108">
        <f t="shared" si="5"/>
        <v>-0.85472841377199549</v>
      </c>
      <c r="AB30" s="108">
        <f t="shared" si="5"/>
        <v>-1.166052056648943</v>
      </c>
      <c r="AC30" s="108">
        <f t="shared" si="5"/>
        <v>-1.1568297791607074</v>
      </c>
      <c r="AD30" s="108">
        <f t="shared" si="5"/>
        <v>-1.0782222848727674</v>
      </c>
      <c r="AE30" s="108">
        <f t="shared" si="5"/>
        <v>-1.2534067847370323</v>
      </c>
      <c r="AF30" s="108">
        <f t="shared" si="5"/>
        <v>-1.0424828018932124</v>
      </c>
      <c r="AG30" s="108">
        <f t="shared" si="5"/>
        <v>-1.1028219068133762</v>
      </c>
      <c r="AH30" s="108">
        <f t="shared" si="5"/>
        <v>-1.0311343132952546</v>
      </c>
      <c r="AI30" s="108">
        <f t="shared" si="5"/>
        <v>-0.90595295545843546</v>
      </c>
      <c r="AJ30" s="108">
        <f t="shared" si="5"/>
        <v>-0.8340302035724213</v>
      </c>
      <c r="AK30" s="108">
        <f t="shared" si="5"/>
        <v>-0.77157856596288577</v>
      </c>
    </row>
    <row r="31" spans="1:37" ht="15.75" thickBot="1" x14ac:dyDescent="0.3">
      <c r="A31" s="187" t="s">
        <v>75</v>
      </c>
      <c r="B31" s="188">
        <f>+B29+B4</f>
        <v>30960369.523240544</v>
      </c>
      <c r="C31" s="188">
        <f t="shared" ref="C31:AK31" si="6">+C29+C4</f>
        <v>17326130.649608705</v>
      </c>
      <c r="D31" s="188">
        <f t="shared" si="6"/>
        <v>4218405.373825483</v>
      </c>
      <c r="E31" s="188">
        <f t="shared" si="6"/>
        <v>-1732637.5399218351</v>
      </c>
      <c r="F31" s="188">
        <f t="shared" si="6"/>
        <v>-1566607.7630237006</v>
      </c>
      <c r="G31" s="188">
        <f t="shared" si="6"/>
        <v>-7949884.0547526851</v>
      </c>
      <c r="H31" s="188">
        <f t="shared" si="6"/>
        <v>5236990.6536226869</v>
      </c>
      <c r="I31" s="188">
        <f t="shared" si="6"/>
        <v>4639056.5130372792</v>
      </c>
      <c r="J31" s="188">
        <f t="shared" si="6"/>
        <v>4358140.1017970219</v>
      </c>
      <c r="K31" s="188">
        <f t="shared" si="6"/>
        <v>15215848.216438152</v>
      </c>
      <c r="L31" s="188">
        <f t="shared" si="6"/>
        <v>35588664.327450998</v>
      </c>
      <c r="M31" s="188">
        <f t="shared" si="6"/>
        <v>59500724.703018092</v>
      </c>
      <c r="N31" s="188">
        <f t="shared" si="6"/>
        <v>76326018.575299725</v>
      </c>
      <c r="O31" s="188">
        <f t="shared" si="6"/>
        <v>30681106.629399896</v>
      </c>
      <c r="P31" s="188">
        <f t="shared" si="6"/>
        <v>23016166.219699919</v>
      </c>
      <c r="Q31" s="188">
        <f t="shared" si="6"/>
        <v>-8646701.9573000446</v>
      </c>
      <c r="R31" s="188">
        <f t="shared" si="6"/>
        <v>-6262445.4619999751</v>
      </c>
      <c r="S31" s="188">
        <f t="shared" si="6"/>
        <v>-6960512.3627000004</v>
      </c>
      <c r="T31" s="188">
        <f t="shared" si="6"/>
        <v>18209891.20660001</v>
      </c>
      <c r="U31" s="188">
        <f t="shared" si="6"/>
        <v>-13296952.752100006</v>
      </c>
      <c r="V31" s="188">
        <f t="shared" si="6"/>
        <v>11558240.714749992</v>
      </c>
      <c r="W31" s="188">
        <f t="shared" si="6"/>
        <v>43167697.76790005</v>
      </c>
      <c r="X31" s="188">
        <f t="shared" si="6"/>
        <v>62168601.76774998</v>
      </c>
      <c r="Y31" s="188">
        <f t="shared" si="6"/>
        <v>118243039.58504999</v>
      </c>
      <c r="Z31" s="188">
        <f t="shared" si="6"/>
        <v>83107365.328349978</v>
      </c>
      <c r="AA31" s="188">
        <f t="shared" si="6"/>
        <v>25937197.536449999</v>
      </c>
      <c r="AB31" s="188">
        <f t="shared" si="6"/>
        <v>-19781961.387799978</v>
      </c>
      <c r="AC31" s="188">
        <f t="shared" si="6"/>
        <v>-15880806.25834845</v>
      </c>
      <c r="AD31" s="188">
        <f t="shared" si="6"/>
        <v>-9505079.6434022486</v>
      </c>
      <c r="AE31" s="188">
        <f t="shared" si="6"/>
        <v>-33871636.996080577</v>
      </c>
      <c r="AF31" s="188">
        <f t="shared" si="6"/>
        <v>-6189528.9422429502</v>
      </c>
      <c r="AG31" s="188">
        <f t="shared" si="6"/>
        <v>-14231599.206470877</v>
      </c>
      <c r="AH31" s="188">
        <f t="shared" si="6"/>
        <v>-5171167.2983188033</v>
      </c>
      <c r="AI31" s="188">
        <f t="shared" si="6"/>
        <v>19525603.336134702</v>
      </c>
      <c r="AJ31" s="188">
        <f t="shared" si="6"/>
        <v>43072331.866203696</v>
      </c>
      <c r="AK31" s="188">
        <f t="shared" si="6"/>
        <v>74099655.660042435</v>
      </c>
    </row>
    <row r="32" spans="1:37" ht="15.75" thickTop="1" x14ac:dyDescent="0.25">
      <c r="A32" s="126" t="s">
        <v>77</v>
      </c>
      <c r="B32" s="189">
        <f>+'2023'!B28</f>
        <v>-544879.83999999985</v>
      </c>
      <c r="C32" s="189">
        <f>+'2023'!C28</f>
        <v>-368610.97</v>
      </c>
      <c r="D32" s="189">
        <f>+'2023'!D28</f>
        <v>-538565.32000000007</v>
      </c>
      <c r="E32" s="189">
        <f>+'2023'!E28</f>
        <v>-378859.84</v>
      </c>
      <c r="F32" s="189">
        <f>+'2023'!F28</f>
        <v>-496569.13</v>
      </c>
      <c r="G32" s="189">
        <f>+'2023'!G28</f>
        <v>-463502.78</v>
      </c>
      <c r="H32" s="189">
        <f>+'2023'!H28</f>
        <v>-551335.08000000007</v>
      </c>
      <c r="I32" s="189">
        <f>+'2023'!I28</f>
        <v>-1573087.25</v>
      </c>
      <c r="J32" s="189">
        <f>+'2023'!J28</f>
        <v>-183347.64000000004</v>
      </c>
      <c r="K32" s="189">
        <f>+'2023'!K28</f>
        <v>-3607006.21</v>
      </c>
      <c r="L32" s="189">
        <f>+'2023'!L28</f>
        <v>-5990258.7500000009</v>
      </c>
      <c r="M32" s="189">
        <f>+'2023'!M28</f>
        <v>-6057832.3200000003</v>
      </c>
      <c r="N32" s="189">
        <f>+'2024'!B28</f>
        <v>-5376837.0300000003</v>
      </c>
      <c r="O32" s="189">
        <f>+'2024'!C28</f>
        <v>-7501135.3100000005</v>
      </c>
      <c r="P32" s="189">
        <f>+'2024'!D28</f>
        <v>-3715295.6100000003</v>
      </c>
      <c r="Q32" s="189">
        <f>+'2024'!E28</f>
        <v>-3725672.2</v>
      </c>
      <c r="R32" s="189">
        <f>+'2024'!F28</f>
        <v>-4450068.09</v>
      </c>
      <c r="S32" s="189">
        <f>+'2024'!G28</f>
        <v>-6962577.0800000001</v>
      </c>
      <c r="T32" s="189">
        <f>+'2024'!H28</f>
        <v>-6394916.7200000007</v>
      </c>
      <c r="U32" s="189">
        <f>+'2024'!I28</f>
        <v>-6002642.5099999998</v>
      </c>
      <c r="V32" s="189">
        <f>+'2024'!J28</f>
        <v>-5243982.29</v>
      </c>
      <c r="W32" s="189">
        <f>+'2024'!K28</f>
        <v>-6372827.7999999998</v>
      </c>
      <c r="X32" s="189">
        <f>+'2024'!L28</f>
        <v>-8761148.6999999993</v>
      </c>
      <c r="Y32" s="189">
        <f>+'2024'!M28</f>
        <v>-9138704.370000001</v>
      </c>
    </row>
    <row r="33" spans="1:25" x14ac:dyDescent="0.25">
      <c r="A33" s="126" t="s">
        <v>82</v>
      </c>
      <c r="B33" s="189">
        <f>+'2023'!B31</f>
        <v>-266161.99</v>
      </c>
      <c r="C33" s="189">
        <f>+'2023'!C31</f>
        <v>0</v>
      </c>
      <c r="D33" s="189">
        <f>+'2023'!D31</f>
        <v>-30036.2</v>
      </c>
      <c r="E33" s="189">
        <f>+'2023'!E31</f>
        <v>-379366.09</v>
      </c>
      <c r="F33" s="189">
        <f>+'2023'!F31</f>
        <v>-52026.66</v>
      </c>
      <c r="G33" s="189">
        <f>+'2023'!G31</f>
        <v>0</v>
      </c>
      <c r="H33" s="189">
        <f>+'2023'!H31</f>
        <v>-777478.8899999999</v>
      </c>
      <c r="I33" s="189">
        <f>+'2023'!I31</f>
        <v>-1055334.9200000002</v>
      </c>
      <c r="J33" s="189">
        <f>+'2023'!J31</f>
        <v>0</v>
      </c>
      <c r="K33" s="189">
        <f>+'2023'!K31</f>
        <v>-82642.83</v>
      </c>
      <c r="L33" s="189">
        <f>+'2023'!L31</f>
        <v>-340481.45</v>
      </c>
      <c r="M33" s="189">
        <f>+'2023'!M31</f>
        <v>-126606.34</v>
      </c>
      <c r="N33" s="189">
        <f>+'2024'!B31</f>
        <v>-710226.24</v>
      </c>
      <c r="O33" s="189">
        <f>+'2024'!C31</f>
        <v>-77685.950000000012</v>
      </c>
      <c r="P33" s="189">
        <f>+'2024'!D31</f>
        <v>0</v>
      </c>
      <c r="Q33" s="189">
        <f>+'2024'!E31</f>
        <v>-961486.97999999986</v>
      </c>
      <c r="R33" s="189">
        <f>+'2024'!F31</f>
        <v>-404437.98</v>
      </c>
      <c r="S33" s="189">
        <f>+'2024'!G31</f>
        <v>-696832.58</v>
      </c>
      <c r="T33" s="189">
        <f>+'2024'!H31</f>
        <v>-820521.67999999993</v>
      </c>
      <c r="U33" s="189">
        <f>+'2024'!I31</f>
        <v>-19421.490000000002</v>
      </c>
      <c r="V33" s="189">
        <f>+'2024'!J31</f>
        <v>-1763060.38</v>
      </c>
      <c r="W33" s="189">
        <f>+'2024'!K31</f>
        <v>-3011587.26</v>
      </c>
      <c r="X33" s="189">
        <f>+'2024'!L31</f>
        <v>-1059994.4400000002</v>
      </c>
      <c r="Y33" s="189">
        <f>+'2024'!M31</f>
        <v>-791179.11</v>
      </c>
    </row>
    <row r="34" spans="1:25" x14ac:dyDescent="0.25">
      <c r="A34" s="126" t="s">
        <v>84</v>
      </c>
      <c r="B34" s="189">
        <f>+'2023'!B32</f>
        <v>-1009800</v>
      </c>
      <c r="C34" s="189">
        <f>+'2023'!C32</f>
        <v>0</v>
      </c>
      <c r="D34" s="189">
        <f>+'2023'!D32</f>
        <v>-1558560</v>
      </c>
      <c r="E34" s="189">
        <f>+'2023'!E32</f>
        <v>0</v>
      </c>
      <c r="F34" s="189">
        <f>+'2023'!F32</f>
        <v>0</v>
      </c>
      <c r="G34" s="189">
        <f>+'2023'!G32</f>
        <v>0</v>
      </c>
      <c r="H34" s="189">
        <f>+'2023'!H32</f>
        <v>0</v>
      </c>
      <c r="I34" s="189">
        <f>+'2023'!I32</f>
        <v>0</v>
      </c>
      <c r="J34" s="189">
        <f>+'2023'!J32</f>
        <v>0</v>
      </c>
      <c r="K34" s="189">
        <f>+'2023'!K32</f>
        <v>0</v>
      </c>
      <c r="L34" s="189">
        <f>+'2023'!L32</f>
        <v>0</v>
      </c>
      <c r="M34" s="189">
        <f>+'2023'!M32</f>
        <v>0</v>
      </c>
      <c r="N34" s="189">
        <f>+'2024'!B32</f>
        <v>-17878.5</v>
      </c>
      <c r="O34" s="189">
        <f>+'2024'!C32</f>
        <v>0</v>
      </c>
      <c r="P34" s="189">
        <f>+'2024'!D32</f>
        <v>0</v>
      </c>
      <c r="Q34" s="189">
        <f>+'2024'!E32</f>
        <v>-2661304.08</v>
      </c>
      <c r="R34" s="189">
        <f>+'2024'!F32</f>
        <v>-452250</v>
      </c>
      <c r="S34" s="189">
        <f>+'2024'!G32</f>
        <v>0</v>
      </c>
      <c r="T34" s="189">
        <f>+'2024'!H32</f>
        <v>-945037.01</v>
      </c>
      <c r="U34" s="189">
        <f>+'2024'!I32</f>
        <v>0</v>
      </c>
      <c r="V34" s="189">
        <f>+'2024'!J32</f>
        <v>0</v>
      </c>
      <c r="W34" s="189">
        <f>+'2024'!K32</f>
        <v>-777253.32</v>
      </c>
      <c r="X34" s="189">
        <f>+'2024'!L32</f>
        <v>-69642.44</v>
      </c>
      <c r="Y34" s="189">
        <f>+'2024'!M32</f>
        <v>-6133198.5800000001</v>
      </c>
    </row>
    <row r="35" spans="1:25" x14ac:dyDescent="0.25">
      <c r="A35" s="126" t="s">
        <v>85</v>
      </c>
      <c r="B35" s="189">
        <f>+'2023'!B33</f>
        <v>0</v>
      </c>
      <c r="C35" s="189">
        <f>+'2023'!C33</f>
        <v>0</v>
      </c>
      <c r="D35" s="189">
        <f>+'2023'!D33</f>
        <v>0</v>
      </c>
      <c r="E35" s="189">
        <f>+'2023'!E33</f>
        <v>0</v>
      </c>
      <c r="F35" s="189">
        <f>+'2023'!F33</f>
        <v>0</v>
      </c>
      <c r="G35" s="189">
        <f>+'2023'!G33</f>
        <v>-265288</v>
      </c>
      <c r="H35" s="189">
        <f>+'2023'!H33</f>
        <v>-500000</v>
      </c>
      <c r="I35" s="189">
        <f>+'2023'!I33</f>
        <v>0</v>
      </c>
      <c r="J35" s="189">
        <f>+'2023'!J33</f>
        <v>0</v>
      </c>
      <c r="K35" s="189">
        <f>+'2023'!K33</f>
        <v>0</v>
      </c>
      <c r="L35" s="189">
        <f>+'2023'!L33</f>
        <v>-360000</v>
      </c>
      <c r="M35" s="189">
        <f>+'2023'!M33</f>
        <v>-1025721</v>
      </c>
      <c r="N35" s="189">
        <f>+'2024'!B33</f>
        <v>-600000</v>
      </c>
      <c r="O35" s="189">
        <f>+'2024'!C33</f>
        <v>-600000</v>
      </c>
      <c r="P35" s="189">
        <f>+'2024'!D33</f>
        <v>-600000</v>
      </c>
      <c r="Q35" s="189">
        <f>+'2024'!E33</f>
        <v>-600000</v>
      </c>
      <c r="R35" s="189">
        <f>+'2024'!F33</f>
        <v>-600000</v>
      </c>
      <c r="S35" s="189">
        <f>+'2024'!G33</f>
        <v>0</v>
      </c>
      <c r="T35" s="189">
        <f>+'2024'!H33</f>
        <v>0</v>
      </c>
      <c r="U35" s="189">
        <f>+'2024'!I33</f>
        <v>0</v>
      </c>
      <c r="V35" s="189">
        <f>+'2024'!J33</f>
        <v>0</v>
      </c>
      <c r="W35" s="189">
        <f>+'2024'!K33</f>
        <v>0</v>
      </c>
      <c r="X35" s="189">
        <f>+'2024'!L33</f>
        <v>0</v>
      </c>
      <c r="Y35" s="189">
        <f>+'2024'!M33</f>
        <v>-2610000</v>
      </c>
    </row>
    <row r="36" spans="1:25" x14ac:dyDescent="0.25">
      <c r="A36" s="126" t="s">
        <v>103</v>
      </c>
      <c r="B36" s="189">
        <f>+'2023'!B34</f>
        <v>0</v>
      </c>
      <c r="C36" s="189">
        <f>+'2023'!C34</f>
        <v>0</v>
      </c>
      <c r="D36" s="189">
        <f>+'2023'!D34</f>
        <v>0</v>
      </c>
      <c r="E36" s="189">
        <f>+'2023'!E34</f>
        <v>0</v>
      </c>
      <c r="F36" s="189">
        <f>+'2023'!F34</f>
        <v>-1227817.5</v>
      </c>
      <c r="G36" s="189">
        <f>+'2023'!G34</f>
        <v>0</v>
      </c>
      <c r="H36" s="189">
        <f>+'2023'!H34</f>
        <v>0</v>
      </c>
      <c r="I36" s="189">
        <f>+'2023'!I34</f>
        <v>0</v>
      </c>
      <c r="J36" s="189">
        <f>+'2023'!J34</f>
        <v>0</v>
      </c>
      <c r="K36" s="189">
        <f>+'2023'!K34</f>
        <v>-2171872.5</v>
      </c>
      <c r="L36" s="189">
        <f>+'2023'!L34</f>
        <v>0</v>
      </c>
      <c r="M36" s="189">
        <f>+'2023'!M34</f>
        <v>0</v>
      </c>
      <c r="N36" s="189"/>
      <c r="O36" s="189"/>
      <c r="P36" s="189"/>
      <c r="Q36" s="189"/>
      <c r="R36" s="189"/>
      <c r="S36" s="189"/>
      <c r="T36" s="189"/>
      <c r="U36" s="189"/>
      <c r="V36" s="189"/>
      <c r="W36" s="189"/>
      <c r="X36" s="189"/>
      <c r="Y36" s="189"/>
    </row>
    <row r="37" spans="1:25" x14ac:dyDescent="0.25">
      <c r="A37" s="126" t="s">
        <v>104</v>
      </c>
      <c r="B37" s="189">
        <f>+'2023'!B35</f>
        <v>0</v>
      </c>
      <c r="C37" s="189">
        <f>+'2023'!C35</f>
        <v>0</v>
      </c>
      <c r="D37" s="189">
        <f>+'2023'!D35</f>
        <v>0</v>
      </c>
      <c r="E37" s="189">
        <f>+'2023'!E35</f>
        <v>0</v>
      </c>
      <c r="F37" s="189">
        <f>+'2023'!F35</f>
        <v>0</v>
      </c>
      <c r="G37" s="189">
        <f>+'2023'!G35</f>
        <v>0</v>
      </c>
      <c r="H37" s="189">
        <f>+'2023'!H35</f>
        <v>0</v>
      </c>
      <c r="I37" s="189">
        <f>+'2023'!I35</f>
        <v>0</v>
      </c>
      <c r="J37" s="189">
        <f>+'2023'!J35</f>
        <v>0</v>
      </c>
      <c r="K37" s="189">
        <f>+'2023'!K35</f>
        <v>0</v>
      </c>
      <c r="L37" s="189">
        <f>+'2023'!L35</f>
        <v>0</v>
      </c>
      <c r="M37" s="189">
        <f>+'2023'!M35</f>
        <v>-2465000</v>
      </c>
      <c r="N37" s="189"/>
      <c r="O37" s="189"/>
      <c r="P37" s="189"/>
      <c r="Q37" s="189"/>
      <c r="R37" s="189"/>
      <c r="S37" s="189"/>
      <c r="T37" s="189"/>
      <c r="U37" s="189"/>
      <c r="V37" s="189"/>
      <c r="W37" s="189"/>
      <c r="X37" s="189"/>
      <c r="Y37" s="189"/>
    </row>
    <row r="38" spans="1:25" x14ac:dyDescent="0.25">
      <c r="A38" s="126" t="s">
        <v>105</v>
      </c>
      <c r="B38" s="189">
        <f>+'2023'!B36</f>
        <v>0</v>
      </c>
      <c r="C38" s="189">
        <f>+'2023'!C36</f>
        <v>0</v>
      </c>
      <c r="D38" s="189">
        <f>+'2023'!D36</f>
        <v>0</v>
      </c>
      <c r="E38" s="189">
        <f>+'2023'!E36</f>
        <v>0</v>
      </c>
      <c r="F38" s="189">
        <f>+'2023'!F36</f>
        <v>0</v>
      </c>
      <c r="G38" s="189">
        <f>+'2023'!G36</f>
        <v>0</v>
      </c>
      <c r="H38" s="189">
        <f>+'2023'!H36</f>
        <v>-200000</v>
      </c>
      <c r="I38" s="189">
        <f>+'2023'!I36</f>
        <v>-700000</v>
      </c>
      <c r="J38" s="189">
        <f>+'2023'!J36</f>
        <v>-400000</v>
      </c>
      <c r="K38" s="189">
        <f>+'2023'!K36</f>
        <v>-499995.6</v>
      </c>
      <c r="L38" s="189">
        <f>+'2023'!L36</f>
        <v>-450000</v>
      </c>
      <c r="M38" s="189">
        <f>+'2023'!M36</f>
        <v>0</v>
      </c>
      <c r="N38" s="189"/>
      <c r="O38" s="189"/>
      <c r="P38" s="189"/>
      <c r="Q38" s="189"/>
      <c r="R38" s="189"/>
      <c r="S38" s="189"/>
      <c r="T38" s="189"/>
      <c r="U38" s="189"/>
      <c r="V38" s="189"/>
      <c r="W38" s="189"/>
      <c r="X38" s="189"/>
      <c r="Y38" s="189"/>
    </row>
    <row r="39" spans="1:25" x14ac:dyDescent="0.25">
      <c r="A39" s="126" t="s">
        <v>106</v>
      </c>
      <c r="B39" s="189">
        <f>+'2023'!B37</f>
        <v>0</v>
      </c>
      <c r="C39" s="189">
        <f>+'2023'!C37</f>
        <v>0</v>
      </c>
      <c r="D39" s="189">
        <f>+'2023'!D37</f>
        <v>0</v>
      </c>
      <c r="E39" s="189">
        <f>+'2023'!E37</f>
        <v>0</v>
      </c>
      <c r="F39" s="189">
        <f>+'2023'!F37</f>
        <v>-62500</v>
      </c>
      <c r="G39" s="189">
        <f>+'2023'!G37</f>
        <v>-428400</v>
      </c>
      <c r="H39" s="189">
        <f>+'2023'!H37</f>
        <v>-325000</v>
      </c>
      <c r="I39" s="189">
        <f>+'2023'!I37</f>
        <v>-485000</v>
      </c>
      <c r="J39" s="189">
        <f>+'2023'!J37</f>
        <v>0</v>
      </c>
      <c r="K39" s="189">
        <f>+'2023'!K37</f>
        <v>0</v>
      </c>
      <c r="L39" s="189">
        <f>+'2023'!L37</f>
        <v>-194648</v>
      </c>
      <c r="M39" s="189">
        <f>+'2023'!M37</f>
        <v>-467148</v>
      </c>
      <c r="N39" s="189"/>
      <c r="O39" s="189"/>
      <c r="P39" s="189"/>
      <c r="Q39" s="189"/>
      <c r="R39" s="189"/>
      <c r="S39" s="189"/>
      <c r="T39" s="189"/>
      <c r="U39" s="189"/>
      <c r="V39" s="189"/>
      <c r="W39" s="189"/>
      <c r="X39" s="189"/>
      <c r="Y39" s="189"/>
    </row>
    <row r="40" spans="1:25" x14ac:dyDescent="0.25">
      <c r="A40" s="126" t="s">
        <v>107</v>
      </c>
      <c r="B40" s="189">
        <f>+'2023'!B38</f>
        <v>0</v>
      </c>
      <c r="C40" s="189">
        <f>+'2023'!C38</f>
        <v>0</v>
      </c>
      <c r="D40" s="189">
        <f>+'2023'!D38</f>
        <v>0</v>
      </c>
      <c r="E40" s="189">
        <f>+'2023'!E38</f>
        <v>0</v>
      </c>
      <c r="F40" s="189">
        <f>+'2023'!F38</f>
        <v>0</v>
      </c>
      <c r="G40" s="189">
        <f>+'2023'!G38</f>
        <v>0</v>
      </c>
      <c r="H40" s="189">
        <f>+'2023'!H38</f>
        <v>0</v>
      </c>
      <c r="I40" s="189">
        <f>+'2023'!I38</f>
        <v>739022.41</v>
      </c>
      <c r="J40" s="189">
        <f>+'2023'!J38</f>
        <v>-2608113.7000000002</v>
      </c>
      <c r="K40" s="189">
        <f>+'2023'!K38</f>
        <v>0</v>
      </c>
      <c r="L40" s="189">
        <f>+'2023'!L38</f>
        <v>0</v>
      </c>
      <c r="M40" s="189">
        <f>+'2023'!M38</f>
        <v>0</v>
      </c>
      <c r="N40" s="189"/>
      <c r="O40" s="189"/>
      <c r="P40" s="189"/>
      <c r="Q40" s="189"/>
      <c r="R40" s="189"/>
      <c r="S40" s="189"/>
      <c r="T40" s="189"/>
      <c r="U40" s="189"/>
      <c r="V40" s="189"/>
      <c r="W40" s="189"/>
      <c r="X40" s="189"/>
      <c r="Y40" s="189"/>
    </row>
    <row r="41" spans="1:25" x14ac:dyDescent="0.25">
      <c r="A41" s="120" t="s">
        <v>79</v>
      </c>
      <c r="B41" s="189"/>
      <c r="C41" s="189"/>
      <c r="D41" s="189"/>
      <c r="E41" s="189"/>
      <c r="F41" s="189"/>
      <c r="G41" s="189"/>
      <c r="H41" s="189"/>
      <c r="I41" s="189"/>
      <c r="J41" s="189"/>
      <c r="K41" s="189"/>
      <c r="L41" s="189"/>
      <c r="M41" s="189"/>
      <c r="N41" s="189">
        <f>+'2024'!B29</f>
        <v>0</v>
      </c>
      <c r="O41" s="189">
        <f>+'2024'!C29</f>
        <v>0</v>
      </c>
      <c r="P41" s="189">
        <f>+'2024'!D29</f>
        <v>-2626000</v>
      </c>
      <c r="Q41" s="189">
        <f>+'2024'!E29</f>
        <v>0</v>
      </c>
      <c r="R41" s="189">
        <f>+'2024'!F29</f>
        <v>0</v>
      </c>
      <c r="S41" s="189">
        <f>+'2024'!G29</f>
        <v>-24264000</v>
      </c>
      <c r="T41" s="189">
        <f>+'2024'!H29</f>
        <v>0</v>
      </c>
      <c r="U41" s="189">
        <f>+'2024'!I29</f>
        <v>0</v>
      </c>
      <c r="V41" s="189">
        <f>+'2024'!J29</f>
        <v>0</v>
      </c>
      <c r="W41" s="189">
        <f>+'2024'!K29</f>
        <v>0</v>
      </c>
      <c r="X41" s="189">
        <f>+'2024'!L29</f>
        <v>0</v>
      </c>
      <c r="Y41" s="189">
        <f>+'2024'!M29</f>
        <v>0</v>
      </c>
    </row>
    <row r="42" spans="1:25" x14ac:dyDescent="0.25">
      <c r="A42" s="126" t="s">
        <v>81</v>
      </c>
      <c r="B42" s="189"/>
      <c r="C42" s="189"/>
      <c r="D42" s="189"/>
      <c r="E42" s="189"/>
      <c r="F42" s="189"/>
      <c r="G42" s="189"/>
      <c r="H42" s="189"/>
      <c r="I42" s="189"/>
      <c r="J42" s="189"/>
      <c r="K42" s="189"/>
      <c r="L42" s="189"/>
      <c r="M42" s="189"/>
      <c r="N42" s="189">
        <f>+'2024'!B30</f>
        <v>0</v>
      </c>
      <c r="O42" s="189">
        <f>+'2024'!C30</f>
        <v>0</v>
      </c>
      <c r="P42" s="189">
        <f>+'2024'!D30</f>
        <v>0</v>
      </c>
      <c r="Q42" s="189">
        <f>+'2024'!E30</f>
        <v>0</v>
      </c>
      <c r="R42" s="189">
        <f>+'2024'!F30</f>
        <v>0</v>
      </c>
      <c r="S42" s="189">
        <f>+'2024'!G30</f>
        <v>0</v>
      </c>
      <c r="T42" s="189">
        <f>+'2024'!H30</f>
        <v>-1082990</v>
      </c>
      <c r="U42" s="189">
        <f>+'2024'!I30</f>
        <v>0</v>
      </c>
      <c r="V42" s="189">
        <f>+'2024'!J30</f>
        <v>0</v>
      </c>
      <c r="W42" s="189">
        <f>+'2024'!K30</f>
        <v>0</v>
      </c>
      <c r="X42" s="189">
        <f>+'2024'!L30</f>
        <v>0</v>
      </c>
      <c r="Y42" s="189">
        <f>+'2024'!M30</f>
        <v>0</v>
      </c>
    </row>
    <row r="43" spans="1:25" x14ac:dyDescent="0.25">
      <c r="A43" s="126" t="s">
        <v>83</v>
      </c>
      <c r="B43" s="189"/>
      <c r="C43" s="189"/>
      <c r="D43" s="189"/>
      <c r="E43" s="189"/>
      <c r="F43" s="189"/>
      <c r="G43" s="189"/>
      <c r="H43" s="189"/>
      <c r="I43" s="189"/>
      <c r="J43" s="189"/>
      <c r="K43" s="189"/>
      <c r="L43" s="189"/>
      <c r="M43" s="189"/>
    </row>
    <row r="44" spans="1:25" x14ac:dyDescent="0.25">
      <c r="A44" s="190" t="s">
        <v>42</v>
      </c>
      <c r="B44" s="189"/>
      <c r="C44" s="189"/>
      <c r="D44" s="189"/>
      <c r="E44" s="189"/>
      <c r="F44" s="189"/>
      <c r="G44" s="189"/>
      <c r="H44" s="189"/>
      <c r="I44" s="189"/>
      <c r="J44" s="189"/>
      <c r="K44" s="189"/>
      <c r="L44" s="189"/>
      <c r="M44" s="189"/>
    </row>
    <row r="45" spans="1:25" x14ac:dyDescent="0.25">
      <c r="A45" s="190" t="s">
        <v>38</v>
      </c>
      <c r="B45" s="189"/>
      <c r="C45" s="189"/>
      <c r="D45" s="189"/>
      <c r="E45" s="189"/>
      <c r="F45" s="189"/>
      <c r="G45" s="189"/>
      <c r="H45" s="189"/>
      <c r="I45" s="189"/>
      <c r="J45" s="189"/>
      <c r="K45" s="189"/>
      <c r="L45" s="189"/>
      <c r="M45" s="189"/>
    </row>
    <row r="46" spans="1:25" x14ac:dyDescent="0.25">
      <c r="A46" s="190" t="s">
        <v>40</v>
      </c>
      <c r="B46" s="189"/>
      <c r="C46" s="189"/>
      <c r="D46" s="189"/>
      <c r="E46" s="189"/>
      <c r="F46" s="189"/>
      <c r="G46" s="189"/>
      <c r="H46" s="189"/>
      <c r="I46" s="189"/>
      <c r="J46" s="189"/>
      <c r="K46" s="189"/>
      <c r="L46" s="189"/>
      <c r="M46" s="189"/>
    </row>
    <row r="47" spans="1:25" x14ac:dyDescent="0.25">
      <c r="A47" s="190" t="s">
        <v>45</v>
      </c>
      <c r="B47" s="189"/>
      <c r="C47" s="189"/>
      <c r="D47" s="189"/>
      <c r="E47" s="189"/>
      <c r="F47" s="189"/>
      <c r="G47" s="189"/>
      <c r="H47" s="189"/>
      <c r="I47" s="189"/>
      <c r="J47" s="189"/>
      <c r="K47" s="189"/>
      <c r="L47" s="189"/>
      <c r="M47" s="189"/>
    </row>
    <row r="48" spans="1:25" x14ac:dyDescent="0.25">
      <c r="A48" s="74" t="s">
        <v>34</v>
      </c>
      <c r="B48" s="189"/>
      <c r="C48" s="189"/>
      <c r="D48" s="189"/>
      <c r="E48" s="189"/>
      <c r="F48" s="189"/>
      <c r="G48" s="189"/>
      <c r="H48" s="189"/>
      <c r="I48" s="189"/>
      <c r="J48" s="189"/>
      <c r="K48" s="189"/>
      <c r="L48" s="189"/>
      <c r="M48" s="189"/>
    </row>
    <row r="49" spans="1:37" x14ac:dyDescent="0.25">
      <c r="A49" s="74" t="s">
        <v>43</v>
      </c>
      <c r="B49" s="189"/>
      <c r="C49" s="189"/>
      <c r="D49" s="189"/>
      <c r="E49" s="189"/>
      <c r="F49" s="189"/>
      <c r="G49" s="189"/>
      <c r="H49" s="189"/>
      <c r="I49" s="189"/>
      <c r="J49" s="189"/>
      <c r="K49" s="189"/>
      <c r="L49" s="189"/>
      <c r="M49" s="189"/>
    </row>
    <row r="50" spans="1:37" x14ac:dyDescent="0.25">
      <c r="A50" s="74" t="s">
        <v>32</v>
      </c>
      <c r="B50" s="189"/>
      <c r="C50" s="189"/>
      <c r="D50" s="189"/>
      <c r="E50" s="189"/>
      <c r="F50" s="189"/>
      <c r="G50" s="189"/>
      <c r="H50" s="189"/>
      <c r="I50" s="189"/>
      <c r="J50" s="189"/>
      <c r="K50" s="189"/>
      <c r="L50" s="189"/>
      <c r="M50" s="189"/>
    </row>
    <row r="51" spans="1:37" x14ac:dyDescent="0.25">
      <c r="A51" s="191" t="s">
        <v>108</v>
      </c>
      <c r="B51" s="189">
        <f>+'2023'!B39</f>
        <v>0</v>
      </c>
      <c r="C51" s="189">
        <f>+'2023'!C39</f>
        <v>0</v>
      </c>
      <c r="D51" s="189">
        <f>+'2023'!D39</f>
        <v>0</v>
      </c>
      <c r="E51" s="189">
        <f>+'2023'!E39</f>
        <v>0</v>
      </c>
      <c r="F51" s="189">
        <f>+'2023'!F39</f>
        <v>0</v>
      </c>
      <c r="G51" s="189">
        <f>+'2023'!G39</f>
        <v>-321000</v>
      </c>
      <c r="H51" s="189">
        <f>+'2023'!H39</f>
        <v>0</v>
      </c>
      <c r="I51" s="189">
        <f>+'2023'!I39</f>
        <v>-145000</v>
      </c>
      <c r="J51" s="189">
        <f>+'2023'!J39</f>
        <v>-552876</v>
      </c>
      <c r="K51" s="189">
        <f>+'2023'!K39</f>
        <v>-176131</v>
      </c>
      <c r="L51" s="189">
        <f>+'2023'!L39</f>
        <v>-176131</v>
      </c>
      <c r="M51" s="189">
        <f>+'2023'!M39</f>
        <v>-241634</v>
      </c>
    </row>
    <row r="52" spans="1:37" ht="15.75" thickBot="1" x14ac:dyDescent="0.3">
      <c r="A52" s="187" t="s">
        <v>86</v>
      </c>
      <c r="B52" s="188">
        <f>+SUM(B31:B51)</f>
        <v>29139527.693240546</v>
      </c>
      <c r="C52" s="188">
        <f t="shared" ref="C52:AK52" si="7">+SUM(C31:C51)</f>
        <v>16957519.679608706</v>
      </c>
      <c r="D52" s="188">
        <f t="shared" si="7"/>
        <v>2091243.8538254825</v>
      </c>
      <c r="E52" s="188">
        <f t="shared" si="7"/>
        <v>-2490863.4699218348</v>
      </c>
      <c r="F52" s="188">
        <f t="shared" si="7"/>
        <v>-3405521.0530237006</v>
      </c>
      <c r="G52" s="188">
        <f t="shared" si="7"/>
        <v>-9428074.8347526845</v>
      </c>
      <c r="H52" s="188">
        <f t="shared" si="7"/>
        <v>2883176.6836226871</v>
      </c>
      <c r="I52" s="188">
        <f t="shared" si="7"/>
        <v>1419656.753037279</v>
      </c>
      <c r="J52" s="188">
        <f t="shared" si="7"/>
        <v>613802.76179702161</v>
      </c>
      <c r="K52" s="188">
        <f t="shared" si="7"/>
        <v>8678200.0764381513</v>
      </c>
      <c r="L52" s="188">
        <f t="shared" si="7"/>
        <v>28077145.127450999</v>
      </c>
      <c r="M52" s="188">
        <f t="shared" si="7"/>
        <v>49116783.043018088</v>
      </c>
      <c r="N52" s="188">
        <f t="shared" si="7"/>
        <v>69621076.805299729</v>
      </c>
      <c r="O52" s="188">
        <f t="shared" si="7"/>
        <v>22502285.369399894</v>
      </c>
      <c r="P52" s="188">
        <f t="shared" si="7"/>
        <v>16074870.60969992</v>
      </c>
      <c r="Q52" s="188">
        <f t="shared" si="7"/>
        <v>-16595165.217300044</v>
      </c>
      <c r="R52" s="188">
        <f t="shared" si="7"/>
        <v>-12169201.531999975</v>
      </c>
      <c r="S52" s="188">
        <f t="shared" si="7"/>
        <v>-38883922.022699997</v>
      </c>
      <c r="T52" s="188">
        <f t="shared" si="7"/>
        <v>8966425.7966000102</v>
      </c>
      <c r="U52" s="188">
        <f t="shared" si="7"/>
        <v>-19319016.752100002</v>
      </c>
      <c r="V52" s="188">
        <f t="shared" si="7"/>
        <v>4551198.044749992</v>
      </c>
      <c r="W52" s="188">
        <f t="shared" si="7"/>
        <v>33006029.387900054</v>
      </c>
      <c r="X52" s="188">
        <f t="shared" si="7"/>
        <v>52277816.187749982</v>
      </c>
      <c r="Y52" s="188">
        <f t="shared" si="7"/>
        <v>99569957.525049984</v>
      </c>
      <c r="Z52" s="188">
        <f t="shared" si="7"/>
        <v>83107365.328349978</v>
      </c>
      <c r="AA52" s="188">
        <f t="shared" si="7"/>
        <v>25937197.536449999</v>
      </c>
      <c r="AB52" s="188">
        <f t="shared" si="7"/>
        <v>-19781961.387799978</v>
      </c>
      <c r="AC52" s="188">
        <f t="shared" si="7"/>
        <v>-15880806.25834845</v>
      </c>
      <c r="AD52" s="188">
        <f t="shared" si="7"/>
        <v>-9505079.6434022486</v>
      </c>
      <c r="AE52" s="188">
        <f t="shared" si="7"/>
        <v>-33871636.996080577</v>
      </c>
      <c r="AF52" s="188">
        <f t="shared" si="7"/>
        <v>-6189528.9422429502</v>
      </c>
      <c r="AG52" s="188">
        <f t="shared" si="7"/>
        <v>-14231599.206470877</v>
      </c>
      <c r="AH52" s="188">
        <f t="shared" si="7"/>
        <v>-5171167.2983188033</v>
      </c>
      <c r="AI52" s="188">
        <f t="shared" si="7"/>
        <v>19525603.336134702</v>
      </c>
      <c r="AJ52" s="188">
        <f t="shared" si="7"/>
        <v>43072331.866203696</v>
      </c>
      <c r="AK52" s="188">
        <f t="shared" si="7"/>
        <v>74099655.660042435</v>
      </c>
    </row>
    <row r="53" spans="1:37" ht="15.75" thickTop="1" x14ac:dyDescent="0.25">
      <c r="A53" s="148" t="s">
        <v>88</v>
      </c>
      <c r="B53" s="192">
        <f>+'2023'!B41</f>
        <v>3387599.6236921325</v>
      </c>
      <c r="C53" s="192">
        <f>+'2023'!C41</f>
        <v>3352253.3195420597</v>
      </c>
      <c r="D53" s="192">
        <f>+'2023'!D41</f>
        <v>1671668.4257756351</v>
      </c>
      <c r="E53" s="192">
        <f>+'2023'!E41</f>
        <v>4353459.8091763575</v>
      </c>
      <c r="F53" s="192">
        <f>+'2023'!F41</f>
        <v>1582504.7498133932</v>
      </c>
      <c r="G53" s="192">
        <f>+'2023'!G41</f>
        <v>1689629.5661343611</v>
      </c>
      <c r="H53" s="192">
        <f>+'2023'!H41</f>
        <v>1929570.4675890803</v>
      </c>
      <c r="I53" s="192">
        <f>+'2023'!I41</f>
        <v>16591257.481733255</v>
      </c>
      <c r="J53" s="192">
        <f>+'2023'!J41</f>
        <v>4863797.5948555954</v>
      </c>
      <c r="K53" s="192">
        <f>+'2023'!K41</f>
        <v>16845471.897070002</v>
      </c>
      <c r="L53" s="192">
        <f>+'2023'!L41</f>
        <v>-789655.67799999844</v>
      </c>
      <c r="M53" s="192">
        <f>+'2023'!M41</f>
        <v>17278673.747200005</v>
      </c>
      <c r="N53" s="192">
        <f>+'2024'!B35</f>
        <v>6563302.9299999997</v>
      </c>
      <c r="O53" s="192">
        <f>+'2024'!C35</f>
        <v>5535124.2600000007</v>
      </c>
      <c r="P53" s="192">
        <f>+'2024'!D35</f>
        <v>4808362.08</v>
      </c>
      <c r="Q53" s="192">
        <f>+'2024'!E35</f>
        <v>5760722.71</v>
      </c>
      <c r="R53" s="192">
        <f>+'2024'!F35</f>
        <v>4197081.5600000005</v>
      </c>
      <c r="S53" s="192">
        <f>+'2024'!G35</f>
        <v>2638454.7599999998</v>
      </c>
      <c r="T53" s="192">
        <f>+'2024'!H35</f>
        <v>2763735.48</v>
      </c>
      <c r="U53" s="192">
        <f>+'2024'!I35</f>
        <v>6569873.8200000003</v>
      </c>
      <c r="V53" s="192">
        <f>+'2024'!J35</f>
        <v>9961312.5899999999</v>
      </c>
      <c r="W53" s="192">
        <f>+'2024'!K35</f>
        <v>3497798.5599999996</v>
      </c>
      <c r="X53" s="192">
        <f>+'2024'!L35</f>
        <v>6192350.29</v>
      </c>
      <c r="Y53" s="192">
        <f>+'2024'!M35</f>
        <v>4807252.7299999995</v>
      </c>
      <c r="Z53" s="192"/>
      <c r="AA53" s="192"/>
      <c r="AB53" s="192"/>
      <c r="AC53" s="192"/>
      <c r="AD53" s="192"/>
      <c r="AE53" s="192"/>
      <c r="AF53" s="192"/>
      <c r="AG53" s="192"/>
      <c r="AH53" s="192"/>
      <c r="AI53" s="192"/>
      <c r="AJ53" s="192"/>
      <c r="AK53" s="192"/>
    </row>
    <row r="54" spans="1:37" ht="15.75" thickBot="1" x14ac:dyDescent="0.3">
      <c r="A54" s="187" t="s">
        <v>90</v>
      </c>
      <c r="B54" s="188">
        <f>+B52+B53</f>
        <v>32527127.316932678</v>
      </c>
      <c r="C54" s="188">
        <f t="shared" ref="C54:AK54" si="8">+C52+C53</f>
        <v>20309772.999150768</v>
      </c>
      <c r="D54" s="188">
        <f t="shared" si="8"/>
        <v>3762912.2796011176</v>
      </c>
      <c r="E54" s="188">
        <f t="shared" si="8"/>
        <v>1862596.3392545227</v>
      </c>
      <c r="F54" s="188">
        <f t="shared" si="8"/>
        <v>-1823016.3032103074</v>
      </c>
      <c r="G54" s="188">
        <f t="shared" si="8"/>
        <v>-7738445.2686183229</v>
      </c>
      <c r="H54" s="188">
        <f t="shared" si="8"/>
        <v>4812747.1512117675</v>
      </c>
      <c r="I54" s="188">
        <f t="shared" si="8"/>
        <v>18010914.234770533</v>
      </c>
      <c r="J54" s="188">
        <f t="shared" si="8"/>
        <v>5477600.3566526175</v>
      </c>
      <c r="K54" s="188">
        <f t="shared" si="8"/>
        <v>25523671.973508153</v>
      </c>
      <c r="L54" s="188">
        <f t="shared" si="8"/>
        <v>27287489.449450999</v>
      </c>
      <c r="M54" s="188">
        <f t="shared" si="8"/>
        <v>66395456.790218093</v>
      </c>
      <c r="N54" s="188">
        <f t="shared" si="8"/>
        <v>76184379.735299736</v>
      </c>
      <c r="O54" s="188">
        <f t="shared" si="8"/>
        <v>28037409.629399896</v>
      </c>
      <c r="P54" s="188">
        <f t="shared" si="8"/>
        <v>20883232.689699918</v>
      </c>
      <c r="Q54" s="188">
        <f t="shared" si="8"/>
        <v>-10834442.507300045</v>
      </c>
      <c r="R54" s="188">
        <f t="shared" si="8"/>
        <v>-7972119.9719999749</v>
      </c>
      <c r="S54" s="188">
        <f t="shared" si="8"/>
        <v>-36245467.262699999</v>
      </c>
      <c r="T54" s="188">
        <f t="shared" si="8"/>
        <v>11730161.276600011</v>
      </c>
      <c r="U54" s="188">
        <f t="shared" si="8"/>
        <v>-12749142.932100002</v>
      </c>
      <c r="V54" s="188">
        <f t="shared" si="8"/>
        <v>14512510.634749992</v>
      </c>
      <c r="W54" s="188">
        <f t="shared" si="8"/>
        <v>36503827.947900057</v>
      </c>
      <c r="X54" s="188">
        <f t="shared" si="8"/>
        <v>58470166.477749981</v>
      </c>
      <c r="Y54" s="188">
        <f t="shared" si="8"/>
        <v>104377210.25504999</v>
      </c>
      <c r="Z54" s="188">
        <f t="shared" si="8"/>
        <v>83107365.328349978</v>
      </c>
      <c r="AA54" s="188">
        <f t="shared" si="8"/>
        <v>25937197.536449999</v>
      </c>
      <c r="AB54" s="188">
        <f t="shared" si="8"/>
        <v>-19781961.387799978</v>
      </c>
      <c r="AC54" s="188">
        <f t="shared" si="8"/>
        <v>-15880806.25834845</v>
      </c>
      <c r="AD54" s="188">
        <f t="shared" si="8"/>
        <v>-9505079.6434022486</v>
      </c>
      <c r="AE54" s="188">
        <f t="shared" si="8"/>
        <v>-33871636.996080577</v>
      </c>
      <c r="AF54" s="188">
        <f t="shared" si="8"/>
        <v>-6189528.9422429502</v>
      </c>
      <c r="AG54" s="188">
        <f t="shared" si="8"/>
        <v>-14231599.206470877</v>
      </c>
      <c r="AH54" s="188">
        <f t="shared" si="8"/>
        <v>-5171167.2983188033</v>
      </c>
      <c r="AI54" s="188">
        <f t="shared" si="8"/>
        <v>19525603.336134702</v>
      </c>
      <c r="AJ54" s="188">
        <f t="shared" si="8"/>
        <v>43072331.866203696</v>
      </c>
      <c r="AK54" s="188">
        <f t="shared" si="8"/>
        <v>74099655.660042435</v>
      </c>
    </row>
    <row r="55" spans="1:37" ht="15.75" thickTop="1" x14ac:dyDescent="0.25">
      <c r="B55" s="192">
        <f>+B54</f>
        <v>32527127.316932678</v>
      </c>
      <c r="C55" s="192">
        <f>+C54+B55</f>
        <v>52836900.316083446</v>
      </c>
      <c r="D55" s="192">
        <f t="shared" ref="D55:AK55" si="9">+D54+C55</f>
        <v>56599812.595684566</v>
      </c>
      <c r="E55" s="192">
        <f t="shared" si="9"/>
        <v>58462408.934939086</v>
      </c>
      <c r="F55" s="192">
        <f t="shared" si="9"/>
        <v>56639392.631728776</v>
      </c>
      <c r="G55" s="192">
        <f t="shared" si="9"/>
        <v>48900947.363110453</v>
      </c>
      <c r="H55" s="192">
        <f t="shared" si="9"/>
        <v>53713694.514322221</v>
      </c>
      <c r="I55" s="192">
        <f t="shared" si="9"/>
        <v>71724608.749092758</v>
      </c>
      <c r="J55" s="192">
        <f t="shared" si="9"/>
        <v>77202209.105745375</v>
      </c>
      <c r="K55" s="192">
        <f t="shared" si="9"/>
        <v>102725881.07925352</v>
      </c>
      <c r="L55" s="192">
        <f t="shared" si="9"/>
        <v>130013370.52870452</v>
      </c>
      <c r="M55" s="192">
        <f t="shared" si="9"/>
        <v>196408827.31892261</v>
      </c>
      <c r="N55" s="192">
        <f t="shared" si="9"/>
        <v>272593207.05422235</v>
      </c>
      <c r="O55" s="192">
        <f t="shared" si="9"/>
        <v>300630616.68362224</v>
      </c>
      <c r="P55" s="192">
        <f t="shared" si="9"/>
        <v>321513849.37332213</v>
      </c>
      <c r="Q55" s="192">
        <f t="shared" si="9"/>
        <v>310679406.86602211</v>
      </c>
      <c r="R55" s="192">
        <f t="shared" si="9"/>
        <v>302707286.89402211</v>
      </c>
      <c r="S55" s="192">
        <f t="shared" si="9"/>
        <v>266461819.63132212</v>
      </c>
      <c r="T55" s="192">
        <f t="shared" si="9"/>
        <v>278191980.90792215</v>
      </c>
      <c r="U55" s="192">
        <f t="shared" si="9"/>
        <v>265442837.97582215</v>
      </c>
      <c r="V55" s="192">
        <f t="shared" si="9"/>
        <v>279955348.61057216</v>
      </c>
      <c r="W55" s="192">
        <f t="shared" si="9"/>
        <v>316459176.55847222</v>
      </c>
      <c r="X55" s="192">
        <f t="shared" si="9"/>
        <v>374929343.03622222</v>
      </c>
      <c r="Y55" s="192">
        <f t="shared" si="9"/>
        <v>479306553.29127222</v>
      </c>
      <c r="Z55" s="192">
        <f t="shared" si="9"/>
        <v>562413918.61962223</v>
      </c>
      <c r="AA55" s="192">
        <f t="shared" si="9"/>
        <v>588351116.15607226</v>
      </c>
      <c r="AB55" s="192">
        <f t="shared" si="9"/>
        <v>568569154.76827228</v>
      </c>
      <c r="AC55" s="192">
        <f t="shared" si="9"/>
        <v>552688348.50992382</v>
      </c>
      <c r="AD55" s="192">
        <f t="shared" si="9"/>
        <v>543183268.8665216</v>
      </c>
      <c r="AE55" s="192">
        <f t="shared" si="9"/>
        <v>509311631.87044102</v>
      </c>
      <c r="AF55" s="192">
        <f t="shared" si="9"/>
        <v>503122102.9281981</v>
      </c>
      <c r="AG55" s="192">
        <f t="shared" si="9"/>
        <v>488890503.72172725</v>
      </c>
      <c r="AH55" s="192">
        <f t="shared" si="9"/>
        <v>483719336.42340845</v>
      </c>
      <c r="AI55" s="192">
        <f t="shared" si="9"/>
        <v>503244939.75954318</v>
      </c>
      <c r="AJ55" s="192">
        <f t="shared" si="9"/>
        <v>546317271.62574685</v>
      </c>
      <c r="AK55" s="192">
        <f t="shared" si="9"/>
        <v>620416927.28578925</v>
      </c>
    </row>
  </sheetData>
  <conditionalFormatting sqref="B30:AK30">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Valuation Dashboard</vt:lpstr>
      <vt:lpstr>Sheet1</vt:lpstr>
      <vt:lpstr>Timeline</vt:lpstr>
      <vt:lpstr>Engine</vt:lpstr>
      <vt:lpstr>WACC</vt:lpstr>
      <vt:lpstr>Benchmark Projections</vt:lpstr>
      <vt:lpstr>Curva Dolar Blue</vt:lpstr>
      <vt:lpstr>RESULTADO_CON_AND</vt:lpstr>
      <vt:lpstr>2024</vt:lpstr>
      <vt:lpstr>2023</vt:lpstr>
      <vt:lpstr>Project</vt:lpstr>
      <vt:lpstr>'Valuation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Olenchuk</dc:creator>
  <cp:lastModifiedBy>Rodolfo Olenchuk</cp:lastModifiedBy>
  <cp:lastPrinted>2026-05-09T12:31:52Z</cp:lastPrinted>
  <dcterms:created xsi:type="dcterms:W3CDTF">2025-05-13T17:18:16Z</dcterms:created>
  <dcterms:modified xsi:type="dcterms:W3CDTF">2026-05-09T12:59:04Z</dcterms:modified>
</cp:coreProperties>
</file>