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bell\Documents\GitHub\TRACE\"/>
    </mc:Choice>
  </mc:AlternateContent>
  <xr:revisionPtr revIDLastSave="0" documentId="13_ncr:1_{C204AF8C-BF87-4395-B662-F659A3B133CD}" xr6:coauthVersionLast="47" xr6:coauthVersionMax="47" xr10:uidLastSave="{00000000-0000-0000-0000-000000000000}"/>
  <bookViews>
    <workbookView xWindow="-120" yWindow="-120" windowWidth="38640" windowHeight="21240" xr2:uid="{C209EC7C-6E6B-4133-B0CF-96CD40FF02C8}"/>
  </bookViews>
  <sheets>
    <sheet name="Nichrome Wire Caluclator" sheetId="1" r:id="rId1"/>
  </sheets>
  <definedNames>
    <definedName name="Gauge_AWG">'Nichrome Wire Caluclator'!$A$15:$K$32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6" i="1"/>
  <c r="G25" i="1"/>
  <c r="D25" i="1"/>
  <c r="C16" i="1"/>
  <c r="C17" i="1"/>
  <c r="B4" i="1"/>
  <c r="D17" i="1"/>
  <c r="D18" i="1"/>
  <c r="D19" i="1"/>
  <c r="D20" i="1"/>
  <c r="D21" i="1"/>
  <c r="D22" i="1"/>
  <c r="D23" i="1"/>
  <c r="D24" i="1"/>
  <c r="D26" i="1"/>
  <c r="D27" i="1"/>
  <c r="D28" i="1"/>
  <c r="D16" i="1"/>
  <c r="B3" i="1"/>
  <c r="B7" i="1"/>
  <c r="G17" i="1"/>
  <c r="C18" i="1"/>
  <c r="G18" i="1" s="1"/>
  <c r="C19" i="1"/>
  <c r="E19" i="1" s="1"/>
  <c r="C20" i="1"/>
  <c r="G20" i="1" s="1"/>
  <c r="C21" i="1"/>
  <c r="E21" i="1" s="1"/>
  <c r="C22" i="1"/>
  <c r="E22" i="1" s="1"/>
  <c r="C23" i="1"/>
  <c r="G23" i="1" s="1"/>
  <c r="C24" i="1"/>
  <c r="G24" i="1" s="1"/>
  <c r="C25" i="1"/>
  <c r="C26" i="1"/>
  <c r="C27" i="1"/>
  <c r="G27" i="1" s="1"/>
  <c r="C28" i="1"/>
  <c r="G28" i="1" s="1"/>
  <c r="B9" i="1"/>
  <c r="G16" i="1"/>
  <c r="F19" i="1" l="1"/>
  <c r="G19" i="1"/>
  <c r="H19" i="1" s="1"/>
  <c r="I19" i="1" s="1"/>
  <c r="E20" i="1"/>
  <c r="F20" i="1" s="1"/>
  <c r="J20" i="1" s="1"/>
  <c r="F22" i="1"/>
  <c r="J22" i="1" s="1"/>
  <c r="F21" i="1"/>
  <c r="J21" i="1" s="1"/>
  <c r="H22" i="1"/>
  <c r="I22" i="1" s="1"/>
  <c r="G21" i="1"/>
  <c r="H21" i="1" s="1"/>
  <c r="I21" i="1" s="1"/>
  <c r="H28" i="1"/>
  <c r="I28" i="1" s="1"/>
  <c r="J19" i="1"/>
  <c r="E23" i="1"/>
  <c r="F23" i="1" s="1"/>
  <c r="J23" i="1" s="1"/>
  <c r="E28" i="1"/>
  <c r="F28" i="1" s="1"/>
  <c r="J28" i="1" s="1"/>
  <c r="E27" i="1"/>
  <c r="F27" i="1" s="1"/>
  <c r="J27" i="1" s="1"/>
  <c r="E26" i="1"/>
  <c r="F26" i="1" s="1"/>
  <c r="J26" i="1" s="1"/>
  <c r="E18" i="1"/>
  <c r="F18" i="1" s="1"/>
  <c r="J18" i="1" s="1"/>
  <c r="E16" i="1"/>
  <c r="F16" i="1" s="1"/>
  <c r="J16" i="1" s="1"/>
  <c r="H27" i="1"/>
  <c r="I27" i="1" s="1"/>
  <c r="H25" i="1"/>
  <c r="I25" i="1" s="1"/>
  <c r="E25" i="1"/>
  <c r="F25" i="1" s="1"/>
  <c r="J25" i="1" s="1"/>
  <c r="E17" i="1"/>
  <c r="F17" i="1" s="1"/>
  <c r="J17" i="1" s="1"/>
  <c r="E24" i="1"/>
  <c r="F24" i="1" s="1"/>
  <c r="J24" i="1" s="1"/>
  <c r="H17" i="1"/>
  <c r="I17" i="1" s="1"/>
  <c r="H26" i="1"/>
  <c r="I26" i="1" s="1"/>
  <c r="H20" i="1"/>
  <c r="I20" i="1" s="1"/>
  <c r="H24" i="1"/>
  <c r="I24" i="1" s="1"/>
  <c r="H23" i="1"/>
  <c r="I23" i="1" s="1"/>
  <c r="H18" i="1"/>
  <c r="I18" i="1" s="1"/>
  <c r="H16" i="1"/>
  <c r="I16" i="1" s="1"/>
  <c r="K25" i="1" l="1"/>
  <c r="K21" i="1"/>
  <c r="K22" i="1"/>
  <c r="K23" i="1"/>
  <c r="K24" i="1"/>
  <c r="K28" i="1"/>
  <c r="K16" i="1"/>
  <c r="K17" i="1"/>
  <c r="K26" i="1"/>
  <c r="K18" i="1"/>
  <c r="K19" i="1"/>
  <c r="K27" i="1"/>
  <c r="K20" i="1"/>
</calcChain>
</file>

<file path=xl/sharedStrings.xml><?xml version="1.0" encoding="utf-8"?>
<sst xmlns="http://schemas.openxmlformats.org/spreadsheetml/2006/main" count="29" uniqueCount="29">
  <si>
    <t>Gauge(AWG)</t>
  </si>
  <si>
    <t>Resistance (Ω/m)</t>
  </si>
  <si>
    <t>Diameter (mm)</t>
  </si>
  <si>
    <t>Standard values</t>
  </si>
  <si>
    <t>resistivity</t>
  </si>
  <si>
    <t>Density</t>
  </si>
  <si>
    <t xml:space="preserve">Specific Heat Capacity </t>
  </si>
  <si>
    <t>Starting Temperature</t>
  </si>
  <si>
    <t xml:space="preserve">Distance </t>
  </si>
  <si>
    <t>m</t>
  </si>
  <si>
    <t>Supply Voltage</t>
  </si>
  <si>
    <t>V</t>
  </si>
  <si>
    <t>electrical properties</t>
  </si>
  <si>
    <t>Current Draw</t>
  </si>
  <si>
    <t xml:space="preserve">Power </t>
  </si>
  <si>
    <t>https://wiretron.com/nichrome-resistance-informational-charts/</t>
  </si>
  <si>
    <t>For pulse width modulation of either a constant current or constant voltage supply, the temperature rise is approximately proportional to the square of the duty cycle.  For example, compared to 100% duty cycle, 50% duty cycle yields 25% temperature rise. This approximation holds true, ±10%, for ΔT &lt; 600°C.</t>
  </si>
  <si>
    <t>Cross-Section Area (m^2)</t>
  </si>
  <si>
    <t>Volume (M^3)</t>
  </si>
  <si>
    <t>°C</t>
  </si>
  <si>
    <t>Target Temperature</t>
  </si>
  <si>
    <t>ΔT</t>
  </si>
  <si>
    <t>Mass (kg)</t>
  </si>
  <si>
    <t>Heat Energy Required (j)</t>
  </si>
  <si>
    <t>k/m³</t>
  </si>
  <si>
    <t>J/kg·°C</t>
  </si>
  <si>
    <t>Time to Target Temperature</t>
  </si>
  <si>
    <t>surface area m^2</t>
  </si>
  <si>
    <t>Nichrome constants &amp;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</si>
</sst>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41D3A61-436A-450E-B910-3EB4ADE05C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3</xdr:col>
      <xdr:colOff>1401535</xdr:colOff>
      <xdr:row>57</xdr:row>
      <xdr:rowOff>66675</xdr:rowOff>
    </xdr:to>
    <xdr:pic>
      <xdr:nvPicPr>
        <xdr:cNvPr id="2" name="Picture 1" descr="image567">
          <a:extLst>
            <a:ext uri="{FF2B5EF4-FFF2-40B4-BE49-F238E27FC236}">
              <a16:creationId xmlns:a16="http://schemas.microsoft.com/office/drawing/2014/main" id="{53C8161C-C411-91B1-4359-859DEABCD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5334000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130629</xdr:rowOff>
    </xdr:from>
    <xdr:to>
      <xdr:col>3</xdr:col>
      <xdr:colOff>1397343</xdr:colOff>
      <xdr:row>67</xdr:row>
      <xdr:rowOff>5442</xdr:rowOff>
    </xdr:to>
    <xdr:pic>
      <xdr:nvPicPr>
        <xdr:cNvPr id="3" name="Picture 2" descr="image44">
          <a:extLst>
            <a:ext uri="{FF2B5EF4-FFF2-40B4-BE49-F238E27FC236}">
              <a16:creationId xmlns:a16="http://schemas.microsoft.com/office/drawing/2014/main" id="{C7596706-38B5-441D-45C6-FED26E502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17629"/>
          <a:ext cx="5332529" cy="1779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71F9C-0B34-44D1-B309-BF9256BD69A8}">
  <dimension ref="A1:K68"/>
  <sheetViews>
    <sheetView tabSelected="1" zoomScale="175" zoomScaleNormal="175" workbookViewId="0">
      <selection activeCell="E13" sqref="E13"/>
    </sheetView>
  </sheetViews>
  <sheetFormatPr defaultRowHeight="15" x14ac:dyDescent="0.25"/>
  <cols>
    <col min="1" max="1" width="21.140625" customWidth="1"/>
    <col min="2" max="2" width="14" customWidth="1"/>
    <col min="3" max="4" width="23.85546875" customWidth="1"/>
    <col min="5" max="5" width="16.140625" customWidth="1"/>
    <col min="6" max="6" width="15.85546875" customWidth="1"/>
    <col min="7" max="7" width="18.140625" customWidth="1"/>
    <col min="11" max="11" width="28.140625" customWidth="1"/>
    <col min="12" max="12" width="22" customWidth="1"/>
    <col min="13" max="13" width="9.140625" customWidth="1"/>
    <col min="14" max="14" width="14.85546875" customWidth="1"/>
    <col min="15" max="15" width="6.7109375" customWidth="1"/>
  </cols>
  <sheetData>
    <row r="1" spans="1:11" x14ac:dyDescent="0.25">
      <c r="A1" s="4" t="s">
        <v>28</v>
      </c>
      <c r="B1" s="4"/>
    </row>
    <row r="2" spans="1:11" ht="15" customHeight="1" x14ac:dyDescent="0.25">
      <c r="A2" t="s">
        <v>4</v>
      </c>
      <c r="B2" s="2">
        <v>1.1000000000000001E-6</v>
      </c>
      <c r="F2" s="6" t="s">
        <v>16</v>
      </c>
      <c r="G2" s="6"/>
      <c r="H2" s="6"/>
      <c r="I2" s="6"/>
      <c r="J2" s="6"/>
      <c r="K2" s="6"/>
    </row>
    <row r="3" spans="1:11" x14ac:dyDescent="0.25">
      <c r="A3" t="s">
        <v>5</v>
      </c>
      <c r="B3">
        <f>8.4*1000</f>
        <v>8400</v>
      </c>
      <c r="C3" t="s">
        <v>24</v>
      </c>
      <c r="F3" s="6"/>
      <c r="G3" s="6"/>
      <c r="H3" s="6"/>
      <c r="I3" s="6"/>
      <c r="J3" s="6"/>
      <c r="K3" s="6"/>
    </row>
    <row r="4" spans="1:11" x14ac:dyDescent="0.25">
      <c r="A4" t="s">
        <v>6</v>
      </c>
      <c r="B4">
        <f>0.46*1000</f>
        <v>460</v>
      </c>
      <c r="C4" t="s">
        <v>25</v>
      </c>
      <c r="F4" s="6"/>
      <c r="G4" s="6"/>
      <c r="H4" s="6"/>
      <c r="I4" s="6"/>
      <c r="J4" s="6"/>
      <c r="K4" s="6"/>
    </row>
    <row r="5" spans="1:11" x14ac:dyDescent="0.25">
      <c r="A5" t="s">
        <v>7</v>
      </c>
      <c r="B5">
        <v>20</v>
      </c>
      <c r="C5" t="s">
        <v>19</v>
      </c>
      <c r="F5" s="6"/>
      <c r="G5" s="6"/>
      <c r="H5" s="6"/>
      <c r="I5" s="6"/>
      <c r="J5" s="6"/>
      <c r="K5" s="6"/>
    </row>
    <row r="6" spans="1:11" x14ac:dyDescent="0.25">
      <c r="A6" t="s">
        <v>20</v>
      </c>
      <c r="B6">
        <v>220</v>
      </c>
      <c r="F6" s="6"/>
      <c r="G6" s="6"/>
      <c r="H6" s="6"/>
      <c r="I6" s="6"/>
      <c r="J6" s="6"/>
      <c r="K6" s="6"/>
    </row>
    <row r="7" spans="1:11" x14ac:dyDescent="0.25">
      <c r="A7" t="s">
        <v>21</v>
      </c>
      <c r="B7">
        <f>B6-B5</f>
        <v>200</v>
      </c>
      <c r="F7" s="6"/>
      <c r="G7" s="6"/>
      <c r="H7" s="6"/>
      <c r="I7" s="6"/>
      <c r="J7" s="6"/>
      <c r="K7" s="6"/>
    </row>
    <row r="8" spans="1:11" x14ac:dyDescent="0.25">
      <c r="A8" t="s">
        <v>8</v>
      </c>
      <c r="B8">
        <v>1.2</v>
      </c>
      <c r="C8" t="s">
        <v>9</v>
      </c>
      <c r="F8" s="6"/>
      <c r="G8" s="6"/>
      <c r="H8" s="6"/>
      <c r="I8" s="6"/>
      <c r="J8" s="6"/>
      <c r="K8" s="6"/>
    </row>
    <row r="9" spans="1:11" x14ac:dyDescent="0.25">
      <c r="A9" t="s">
        <v>10</v>
      </c>
      <c r="B9" s="3">
        <f>19.5*1</f>
        <v>19.5</v>
      </c>
      <c r="C9" t="s">
        <v>11</v>
      </c>
    </row>
    <row r="14" spans="1:11" x14ac:dyDescent="0.25">
      <c r="A14" s="4" t="s">
        <v>3</v>
      </c>
      <c r="B14" s="4"/>
      <c r="C14" s="4"/>
      <c r="D14" s="4"/>
      <c r="E14" s="4"/>
      <c r="G14" s="4" t="s">
        <v>12</v>
      </c>
      <c r="H14" s="4"/>
      <c r="I14" s="4"/>
    </row>
    <row r="15" spans="1:11" x14ac:dyDescent="0.25">
      <c r="A15" t="s">
        <v>0</v>
      </c>
      <c r="B15" t="s">
        <v>2</v>
      </c>
      <c r="C15" t="s">
        <v>17</v>
      </c>
      <c r="D15" t="s">
        <v>27</v>
      </c>
      <c r="E15" t="s">
        <v>18</v>
      </c>
      <c r="F15" t="s">
        <v>22</v>
      </c>
      <c r="G15" t="s">
        <v>1</v>
      </c>
      <c r="H15" t="s">
        <v>13</v>
      </c>
      <c r="I15" t="s">
        <v>14</v>
      </c>
      <c r="J15" t="s">
        <v>23</v>
      </c>
      <c r="K15" t="s">
        <v>26</v>
      </c>
    </row>
    <row r="16" spans="1:11" x14ac:dyDescent="0.25">
      <c r="A16" s="1">
        <v>18</v>
      </c>
      <c r="B16" s="1">
        <v>1.024</v>
      </c>
      <c r="C16">
        <f>(PI()*(B16/1000/2)^2)</f>
        <v>8.2354966458264271E-7</v>
      </c>
      <c r="D16">
        <f>B16/1000*$B$8*PI()</f>
        <v>3.8603890527311377E-3</v>
      </c>
      <c r="E16">
        <f>C16*$B$8</f>
        <v>9.8825959749917113E-7</v>
      </c>
      <c r="F16">
        <f>E16*$B$3</f>
        <v>8.3013806189930379E-3</v>
      </c>
      <c r="G16" s="3">
        <f>($B$2*1)/C16</f>
        <v>1.3356814376913826</v>
      </c>
      <c r="H16">
        <f>$B$9/(G16*$B$8)</f>
        <v>12.166074590425403</v>
      </c>
      <c r="I16">
        <f>H16*$B$9</f>
        <v>237.23845451329535</v>
      </c>
      <c r="J16">
        <f>F16*$B$4*$B$7</f>
        <v>763.72701694735952</v>
      </c>
      <c r="K16">
        <f>J16/I16</f>
        <v>3.2192378698224853</v>
      </c>
    </row>
    <row r="17" spans="1:11" x14ac:dyDescent="0.25">
      <c r="A17" s="1">
        <v>19</v>
      </c>
      <c r="B17" s="1">
        <v>0.91</v>
      </c>
      <c r="C17">
        <f>(PI()*(B17/1000/2)^2)</f>
        <v>6.503882191094269E-7</v>
      </c>
      <c r="D17">
        <f>B17/1000*$B$8*PI()</f>
        <v>3.4306191777200537E-3</v>
      </c>
      <c r="E17">
        <f>C17*$B$8</f>
        <v>7.8046586293131222E-7</v>
      </c>
      <c r="F17">
        <f t="shared" ref="F17:F28" si="0">E17*$B$3</f>
        <v>6.5559132486230224E-3</v>
      </c>
      <c r="G17" s="3">
        <f>($B$2*1)/C17</f>
        <v>1.6912975476496548</v>
      </c>
      <c r="H17">
        <f>$B$9/(G17*$B$8)</f>
        <v>9.608007782298353</v>
      </c>
      <c r="I17">
        <f>H17*$B$9</f>
        <v>187.35615175481789</v>
      </c>
      <c r="J17">
        <f>F17*$B$4*$B$7</f>
        <v>603.14401887331815</v>
      </c>
      <c r="K17">
        <f>J17/I17</f>
        <v>3.2192378698224848</v>
      </c>
    </row>
    <row r="18" spans="1:11" x14ac:dyDescent="0.25">
      <c r="A18" s="1">
        <v>20</v>
      </c>
      <c r="B18" s="1">
        <v>0.81200000000000006</v>
      </c>
      <c r="C18">
        <f>(PI()*(B18/1000/2)^2)</f>
        <v>5.1784756664712714E-7</v>
      </c>
      <c r="D18">
        <f>B18/1000*$B$8*PI()</f>
        <v>3.0611678816578943E-3</v>
      </c>
      <c r="E18">
        <f>C18*$B$8</f>
        <v>6.2141707997655255E-7</v>
      </c>
      <c r="F18">
        <f t="shared" si="0"/>
        <v>5.2199034718030416E-3</v>
      </c>
      <c r="G18" s="3">
        <f>($B$2*1)/C18</f>
        <v>2.1241772113019595</v>
      </c>
      <c r="H18">
        <f>$B$9/(G18*$B$8)</f>
        <v>7.6500208709234689</v>
      </c>
      <c r="I18">
        <f>H18*$B$9</f>
        <v>149.17540698300763</v>
      </c>
      <c r="J18">
        <f>F18*$B$4*$B$7</f>
        <v>480.23111940587978</v>
      </c>
      <c r="K18">
        <f>J18/I18</f>
        <v>3.2192378698224853</v>
      </c>
    </row>
    <row r="19" spans="1:11" x14ac:dyDescent="0.25">
      <c r="A19" s="1">
        <v>21</v>
      </c>
      <c r="B19" s="1">
        <v>0.72</v>
      </c>
      <c r="C19">
        <f>(PI()*(B19/1000/2)^2)</f>
        <v>4.0715040790523712E-7</v>
      </c>
      <c r="D19">
        <f>B19/1000*$B$8*PI()</f>
        <v>2.7143360527015809E-3</v>
      </c>
      <c r="E19">
        <f>C19*$B$8</f>
        <v>4.885804894862845E-7</v>
      </c>
      <c r="F19">
        <f t="shared" si="0"/>
        <v>4.1040761116847898E-3</v>
      </c>
      <c r="G19" s="3">
        <f>($B$2*1)/C19</f>
        <v>2.7017042808809402</v>
      </c>
      <c r="H19">
        <f>$B$9/(G19*$B$8)</f>
        <v>6.0147219349637302</v>
      </c>
      <c r="I19">
        <f>H19*$B$9</f>
        <v>117.28707773179273</v>
      </c>
      <c r="J19">
        <f>F19*$B$4*$B$7</f>
        <v>377.57500227500066</v>
      </c>
      <c r="K19">
        <f>J19/I19</f>
        <v>3.2192378698224848</v>
      </c>
    </row>
    <row r="20" spans="1:11" x14ac:dyDescent="0.25">
      <c r="A20" s="1">
        <v>22</v>
      </c>
      <c r="B20" s="1">
        <v>0.64400000000000002</v>
      </c>
      <c r="C20">
        <f>(PI()*(B20/1000/2)^2)</f>
        <v>3.2573289269480419E-7</v>
      </c>
      <c r="D20">
        <f>B20/1000*$B$8*PI()</f>
        <v>2.4278228026941924E-3</v>
      </c>
      <c r="E20">
        <f>C20*$B$8</f>
        <v>3.90879471233765E-7</v>
      </c>
      <c r="F20">
        <f t="shared" si="0"/>
        <v>3.2833875583636262E-3</v>
      </c>
      <c r="G20" s="3">
        <f>($B$2*1)/C20</f>
        <v>3.3770000656048156</v>
      </c>
      <c r="H20">
        <f>$B$9/(G20*$B$8)</f>
        <v>4.8119631875368798</v>
      </c>
      <c r="I20">
        <f>H20*$B$9</f>
        <v>93.833282156969162</v>
      </c>
      <c r="J20">
        <f>F20*$B$4*$B$7</f>
        <v>302.07165536945359</v>
      </c>
      <c r="K20">
        <f>J20/I20</f>
        <v>3.2192378698224848</v>
      </c>
    </row>
    <row r="21" spans="1:11" x14ac:dyDescent="0.25">
      <c r="A21" s="1">
        <v>23</v>
      </c>
      <c r="B21" s="1">
        <v>0.57399999999999995</v>
      </c>
      <c r="C21">
        <f>(PI()*(B21/1000/2)^2)</f>
        <v>2.5876984528353761E-7</v>
      </c>
      <c r="D21">
        <f>B21/1000*$B$8*PI()</f>
        <v>2.1639290197926495E-3</v>
      </c>
      <c r="E21">
        <f>C21*$B$8</f>
        <v>3.1052381434024511E-7</v>
      </c>
      <c r="F21">
        <f t="shared" si="0"/>
        <v>2.6084000404580591E-3</v>
      </c>
      <c r="G21" s="3">
        <f>($B$2*1)/C21</f>
        <v>4.250881700666147</v>
      </c>
      <c r="H21">
        <f>$B$9/(G21*$B$8)</f>
        <v>3.8227363507795324</v>
      </c>
      <c r="I21">
        <f>H21*$B$9</f>
        <v>74.543358840200881</v>
      </c>
      <c r="J21">
        <f>F21*$B$4*$B$7</f>
        <v>239.97280372214144</v>
      </c>
      <c r="K21">
        <f>J21/I21</f>
        <v>3.2192378698224857</v>
      </c>
    </row>
    <row r="22" spans="1:11" x14ac:dyDescent="0.25">
      <c r="A22" s="5">
        <v>24</v>
      </c>
      <c r="B22" s="5">
        <v>0.51100000000000001</v>
      </c>
      <c r="C22">
        <f>(PI()*(B22/1000/2)^2)</f>
        <v>2.0508395382450515E-7</v>
      </c>
      <c r="D22">
        <f>B22/1000*$B$8*PI()</f>
        <v>1.9264246151812613E-3</v>
      </c>
      <c r="E22">
        <f>C22*$B$8</f>
        <v>2.4610074458940619E-7</v>
      </c>
      <c r="F22">
        <f t="shared" si="0"/>
        <v>2.0672462545510122E-3</v>
      </c>
      <c r="G22" s="3">
        <f>($B$2*1)/C22</f>
        <v>5.3636570754886765</v>
      </c>
      <c r="H22">
        <f>$B$9/(G22*$B$8)</f>
        <v>3.0296493178620079</v>
      </c>
      <c r="I22">
        <f>H22*$B$9</f>
        <v>59.078161698309152</v>
      </c>
      <c r="J22">
        <f>F22*$B$4*$B$7</f>
        <v>190.18665541869314</v>
      </c>
      <c r="K22">
        <f>J22/I22</f>
        <v>3.2192378698224862</v>
      </c>
    </row>
    <row r="23" spans="1:11" x14ac:dyDescent="0.25">
      <c r="A23" s="1">
        <v>25</v>
      </c>
      <c r="B23" s="3">
        <v>0.45</v>
      </c>
      <c r="C23">
        <f>(PI()*(B23/1000/2)^2)</f>
        <v>1.5904312808798326E-7</v>
      </c>
      <c r="D23">
        <f>B23/1000*$B$8*PI()</f>
        <v>1.6964600329384882E-3</v>
      </c>
      <c r="E23">
        <f>C23*$B$8</f>
        <v>1.908517537055799E-7</v>
      </c>
      <c r="F23">
        <f t="shared" si="0"/>
        <v>1.6031547311268711E-3</v>
      </c>
      <c r="G23" s="3">
        <f>($B$2*1)/C23</f>
        <v>6.9163629590552063</v>
      </c>
      <c r="H23">
        <f>$B$9/(G23*$B$8)</f>
        <v>2.3495007558452072</v>
      </c>
      <c r="I23">
        <f>H23*$B$9</f>
        <v>45.81526473898154</v>
      </c>
      <c r="J23">
        <f>F23*$B$4*$B$7</f>
        <v>147.49023526367216</v>
      </c>
      <c r="K23">
        <f>J23/I23</f>
        <v>3.2192378698224853</v>
      </c>
    </row>
    <row r="24" spans="1:11" x14ac:dyDescent="0.25">
      <c r="A24" s="1">
        <v>26</v>
      </c>
      <c r="B24" s="1">
        <v>0.40500000000000003</v>
      </c>
      <c r="C24">
        <f>(PI()*(B24/1000/2)^2)</f>
        <v>1.2882493375126646E-7</v>
      </c>
      <c r="D24">
        <f>B24/1000*$B$8*PI()</f>
        <v>1.5268140296446394E-3</v>
      </c>
      <c r="E24">
        <f>C24*$B$8</f>
        <v>1.5458992050151975E-7</v>
      </c>
      <c r="F24">
        <f t="shared" si="0"/>
        <v>1.2985553322127658E-3</v>
      </c>
      <c r="G24" s="3">
        <f>($B$2*1)/C24</f>
        <v>8.5387197025372892</v>
      </c>
      <c r="H24">
        <f>$B$9/(G24*$B$8)</f>
        <v>1.9030956122346183</v>
      </c>
      <c r="I24">
        <f>H24*$B$9</f>
        <v>37.110364438575054</v>
      </c>
      <c r="J24">
        <f>F24*$B$4*$B$7</f>
        <v>119.46709056357446</v>
      </c>
      <c r="K24">
        <f>J24/I24</f>
        <v>3.2192378698224848</v>
      </c>
    </row>
    <row r="25" spans="1:11" x14ac:dyDescent="0.25">
      <c r="A25" s="7">
        <v>27</v>
      </c>
      <c r="B25" s="7">
        <v>0.36099999999999999</v>
      </c>
      <c r="C25">
        <f>(PI()*(B25/1000/2)^2)</f>
        <v>1.0235387405211885E-7</v>
      </c>
      <c r="D25">
        <f>B25/1000*$B$8*PI()</f>
        <v>1.3609379375350982E-3</v>
      </c>
      <c r="E25">
        <f>C25*$B$8</f>
        <v>1.2282464886254261E-7</v>
      </c>
      <c r="F25">
        <f t="shared" si="0"/>
        <v>1.0317270504453578E-3</v>
      </c>
      <c r="G25" s="3">
        <f>($B$2)/C25</f>
        <v>10.747028485115056</v>
      </c>
      <c r="H25">
        <f>$B$9/(G25*$B$8)</f>
        <v>1.5120458666790284</v>
      </c>
      <c r="I25">
        <f>H25*$B$9</f>
        <v>29.484894400241053</v>
      </c>
      <c r="J25">
        <f>F25*$B$4*$B$7</f>
        <v>94.918888640972924</v>
      </c>
      <c r="K25">
        <f>J25/I25</f>
        <v>3.2192378698224848</v>
      </c>
    </row>
    <row r="26" spans="1:11" x14ac:dyDescent="0.25">
      <c r="A26" s="1">
        <v>28</v>
      </c>
      <c r="B26" s="1">
        <v>0.32100000000000001</v>
      </c>
      <c r="C26">
        <f>(PI()*(B26/1000/2)^2)</f>
        <v>8.0928212154636475E-8</v>
      </c>
      <c r="D26">
        <f>B26/1000*$B$8*PI()</f>
        <v>1.2101414901627883E-3</v>
      </c>
      <c r="E26">
        <f>C26*$B$8</f>
        <v>9.7113854585563768E-8</v>
      </c>
      <c r="F26">
        <f t="shared" si="0"/>
        <v>8.1575637851873562E-4</v>
      </c>
      <c r="G26" s="3">
        <f>($B$2*1)/C26</f>
        <v>13.592293351274531</v>
      </c>
      <c r="H26">
        <f>$B$9/(G26*$B$8)</f>
        <v>1.1955304068298571</v>
      </c>
      <c r="I26">
        <f>H26*$B$9</f>
        <v>23.312842933182214</v>
      </c>
      <c r="J26">
        <f>F26*$B$4*$B$7</f>
        <v>75.049586823723686</v>
      </c>
      <c r="K26">
        <f>J26/I26</f>
        <v>3.2192378698224853</v>
      </c>
    </row>
    <row r="27" spans="1:11" x14ac:dyDescent="0.25">
      <c r="A27" s="1">
        <v>29</v>
      </c>
      <c r="B27" s="1">
        <v>0.28499999999999998</v>
      </c>
      <c r="C27">
        <f>(PI()*(B27/1000/2)^2)</f>
        <v>6.3793965821957729E-8</v>
      </c>
      <c r="D27">
        <f>B27/1000*$B$8*PI()</f>
        <v>1.0744246875277091E-3</v>
      </c>
      <c r="E27">
        <f>C27*$B$8</f>
        <v>7.6552758986349267E-8</v>
      </c>
      <c r="F27">
        <f t="shared" si="0"/>
        <v>6.4304317548533388E-4</v>
      </c>
      <c r="G27" s="3">
        <f>($B$2*1)/C27</f>
        <v>17.243010147229047</v>
      </c>
      <c r="H27">
        <f>$B$9/(G27*$B$8)</f>
        <v>0.94241085873346642</v>
      </c>
      <c r="I27">
        <f>H27*$B$9</f>
        <v>18.377011745302596</v>
      </c>
      <c r="J27">
        <f>F27*$B$4*$B$7</f>
        <v>59.159972144650716</v>
      </c>
      <c r="K27">
        <f>J27/I27</f>
        <v>3.2192378698224848</v>
      </c>
    </row>
    <row r="28" spans="1:11" x14ac:dyDescent="0.25">
      <c r="A28" s="1">
        <v>30</v>
      </c>
      <c r="B28" s="1">
        <v>0.255</v>
      </c>
      <c r="C28">
        <f>(PI()*(B28/1000/2)^2)</f>
        <v>5.1070515574919089E-8</v>
      </c>
      <c r="D28">
        <f>B28/1000*$B$8*PI()</f>
        <v>9.6132735199847669E-4</v>
      </c>
      <c r="E28">
        <f>C28*$B$8</f>
        <v>6.1284618689902909E-8</v>
      </c>
      <c r="F28">
        <f t="shared" si="0"/>
        <v>5.1479079699518447E-4</v>
      </c>
      <c r="G28" s="3">
        <f>($B$2*1)/C28</f>
        <v>21.538846585293022</v>
      </c>
      <c r="H28">
        <f>$B$9/(G28*$B$8)</f>
        <v>0.75445079826585015</v>
      </c>
      <c r="I28">
        <f>H28*$B$9</f>
        <v>14.711790566184078</v>
      </c>
      <c r="J28">
        <f>F28*$B$4*$B$7</f>
        <v>47.36075332355697</v>
      </c>
      <c r="K28">
        <f>J28/I28</f>
        <v>3.2192378698224857</v>
      </c>
    </row>
    <row r="68" spans="1:1" x14ac:dyDescent="0.25">
      <c r="A68" t="s">
        <v>15</v>
      </c>
    </row>
  </sheetData>
  <mergeCells count="4">
    <mergeCell ref="A14:E14"/>
    <mergeCell ref="A1:B1"/>
    <mergeCell ref="F2:K8"/>
    <mergeCell ref="G14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b A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Z b A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w J F k o i k e 4 D g A A A B E A A A A T A B w A R m 9 y b X V s Y X M v U 2 V j d G l v b j E u b S C i G A A o o B Q A A A A A A A A A A A A A A A A A A A A A A A A A A A A r T k 0 u y c z P U w i G 0 I b W A F B L A Q I t A B Q A A g A I A G W w J F k t 3 t E W p A A A A P Y A A A A S A A A A A A A A A A A A A A A A A A A A A A B D b 2 5 m a W c v U G F j a 2 F n Z S 5 4 b W x Q S w E C L Q A U A A I A C A B l s C R Z D 8 r p q 6 Q A A A D p A A A A E w A A A A A A A A A A A A A A A A D w A A A A W 0 N v b n R l b n R f V H l w Z X N d L n h t b F B L A Q I t A B Q A A g A I A G W w J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n d 4 v l O V y R Q 7 q x 3 s Q O y J F v A A A A A A I A A A A A A B B m A A A A A Q A A I A A A A C g x e g K 1 j l p C d A q F 2 6 i y p m D f 5 e X l A 6 y 4 B B Z j G E K Z 2 Y F W A A A A A A 6 A A A A A A g A A I A A A A I O X F 1 d Y a E c 2 S 1 1 s 1 N 0 x n l A / h 8 k t X 4 G q X p U i B 4 I t K k j C U A A A A C 4 S K I U w K h C m I I h z f P o + / S r + 6 k 0 n l w c W x M C Q W W B G p L g B s k 8 v e p 3 e p a E 4 w B n P a Z s V M p n r x c w e F N n K + D e W e 4 a 6 1 f I B A o Q X A S 9 a q n V E A 5 4 2 e Y i + Q A A A A L 7 p C 7 p n A 2 0 j u N w + U 0 5 7 W p o R b e S / S T w I b P y b 6 2 B b l j K Y q O p S A M v f 8 f L 1 + o s 3 7 B q u 3 X 3 x z R e i m 9 k O c J s T q o p l C b k = < / D a t a M a s h u p > 
</file>

<file path=customXml/itemProps1.xml><?xml version="1.0" encoding="utf-8"?>
<ds:datastoreItem xmlns:ds="http://schemas.openxmlformats.org/officeDocument/2006/customXml" ds:itemID="{10DEB242-7B60-4AF7-B6B9-34CA66188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Nichrome Wire Caluclator</vt:lpstr>
      <vt:lpstr>Gauge_AWG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Bell</dc:creator>
  <cp:lastModifiedBy>Oliver Bell</cp:lastModifiedBy>
  <dcterms:created xsi:type="dcterms:W3CDTF">2024-07-10T09:43:07Z</dcterms:created>
  <dcterms:modified xsi:type="dcterms:W3CDTF">2024-09-05T05:09:14Z</dcterms:modified>
</cp:coreProperties>
</file>