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XYCYCLINE" sheetId="1" r:id="rId4"/>
    <sheet state="visible" name="BROMHEXINE" sheetId="2" r:id="rId5"/>
  </sheets>
  <definedNames/>
  <calcPr/>
</workbook>
</file>

<file path=xl/sharedStrings.xml><?xml version="1.0" encoding="utf-8"?>
<sst xmlns="http://schemas.openxmlformats.org/spreadsheetml/2006/main" count="274" uniqueCount="76">
  <si>
    <t>Calculation of validation of DOXYCYCLINE</t>
  </si>
  <si>
    <t>Zero time</t>
  </si>
  <si>
    <t>Stability time</t>
  </si>
  <si>
    <t>Difference</t>
  </si>
  <si>
    <t>50 st</t>
  </si>
  <si>
    <t>80 st</t>
  </si>
  <si>
    <t xml:space="preserve">100 st </t>
  </si>
  <si>
    <t>160 st</t>
  </si>
  <si>
    <t>200 st</t>
  </si>
  <si>
    <r>
      <rPr>
        <rFont val="Arial"/>
        <b/>
        <color theme="1"/>
        <sz val="10.0"/>
      </rPr>
      <t>CONC(</t>
    </r>
    <r>
      <rPr>
        <rFont val="Arial"/>
        <b/>
        <color theme="1"/>
        <sz val="10.0"/>
      </rPr>
      <t>µg/ml</t>
    </r>
    <r>
      <rPr>
        <rFont val="Arial"/>
        <b/>
        <color theme="1"/>
        <sz val="10.0"/>
      </rPr>
      <t>)</t>
    </r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</si>
  <si>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</si>
  <si>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</si>
  <si>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</si>
  <si>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</si>
  <si>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</si>
  <si>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</si>
  <si>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</si>
  <si>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</si>
  <si>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</si>
  <si>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</si>
  <si>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</si>
  <si>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</si>
  <si>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</si>
  <si>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</si>
  <si>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</si>
  <si>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</si>
  <si>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</si>
  <si>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</si>
  <si>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</si>
  <si>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</si>
  <si>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</si>
  <si>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</si>
  <si>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</si>
  <si>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</si>
  <si>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</si>
  <si>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</si>
  <si>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</si>
  <si>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</si>
  <si>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</si>
  <si>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</si>
  <si>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</si>
  <si>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</si>
  <si>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</si>
  <si>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</si>
  <si>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</si>
  <si>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</si>
  <si>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</si>
  <si>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</si>
  <si>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</si>
  <si>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</si>
  <si>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POOLED AVG</t>
  </si>
  <si>
    <t>POOLED SD</t>
  </si>
  <si>
    <t>POOLED RSD</t>
  </si>
  <si>
    <t>MOBILE</t>
  </si>
  <si>
    <t>MOBILE 1</t>
  </si>
  <si>
    <t>MOBILE 2</t>
  </si>
  <si>
    <t>COLUM</t>
  </si>
  <si>
    <t>COLUM 2</t>
  </si>
  <si>
    <t>STABILITY</t>
  </si>
  <si>
    <t>SECOND DAY</t>
  </si>
  <si>
    <t>St 100%</t>
  </si>
  <si>
    <t>Test 100%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</si>
  <si>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</si>
  <si>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</si>
  <si>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</si>
  <si>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</si>
  <si>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</si>
  <si>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</si>
  <si>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</si>
  <si>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</si>
  <si>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</si>
  <si>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</si>
  <si>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</si>
  <si>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</si>
  <si>
    <t>Calculation of validation of BROMHEXINE</t>
  </si>
  <si>
    <r>
      <rPr>
        <rFont val="Arial"/>
        <b/>
        <color theme="1"/>
        <sz val="10.0"/>
      </rPr>
      <t>CONC(</t>
    </r>
    <r>
      <rPr>
        <rFont val="Arial"/>
        <b/>
        <color theme="1"/>
        <sz val="10.0"/>
      </rPr>
      <t>µg/ml</t>
    </r>
    <r>
      <rPr>
        <rFont val="Arial"/>
        <b/>
        <color theme="1"/>
        <sz val="10.0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</si>
</sst>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0.00000"/>
  </numFmts>
  <fonts count="1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6.0"/>
      <color theme="1"/>
      <name val="Arial"/>
    </font>
    <font>
      <b/>
      <sz val="14.0"/>
      <color theme="1"/>
      <name val="Times New Roman"/>
    </font>
    <font>
      <b/>
      <sz val="14.0"/>
      <color rgb="FF0000FF"/>
      <name val="Arial"/>
    </font>
    <font/>
    <font>
      <sz val="12.0"/>
      <color theme="1"/>
      <name val="Times New Roman"/>
    </font>
    <font>
      <b/>
      <sz val="12.0"/>
      <color theme="1"/>
      <name val="Times New Roman"/>
    </font>
    <font>
      <b/>
      <sz val="10.0"/>
      <color rgb="FFFF0000"/>
      <name val="Arial"/>
    </font>
    <font>
      <b/>
      <sz val="12.0"/>
      <color rgb="FFFF0000"/>
      <name val="Times New Roman"/>
    </font>
    <font>
      <b/>
      <sz val="10.0"/>
      <color rgb="FF000000"/>
      <name val="Arial"/>
    </font>
    <font>
      <sz val="14.0"/>
      <color theme="1"/>
      <name val="Times New Roman"/>
    </font>
    <font>
      <b/>
      <sz val="10.0"/>
      <color rgb="FF0000FF"/>
      <name val="Arial"/>
    </font>
    <font>
      <b/>
      <sz val="8.0"/>
      <color theme="1"/>
      <name val="Arial"/>
    </font>
    <font>
      <b/>
      <sz val="14.0"/>
      <color theme="1"/>
      <name val="Arial"/>
    </font>
    <font>
      <b/>
      <sz val="10.0"/>
      <color theme="1"/>
      <name val="Times New Roman"/>
    </font>
    <font>
      <b/>
      <sz val="16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89">
    <border/>
    <border>
      <left/>
      <right/>
      <top/>
      <bottom/>
    </border>
    <border>
      <left style="thick">
        <color rgb="FF0000FF"/>
      </left>
      <right style="medium">
        <color rgb="FFFF9900"/>
      </right>
      <top style="thick">
        <color rgb="FF0000FF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FF"/>
      </left>
      <right style="medium">
        <color rgb="FFFF9900"/>
      </right>
    </border>
    <border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FF"/>
      </left>
      <right style="thick">
        <color rgb="FF000000"/>
      </right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</border>
    <border>
      <left style="medium">
        <color rgb="FF0000FF"/>
      </left>
    </border>
    <border>
      <left style="thick">
        <color rgb="FF0000FF"/>
      </left>
      <right style="medium">
        <color rgb="FFFF9900"/>
      </right>
      <bottom style="medium">
        <color rgb="FFFF9900"/>
      </bottom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</border>
    <border>
      <left style="medium">
        <color rgb="FFFF9900"/>
      </left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right style="thick">
        <color rgb="FF0000FF"/>
      </right>
      <top style="medium">
        <color rgb="FFFF99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FF"/>
      </top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FF9900"/>
      </left>
      <bottom style="thick">
        <color rgb="FF0000FF"/>
      </bottom>
    </border>
    <border>
      <right style="medium">
        <color rgb="FFFF9900"/>
      </right>
      <bottom style="thick">
        <color rgb="FF0000FF"/>
      </bottom>
    </border>
    <border>
      <top style="medium">
        <color rgb="FFFF9900"/>
      </top>
      <bottom style="medium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9900"/>
      </left>
      <right style="medium">
        <color rgb="FFFF9900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</border>
    <border>
      <left style="medium">
        <color rgb="FFFF9900"/>
      </left>
      <right style="medium">
        <color rgb="FFFF9900"/>
      </right>
      <bottom style="thick">
        <color rgb="FF0000FF"/>
      </bottom>
    </border>
    <border>
      <left style="medium">
        <color rgb="FFFF9900"/>
      </left>
      <right style="thick">
        <color rgb="FF0000FF"/>
      </right>
      <bottom style="thick">
        <color rgb="FF0000FF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</border>
    <border>
      <left style="medium">
        <color rgb="FF0000FF"/>
      </left>
      <right style="thick">
        <color rgb="FF0000FF"/>
      </right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0000FF"/>
      </right>
      <top style="medium">
        <color rgb="FFFF9900"/>
      </top>
      <bottom style="medium">
        <color rgb="FFFF9900"/>
      </bottom>
    </border>
    <border>
      <right style="thick">
        <color rgb="FF0000FF"/>
      </right>
      <top style="medium">
        <color rgb="FFFF9900"/>
      </top>
      <bottom style="medium">
        <color rgb="FFFF9900"/>
      </bottom>
    </border>
    <border>
      <left style="medium">
        <color rgb="FFFF9900"/>
      </left>
      <top style="medium">
        <color rgb="FFFF9900"/>
      </top>
      <bottom style="medium">
        <color rgb="FF0000FF"/>
      </bottom>
    </border>
    <border>
      <right style="medium">
        <color rgb="FF0000FF"/>
      </right>
      <top style="medium">
        <color rgb="FFFF9900"/>
      </top>
      <bottom style="medium">
        <color rgb="FF0000FF"/>
      </bottom>
    </border>
    <border>
      <right style="thick">
        <color rgb="FF0000FF"/>
      </right>
      <top style="medium">
        <color rgb="FFFF9900"/>
      </top>
      <bottom style="medium">
        <color rgb="FF0000FF"/>
      </bottom>
    </border>
    <border>
      <left/>
      <right/>
      <top style="medium">
        <color rgb="FF0000FF"/>
      </top>
      <bottom/>
    </border>
    <border>
      <right style="medium">
        <color rgb="FF0000FF"/>
      </right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0000FF"/>
      </left>
      <bottom style="thick">
        <color rgb="FF0000FF"/>
      </bottom>
    </border>
    <border>
      <left/>
      <right/>
      <top style="medium">
        <color rgb="FF0000FF"/>
      </top>
      <bottom style="thick">
        <color rgb="FF0000FF"/>
      </bottom>
    </border>
    <border>
      <right style="thick">
        <color rgb="FF0000FF"/>
      </right>
      <top style="medium">
        <color rgb="FF0000FF"/>
      </top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  <top style="thick">
        <color rgb="FF0000FF"/>
      </top>
      <bottom style="medium">
        <color rgb="FFFF9900"/>
      </bottom>
    </border>
    <border>
      <top style="thick">
        <color rgb="FF0000FF"/>
      </top>
      <bottom style="medium">
        <color rgb="FFFF9900"/>
      </bottom>
    </border>
    <border>
      <right style="thick">
        <color rgb="FF0000FF"/>
      </right>
      <top style="thick">
        <color rgb="FF0000FF"/>
      </top>
      <bottom style="medium">
        <color rgb="FFFF9900"/>
      </bottom>
    </border>
    <border>
      <left style="thick">
        <color rgb="FF0000FF"/>
      </left>
      <bottom style="medium">
        <color rgb="FFFF9900"/>
      </bottom>
    </border>
    <border>
      <right style="thick">
        <color rgb="FF0000FF"/>
      </right>
      <bottom style="medium">
        <color rgb="FFFF9900"/>
      </bottom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3" numFmtId="164" xfId="0" applyAlignment="1" applyBorder="1" applyFill="1" applyFont="1" applyNumberForma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3" fontId="4" numFmtId="0" xfId="0" applyAlignment="1" applyBorder="1" applyFill="1" applyFont="1">
      <alignment shrinkToFit="0" vertical="bottom" wrapText="0"/>
    </xf>
    <xf borderId="4" fillId="3" fontId="4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shrinkToFit="0" vertical="bottom" wrapText="0"/>
    </xf>
    <xf borderId="6" fillId="0" fontId="5" numFmtId="0" xfId="0" applyBorder="1" applyFont="1"/>
    <xf borderId="3" fillId="0" fontId="6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3" fillId="0" fontId="5" numFmtId="0" xfId="0" applyBorder="1" applyFont="1"/>
    <xf borderId="14" fillId="4" fontId="1" numFmtId="0" xfId="0" applyAlignment="1" applyBorder="1" applyFill="1" applyFont="1">
      <alignment horizontal="center" shrinkToFit="0" vertical="bottom" wrapText="0"/>
    </xf>
    <xf borderId="15" fillId="0" fontId="6" numFmtId="0" xfId="0" applyAlignment="1" applyBorder="1" applyFont="1">
      <alignment horizontal="center"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17" fillId="4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8" fillId="0" fontId="1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0" fontId="5" numFmtId="0" xfId="0" applyBorder="1" applyFont="1"/>
    <xf borderId="22" fillId="4" fontId="1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horizontal="center" shrinkToFit="0" vertical="bottom" wrapText="0"/>
    </xf>
    <xf borderId="23" fillId="0" fontId="6" numFmtId="2" xfId="0" applyAlignment="1" applyBorder="1" applyFont="1" applyNumberFormat="1">
      <alignment horizontal="center" shrinkToFit="0" vertical="bottom" wrapText="0"/>
    </xf>
    <xf borderId="24" fillId="0" fontId="8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7" fillId="0" fontId="7" numFmtId="2" xfId="0" applyAlignment="1" applyBorder="1" applyFont="1" applyNumberFormat="1">
      <alignment horizontal="center" shrinkToFit="0" vertical="bottom" wrapText="0"/>
    </xf>
    <xf borderId="26" fillId="0" fontId="5" numFmtId="0" xfId="0" applyBorder="1" applyFont="1"/>
    <xf borderId="14" fillId="4" fontId="9" numFmtId="0" xfId="0" applyAlignment="1" applyBorder="1" applyFont="1">
      <alignment horizontal="center" shrinkToFit="0" vertical="bottom" wrapText="0"/>
    </xf>
    <xf borderId="27" fillId="0" fontId="7" numFmtId="2" xfId="0" applyAlignment="1" applyBorder="1" applyFont="1" applyNumberFormat="1">
      <alignment horizontal="center" shrinkToFit="0" vertical="bottom" wrapText="0"/>
    </xf>
    <xf borderId="28" fillId="0" fontId="1" numFmtId="0" xfId="0" applyAlignment="1" applyBorder="1" applyFont="1">
      <alignment shrinkToFit="0" vertical="bottom" wrapText="0"/>
    </xf>
    <xf borderId="29" fillId="4" fontId="1" numFmtId="0" xfId="0" applyAlignment="1" applyBorder="1" applyFont="1">
      <alignment shrinkToFit="0" vertical="bottom" wrapText="0"/>
    </xf>
    <xf borderId="30" fillId="0" fontId="5" numFmtId="0" xfId="0" applyBorder="1" applyFont="1"/>
    <xf borderId="31" fillId="0" fontId="5" numFmtId="0" xfId="0" applyBorder="1" applyFont="1"/>
    <xf borderId="32" fillId="0" fontId="7" numFmtId="2" xfId="0" applyAlignment="1" applyBorder="1" applyFont="1" applyNumberFormat="1">
      <alignment horizontal="center" shrinkToFit="0" vertical="bottom" wrapText="0"/>
    </xf>
    <xf borderId="33" fillId="0" fontId="5" numFmtId="0" xfId="0" applyBorder="1" applyFont="1"/>
    <xf borderId="0" fillId="0" fontId="8" numFmtId="0" xfId="0" applyAlignment="1" applyFont="1">
      <alignment shrinkToFit="0" vertical="bottom" wrapText="0"/>
    </xf>
    <xf borderId="28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34" fillId="4" fontId="9" numFmtId="0" xfId="0" applyAlignment="1" applyBorder="1" applyFont="1">
      <alignment horizontal="center" shrinkToFit="0" vertical="bottom" wrapText="0"/>
    </xf>
    <xf borderId="35" fillId="0" fontId="7" numFmtId="165" xfId="0" applyAlignment="1" applyBorder="1" applyFont="1" applyNumberFormat="1">
      <alignment horizontal="center" shrinkToFit="0" vertical="bottom" wrapText="0"/>
    </xf>
    <xf borderId="36" fillId="0" fontId="6" numFmtId="0" xfId="0" applyAlignment="1" applyBorder="1" applyFont="1">
      <alignment horizontal="center" shrinkToFit="0" vertical="bottom" wrapText="0"/>
    </xf>
    <xf borderId="3" fillId="3" fontId="4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0"/>
    </xf>
    <xf borderId="5" fillId="3" fontId="4" numFmtId="0" xfId="0" applyAlignment="1" applyBorder="1" applyFont="1">
      <alignment horizontal="center" shrinkToFit="0" vertical="bottom" wrapText="0"/>
    </xf>
    <xf borderId="37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38" fillId="3" fontId="10" numFmtId="0" xfId="0" applyAlignment="1" applyBorder="1" applyFont="1">
      <alignment horizontal="center" shrinkToFit="0" vertical="center" wrapText="0"/>
    </xf>
    <xf borderId="15" fillId="4" fontId="6" numFmtId="0" xfId="0" applyAlignment="1" applyBorder="1" applyFont="1">
      <alignment horizontal="center" shrinkToFit="0" vertical="bottom" wrapText="0"/>
    </xf>
    <xf borderId="15" fillId="0" fontId="11" numFmtId="0" xfId="0" applyAlignment="1" applyBorder="1" applyFont="1">
      <alignment horizontal="center" shrinkToFit="0" vertical="bottom" wrapText="0"/>
    </xf>
    <xf borderId="15" fillId="0" fontId="11" numFmtId="2" xfId="0" applyAlignment="1" applyBorder="1" applyFont="1" applyNumberFormat="1">
      <alignment horizontal="center" shrinkToFit="0" vertical="bottom" wrapText="0"/>
    </xf>
    <xf borderId="16" fillId="0" fontId="11" numFmtId="2" xfId="0" applyAlignment="1" applyBorder="1" applyFont="1" applyNumberFormat="1">
      <alignment horizontal="center" shrinkToFit="0" vertical="bottom" wrapText="0"/>
    </xf>
    <xf borderId="39" fillId="0" fontId="6" numFmtId="2" xfId="0" applyAlignment="1" applyBorder="1" applyFont="1" applyNumberFormat="1">
      <alignment horizontal="center" shrinkToFit="0" vertical="bottom" wrapText="0"/>
    </xf>
    <xf borderId="40" fillId="0" fontId="5" numFmtId="0" xfId="0" applyBorder="1" applyFont="1"/>
    <xf borderId="41" fillId="0" fontId="5" numFmtId="0" xfId="0" applyBorder="1" applyFont="1"/>
    <xf borderId="22" fillId="4" fontId="1" numFmtId="0" xfId="0" applyAlignment="1" applyBorder="1" applyFont="1">
      <alignment horizontal="center" shrinkToFit="0" vertical="bottom" wrapText="0"/>
    </xf>
    <xf borderId="42" fillId="5" fontId="8" numFmtId="0" xfId="0" applyAlignment="1" applyBorder="1" applyFill="1" applyFont="1">
      <alignment horizontal="center" shrinkToFit="0" vertical="bottom" wrapText="0"/>
    </xf>
    <xf borderId="43" fillId="5" fontId="9" numFmtId="0" xfId="0" applyAlignment="1" applyBorder="1" applyFont="1">
      <alignment horizontal="center" shrinkToFit="0" vertical="bottom" wrapText="0"/>
    </xf>
    <xf borderId="29" fillId="4" fontId="1" numFmtId="0" xfId="0" applyAlignment="1" applyBorder="1" applyFont="1">
      <alignment horizontal="center" shrinkToFit="0" vertical="bottom" wrapText="0"/>
    </xf>
    <xf borderId="44" fillId="0" fontId="5" numFmtId="0" xfId="0" applyBorder="1" applyFont="1"/>
    <xf borderId="45" fillId="0" fontId="5" numFmtId="0" xfId="0" applyBorder="1" applyFont="1"/>
    <xf borderId="46" fillId="5" fontId="12" numFmtId="0" xfId="0" applyAlignment="1" applyBorder="1" applyFont="1">
      <alignment shrinkToFit="0" vertical="bottom" wrapText="0"/>
    </xf>
    <xf borderId="47" fillId="5" fontId="1" numFmtId="0" xfId="0" applyAlignment="1" applyBorder="1" applyFont="1">
      <alignment shrinkToFit="0" vertical="bottom" wrapText="0"/>
    </xf>
    <xf borderId="48" fillId="0" fontId="5" numFmtId="0" xfId="0" applyBorder="1" applyFont="1"/>
    <xf borderId="49" fillId="4" fontId="6" numFmtId="0" xfId="0" applyAlignment="1" applyBorder="1" applyFont="1">
      <alignment horizontal="center" shrinkToFit="0" vertical="bottom" wrapText="0"/>
    </xf>
    <xf borderId="49" fillId="0" fontId="11" numFmtId="0" xfId="0" applyAlignment="1" applyBorder="1" applyFont="1">
      <alignment horizontal="center" shrinkToFit="0" vertical="bottom" wrapText="0"/>
    </xf>
    <xf borderId="49" fillId="0" fontId="11" numFmtId="2" xfId="0" applyAlignment="1" applyBorder="1" applyFont="1" applyNumberFormat="1">
      <alignment horizontal="center" shrinkToFit="0" vertical="bottom" wrapText="0"/>
    </xf>
    <xf borderId="50" fillId="0" fontId="11" numFmtId="2" xfId="0" applyAlignment="1" applyBorder="1" applyFont="1" applyNumberFormat="1">
      <alignment horizontal="center" shrinkToFit="0" vertical="bottom" wrapText="0"/>
    </xf>
    <xf borderId="51" fillId="3" fontId="4" numFmtId="0" xfId="0" applyAlignment="1" applyBorder="1" applyFont="1">
      <alignment horizontal="center" shrinkToFit="0" vertical="bottom" wrapText="0"/>
    </xf>
    <xf borderId="1" fillId="5" fontId="12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8" fillId="0" fontId="7" numFmtId="0" xfId="0" applyAlignment="1" applyBorder="1" applyFont="1">
      <alignment horizontal="center" shrinkToFit="0" vertical="bottom" wrapText="1"/>
    </xf>
    <xf borderId="28" fillId="0" fontId="1" numFmtId="0" xfId="0" applyAlignment="1" applyBorder="1" applyFont="1">
      <alignment horizontal="center" shrinkToFit="0" vertical="bottom" wrapText="0"/>
    </xf>
    <xf borderId="52" fillId="0" fontId="1" numFmtId="0" xfId="0" applyAlignment="1" applyBorder="1" applyFont="1">
      <alignment horizontal="center" shrinkToFit="0" vertical="bottom" wrapText="0"/>
    </xf>
    <xf borderId="4" fillId="4" fontId="1" numFmtId="0" xfId="0" applyAlignment="1" applyBorder="1" applyFont="1">
      <alignment horizontal="center" shrinkToFit="0" vertical="bottom" wrapText="0"/>
    </xf>
    <xf borderId="53" fillId="4" fontId="1" numFmtId="0" xfId="0" applyAlignment="1" applyBorder="1" applyFont="1">
      <alignment horizontal="center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6" fontId="2" numFmtId="2" xfId="0" applyAlignment="1" applyBorder="1" applyFont="1" applyNumberFormat="1">
      <alignment shrinkToFit="0" vertical="bottom" wrapText="0"/>
    </xf>
    <xf borderId="54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shrinkToFit="0" vertical="bottom" wrapText="1"/>
    </xf>
    <xf borderId="20" fillId="0" fontId="7" numFmtId="0" xfId="0" applyAlignment="1" applyBorder="1" applyFont="1">
      <alignment horizontal="center" shrinkToFit="0" vertical="bottom" wrapText="1"/>
    </xf>
    <xf borderId="22" fillId="4" fontId="13" numFmtId="0" xfId="0" applyAlignment="1" applyBorder="1" applyFont="1">
      <alignment horizontal="center" shrinkToFit="0" vertical="bottom" wrapText="0"/>
    </xf>
    <xf borderId="55" fillId="0" fontId="7" numFmtId="0" xfId="0" applyAlignment="1" applyBorder="1" applyFont="1">
      <alignment horizontal="center" shrinkToFit="0" vertical="bottom" wrapText="0"/>
    </xf>
    <xf borderId="56" fillId="0" fontId="5" numFmtId="0" xfId="0" applyBorder="1" applyFont="1"/>
    <xf borderId="7" fillId="0" fontId="5" numFmtId="0" xfId="0" applyBorder="1" applyFont="1"/>
    <xf borderId="57" fillId="0" fontId="5" numFmtId="0" xfId="0" applyBorder="1" applyFont="1"/>
    <xf borderId="55" fillId="0" fontId="7" numFmtId="2" xfId="0" applyAlignment="1" applyBorder="1" applyFont="1" applyNumberFormat="1">
      <alignment horizontal="center" shrinkToFit="0" vertical="bottom" wrapText="0"/>
    </xf>
    <xf borderId="58" fillId="0" fontId="7" numFmtId="2" xfId="0" applyAlignment="1" applyBorder="1" applyFont="1" applyNumberFormat="1">
      <alignment horizontal="center" shrinkToFit="0" vertical="bottom" wrapText="0"/>
    </xf>
    <xf borderId="59" fillId="0" fontId="5" numFmtId="0" xfId="0" applyBorder="1" applyFont="1"/>
    <xf borderId="32" fillId="0" fontId="5" numFmtId="0" xfId="0" applyBorder="1" applyFont="1"/>
    <xf borderId="60" fillId="0" fontId="5" numFmtId="0" xfId="0" applyBorder="1" applyFont="1"/>
    <xf borderId="61" fillId="5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55" fillId="0" fontId="6" numFmtId="0" xfId="0" applyAlignment="1" applyBorder="1" applyFont="1">
      <alignment horizontal="center" shrinkToFit="0" vertical="bottom" wrapText="0"/>
    </xf>
    <xf borderId="62" fillId="0" fontId="1" numFmtId="0" xfId="0" applyAlignment="1" applyBorder="1" applyFont="1">
      <alignment shrinkToFit="0" vertical="bottom" wrapText="0"/>
    </xf>
    <xf borderId="63" fillId="4" fontId="1" numFmtId="0" xfId="0" applyAlignment="1" applyBorder="1" applyFont="1">
      <alignment horizontal="center" shrinkToFit="0" vertical="bottom" wrapText="0"/>
    </xf>
    <xf borderId="1" fillId="5" fontId="7" numFmtId="0" xfId="0" applyAlignment="1" applyBorder="1" applyFont="1">
      <alignment horizontal="center" shrinkToFit="0" vertical="bottom" wrapText="1"/>
    </xf>
    <xf borderId="64" fillId="0" fontId="1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65" fillId="5" fontId="8" numFmtId="0" xfId="0" applyAlignment="1" applyBorder="1" applyFont="1">
      <alignment shrinkToFit="0" vertical="bottom" wrapText="0"/>
    </xf>
    <xf borderId="66" fillId="0" fontId="1" numFmtId="0" xfId="0" applyAlignment="1" applyBorder="1" applyFont="1">
      <alignment shrinkToFit="0" vertical="bottom" wrapText="0"/>
    </xf>
    <xf borderId="67" fillId="5" fontId="8" numFmtId="0" xfId="0" applyAlignment="1" applyBorder="1" applyFont="1">
      <alignment shrinkToFit="0" vertical="bottom" wrapText="0"/>
    </xf>
    <xf borderId="68" fillId="3" fontId="4" numFmtId="0" xfId="0" applyAlignment="1" applyBorder="1" applyFont="1">
      <alignment horizontal="center" shrinkToFit="0" vertical="bottom" wrapText="0"/>
    </xf>
    <xf borderId="69" fillId="0" fontId="5" numFmtId="0" xfId="0" applyBorder="1" applyFont="1"/>
    <xf borderId="70" fillId="3" fontId="4" numFmtId="0" xfId="0" applyAlignment="1" applyBorder="1" applyFont="1">
      <alignment horizontal="center" shrinkToFit="0" vertical="bottom" wrapText="0"/>
    </xf>
    <xf borderId="71" fillId="0" fontId="5" numFmtId="0" xfId="0" applyBorder="1" applyFont="1"/>
    <xf borderId="72" fillId="0" fontId="5" numFmtId="0" xfId="0" applyBorder="1" applyFont="1"/>
    <xf borderId="73" fillId="0" fontId="5" numFmtId="0" xfId="0" applyBorder="1" applyFont="1"/>
    <xf borderId="74" fillId="0" fontId="5" numFmtId="0" xfId="0" applyBorder="1" applyFont="1"/>
    <xf borderId="22" fillId="0" fontId="1" numFmtId="0" xfId="0" applyAlignment="1" applyBorder="1" applyFont="1">
      <alignment horizontal="center" shrinkToFit="0" vertical="bottom" wrapText="0"/>
    </xf>
    <xf borderId="3" fillId="4" fontId="1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horizontal="center" shrinkToFit="0" vertical="bottom" wrapText="0"/>
    </xf>
    <xf borderId="75" fillId="0" fontId="1" numFmtId="0" xfId="0" applyAlignment="1" applyBorder="1" applyFont="1">
      <alignment shrinkToFit="0" vertical="bottom" wrapText="0"/>
    </xf>
    <xf borderId="76" fillId="0" fontId="1" numFmtId="0" xfId="0" applyAlignment="1" applyBorder="1" applyFont="1">
      <alignment shrinkToFit="0" vertical="bottom" wrapText="0"/>
    </xf>
    <xf borderId="77" fillId="0" fontId="1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78" fillId="0" fontId="1" numFmtId="0" xfId="0" applyAlignment="1" applyBorder="1" applyFont="1">
      <alignment shrinkToFit="0" vertical="bottom" wrapText="0"/>
    </xf>
    <xf borderId="79" fillId="0" fontId="14" numFmtId="0" xfId="0" applyAlignment="1" applyBorder="1" applyFont="1">
      <alignment shrinkToFit="0" vertical="bottom" wrapText="0"/>
    </xf>
    <xf borderId="80" fillId="0" fontId="14" numFmtId="0" xfId="0" applyAlignment="1" applyBorder="1" applyFont="1">
      <alignment shrinkToFit="0" vertical="bottom" wrapText="0"/>
    </xf>
    <xf borderId="79" fillId="0" fontId="6" numFmtId="0" xfId="0" applyAlignment="1" applyBorder="1" applyFont="1">
      <alignment horizontal="center" shrinkToFit="0" vertical="bottom" wrapText="0"/>
    </xf>
    <xf borderId="80" fillId="0" fontId="6" numFmtId="0" xfId="0" applyAlignment="1" applyBorder="1" applyFont="1">
      <alignment horizontal="center" shrinkToFit="0" vertical="bottom" wrapText="0"/>
    </xf>
    <xf borderId="22" fillId="4" fontId="15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81" fillId="0" fontId="7" numFmtId="0" xfId="0" applyAlignment="1" applyBorder="1" applyFont="1">
      <alignment horizontal="center" shrinkToFit="0" vertical="bottom" wrapText="0"/>
    </xf>
    <xf borderId="82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7" numFmtId="2" xfId="0" applyAlignment="1" applyBorder="1" applyFont="1" applyNumberFormat="1">
      <alignment horizontal="center" shrinkToFit="0" vertical="bottom" wrapText="0"/>
    </xf>
    <xf borderId="83" fillId="0" fontId="7" numFmtId="2" xfId="0" applyAlignment="1" applyBorder="1" applyFont="1" applyNumberFormat="1">
      <alignment horizontal="center" shrinkToFit="0" vertical="bottom" wrapText="0"/>
    </xf>
    <xf borderId="84" fillId="7" fontId="16" numFmtId="0" xfId="0" applyAlignment="1" applyBorder="1" applyFill="1" applyFont="1">
      <alignment horizontal="center" shrinkToFit="0" vertical="bottom" wrapText="0"/>
    </xf>
    <xf borderId="85" fillId="7" fontId="16" numFmtId="2" xfId="0" applyAlignment="1" applyBorder="1" applyFont="1" applyNumberFormat="1">
      <alignment horizontal="center" shrinkToFit="0" vertical="bottom" wrapText="0"/>
    </xf>
    <xf borderId="86" fillId="7" fontId="16" numFmtId="0" xfId="0" applyAlignment="1" applyBorder="1" applyFont="1">
      <alignment horizontal="center" shrinkToFit="0" vertical="bottom" wrapText="0"/>
    </xf>
    <xf borderId="87" fillId="7" fontId="16" numFmtId="165" xfId="0" applyAlignment="1" applyBorder="1" applyFont="1" applyNumberFormat="1">
      <alignment horizontal="center" shrinkToFit="0" vertical="bottom" wrapText="0"/>
    </xf>
    <xf borderId="87" fillId="7" fontId="16" numFmtId="2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87" fillId="7" fontId="16" numFmtId="0" xfId="0" applyAlignment="1" applyBorder="1" applyFont="1">
      <alignment horizontal="center" shrinkToFit="0" vertical="bottom" wrapText="0"/>
    </xf>
    <xf borderId="88" fillId="7" fontId="16" numFmtId="2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Linearity curve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08378899"/>
        <c:axId val="1475254781"/>
      </c:scatterChart>
      <c:valAx>
        <c:axId val="1108378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254781"/>
      </c:valAx>
      <c:valAx>
        <c:axId val="14752547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08378899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Linearity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BROMHEXINE!$J$7:$J$11</c:f>
            </c:numRef>
          </c:xVal>
          <c:yVal>
            <c:numRef>
              <c:f>BROMHEXINE!$K$7:$K$11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13232"/>
        <c:axId val="939448582"/>
      </c:scatterChart>
      <c:valAx>
        <c:axId val="15298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448582"/>
      </c:valAx>
      <c:valAx>
        <c:axId val="939448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Peak 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813232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63</xdr:row>
      <xdr:rowOff>142875</xdr:rowOff>
    </xdr:from>
    <xdr:ext cx="7229475" cy="36671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63</xdr:row>
      <xdr:rowOff>142875</xdr:rowOff>
    </xdr:from>
    <xdr:ext cx="7229475" cy="366712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4.75"/>
    <col customWidth="1" min="3" max="3" width="16.25"/>
    <col customWidth="1" min="4" max="4" width="15.63"/>
    <col customWidth="1" min="5" max="5" width="14.63"/>
    <col customWidth="1" min="6" max="6" width="16.0"/>
    <col customWidth="1" min="7" max="8" width="15.63"/>
    <col customWidth="1" min="9" max="9" width="12.63"/>
    <col customWidth="1" min="10" max="10" width="17.63"/>
    <col customWidth="1" min="11" max="11" width="16.0"/>
    <col customWidth="1" min="12" max="12" width="15.38"/>
    <col customWidth="1" min="13" max="14" width="9.13"/>
    <col customWidth="1" min="15" max="15" width="14.75"/>
    <col customWidth="1" min="16" max="28" width="9.13"/>
  </cols>
  <sheetData>
    <row r="1" ht="12.75" customHeight="1">
      <c r="A1" s="1"/>
      <c r="B1" s="1"/>
      <c r="C1" s="1"/>
      <c r="D1" s="2" t="s">
        <v>0</v>
      </c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8.75" customHeight="1">
      <c r="A3" s="1"/>
      <c r="B3" s="1"/>
      <c r="C3" s="1"/>
      <c r="D3" s="4" t="s">
        <v>1</v>
      </c>
      <c r="E3" s="4">
        <v>0.4236111111111111</v>
      </c>
      <c r="F3" s="5"/>
      <c r="G3" s="5" t="s">
        <v>2</v>
      </c>
      <c r="H3" s="4">
        <v>0.7638888888888888</v>
      </c>
      <c r="I3" s="5"/>
      <c r="J3" s="5" t="s">
        <v>3</v>
      </c>
      <c r="K3" s="4">
        <f>H3-E3</f>
        <v>0.3402777778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>
      <c r="A5" s="1"/>
      <c r="B5" s="6"/>
      <c r="C5" s="7" t="s">
        <v>4</v>
      </c>
      <c r="D5" s="7" t="s">
        <v>5</v>
      </c>
      <c r="E5" s="8" t="s">
        <v>6</v>
      </c>
      <c r="F5" s="7" t="s">
        <v>7</v>
      </c>
      <c r="G5" s="9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7.25" customHeight="1">
      <c r="A6" s="1"/>
      <c r="B6" s="10"/>
      <c r="C6" s="11"/>
      <c r="D6" s="11"/>
      <c r="E6" s="12"/>
      <c r="F6" s="11"/>
      <c r="G6" s="13"/>
      <c r="H6" s="1"/>
      <c r="I6" s="14"/>
      <c r="J6" s="15" t="s">
        <v>9</v>
      </c>
      <c r="K6" s="16" t="s">
        <v>10</v>
      </c>
      <c r="L6" s="1"/>
      <c r="M6" s="1"/>
      <c r="N6" s="17" t="s">
        <v>11</v>
      </c>
      <c r="O6" s="1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>
      <c r="A7" s="1"/>
      <c r="B7" s="10"/>
      <c r="C7" s="11"/>
      <c r="D7" s="11"/>
      <c r="E7" s="12"/>
      <c r="F7" s="11"/>
      <c r="G7" s="13"/>
      <c r="H7" s="1"/>
      <c r="I7" s="19" t="s">
        <v>12</v>
      </c>
      <c r="J7" s="20">
        <f>J9*50/100</f>
        <v>50</v>
      </c>
      <c r="K7" s="21" t="str">
        <f>AVERAGE(C6:C8)</f>
        <v>#DIV/0!</v>
      </c>
      <c r="L7" s="1"/>
      <c r="M7" s="1"/>
      <c r="N7" s="22" t="s">
        <v>13</v>
      </c>
      <c r="O7" s="23">
        <v>52.17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>
      <c r="A8" s="1"/>
      <c r="B8" s="10"/>
      <c r="C8" s="11"/>
      <c r="D8" s="11"/>
      <c r="E8" s="11"/>
      <c r="F8" s="11"/>
      <c r="G8" s="13"/>
      <c r="H8" s="24"/>
      <c r="I8" s="19" t="s">
        <v>14</v>
      </c>
      <c r="J8" s="20">
        <f>J9*80/100</f>
        <v>80</v>
      </c>
      <c r="K8" s="21" t="str">
        <f>AVERAGE(D6:D8)</f>
        <v>#DIV/0!</v>
      </c>
      <c r="L8" s="1"/>
      <c r="M8" s="1"/>
      <c r="N8" s="22" t="s">
        <v>15</v>
      </c>
      <c r="O8" s="25">
        <v>53.01</v>
      </c>
      <c r="P8" s="26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>
      <c r="A9" s="1"/>
      <c r="B9" s="10"/>
      <c r="C9" s="1"/>
      <c r="D9" s="1"/>
      <c r="E9" s="11"/>
      <c r="F9" s="1"/>
      <c r="G9" s="1"/>
      <c r="H9" s="24"/>
      <c r="I9" s="19" t="s">
        <v>16</v>
      </c>
      <c r="J9" s="20">
        <v>100.0</v>
      </c>
      <c r="K9" s="21" t="str">
        <f>AVERAGE(E6:E10)</f>
        <v>#DIV/0!</v>
      </c>
      <c r="L9" s="26"/>
      <c r="M9" s="1"/>
      <c r="N9" s="22" t="s">
        <v>17</v>
      </c>
      <c r="O9" s="25">
        <v>53.36</v>
      </c>
      <c r="P9" s="2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>
      <c r="A10" s="1"/>
      <c r="B10" s="27"/>
      <c r="C10" s="1"/>
      <c r="D10" s="1"/>
      <c r="E10" s="11"/>
      <c r="F10" s="1"/>
      <c r="G10" s="1"/>
      <c r="H10" s="24"/>
      <c r="I10" s="19" t="s">
        <v>18</v>
      </c>
      <c r="J10" s="20">
        <f>J9*160/100</f>
        <v>160</v>
      </c>
      <c r="K10" s="21" t="str">
        <f>AVERAGE(F6:F8)</f>
        <v>#DIV/0!</v>
      </c>
      <c r="L10" s="26"/>
      <c r="M10" s="1"/>
      <c r="N10" s="22" t="s">
        <v>19</v>
      </c>
      <c r="O10" s="25">
        <f>AVERAGE(O7:O9)</f>
        <v>52.84666667</v>
      </c>
      <c r="P10" s="26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>
      <c r="A11" s="1"/>
      <c r="B11" s="28" t="s">
        <v>20</v>
      </c>
      <c r="C11" s="11" t="str">
        <f>AVERAGE(C6:C10)</f>
        <v>#DIV/0!</v>
      </c>
      <c r="D11" s="11" t="str">
        <f>AVERAGE(D6:D8)</f>
        <v>#DIV/0!</v>
      </c>
      <c r="E11" s="29" t="str">
        <f>AVERAGE(E6:E10)</f>
        <v>#DIV/0!</v>
      </c>
      <c r="F11" s="11" t="str">
        <f t="shared" ref="F11:G11" si="1">AVERAGE(F6:F8)</f>
        <v>#DIV/0!</v>
      </c>
      <c r="G11" s="13" t="str">
        <f t="shared" si="1"/>
        <v>#DIV/0!</v>
      </c>
      <c r="H11" s="24"/>
      <c r="I11" s="19" t="s">
        <v>21</v>
      </c>
      <c r="J11" s="20">
        <f>J9*200/100</f>
        <v>200</v>
      </c>
      <c r="K11" s="21" t="str">
        <f>AVERAGE(G6:G8)</f>
        <v>#DIV/0!</v>
      </c>
      <c r="L11" s="26"/>
      <c r="M11" s="1"/>
      <c r="N11" s="22" t="s">
        <v>22</v>
      </c>
      <c r="O11" s="30" t="str">
        <f>O10*J9/E11</f>
        <v>#DIV/0!</v>
      </c>
      <c r="P11" s="26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6.5" customHeight="1">
      <c r="A12" s="1"/>
      <c r="B12" s="28" t="s">
        <v>23</v>
      </c>
      <c r="C12" s="31"/>
      <c r="D12" s="32"/>
      <c r="E12" s="33" t="str">
        <f>STDEV(E6:E10)</f>
        <v>#DIV/0!</v>
      </c>
      <c r="F12" s="31"/>
      <c r="G12" s="34"/>
      <c r="H12" s="1"/>
      <c r="I12" s="35" t="s">
        <v>24</v>
      </c>
      <c r="J12" s="1"/>
      <c r="K12" s="36" t="str">
        <f>SLOPE(K7:K11,J7:J11)</f>
        <v>#DIV/0!</v>
      </c>
      <c r="L12" s="26"/>
      <c r="M12" s="1"/>
      <c r="N12" s="1"/>
      <c r="O12" s="3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>
      <c r="A13" s="1"/>
      <c r="B13" s="38" t="s">
        <v>25</v>
      </c>
      <c r="C13" s="39"/>
      <c r="D13" s="40"/>
      <c r="E13" s="41" t="str">
        <f>E12/E11*100</f>
        <v>#DIV/0!</v>
      </c>
      <c r="F13" s="39"/>
      <c r="G13" s="42"/>
      <c r="H13" s="1"/>
      <c r="I13" s="35" t="s">
        <v>26</v>
      </c>
      <c r="J13" s="1"/>
      <c r="K13" s="36" t="str">
        <f>INTERCEPT(K7:K11,J7:J11)</f>
        <v>#DIV/0!</v>
      </c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7.25" customHeight="1">
      <c r="A14" s="1"/>
      <c r="B14" s="1"/>
      <c r="C14" s="43"/>
      <c r="D14" s="43"/>
      <c r="E14" s="44"/>
      <c r="F14" s="43"/>
      <c r="G14" s="45"/>
      <c r="H14" s="1"/>
      <c r="I14" s="46" t="s">
        <v>27</v>
      </c>
      <c r="J14" s="1"/>
      <c r="K14" s="47" t="str">
        <f>CORREL(K7:K11,J7:J11)</f>
        <v>#DIV/0!</v>
      </c>
      <c r="L14" s="26"/>
      <c r="M14" s="1"/>
      <c r="N14" s="17" t="s">
        <v>28</v>
      </c>
      <c r="O14" s="1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>
      <c r="A15" s="1"/>
      <c r="B15" s="1"/>
      <c r="C15" s="43"/>
      <c r="D15" s="43"/>
      <c r="E15" s="43"/>
      <c r="F15" s="43"/>
      <c r="G15" s="45"/>
      <c r="H15" s="45"/>
      <c r="I15" s="45"/>
      <c r="J15" s="1"/>
      <c r="K15" s="37"/>
      <c r="L15" s="1"/>
      <c r="M15" s="1"/>
      <c r="N15" s="22" t="s">
        <v>13</v>
      </c>
      <c r="O15" s="48"/>
      <c r="P15" s="2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9.5" customHeight="1">
      <c r="A16" s="1"/>
      <c r="B16" s="1"/>
      <c r="C16" s="6"/>
      <c r="D16" s="49" t="s">
        <v>29</v>
      </c>
      <c r="E16" s="50" t="s">
        <v>30</v>
      </c>
      <c r="F16" s="51" t="s">
        <v>31</v>
      </c>
      <c r="G16" s="1"/>
      <c r="H16" s="1"/>
      <c r="I16" s="1"/>
      <c r="J16" s="1"/>
      <c r="K16" s="1"/>
      <c r="L16" s="1"/>
      <c r="M16" s="1"/>
      <c r="N16" s="22" t="s">
        <v>15</v>
      </c>
      <c r="O16" s="52"/>
      <c r="P16" s="26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7.25" customHeight="1">
      <c r="A17" s="1"/>
      <c r="B17" s="1"/>
      <c r="C17" s="10"/>
      <c r="D17" s="11"/>
      <c r="E17" s="53"/>
      <c r="F17" s="13"/>
      <c r="G17" s="1"/>
      <c r="H17" s="1"/>
      <c r="I17" s="1"/>
      <c r="J17" s="1"/>
      <c r="K17" s="1"/>
      <c r="L17" s="1"/>
      <c r="M17" s="1"/>
      <c r="N17" s="22" t="s">
        <v>17</v>
      </c>
      <c r="O17" s="52"/>
      <c r="P17" s="2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>
      <c r="A18" s="1"/>
      <c r="B18" s="1"/>
      <c r="C18" s="10"/>
      <c r="D18" s="11"/>
      <c r="E18" s="12"/>
      <c r="F18" s="13"/>
      <c r="G18" s="1"/>
      <c r="H18" s="14"/>
      <c r="I18" s="16" t="s">
        <v>32</v>
      </c>
      <c r="J18" s="16" t="s">
        <v>33</v>
      </c>
      <c r="K18" s="16" t="s">
        <v>34</v>
      </c>
      <c r="L18" s="15" t="s">
        <v>35</v>
      </c>
      <c r="M18" s="1"/>
      <c r="N18" s="22" t="s">
        <v>19</v>
      </c>
      <c r="O18" s="52" t="str">
        <f>AVERAGE(O15:O17)</f>
        <v>#DIV/0!</v>
      </c>
      <c r="P18" s="26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20.25" customHeight="1">
      <c r="A19" s="1"/>
      <c r="B19" s="1"/>
      <c r="C19" s="10"/>
      <c r="D19" s="11"/>
      <c r="E19" s="11"/>
      <c r="F19" s="13"/>
      <c r="G19" s="1"/>
      <c r="H19" s="54" t="s">
        <v>36</v>
      </c>
      <c r="I19" s="55">
        <f>J8</f>
        <v>80</v>
      </c>
      <c r="J19" s="56" t="str">
        <f t="shared" ref="J19:J21" si="2">D17</f>
        <v/>
      </c>
      <c r="K19" s="57" t="str">
        <f t="shared" ref="K19:K27" si="3">(J19-$K$13)/$K$12</f>
        <v>#DIV/0!</v>
      </c>
      <c r="L19" s="58" t="str">
        <f t="shared" ref="L19:L27" si="4">K19/I19*100</f>
        <v>#DIV/0!</v>
      </c>
      <c r="M19" s="24"/>
      <c r="N19" s="22" t="s">
        <v>22</v>
      </c>
      <c r="O19" s="59" t="str">
        <f>O18*J9/E11</f>
        <v>#DIV/0!</v>
      </c>
      <c r="P19" s="2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9.5" customHeight="1">
      <c r="A20" s="1"/>
      <c r="B20" s="1"/>
      <c r="C20" s="10"/>
      <c r="D20" s="1"/>
      <c r="E20" s="11"/>
      <c r="F20" s="1"/>
      <c r="G20" s="24"/>
      <c r="H20" s="60"/>
      <c r="I20" s="55">
        <f>J8</f>
        <v>80</v>
      </c>
      <c r="J20" s="56" t="str">
        <f t="shared" si="2"/>
        <v/>
      </c>
      <c r="K20" s="57" t="str">
        <f t="shared" si="3"/>
        <v>#DIV/0!</v>
      </c>
      <c r="L20" s="58" t="str">
        <f t="shared" si="4"/>
        <v>#DIV/0!</v>
      </c>
      <c r="M20" s="26"/>
      <c r="N20" s="1"/>
      <c r="O20" s="3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9.5" customHeight="1">
      <c r="A21" s="1"/>
      <c r="B21" s="1"/>
      <c r="C21" s="27"/>
      <c r="D21" s="1"/>
      <c r="E21" s="11"/>
      <c r="F21" s="1"/>
      <c r="G21" s="24"/>
      <c r="H21" s="61"/>
      <c r="I21" s="55">
        <f t="shared" ref="I21:I22" si="5">J8</f>
        <v>80</v>
      </c>
      <c r="J21" s="56" t="str">
        <f t="shared" si="2"/>
        <v/>
      </c>
      <c r="K21" s="57" t="str">
        <f t="shared" si="3"/>
        <v>#DIV/0!</v>
      </c>
      <c r="L21" s="58" t="str">
        <f t="shared" si="4"/>
        <v>#DIV/0!</v>
      </c>
      <c r="M21" s="2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>
      <c r="A22" s="1"/>
      <c r="B22" s="1"/>
      <c r="C22" s="62" t="s">
        <v>20</v>
      </c>
      <c r="D22" s="11" t="str">
        <f>AVERAGE(D17:D19)</f>
        <v>#DIV/0!</v>
      </c>
      <c r="E22" s="29" t="str">
        <f>AVERAGE(E17:E21)</f>
        <v>#DIV/0!</v>
      </c>
      <c r="F22" s="13" t="str">
        <f>AVERAGE(F17:F19)</f>
        <v>#DIV/0!</v>
      </c>
      <c r="G22" s="24"/>
      <c r="H22" s="54" t="s">
        <v>37</v>
      </c>
      <c r="I22" s="55">
        <f t="shared" si="5"/>
        <v>100</v>
      </c>
      <c r="J22" s="56" t="str">
        <f t="shared" ref="J22:J24" si="6">E17</f>
        <v/>
      </c>
      <c r="K22" s="57" t="str">
        <f t="shared" si="3"/>
        <v>#DIV/0!</v>
      </c>
      <c r="L22" s="58" t="str">
        <f t="shared" si="4"/>
        <v>#DIV/0!</v>
      </c>
      <c r="M22" s="2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>
      <c r="A23" s="1"/>
      <c r="B23" s="1"/>
      <c r="C23" s="62" t="s">
        <v>23</v>
      </c>
      <c r="D23" s="63"/>
      <c r="E23" s="33" t="str">
        <f>STDEV(E17:E21)</f>
        <v>#DIV/0!</v>
      </c>
      <c r="F23" s="64"/>
      <c r="G23" s="1"/>
      <c r="H23" s="60"/>
      <c r="I23" s="55">
        <f>J9</f>
        <v>100</v>
      </c>
      <c r="J23" s="56" t="str">
        <f t="shared" si="6"/>
        <v/>
      </c>
      <c r="K23" s="57" t="str">
        <f t="shared" si="3"/>
        <v>#DIV/0!</v>
      </c>
      <c r="L23" s="58" t="str">
        <f t="shared" si="4"/>
        <v>#DIV/0!</v>
      </c>
      <c r="M23" s="2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>
      <c r="A24" s="1"/>
      <c r="B24" s="1"/>
      <c r="C24" s="65" t="s">
        <v>25</v>
      </c>
      <c r="D24" s="66"/>
      <c r="E24" s="41" t="str">
        <f>E23/E22*100</f>
        <v>#DIV/0!</v>
      </c>
      <c r="F24" s="67"/>
      <c r="G24" s="1"/>
      <c r="H24" s="61"/>
      <c r="I24" s="55">
        <f t="shared" ref="I24:I25" si="7">J9</f>
        <v>100</v>
      </c>
      <c r="J24" s="56" t="str">
        <f t="shared" si="6"/>
        <v/>
      </c>
      <c r="K24" s="57" t="str">
        <f t="shared" si="3"/>
        <v>#DIV/0!</v>
      </c>
      <c r="L24" s="58" t="str">
        <f t="shared" si="4"/>
        <v>#DIV/0!</v>
      </c>
      <c r="M24" s="2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20.25" customHeight="1">
      <c r="A25" s="1"/>
      <c r="B25" s="1"/>
      <c r="C25" s="1"/>
      <c r="D25" s="1"/>
      <c r="E25" s="37"/>
      <c r="F25" s="1"/>
      <c r="G25" s="1"/>
      <c r="H25" s="54" t="s">
        <v>38</v>
      </c>
      <c r="I25" s="55">
        <f t="shared" si="7"/>
        <v>160</v>
      </c>
      <c r="J25" s="56" t="str">
        <f t="shared" ref="J25:J27" si="8">F17</f>
        <v/>
      </c>
      <c r="K25" s="57" t="str">
        <f t="shared" si="3"/>
        <v>#DIV/0!</v>
      </c>
      <c r="L25" s="58" t="str">
        <f t="shared" si="4"/>
        <v>#DIV/0!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>
      <c r="A26" s="1"/>
      <c r="B26" s="1"/>
      <c r="C26" s="1"/>
      <c r="D26" s="1"/>
      <c r="E26" s="1"/>
      <c r="F26" s="1"/>
      <c r="G26" s="1"/>
      <c r="H26" s="60"/>
      <c r="I26" s="55">
        <f>J10</f>
        <v>160</v>
      </c>
      <c r="J26" s="56" t="str">
        <f t="shared" si="8"/>
        <v/>
      </c>
      <c r="K26" s="57" t="str">
        <f t="shared" si="3"/>
        <v>#DIV/0!</v>
      </c>
      <c r="L26" s="58" t="str">
        <f t="shared" si="4"/>
        <v>#DIV/0!</v>
      </c>
      <c r="M26" s="2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9.5" customHeight="1">
      <c r="A27" s="1"/>
      <c r="B27" s="1"/>
      <c r="C27" s="1"/>
      <c r="D27" s="1"/>
      <c r="E27" s="1"/>
      <c r="F27" s="68"/>
      <c r="G27" s="69"/>
      <c r="H27" s="70"/>
      <c r="I27" s="71">
        <f>J10</f>
        <v>160</v>
      </c>
      <c r="J27" s="72" t="str">
        <f t="shared" si="8"/>
        <v/>
      </c>
      <c r="K27" s="73" t="str">
        <f t="shared" si="3"/>
        <v>#DIV/0!</v>
      </c>
      <c r="L27" s="74" t="str">
        <f t="shared" si="4"/>
        <v>#DIV/0!</v>
      </c>
      <c r="M27" s="2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>
      <c r="A28" s="1"/>
      <c r="B28" s="23"/>
      <c r="C28" s="75" t="s">
        <v>39</v>
      </c>
      <c r="D28" s="23"/>
      <c r="E28" s="1"/>
      <c r="F28" s="76"/>
      <c r="G28" s="75" t="s">
        <v>40</v>
      </c>
      <c r="H28" s="77"/>
      <c r="I28" s="23"/>
      <c r="J28" s="78"/>
      <c r="K28" s="79"/>
      <c r="L28" s="2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21.75" customHeight="1">
      <c r="A29" s="1"/>
      <c r="B29" s="80"/>
      <c r="C29" s="81" t="s">
        <v>41</v>
      </c>
      <c r="D29" s="82" t="s">
        <v>42</v>
      </c>
      <c r="E29" s="1"/>
      <c r="F29" s="80"/>
      <c r="G29" s="81" t="s">
        <v>43</v>
      </c>
      <c r="H29" s="81" t="s">
        <v>44</v>
      </c>
      <c r="I29" s="82" t="s">
        <v>45</v>
      </c>
      <c r="J29" s="1"/>
      <c r="K29" s="83" t="s">
        <v>46</v>
      </c>
      <c r="L29" s="84" t="str">
        <f>MIN(L19:L27)</f>
        <v>#DIV/0!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6.5" customHeight="1">
      <c r="A30" s="1"/>
      <c r="B30" s="62" t="s">
        <v>13</v>
      </c>
      <c r="C30" s="11" t="str">
        <f t="shared" ref="C30:C34" si="9">E6</f>
        <v/>
      </c>
      <c r="D30" s="13"/>
      <c r="E30" s="85"/>
      <c r="F30" s="62" t="s">
        <v>13</v>
      </c>
      <c r="G30" s="11"/>
      <c r="H30" s="11" t="str">
        <f t="shared" ref="H30:H34" si="10">E6</f>
        <v/>
      </c>
      <c r="I30" s="1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0" customHeight="1">
      <c r="A31" s="1"/>
      <c r="B31" s="62" t="s">
        <v>15</v>
      </c>
      <c r="C31" s="11" t="str">
        <f t="shared" si="9"/>
        <v/>
      </c>
      <c r="D31" s="13"/>
      <c r="E31" s="85"/>
      <c r="F31" s="62" t="s">
        <v>15</v>
      </c>
      <c r="G31" s="11"/>
      <c r="H31" s="11" t="str">
        <f t="shared" si="10"/>
        <v/>
      </c>
      <c r="I31" s="13"/>
      <c r="J31" s="86"/>
      <c r="K31" s="83" t="s">
        <v>47</v>
      </c>
      <c r="L31" s="84" t="str">
        <f>MAX(L19:L27)</f>
        <v>#DIV/0!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6.5" customHeight="1">
      <c r="A32" s="1"/>
      <c r="B32" s="62" t="s">
        <v>17</v>
      </c>
      <c r="C32" s="11" t="str">
        <f t="shared" si="9"/>
        <v/>
      </c>
      <c r="D32" s="13"/>
      <c r="E32" s="85"/>
      <c r="F32" s="62" t="s">
        <v>17</v>
      </c>
      <c r="G32" s="11"/>
      <c r="H32" s="11" t="str">
        <f t="shared" si="10"/>
        <v/>
      </c>
      <c r="I32" s="13"/>
      <c r="J32" s="8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>
      <c r="A33" s="1"/>
      <c r="B33" s="62" t="s">
        <v>48</v>
      </c>
      <c r="C33" s="11" t="str">
        <f t="shared" si="9"/>
        <v/>
      </c>
      <c r="D33" s="13"/>
      <c r="E33" s="85"/>
      <c r="F33" s="62" t="s">
        <v>48</v>
      </c>
      <c r="G33" s="11"/>
      <c r="H33" s="11" t="str">
        <f t="shared" si="10"/>
        <v/>
      </c>
      <c r="I33" s="13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6.5" customHeight="1">
      <c r="A34" s="1"/>
      <c r="B34" s="62" t="s">
        <v>49</v>
      </c>
      <c r="C34" s="11" t="str">
        <f t="shared" si="9"/>
        <v/>
      </c>
      <c r="D34" s="13"/>
      <c r="E34" s="85"/>
      <c r="F34" s="62" t="s">
        <v>49</v>
      </c>
      <c r="G34" s="13"/>
      <c r="H34" s="11" t="str">
        <f t="shared" si="10"/>
        <v/>
      </c>
      <c r="I34" s="13"/>
      <c r="J34" s="2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>
      <c r="A35" s="1"/>
      <c r="B35" s="88" t="s">
        <v>50</v>
      </c>
      <c r="C35" s="89" t="str">
        <f>AVERAGE(C30:D34)</f>
        <v>#DIV/0!</v>
      </c>
      <c r="D35" s="90"/>
      <c r="E35" s="1"/>
      <c r="F35" s="88" t="s">
        <v>50</v>
      </c>
      <c r="G35" s="89" t="str">
        <f>AVERAGE(G30:I34)</f>
        <v>#DIV/0!</v>
      </c>
      <c r="H35" s="91"/>
      <c r="I35" s="9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>
      <c r="A36" s="1"/>
      <c r="B36" s="62" t="s">
        <v>51</v>
      </c>
      <c r="C36" s="93" t="str">
        <f>STDEV(C30:D34)</f>
        <v>#DIV/0!</v>
      </c>
      <c r="D36" s="90"/>
      <c r="E36" s="1"/>
      <c r="F36" s="62" t="s">
        <v>51</v>
      </c>
      <c r="G36" s="93" t="str">
        <f>STDEV(G30:I34)</f>
        <v>#DIV/0!</v>
      </c>
      <c r="H36" s="91"/>
      <c r="I36" s="9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>
      <c r="A37" s="1"/>
      <c r="B37" s="65" t="s">
        <v>52</v>
      </c>
      <c r="C37" s="94" t="str">
        <f>C36/C35*100</f>
        <v>#DIV/0!</v>
      </c>
      <c r="D37" s="95"/>
      <c r="E37" s="85"/>
      <c r="F37" s="65" t="s">
        <v>52</v>
      </c>
      <c r="G37" s="94" t="str">
        <f>G36/G35*100</f>
        <v>#DIV/0!</v>
      </c>
      <c r="H37" s="96"/>
      <c r="I37" s="9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3.5" customHeight="1">
      <c r="A38" s="1"/>
      <c r="B38" s="1"/>
      <c r="C38" s="98"/>
      <c r="D38" s="9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3.5" customHeight="1">
      <c r="A39" s="1"/>
      <c r="B39" s="1"/>
      <c r="C39" s="99"/>
      <c r="D39" s="9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9.5" customHeight="1">
      <c r="A40" s="1"/>
      <c r="B40" s="76"/>
      <c r="C40" s="75" t="s">
        <v>53</v>
      </c>
      <c r="D40" s="77"/>
      <c r="E40" s="2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9.5" customHeight="1">
      <c r="A41" s="1"/>
      <c r="B41" s="80"/>
      <c r="C41" s="81" t="s">
        <v>54</v>
      </c>
      <c r="D41" s="81" t="s">
        <v>44</v>
      </c>
      <c r="E41" s="82" t="s">
        <v>55</v>
      </c>
      <c r="F41" s="1"/>
      <c r="G41" s="23"/>
      <c r="H41" s="75" t="s">
        <v>56</v>
      </c>
      <c r="I41" s="2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7.25" customHeight="1">
      <c r="A42" s="1"/>
      <c r="B42" s="62" t="s">
        <v>13</v>
      </c>
      <c r="C42" s="11"/>
      <c r="D42" s="11" t="str">
        <f t="shared" ref="D42:D46" si="11">E6</f>
        <v/>
      </c>
      <c r="E42" s="13"/>
      <c r="F42" s="1"/>
      <c r="G42" s="80"/>
      <c r="H42" s="81" t="s">
        <v>41</v>
      </c>
      <c r="I42" s="82" t="s">
        <v>57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6.5" customHeight="1">
      <c r="A43" s="1"/>
      <c r="B43" s="62" t="s">
        <v>15</v>
      </c>
      <c r="C43" s="11"/>
      <c r="D43" s="11" t="str">
        <f t="shared" si="11"/>
        <v/>
      </c>
      <c r="E43" s="100"/>
      <c r="F43" s="85"/>
      <c r="G43" s="62" t="s">
        <v>13</v>
      </c>
      <c r="H43" s="11" t="str">
        <f t="shared" ref="H43:H47" si="12">E6</f>
        <v/>
      </c>
      <c r="I43" s="13"/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6.5" customHeight="1">
      <c r="A44" s="1"/>
      <c r="B44" s="62" t="s">
        <v>17</v>
      </c>
      <c r="C44" s="11"/>
      <c r="D44" s="11" t="str">
        <f t="shared" si="11"/>
        <v/>
      </c>
      <c r="E44" s="100"/>
      <c r="F44" s="85"/>
      <c r="G44" s="62" t="s">
        <v>15</v>
      </c>
      <c r="H44" s="11" t="str">
        <f t="shared" si="12"/>
        <v/>
      </c>
      <c r="I44" s="13"/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6.5" customHeight="1">
      <c r="A45" s="1"/>
      <c r="B45" s="62" t="s">
        <v>48</v>
      </c>
      <c r="C45" s="11"/>
      <c r="D45" s="11" t="str">
        <f t="shared" si="11"/>
        <v/>
      </c>
      <c r="E45" s="100"/>
      <c r="F45" s="85"/>
      <c r="G45" s="62" t="s">
        <v>17</v>
      </c>
      <c r="H45" s="11" t="str">
        <f t="shared" si="12"/>
        <v/>
      </c>
      <c r="I45" s="13"/>
      <c r="J45" s="2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6.5" customHeight="1">
      <c r="A46" s="1"/>
      <c r="B46" s="62" t="s">
        <v>49</v>
      </c>
      <c r="C46" s="11"/>
      <c r="D46" s="11" t="str">
        <f t="shared" si="11"/>
        <v/>
      </c>
      <c r="E46" s="100"/>
      <c r="F46" s="85"/>
      <c r="G46" s="62" t="s">
        <v>48</v>
      </c>
      <c r="H46" s="11" t="str">
        <f t="shared" si="12"/>
        <v/>
      </c>
      <c r="I46" s="13"/>
      <c r="J46" s="2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6.5" customHeight="1">
      <c r="A47" s="1"/>
      <c r="B47" s="88" t="s">
        <v>50</v>
      </c>
      <c r="C47" s="89" t="str">
        <f>AVERAGE(C42:E46)</f>
        <v>#DIV/0!</v>
      </c>
      <c r="D47" s="91"/>
      <c r="E47" s="92"/>
      <c r="F47" s="1"/>
      <c r="G47" s="62" t="s">
        <v>49</v>
      </c>
      <c r="H47" s="11" t="str">
        <f t="shared" si="12"/>
        <v/>
      </c>
      <c r="I47" s="13"/>
      <c r="J47" s="2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6.5" customHeight="1">
      <c r="A48" s="1"/>
      <c r="B48" s="62" t="s">
        <v>51</v>
      </c>
      <c r="C48" s="93" t="str">
        <f>STDEV(C42:E46)</f>
        <v>#DIV/0!</v>
      </c>
      <c r="D48" s="91"/>
      <c r="E48" s="92"/>
      <c r="F48" s="1"/>
      <c r="G48" s="88" t="s">
        <v>50</v>
      </c>
      <c r="H48" s="89" t="str">
        <f>AVERAGE(H43:I47)</f>
        <v>#DIV/0!</v>
      </c>
      <c r="I48" s="90"/>
      <c r="J48" s="2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>
      <c r="A49" s="101"/>
      <c r="B49" s="102" t="s">
        <v>52</v>
      </c>
      <c r="C49" s="94" t="str">
        <f>C48/C47*100</f>
        <v>#DIV/0!</v>
      </c>
      <c r="D49" s="96"/>
      <c r="E49" s="97"/>
      <c r="F49" s="1"/>
      <c r="G49" s="62" t="s">
        <v>51</v>
      </c>
      <c r="H49" s="93" t="str">
        <f>STDEV(H43:I47)</f>
        <v>#DIV/0!</v>
      </c>
      <c r="I49" s="90"/>
      <c r="J49" s="2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7.25" customHeight="1">
      <c r="A50" s="1"/>
      <c r="B50" s="1"/>
      <c r="C50" s="103"/>
      <c r="D50" s="99"/>
      <c r="E50" s="103"/>
      <c r="F50" s="1"/>
      <c r="G50" s="65" t="s">
        <v>52</v>
      </c>
      <c r="H50" s="94" t="str">
        <f>H49/H48*100</f>
        <v>#DIV/0!</v>
      </c>
      <c r="I50" s="95"/>
      <c r="J50" s="10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05"/>
      <c r="D51" s="105"/>
      <c r="E51" s="105"/>
      <c r="F51" s="1"/>
      <c r="G51" s="105"/>
      <c r="H51" s="106"/>
      <c r="I51" s="107"/>
      <c r="J51" s="10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9.5" customHeight="1">
      <c r="A52" s="1"/>
      <c r="B52" s="109" t="s">
        <v>58</v>
      </c>
      <c r="C52" s="110"/>
      <c r="D52" s="1"/>
      <c r="E52" s="1"/>
      <c r="F52" s="111" t="s">
        <v>59</v>
      </c>
      <c r="G52" s="112"/>
      <c r="H52" s="11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14"/>
      <c r="C53" s="115"/>
      <c r="D53" s="99"/>
      <c r="E53" s="1"/>
      <c r="F53" s="116"/>
      <c r="G53" s="117" t="s">
        <v>41</v>
      </c>
      <c r="H53" s="118" t="s">
        <v>59</v>
      </c>
      <c r="I53" s="1"/>
      <c r="J53" s="119"/>
      <c r="K53" s="120"/>
      <c r="L53" s="1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8.75" customHeight="1">
      <c r="A54" s="1"/>
      <c r="B54" s="62" t="s">
        <v>13</v>
      </c>
      <c r="C54" s="13" t="str">
        <f t="shared" ref="C54:C58" si="13">E6</f>
        <v/>
      </c>
      <c r="D54" s="122"/>
      <c r="E54" s="1"/>
      <c r="F54" s="62" t="s">
        <v>13</v>
      </c>
      <c r="G54" s="11" t="str">
        <f t="shared" ref="G54:G58" si="14">E6</f>
        <v/>
      </c>
      <c r="H54" s="123"/>
      <c r="I54" s="1"/>
      <c r="J54" s="124"/>
      <c r="K54" s="125" t="s">
        <v>60</v>
      </c>
      <c r="L54" s="126" t="s">
        <v>61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6.5" customHeight="1">
      <c r="A55" s="1"/>
      <c r="B55" s="62" t="s">
        <v>15</v>
      </c>
      <c r="C55" s="13" t="str">
        <f t="shared" si="13"/>
        <v/>
      </c>
      <c r="D55" s="122"/>
      <c r="E55" s="1"/>
      <c r="F55" s="62" t="s">
        <v>15</v>
      </c>
      <c r="G55" s="11" t="str">
        <f t="shared" si="14"/>
        <v/>
      </c>
      <c r="H55" s="123"/>
      <c r="I55" s="1"/>
      <c r="J55" s="62" t="s">
        <v>13</v>
      </c>
      <c r="K55" s="127" t="str">
        <f t="shared" ref="K55:K60" si="15">E6</f>
        <v/>
      </c>
      <c r="L55" s="128" t="str">
        <f t="shared" ref="L55:L60" si="16">E17</f>
        <v/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6.5" customHeight="1">
      <c r="A56" s="1"/>
      <c r="B56" s="62" t="s">
        <v>17</v>
      </c>
      <c r="C56" s="13" t="str">
        <f t="shared" si="13"/>
        <v/>
      </c>
      <c r="D56" s="122"/>
      <c r="E56" s="1"/>
      <c r="F56" s="62" t="s">
        <v>17</v>
      </c>
      <c r="G56" s="11" t="str">
        <f t="shared" si="14"/>
        <v/>
      </c>
      <c r="H56" s="123"/>
      <c r="I56" s="1"/>
      <c r="J56" s="62" t="s">
        <v>15</v>
      </c>
      <c r="K56" s="127" t="str">
        <f t="shared" si="15"/>
        <v/>
      </c>
      <c r="L56" s="128" t="str">
        <f t="shared" si="16"/>
        <v/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6.5" customHeight="1">
      <c r="A57" s="1"/>
      <c r="B57" s="62" t="s">
        <v>48</v>
      </c>
      <c r="C57" s="13" t="str">
        <f t="shared" si="13"/>
        <v/>
      </c>
      <c r="D57" s="122"/>
      <c r="E57" s="1"/>
      <c r="F57" s="62" t="s">
        <v>48</v>
      </c>
      <c r="G57" s="11" t="str">
        <f t="shared" si="14"/>
        <v/>
      </c>
      <c r="H57" s="123"/>
      <c r="I57" s="1"/>
      <c r="J57" s="62" t="s">
        <v>17</v>
      </c>
      <c r="K57" s="127" t="str">
        <f t="shared" si="15"/>
        <v/>
      </c>
      <c r="L57" s="128" t="str">
        <f t="shared" si="16"/>
        <v/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6.5" customHeight="1">
      <c r="A58" s="1"/>
      <c r="B58" s="62" t="s">
        <v>49</v>
      </c>
      <c r="C58" s="13" t="str">
        <f t="shared" si="13"/>
        <v/>
      </c>
      <c r="D58" s="122"/>
      <c r="E58" s="1"/>
      <c r="F58" s="62" t="s">
        <v>49</v>
      </c>
      <c r="G58" s="11" t="str">
        <f t="shared" si="14"/>
        <v/>
      </c>
      <c r="H58" s="123"/>
      <c r="I58" s="1"/>
      <c r="J58" s="62" t="s">
        <v>48</v>
      </c>
      <c r="K58" s="127" t="str">
        <f t="shared" si="15"/>
        <v/>
      </c>
      <c r="L58" s="128" t="str">
        <f t="shared" si="16"/>
        <v/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>
      <c r="A59" s="1"/>
      <c r="B59" s="129">
        <f>K3</f>
        <v>0.3402777778</v>
      </c>
      <c r="C59" s="13"/>
      <c r="D59" s="130"/>
      <c r="E59" s="1"/>
      <c r="F59" s="88" t="s">
        <v>50</v>
      </c>
      <c r="G59" s="89" t="str">
        <f>AVERAGE(G54:H58)</f>
        <v>#DIV/0!</v>
      </c>
      <c r="H59" s="90"/>
      <c r="I59" s="26"/>
      <c r="J59" s="62" t="s">
        <v>49</v>
      </c>
      <c r="K59" s="127" t="str">
        <f t="shared" si="15"/>
        <v/>
      </c>
      <c r="L59" s="128" t="str">
        <f t="shared" si="16"/>
        <v/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>
      <c r="A60" s="1"/>
      <c r="B60" s="129">
        <f>K3</f>
        <v>0.3402777778</v>
      </c>
      <c r="C60" s="13"/>
      <c r="D60" s="130"/>
      <c r="E60" s="1"/>
      <c r="F60" s="62" t="s">
        <v>51</v>
      </c>
      <c r="G60" s="93" t="str">
        <f>STDEV(G54:H58)</f>
        <v>#DIV/0!</v>
      </c>
      <c r="H60" s="90"/>
      <c r="I60" s="26"/>
      <c r="J60" s="88" t="s">
        <v>20</v>
      </c>
      <c r="K60" s="131" t="str">
        <f t="shared" si="15"/>
        <v>#DIV/0!</v>
      </c>
      <c r="L60" s="132" t="str">
        <f t="shared" si="16"/>
        <v>#DIV/0!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>
      <c r="A61" s="1"/>
      <c r="B61" s="129">
        <f>K3</f>
        <v>0.3402777778</v>
      </c>
      <c r="C61" s="13"/>
      <c r="D61" s="122"/>
      <c r="E61" s="1"/>
      <c r="F61" s="65" t="s">
        <v>52</v>
      </c>
      <c r="G61" s="94" t="str">
        <f>G60/G59*100</f>
        <v>#DIV/0!</v>
      </c>
      <c r="H61" s="95"/>
      <c r="I61" s="2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>
      <c r="A62" s="1"/>
      <c r="B62" s="129">
        <f>K3</f>
        <v>0.3402777778</v>
      </c>
      <c r="C62" s="13"/>
      <c r="D62" s="2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>
      <c r="A63" s="1"/>
      <c r="B63" s="129">
        <f>K3</f>
        <v>0.3402777778</v>
      </c>
      <c r="C63" s="13"/>
      <c r="D63" s="2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>
      <c r="A64" s="1"/>
      <c r="B64" s="88" t="s">
        <v>50</v>
      </c>
      <c r="C64" s="133" t="str">
        <f>AVERAGE(C54:C63)</f>
        <v>#DIV/0!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>
      <c r="A65" s="1"/>
      <c r="B65" s="62" t="s">
        <v>51</v>
      </c>
      <c r="C65" s="134" t="str">
        <f>STDEV(C54:C63)</f>
        <v>#DIV/0!</v>
      </c>
      <c r="D65" s="2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>
      <c r="A66" s="1"/>
      <c r="B66" s="65" t="s">
        <v>52</v>
      </c>
      <c r="C66" s="135" t="str">
        <f>C65/C64*100</f>
        <v>#DIV/0!</v>
      </c>
      <c r="D66" s="2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21.75" customHeight="1">
      <c r="A69" s="136" t="s">
        <v>62</v>
      </c>
      <c r="B69" s="137" t="str">
        <f>E13</f>
        <v>#DIV/0!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21.75" customHeight="1">
      <c r="A70" s="138" t="s">
        <v>63</v>
      </c>
      <c r="B70" s="139" t="str">
        <f>K14</f>
        <v>#DIV/0!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21.75" customHeight="1">
      <c r="A71" s="138" t="s">
        <v>46</v>
      </c>
      <c r="B71" s="140" t="str">
        <f>L29</f>
        <v>#DIV/0!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21.75" customHeight="1">
      <c r="A72" s="138" t="s">
        <v>47</v>
      </c>
      <c r="B72" s="140" t="str">
        <f>L31</f>
        <v>#DIV/0!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21.75" customHeight="1">
      <c r="A73" s="138" t="s">
        <v>64</v>
      </c>
      <c r="B73" s="140" t="str">
        <f>E24</f>
        <v>#DIV/0!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21.75" customHeight="1">
      <c r="A74" s="138" t="s">
        <v>65</v>
      </c>
      <c r="B74" s="140" t="str">
        <f>C37</f>
        <v>#DIV/0!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>
      <c r="A75" s="138" t="s">
        <v>66</v>
      </c>
      <c r="B75" s="140" t="str">
        <f>G61</f>
        <v>#DIV/0!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>
      <c r="A76" s="138" t="s">
        <v>67</v>
      </c>
      <c r="B76" s="140" t="str">
        <f>H50</f>
        <v>#DIV/0!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>
      <c r="A77" s="138" t="s">
        <v>68</v>
      </c>
      <c r="B77" s="140" t="str">
        <f>C66</f>
        <v>#DIV/0!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>
      <c r="A78" s="138" t="s">
        <v>69</v>
      </c>
      <c r="B78" s="140" t="str">
        <f t="shared" ref="B78:B79" si="17">K12</f>
        <v>#DIV/0!</v>
      </c>
      <c r="C78" s="1"/>
      <c r="D78" s="86"/>
      <c r="E78" s="1"/>
      <c r="F78" s="1"/>
      <c r="G78" s="1"/>
      <c r="H78" s="1"/>
      <c r="I78" s="1"/>
      <c r="J78" s="141"/>
      <c r="K78" s="8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>
      <c r="A79" s="138" t="s">
        <v>70</v>
      </c>
      <c r="B79" s="140" t="str">
        <f t="shared" si="17"/>
        <v>#DIV/0!</v>
      </c>
      <c r="C79" s="1"/>
      <c r="D79" s="1"/>
      <c r="E79" s="1"/>
      <c r="F79" s="14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>
      <c r="A80" s="138" t="s">
        <v>71</v>
      </c>
      <c r="B80" s="143" t="str">
        <f>E17</f>
        <v/>
      </c>
      <c r="C80" s="1"/>
      <c r="D80" s="1"/>
      <c r="E80" s="1"/>
      <c r="F80" s="8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>
      <c r="A81" s="138" t="s">
        <v>72</v>
      </c>
      <c r="B81" s="140" t="str">
        <f>(J22-$K$13)/$K$12</f>
        <v>#DIV/0!</v>
      </c>
      <c r="C81" s="1"/>
      <c r="D81" s="1"/>
      <c r="E81" s="1"/>
      <c r="F81" s="8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>
      <c r="A82" s="138" t="s">
        <v>73</v>
      </c>
      <c r="B82" s="144" t="str">
        <f>K22/I22*100</f>
        <v>#DIV/0!</v>
      </c>
      <c r="C82" s="1"/>
      <c r="D82" s="1"/>
      <c r="E82" s="1"/>
      <c r="F82" s="8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6.5" customHeight="1">
      <c r="A83" s="1"/>
      <c r="B83" s="1"/>
      <c r="C83" s="1"/>
      <c r="D83" s="1"/>
      <c r="E83" s="1"/>
      <c r="F83" s="8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8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8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8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8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8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0">
    <mergeCell ref="D1:G2"/>
    <mergeCell ref="B5:B10"/>
    <mergeCell ref="N6:O6"/>
    <mergeCell ref="C12:D13"/>
    <mergeCell ref="F12:G13"/>
    <mergeCell ref="N14:O14"/>
    <mergeCell ref="C16:C21"/>
    <mergeCell ref="C37:D37"/>
    <mergeCell ref="C47:E47"/>
    <mergeCell ref="C48:E48"/>
    <mergeCell ref="C49:E49"/>
    <mergeCell ref="B52:C53"/>
    <mergeCell ref="H19:H21"/>
    <mergeCell ref="H22:H24"/>
    <mergeCell ref="D23:D24"/>
    <mergeCell ref="F23:F24"/>
    <mergeCell ref="H25:H27"/>
    <mergeCell ref="C35:D35"/>
    <mergeCell ref="C36:D36"/>
    <mergeCell ref="G59:H59"/>
    <mergeCell ref="G60:H60"/>
    <mergeCell ref="G61:H61"/>
    <mergeCell ref="K78:L78"/>
    <mergeCell ref="G35:I35"/>
    <mergeCell ref="G36:I36"/>
    <mergeCell ref="G37:I37"/>
    <mergeCell ref="H48:I48"/>
    <mergeCell ref="H49:I49"/>
    <mergeCell ref="H50:I50"/>
    <mergeCell ref="F52:H52"/>
  </mergeCells>
  <conditionalFormatting sqref="D61">
    <cfRule type="cellIs" dxfId="0" priority="1" operator="greaterThan">
      <formula>1</formula>
    </cfRule>
  </conditionalFormatting>
  <conditionalFormatting sqref="C66 E13 E24">
    <cfRule type="cellIs" dxfId="0" priority="2" operator="greaterThan">
      <formula>1</formula>
    </cfRule>
  </conditionalFormatting>
  <conditionalFormatting sqref="K14">
    <cfRule type="cellIs" dxfId="0" priority="3" operator="lessThan">
      <formula>0.99</formula>
    </cfRule>
  </conditionalFormatting>
  <conditionalFormatting sqref="B82 L19:L27">
    <cfRule type="cellIs" dxfId="0" priority="4" operator="notBetween">
      <formula>98</formula>
      <formula>102</formula>
    </cfRule>
  </conditionalFormatting>
  <conditionalFormatting sqref="C37:D37 C49:E49 G37:I37 G61:H61 H50:I50">
    <cfRule type="cellIs" dxfId="0" priority="5" operator="greaterThan">
      <formula>6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4.75"/>
    <col customWidth="1" min="3" max="3" width="16.25"/>
    <col customWidth="1" min="4" max="4" width="15.63"/>
    <col customWidth="1" min="5" max="5" width="14.63"/>
    <col customWidth="1" min="6" max="6" width="16.0"/>
    <col customWidth="1" min="7" max="8" width="15.63"/>
    <col customWidth="1" min="9" max="9" width="12.63"/>
    <col customWidth="1" min="10" max="10" width="17.63"/>
    <col customWidth="1" min="11" max="11" width="16.0"/>
    <col customWidth="1" min="12" max="12" width="15.38"/>
    <col customWidth="1" min="13" max="14" width="9.13"/>
    <col customWidth="1" min="15" max="15" width="14.75"/>
    <col customWidth="1" min="16" max="28" width="9.13"/>
  </cols>
  <sheetData>
    <row r="1" ht="12.75" customHeight="1">
      <c r="A1" s="1"/>
      <c r="B1" s="1"/>
      <c r="C1" s="1"/>
      <c r="D1" s="2" t="s">
        <v>74</v>
      </c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8.75" customHeight="1">
      <c r="A3" s="1"/>
      <c r="B3" s="1"/>
      <c r="C3" s="1"/>
      <c r="D3" s="4" t="s">
        <v>1</v>
      </c>
      <c r="E3" s="4">
        <v>0.4236111111111111</v>
      </c>
      <c r="F3" s="5"/>
      <c r="G3" s="5" t="s">
        <v>2</v>
      </c>
      <c r="H3" s="4">
        <v>0.7638888888888888</v>
      </c>
      <c r="I3" s="5"/>
      <c r="J3" s="5" t="s">
        <v>3</v>
      </c>
      <c r="K3" s="4">
        <f>H3-E3</f>
        <v>0.3402777778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>
      <c r="A5" s="1"/>
      <c r="B5" s="6"/>
      <c r="C5" s="7" t="s">
        <v>4</v>
      </c>
      <c r="D5" s="7" t="s">
        <v>5</v>
      </c>
      <c r="E5" s="8" t="s">
        <v>6</v>
      </c>
      <c r="F5" s="7" t="s">
        <v>7</v>
      </c>
      <c r="G5" s="9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7.25" customHeight="1">
      <c r="A6" s="1"/>
      <c r="B6" s="10"/>
      <c r="C6" s="11">
        <v>137.28709</v>
      </c>
      <c r="D6" s="11">
        <v>211.96767</v>
      </c>
      <c r="E6" s="12">
        <v>261.78262</v>
      </c>
      <c r="F6" s="11">
        <v>419.95654</v>
      </c>
      <c r="G6" s="13">
        <v>521.87781</v>
      </c>
      <c r="H6" s="1"/>
      <c r="I6" s="14"/>
      <c r="J6" s="15" t="s">
        <v>75</v>
      </c>
      <c r="K6" s="16" t="s">
        <v>10</v>
      </c>
      <c r="L6" s="1"/>
      <c r="M6" s="1"/>
      <c r="N6" s="17" t="s">
        <v>11</v>
      </c>
      <c r="O6" s="1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>
      <c r="A7" s="1"/>
      <c r="B7" s="10"/>
      <c r="C7" s="11">
        <v>135.13068</v>
      </c>
      <c r="D7" s="11">
        <v>210.72905</v>
      </c>
      <c r="E7" s="12">
        <v>260.81946</v>
      </c>
      <c r="F7" s="11">
        <v>424.24152</v>
      </c>
      <c r="G7" s="13">
        <v>520.63586</v>
      </c>
      <c r="H7" s="1"/>
      <c r="I7" s="19" t="s">
        <v>12</v>
      </c>
      <c r="J7" s="20">
        <f>J9*50/100</f>
        <v>4.4</v>
      </c>
      <c r="K7" s="21">
        <f>AVERAGE(C6:C8)</f>
        <v>135.5004233</v>
      </c>
      <c r="L7" s="1"/>
      <c r="M7" s="1"/>
      <c r="N7" s="22" t="s">
        <v>13</v>
      </c>
      <c r="O7" s="23">
        <v>52.17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>
      <c r="A8" s="1"/>
      <c r="B8" s="10"/>
      <c r="C8" s="11">
        <v>134.0835</v>
      </c>
      <c r="D8" s="11">
        <v>211.09804</v>
      </c>
      <c r="E8" s="11">
        <v>262.13251</v>
      </c>
      <c r="F8" s="11">
        <v>416.14151</v>
      </c>
      <c r="G8" s="13">
        <v>517.88226</v>
      </c>
      <c r="H8" s="24"/>
      <c r="I8" s="19" t="s">
        <v>14</v>
      </c>
      <c r="J8" s="20">
        <f>J9*80/100</f>
        <v>7.04</v>
      </c>
      <c r="K8" s="21">
        <f>AVERAGE(D6:D8)</f>
        <v>211.26492</v>
      </c>
      <c r="L8" s="1"/>
      <c r="M8" s="1"/>
      <c r="N8" s="22" t="s">
        <v>15</v>
      </c>
      <c r="O8" s="25">
        <v>53.01</v>
      </c>
      <c r="P8" s="26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>
      <c r="A9" s="1"/>
      <c r="B9" s="10"/>
      <c r="C9" s="1"/>
      <c r="D9" s="1"/>
      <c r="E9" s="11">
        <v>260.8266</v>
      </c>
      <c r="F9" s="1"/>
      <c r="G9" s="1"/>
      <c r="H9" s="24"/>
      <c r="I9" s="19" t="s">
        <v>16</v>
      </c>
      <c r="J9" s="20">
        <v>8.8</v>
      </c>
      <c r="K9" s="21">
        <f>AVERAGE(E6:E10)</f>
        <v>261.38238</v>
      </c>
      <c r="L9" s="26"/>
      <c r="M9" s="1"/>
      <c r="N9" s="22" t="s">
        <v>17</v>
      </c>
      <c r="O9" s="25">
        <v>53.36</v>
      </c>
      <c r="P9" s="2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>
      <c r="A10" s="1"/>
      <c r="B10" s="27"/>
      <c r="C10" s="1"/>
      <c r="D10" s="1"/>
      <c r="E10" s="11">
        <v>261.35071</v>
      </c>
      <c r="F10" s="1"/>
      <c r="G10" s="1"/>
      <c r="H10" s="24"/>
      <c r="I10" s="19" t="s">
        <v>18</v>
      </c>
      <c r="J10" s="20">
        <f>J9*160/100</f>
        <v>14.08</v>
      </c>
      <c r="K10" s="21">
        <f>AVERAGE(F6:F8)</f>
        <v>420.11319</v>
      </c>
      <c r="L10" s="26"/>
      <c r="M10" s="1"/>
      <c r="N10" s="22" t="s">
        <v>19</v>
      </c>
      <c r="O10" s="25">
        <f>AVERAGE(O7:O9)</f>
        <v>52.84666667</v>
      </c>
      <c r="P10" s="26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>
      <c r="A11" s="1"/>
      <c r="B11" s="28" t="s">
        <v>20</v>
      </c>
      <c r="C11" s="11">
        <f>AVERAGE(C6:C10)</f>
        <v>135.5004233</v>
      </c>
      <c r="D11" s="11">
        <f>AVERAGE(D6:D8)</f>
        <v>211.26492</v>
      </c>
      <c r="E11" s="29">
        <f>AVERAGE(E6:E10)</f>
        <v>261.38238</v>
      </c>
      <c r="F11" s="11">
        <f t="shared" ref="F11:G11" si="1">AVERAGE(F6:F8)</f>
        <v>420.11319</v>
      </c>
      <c r="G11" s="13">
        <f t="shared" si="1"/>
        <v>520.1319767</v>
      </c>
      <c r="H11" s="24"/>
      <c r="I11" s="19" t="s">
        <v>21</v>
      </c>
      <c r="J11" s="20">
        <f>J9*200/100</f>
        <v>17.6</v>
      </c>
      <c r="K11" s="21">
        <f>AVERAGE(G6:G8)</f>
        <v>520.1319767</v>
      </c>
      <c r="L11" s="26"/>
      <c r="M11" s="1"/>
      <c r="N11" s="22" t="s">
        <v>22</v>
      </c>
      <c r="O11" s="30">
        <f>O10*J9/E11</f>
        <v>1.779196695</v>
      </c>
      <c r="P11" s="26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6.5" customHeight="1">
      <c r="A12" s="1"/>
      <c r="B12" s="28" t="s">
        <v>23</v>
      </c>
      <c r="C12" s="31"/>
      <c r="D12" s="32"/>
      <c r="E12" s="33">
        <f>STDEV(E6:E10)</f>
        <v>0.5808744267</v>
      </c>
      <c r="F12" s="31"/>
      <c r="G12" s="34"/>
      <c r="H12" s="1"/>
      <c r="I12" s="35" t="s">
        <v>24</v>
      </c>
      <c r="J12" s="1"/>
      <c r="K12" s="36">
        <f>SLOPE(K7:K11,J7:J11)</f>
        <v>29.28625785</v>
      </c>
      <c r="L12" s="26"/>
      <c r="M12" s="1"/>
      <c r="N12" s="1"/>
      <c r="O12" s="3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>
      <c r="A13" s="1"/>
      <c r="B13" s="38" t="s">
        <v>25</v>
      </c>
      <c r="C13" s="39"/>
      <c r="D13" s="40"/>
      <c r="E13" s="41">
        <f>E12/E11*100</f>
        <v>0.2222316694</v>
      </c>
      <c r="F13" s="39"/>
      <c r="G13" s="42"/>
      <c r="H13" s="1"/>
      <c r="I13" s="35" t="s">
        <v>26</v>
      </c>
      <c r="J13" s="1"/>
      <c r="K13" s="36">
        <f>INTERCEPT(K7:K11,J7:J11)</f>
        <v>5.570076478</v>
      </c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7.25" customHeight="1">
      <c r="A14" s="1"/>
      <c r="B14" s="1"/>
      <c r="C14" s="43"/>
      <c r="D14" s="43"/>
      <c r="E14" s="44"/>
      <c r="F14" s="43"/>
      <c r="G14" s="45"/>
      <c r="H14" s="1"/>
      <c r="I14" s="46" t="s">
        <v>27</v>
      </c>
      <c r="J14" s="1"/>
      <c r="K14" s="47">
        <f>CORREL(K7:K11,J7:J11)</f>
        <v>0.999946436</v>
      </c>
      <c r="L14" s="26"/>
      <c r="M14" s="1"/>
      <c r="N14" s="17" t="s">
        <v>28</v>
      </c>
      <c r="O14" s="1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>
      <c r="A15" s="1"/>
      <c r="B15" s="1"/>
      <c r="C15" s="43"/>
      <c r="D15" s="43"/>
      <c r="E15" s="43"/>
      <c r="F15" s="43"/>
      <c r="G15" s="45"/>
      <c r="H15" s="45"/>
      <c r="I15" s="45"/>
      <c r="J15" s="1"/>
      <c r="K15" s="37"/>
      <c r="L15" s="1"/>
      <c r="M15" s="1"/>
      <c r="N15" s="22" t="s">
        <v>13</v>
      </c>
      <c r="O15" s="48"/>
      <c r="P15" s="2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9.5" customHeight="1">
      <c r="A16" s="1"/>
      <c r="B16" s="1"/>
      <c r="C16" s="6"/>
      <c r="D16" s="49" t="s">
        <v>29</v>
      </c>
      <c r="E16" s="50" t="s">
        <v>30</v>
      </c>
      <c r="F16" s="51" t="s">
        <v>31</v>
      </c>
      <c r="G16" s="1"/>
      <c r="H16" s="1"/>
      <c r="I16" s="1"/>
      <c r="J16" s="1"/>
      <c r="K16" s="1"/>
      <c r="L16" s="1"/>
      <c r="M16" s="1"/>
      <c r="N16" s="22" t="s">
        <v>15</v>
      </c>
      <c r="O16" s="52"/>
      <c r="P16" s="26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7.25" customHeight="1">
      <c r="A17" s="1"/>
      <c r="B17" s="1"/>
      <c r="C17" s="10"/>
      <c r="D17" s="11">
        <v>214.39862</v>
      </c>
      <c r="E17" s="53">
        <v>265.50952</v>
      </c>
      <c r="F17" s="13">
        <v>422.22153</v>
      </c>
      <c r="G17" s="1"/>
      <c r="H17" s="1"/>
      <c r="I17" s="1"/>
      <c r="J17" s="1"/>
      <c r="K17" s="1"/>
      <c r="L17" s="1"/>
      <c r="M17" s="1"/>
      <c r="N17" s="22" t="s">
        <v>17</v>
      </c>
      <c r="O17" s="52"/>
      <c r="P17" s="2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>
      <c r="A18" s="1"/>
      <c r="B18" s="1"/>
      <c r="C18" s="10"/>
      <c r="D18" s="11">
        <v>214.3201</v>
      </c>
      <c r="E18" s="12">
        <v>266.70459</v>
      </c>
      <c r="F18" s="13">
        <v>423.78683</v>
      </c>
      <c r="G18" s="1"/>
      <c r="H18" s="14"/>
      <c r="I18" s="16" t="s">
        <v>32</v>
      </c>
      <c r="J18" s="16" t="s">
        <v>33</v>
      </c>
      <c r="K18" s="16" t="s">
        <v>34</v>
      </c>
      <c r="L18" s="15" t="s">
        <v>35</v>
      </c>
      <c r="M18" s="1"/>
      <c r="N18" s="22" t="s">
        <v>19</v>
      </c>
      <c r="O18" s="52" t="str">
        <f>AVERAGE(O15:O17)</f>
        <v>#DIV/0!</v>
      </c>
      <c r="P18" s="26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20.25" customHeight="1">
      <c r="A19" s="1"/>
      <c r="B19" s="1"/>
      <c r="C19" s="10"/>
      <c r="D19" s="11">
        <v>215.0085</v>
      </c>
      <c r="E19" s="11">
        <v>267.59283</v>
      </c>
      <c r="F19" s="13">
        <v>421.84863</v>
      </c>
      <c r="G19" s="1"/>
      <c r="H19" s="54" t="s">
        <v>36</v>
      </c>
      <c r="I19" s="55">
        <f>J8</f>
        <v>7.04</v>
      </c>
      <c r="J19" s="56">
        <f t="shared" ref="J19:J21" si="2">D17</f>
        <v>214.39862</v>
      </c>
      <c r="K19" s="57">
        <f t="shared" ref="K19:K27" si="3">(J19-$K$13)/$K$12</f>
        <v>7.130598405</v>
      </c>
      <c r="L19" s="58">
        <f t="shared" ref="L19:L27" si="4">K19/I19*100</f>
        <v>101.2869092</v>
      </c>
      <c r="M19" s="24"/>
      <c r="N19" s="22" t="s">
        <v>22</v>
      </c>
      <c r="O19" s="59" t="str">
        <f>O18*J9/E11</f>
        <v>#DIV/0!</v>
      </c>
      <c r="P19" s="2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9.5" customHeight="1">
      <c r="A20" s="1"/>
      <c r="B20" s="1"/>
      <c r="C20" s="10"/>
      <c r="D20" s="1"/>
      <c r="E20" s="11">
        <v>267.3743</v>
      </c>
      <c r="F20" s="1"/>
      <c r="G20" s="24"/>
      <c r="H20" s="60"/>
      <c r="I20" s="55">
        <f>J8</f>
        <v>7.04</v>
      </c>
      <c r="J20" s="56">
        <f t="shared" si="2"/>
        <v>214.3201</v>
      </c>
      <c r="K20" s="57">
        <f t="shared" si="3"/>
        <v>7.127917284</v>
      </c>
      <c r="L20" s="58">
        <f t="shared" si="4"/>
        <v>101.2488251</v>
      </c>
      <c r="M20" s="26"/>
      <c r="N20" s="1"/>
      <c r="O20" s="3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9.5" customHeight="1">
      <c r="A21" s="1"/>
      <c r="B21" s="1"/>
      <c r="C21" s="27"/>
      <c r="D21" s="1"/>
      <c r="E21" s="11">
        <v>268.74786</v>
      </c>
      <c r="F21" s="1"/>
      <c r="G21" s="24"/>
      <c r="H21" s="61"/>
      <c r="I21" s="55">
        <f t="shared" ref="I21:I22" si="5">J8</f>
        <v>7.04</v>
      </c>
      <c r="J21" s="56">
        <f t="shared" si="2"/>
        <v>215.0085</v>
      </c>
      <c r="K21" s="57">
        <f t="shared" si="3"/>
        <v>7.151423189</v>
      </c>
      <c r="L21" s="58">
        <f t="shared" si="4"/>
        <v>101.5827158</v>
      </c>
      <c r="M21" s="2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>
      <c r="A22" s="1"/>
      <c r="B22" s="1"/>
      <c r="C22" s="62" t="s">
        <v>20</v>
      </c>
      <c r="D22" s="11">
        <f>AVERAGE(D17:D19)</f>
        <v>214.57574</v>
      </c>
      <c r="E22" s="29">
        <f>AVERAGE(E17:E21)</f>
        <v>267.18582</v>
      </c>
      <c r="F22" s="13">
        <f>AVERAGE(F17:F19)</f>
        <v>422.6189967</v>
      </c>
      <c r="G22" s="24"/>
      <c r="H22" s="54" t="s">
        <v>37</v>
      </c>
      <c r="I22" s="55">
        <f t="shared" si="5"/>
        <v>8.8</v>
      </c>
      <c r="J22" s="56">
        <f t="shared" ref="J22:J24" si="6">E17</f>
        <v>265.50952</v>
      </c>
      <c r="K22" s="57">
        <f t="shared" si="3"/>
        <v>8.875816256</v>
      </c>
      <c r="L22" s="58">
        <f t="shared" si="4"/>
        <v>100.8615484</v>
      </c>
      <c r="M22" s="2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>
      <c r="A23" s="1"/>
      <c r="B23" s="1"/>
      <c r="C23" s="62" t="s">
        <v>23</v>
      </c>
      <c r="D23" s="63"/>
      <c r="E23" s="33">
        <f>STDEV(E17:E21)</f>
        <v>1.191922273</v>
      </c>
      <c r="F23" s="64"/>
      <c r="G23" s="1"/>
      <c r="H23" s="60"/>
      <c r="I23" s="55">
        <f>J9</f>
        <v>8.8</v>
      </c>
      <c r="J23" s="56">
        <f t="shared" si="6"/>
        <v>266.70459</v>
      </c>
      <c r="K23" s="57">
        <f t="shared" si="3"/>
        <v>8.916622767</v>
      </c>
      <c r="L23" s="58">
        <f t="shared" si="4"/>
        <v>101.3252587</v>
      </c>
      <c r="M23" s="2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>
      <c r="A24" s="1"/>
      <c r="B24" s="1"/>
      <c r="C24" s="65" t="s">
        <v>25</v>
      </c>
      <c r="D24" s="66"/>
      <c r="E24" s="41">
        <f>E23/E22*100</f>
        <v>0.446102369</v>
      </c>
      <c r="F24" s="67"/>
      <c r="G24" s="1"/>
      <c r="H24" s="61"/>
      <c r="I24" s="55">
        <f t="shared" ref="I24:I25" si="7">J9</f>
        <v>8.8</v>
      </c>
      <c r="J24" s="56">
        <f t="shared" si="6"/>
        <v>267.59283</v>
      </c>
      <c r="K24" s="57">
        <f t="shared" si="3"/>
        <v>8.946952351</v>
      </c>
      <c r="L24" s="58">
        <f t="shared" si="4"/>
        <v>101.6699131</v>
      </c>
      <c r="M24" s="2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20.25" customHeight="1">
      <c r="A25" s="1"/>
      <c r="B25" s="1"/>
      <c r="C25" s="1"/>
      <c r="D25" s="1"/>
      <c r="E25" s="37"/>
      <c r="F25" s="1"/>
      <c r="G25" s="1"/>
      <c r="H25" s="54" t="s">
        <v>38</v>
      </c>
      <c r="I25" s="55">
        <f t="shared" si="7"/>
        <v>14.08</v>
      </c>
      <c r="J25" s="56">
        <f t="shared" ref="J25:J27" si="8">F17</f>
        <v>422.22153</v>
      </c>
      <c r="K25" s="57">
        <f t="shared" si="3"/>
        <v>14.22685874</v>
      </c>
      <c r="L25" s="58">
        <f t="shared" si="4"/>
        <v>101.0430308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>
      <c r="A26" s="1"/>
      <c r="B26" s="1"/>
      <c r="C26" s="1"/>
      <c r="D26" s="1"/>
      <c r="E26" s="1"/>
      <c r="F26" s="1"/>
      <c r="G26" s="1"/>
      <c r="H26" s="60"/>
      <c r="I26" s="55">
        <f>J10</f>
        <v>14.08</v>
      </c>
      <c r="J26" s="56">
        <f t="shared" si="8"/>
        <v>423.78683</v>
      </c>
      <c r="K26" s="57">
        <f t="shared" si="3"/>
        <v>14.28030702</v>
      </c>
      <c r="L26" s="58">
        <f t="shared" si="4"/>
        <v>101.4226351</v>
      </c>
      <c r="M26" s="2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9.5" customHeight="1">
      <c r="A27" s="1"/>
      <c r="B27" s="1"/>
      <c r="C27" s="1"/>
      <c r="D27" s="1"/>
      <c r="E27" s="1"/>
      <c r="F27" s="68"/>
      <c r="G27" s="69"/>
      <c r="H27" s="70"/>
      <c r="I27" s="71">
        <f>J10</f>
        <v>14.08</v>
      </c>
      <c r="J27" s="72">
        <f t="shared" si="8"/>
        <v>421.84863</v>
      </c>
      <c r="K27" s="73">
        <f t="shared" si="3"/>
        <v>14.21412581</v>
      </c>
      <c r="L27" s="74">
        <f t="shared" si="4"/>
        <v>100.9525981</v>
      </c>
      <c r="M27" s="2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>
      <c r="A28" s="1"/>
      <c r="B28" s="23"/>
      <c r="C28" s="75" t="s">
        <v>39</v>
      </c>
      <c r="D28" s="23"/>
      <c r="E28" s="1"/>
      <c r="F28" s="76"/>
      <c r="G28" s="75" t="s">
        <v>40</v>
      </c>
      <c r="H28" s="77"/>
      <c r="I28" s="23"/>
      <c r="J28" s="78"/>
      <c r="K28" s="79"/>
      <c r="L28" s="2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21.75" customHeight="1">
      <c r="A29" s="1"/>
      <c r="B29" s="80"/>
      <c r="C29" s="81" t="s">
        <v>41</v>
      </c>
      <c r="D29" s="82" t="s">
        <v>42</v>
      </c>
      <c r="E29" s="1"/>
      <c r="F29" s="80"/>
      <c r="G29" s="81" t="s">
        <v>43</v>
      </c>
      <c r="H29" s="81" t="s">
        <v>44</v>
      </c>
      <c r="I29" s="82" t="s">
        <v>45</v>
      </c>
      <c r="J29" s="1"/>
      <c r="K29" s="83" t="s">
        <v>46</v>
      </c>
      <c r="L29" s="84">
        <f>MIN(L19:L27)</f>
        <v>100.8615484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6.5" customHeight="1">
      <c r="A30" s="1"/>
      <c r="B30" s="62" t="s">
        <v>13</v>
      </c>
      <c r="C30" s="11">
        <f t="shared" ref="C30:C34" si="9">E6</f>
        <v>261.78262</v>
      </c>
      <c r="D30" s="13">
        <v>267.46243</v>
      </c>
      <c r="E30" s="85"/>
      <c r="F30" s="62" t="s">
        <v>13</v>
      </c>
      <c r="G30" s="11">
        <v>273.93857</v>
      </c>
      <c r="H30" s="11">
        <f t="shared" ref="H30:H34" si="10">E6</f>
        <v>261.78262</v>
      </c>
      <c r="I30" s="13">
        <v>271.93311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0" customHeight="1">
      <c r="A31" s="1"/>
      <c r="B31" s="62" t="s">
        <v>15</v>
      </c>
      <c r="C31" s="11">
        <f t="shared" si="9"/>
        <v>260.81946</v>
      </c>
      <c r="D31" s="13">
        <v>265.14859</v>
      </c>
      <c r="E31" s="85"/>
      <c r="F31" s="62" t="s">
        <v>15</v>
      </c>
      <c r="G31" s="11">
        <v>271.91748</v>
      </c>
      <c r="H31" s="11">
        <f t="shared" si="10"/>
        <v>260.81946</v>
      </c>
      <c r="I31" s="13">
        <v>273.8179</v>
      </c>
      <c r="J31" s="86"/>
      <c r="K31" s="83" t="s">
        <v>47</v>
      </c>
      <c r="L31" s="84">
        <f>MAX(L19:L27)</f>
        <v>101.6699131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6.5" customHeight="1">
      <c r="A32" s="1"/>
      <c r="B32" s="62" t="s">
        <v>17</v>
      </c>
      <c r="C32" s="11">
        <f t="shared" si="9"/>
        <v>262.13251</v>
      </c>
      <c r="D32" s="13">
        <v>267.61929</v>
      </c>
      <c r="E32" s="85"/>
      <c r="F32" s="62" t="s">
        <v>17</v>
      </c>
      <c r="G32" s="11">
        <v>270.65875</v>
      </c>
      <c r="H32" s="11">
        <f t="shared" si="10"/>
        <v>262.13251</v>
      </c>
      <c r="I32" s="13">
        <v>270.66013</v>
      </c>
      <c r="J32" s="8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>
      <c r="A33" s="1"/>
      <c r="B33" s="62" t="s">
        <v>48</v>
      </c>
      <c r="C33" s="11">
        <f t="shared" si="9"/>
        <v>260.8266</v>
      </c>
      <c r="D33" s="13">
        <v>265.35275</v>
      </c>
      <c r="E33" s="85"/>
      <c r="F33" s="62" t="s">
        <v>48</v>
      </c>
      <c r="G33" s="11">
        <v>272.62122</v>
      </c>
      <c r="H33" s="11">
        <f t="shared" si="10"/>
        <v>260.8266</v>
      </c>
      <c r="I33" s="13">
        <v>272.66901</v>
      </c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6.5" customHeight="1">
      <c r="A34" s="1"/>
      <c r="B34" s="62" t="s">
        <v>49</v>
      </c>
      <c r="C34" s="11">
        <f t="shared" si="9"/>
        <v>261.35071</v>
      </c>
      <c r="D34" s="13">
        <v>269.77356</v>
      </c>
      <c r="E34" s="85"/>
      <c r="F34" s="62" t="s">
        <v>49</v>
      </c>
      <c r="G34" s="13">
        <v>270.0903</v>
      </c>
      <c r="H34" s="11">
        <f t="shared" si="10"/>
        <v>261.35071</v>
      </c>
      <c r="I34" s="13">
        <v>270.46292</v>
      </c>
      <c r="J34" s="2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>
      <c r="A35" s="1"/>
      <c r="B35" s="88" t="s">
        <v>50</v>
      </c>
      <c r="C35" s="89">
        <f>AVERAGE(C30:D34)</f>
        <v>264.226852</v>
      </c>
      <c r="D35" s="90"/>
      <c r="E35" s="1"/>
      <c r="F35" s="88" t="s">
        <v>50</v>
      </c>
      <c r="G35" s="89">
        <f>AVERAGE(G30:I34)</f>
        <v>268.3787527</v>
      </c>
      <c r="H35" s="91"/>
      <c r="I35" s="9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>
      <c r="A36" s="1"/>
      <c r="B36" s="62" t="s">
        <v>51</v>
      </c>
      <c r="C36" s="93">
        <f>STDEV(C30:D34)</f>
        <v>3.277288558</v>
      </c>
      <c r="D36" s="90"/>
      <c r="E36" s="1"/>
      <c r="F36" s="62" t="s">
        <v>51</v>
      </c>
      <c r="G36" s="93">
        <f>STDEV(G30:I34)</f>
        <v>5.249685757</v>
      </c>
      <c r="H36" s="91"/>
      <c r="I36" s="9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>
      <c r="A37" s="1"/>
      <c r="B37" s="65" t="s">
        <v>52</v>
      </c>
      <c r="C37" s="94">
        <f>C36/C35*100</f>
        <v>1.240331379</v>
      </c>
      <c r="D37" s="95"/>
      <c r="E37" s="85"/>
      <c r="F37" s="65" t="s">
        <v>52</v>
      </c>
      <c r="G37" s="94">
        <f>G36/G35*100</f>
        <v>1.956073536</v>
      </c>
      <c r="H37" s="96"/>
      <c r="I37" s="9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3.5" customHeight="1">
      <c r="A38" s="1"/>
      <c r="B38" s="1"/>
      <c r="C38" s="98"/>
      <c r="D38" s="9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3.5" customHeight="1">
      <c r="A39" s="1"/>
      <c r="B39" s="1"/>
      <c r="C39" s="99"/>
      <c r="D39" s="9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9.5" customHeight="1">
      <c r="A40" s="1"/>
      <c r="B40" s="76"/>
      <c r="C40" s="75" t="s">
        <v>53</v>
      </c>
      <c r="D40" s="77"/>
      <c r="E40" s="2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9.5" customHeight="1">
      <c r="A41" s="1"/>
      <c r="B41" s="80"/>
      <c r="C41" s="81" t="s">
        <v>54</v>
      </c>
      <c r="D41" s="81" t="s">
        <v>44</v>
      </c>
      <c r="E41" s="82" t="s">
        <v>55</v>
      </c>
      <c r="F41" s="1"/>
      <c r="G41" s="23"/>
      <c r="H41" s="75" t="s">
        <v>56</v>
      </c>
      <c r="I41" s="2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7.25" customHeight="1">
      <c r="A42" s="1"/>
      <c r="B42" s="62" t="s">
        <v>13</v>
      </c>
      <c r="C42" s="11">
        <v>270.16321</v>
      </c>
      <c r="D42" s="11">
        <f t="shared" ref="D42:D46" si="11">E6</f>
        <v>261.78262</v>
      </c>
      <c r="E42" s="13">
        <v>274.26877</v>
      </c>
      <c r="F42" s="1"/>
      <c r="G42" s="80"/>
      <c r="H42" s="81" t="s">
        <v>41</v>
      </c>
      <c r="I42" s="82" t="s">
        <v>57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6.5" customHeight="1">
      <c r="A43" s="1"/>
      <c r="B43" s="62" t="s">
        <v>15</v>
      </c>
      <c r="C43" s="11">
        <v>274.50235</v>
      </c>
      <c r="D43" s="11">
        <f t="shared" si="11"/>
        <v>260.81946</v>
      </c>
      <c r="E43" s="100">
        <v>276.57916</v>
      </c>
      <c r="F43" s="85"/>
      <c r="G43" s="62" t="s">
        <v>13</v>
      </c>
      <c r="H43" s="11">
        <f t="shared" ref="H43:H47" si="12">E6</f>
        <v>261.78262</v>
      </c>
      <c r="I43" s="13">
        <v>269.14734</v>
      </c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6.5" customHeight="1">
      <c r="A44" s="1"/>
      <c r="B44" s="62" t="s">
        <v>17</v>
      </c>
      <c r="C44" s="11">
        <v>274.871</v>
      </c>
      <c r="D44" s="11">
        <f t="shared" si="11"/>
        <v>262.13251</v>
      </c>
      <c r="E44" s="100">
        <v>272.13434</v>
      </c>
      <c r="F44" s="85"/>
      <c r="G44" s="62" t="s">
        <v>15</v>
      </c>
      <c r="H44" s="11">
        <f t="shared" si="12"/>
        <v>260.81946</v>
      </c>
      <c r="I44" s="13">
        <v>264.72815</v>
      </c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6.5" customHeight="1">
      <c r="A45" s="1"/>
      <c r="B45" s="62" t="s">
        <v>48</v>
      </c>
      <c r="C45" s="11">
        <v>272.71637</v>
      </c>
      <c r="D45" s="11">
        <f t="shared" si="11"/>
        <v>260.8266</v>
      </c>
      <c r="E45" s="100">
        <v>275.76642</v>
      </c>
      <c r="F45" s="85"/>
      <c r="G45" s="62" t="s">
        <v>17</v>
      </c>
      <c r="H45" s="11">
        <f t="shared" si="12"/>
        <v>262.13251</v>
      </c>
      <c r="I45" s="13">
        <v>265.67374</v>
      </c>
      <c r="J45" s="2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6.5" customHeight="1">
      <c r="A46" s="1"/>
      <c r="B46" s="62" t="s">
        <v>49</v>
      </c>
      <c r="C46" s="11">
        <v>274.90613</v>
      </c>
      <c r="D46" s="11">
        <f t="shared" si="11"/>
        <v>261.35071</v>
      </c>
      <c r="E46" s="100">
        <v>276.27457</v>
      </c>
      <c r="F46" s="85"/>
      <c r="G46" s="62" t="s">
        <v>48</v>
      </c>
      <c r="H46" s="11">
        <f t="shared" si="12"/>
        <v>260.8266</v>
      </c>
      <c r="I46" s="13">
        <v>263.99658</v>
      </c>
      <c r="J46" s="2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6.5" customHeight="1">
      <c r="A47" s="1"/>
      <c r="B47" s="88" t="s">
        <v>50</v>
      </c>
      <c r="C47" s="89">
        <f>AVERAGE(C42:E46)</f>
        <v>269.9396147</v>
      </c>
      <c r="D47" s="91"/>
      <c r="E47" s="92"/>
      <c r="F47" s="1"/>
      <c r="G47" s="62" t="s">
        <v>49</v>
      </c>
      <c r="H47" s="11">
        <f t="shared" si="12"/>
        <v>261.35071</v>
      </c>
      <c r="I47" s="13">
        <v>260.0509</v>
      </c>
      <c r="J47" s="2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6.5" customHeight="1">
      <c r="A48" s="1"/>
      <c r="B48" s="62" t="s">
        <v>51</v>
      </c>
      <c r="C48" s="93">
        <f>STDEV(C42:E46)</f>
        <v>6.473958977</v>
      </c>
      <c r="D48" s="91"/>
      <c r="E48" s="92"/>
      <c r="F48" s="1"/>
      <c r="G48" s="88" t="s">
        <v>50</v>
      </c>
      <c r="H48" s="89">
        <f>AVERAGE(H43:I47)</f>
        <v>263.050861</v>
      </c>
      <c r="I48" s="90"/>
      <c r="J48" s="2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>
      <c r="A49" s="101"/>
      <c r="B49" s="102" t="s">
        <v>52</v>
      </c>
      <c r="C49" s="94">
        <f>C48/C47*100</f>
        <v>2.398298962</v>
      </c>
      <c r="D49" s="96"/>
      <c r="E49" s="97"/>
      <c r="F49" s="1"/>
      <c r="G49" s="62" t="s">
        <v>51</v>
      </c>
      <c r="H49" s="93">
        <f>STDEV(H43:I47)</f>
        <v>2.828875</v>
      </c>
      <c r="I49" s="90"/>
      <c r="J49" s="2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7.25" customHeight="1">
      <c r="A50" s="1"/>
      <c r="B50" s="1"/>
      <c r="C50" s="103"/>
      <c r="D50" s="99"/>
      <c r="E50" s="103"/>
      <c r="F50" s="1"/>
      <c r="G50" s="65" t="s">
        <v>52</v>
      </c>
      <c r="H50" s="94">
        <f>H49/H48*100</f>
        <v>1.0754099</v>
      </c>
      <c r="I50" s="95"/>
      <c r="J50" s="10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05"/>
      <c r="D51" s="105"/>
      <c r="E51" s="105"/>
      <c r="F51" s="1"/>
      <c r="G51" s="105"/>
      <c r="H51" s="106"/>
      <c r="I51" s="107"/>
      <c r="J51" s="10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9.5" customHeight="1">
      <c r="A52" s="1"/>
      <c r="B52" s="109" t="s">
        <v>58</v>
      </c>
      <c r="C52" s="110"/>
      <c r="D52" s="1"/>
      <c r="E52" s="1"/>
      <c r="F52" s="111" t="s">
        <v>59</v>
      </c>
      <c r="G52" s="112"/>
      <c r="H52" s="11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14"/>
      <c r="C53" s="115"/>
      <c r="D53" s="99"/>
      <c r="E53" s="1"/>
      <c r="F53" s="116"/>
      <c r="G53" s="117" t="s">
        <v>41</v>
      </c>
      <c r="H53" s="118" t="s">
        <v>59</v>
      </c>
      <c r="I53" s="1"/>
      <c r="J53" s="119"/>
      <c r="K53" s="120"/>
      <c r="L53" s="1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8.75" customHeight="1">
      <c r="A54" s="1"/>
      <c r="B54" s="62" t="s">
        <v>13</v>
      </c>
      <c r="C54" s="13">
        <f t="shared" ref="C54:C58" si="13">E6</f>
        <v>261.78262</v>
      </c>
      <c r="D54" s="122"/>
      <c r="E54" s="1"/>
      <c r="F54" s="62" t="s">
        <v>13</v>
      </c>
      <c r="G54" s="11">
        <f t="shared" ref="G54:G58" si="14">E6</f>
        <v>261.78262</v>
      </c>
      <c r="H54" s="123">
        <v>267.04785</v>
      </c>
      <c r="I54" s="1"/>
      <c r="J54" s="124"/>
      <c r="K54" s="125" t="s">
        <v>60</v>
      </c>
      <c r="L54" s="126" t="s">
        <v>61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6.5" customHeight="1">
      <c r="A55" s="1"/>
      <c r="B55" s="62" t="s">
        <v>15</v>
      </c>
      <c r="C55" s="13">
        <f t="shared" si="13"/>
        <v>260.81946</v>
      </c>
      <c r="D55" s="122"/>
      <c r="E55" s="1"/>
      <c r="F55" s="62" t="s">
        <v>15</v>
      </c>
      <c r="G55" s="11">
        <f t="shared" si="14"/>
        <v>260.81946</v>
      </c>
      <c r="H55" s="123">
        <v>263.19177</v>
      </c>
      <c r="I55" s="1"/>
      <c r="J55" s="62" t="s">
        <v>13</v>
      </c>
      <c r="K55" s="127">
        <f t="shared" ref="K55:K60" si="15">E6</f>
        <v>261.78262</v>
      </c>
      <c r="L55" s="128">
        <f t="shared" ref="L55:L60" si="16">E17</f>
        <v>265.50952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6.5" customHeight="1">
      <c r="A56" s="1"/>
      <c r="B56" s="62" t="s">
        <v>17</v>
      </c>
      <c r="C56" s="13">
        <f t="shared" si="13"/>
        <v>262.13251</v>
      </c>
      <c r="D56" s="122"/>
      <c r="E56" s="1"/>
      <c r="F56" s="62" t="s">
        <v>17</v>
      </c>
      <c r="G56" s="11">
        <f t="shared" si="14"/>
        <v>262.13251</v>
      </c>
      <c r="H56" s="123">
        <v>261.78436</v>
      </c>
      <c r="I56" s="1"/>
      <c r="J56" s="62" t="s">
        <v>15</v>
      </c>
      <c r="K56" s="127">
        <f t="shared" si="15"/>
        <v>260.81946</v>
      </c>
      <c r="L56" s="128">
        <f t="shared" si="16"/>
        <v>266.70459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6.5" customHeight="1">
      <c r="A57" s="1"/>
      <c r="B57" s="62" t="s">
        <v>48</v>
      </c>
      <c r="C57" s="13">
        <f t="shared" si="13"/>
        <v>260.8266</v>
      </c>
      <c r="D57" s="122"/>
      <c r="E57" s="1"/>
      <c r="F57" s="62" t="s">
        <v>48</v>
      </c>
      <c r="G57" s="11">
        <f t="shared" si="14"/>
        <v>260.8266</v>
      </c>
      <c r="H57" s="123">
        <v>261.16144</v>
      </c>
      <c r="I57" s="1"/>
      <c r="J57" s="62" t="s">
        <v>17</v>
      </c>
      <c r="K57" s="127">
        <f t="shared" si="15"/>
        <v>262.13251</v>
      </c>
      <c r="L57" s="128">
        <f t="shared" si="16"/>
        <v>267.59283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6.5" customHeight="1">
      <c r="A58" s="1"/>
      <c r="B58" s="62" t="s">
        <v>49</v>
      </c>
      <c r="C58" s="13">
        <f t="shared" si="13"/>
        <v>261.35071</v>
      </c>
      <c r="D58" s="122"/>
      <c r="E58" s="1"/>
      <c r="F58" s="62" t="s">
        <v>49</v>
      </c>
      <c r="G58" s="11">
        <f t="shared" si="14"/>
        <v>261.35071</v>
      </c>
      <c r="H58" s="123">
        <v>261.75034</v>
      </c>
      <c r="I58" s="1"/>
      <c r="J58" s="62" t="s">
        <v>48</v>
      </c>
      <c r="K58" s="127">
        <f t="shared" si="15"/>
        <v>260.8266</v>
      </c>
      <c r="L58" s="128">
        <f t="shared" si="16"/>
        <v>267.3743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>
      <c r="A59" s="1"/>
      <c r="B59" s="129">
        <f>K3</f>
        <v>0.3402777778</v>
      </c>
      <c r="C59" s="13">
        <v>262.22284</v>
      </c>
      <c r="D59" s="130"/>
      <c r="E59" s="1"/>
      <c r="F59" s="88" t="s">
        <v>50</v>
      </c>
      <c r="G59" s="89">
        <f>AVERAGE(G54:H58)</f>
        <v>262.184766</v>
      </c>
      <c r="H59" s="90"/>
      <c r="I59" s="26"/>
      <c r="J59" s="62" t="s">
        <v>49</v>
      </c>
      <c r="K59" s="127">
        <f t="shared" si="15"/>
        <v>261.35071</v>
      </c>
      <c r="L59" s="128">
        <f t="shared" si="16"/>
        <v>268.74786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>
      <c r="A60" s="1"/>
      <c r="B60" s="129">
        <f>K3</f>
        <v>0.3402777778</v>
      </c>
      <c r="C60" s="13">
        <v>266.77939</v>
      </c>
      <c r="D60" s="130"/>
      <c r="E60" s="1"/>
      <c r="F60" s="62" t="s">
        <v>51</v>
      </c>
      <c r="G60" s="93">
        <f>STDEV(G54:H58)</f>
        <v>1.844772402</v>
      </c>
      <c r="H60" s="90"/>
      <c r="I60" s="26"/>
      <c r="J60" s="88" t="s">
        <v>20</v>
      </c>
      <c r="K60" s="131">
        <f t="shared" si="15"/>
        <v>261.38238</v>
      </c>
      <c r="L60" s="132">
        <f t="shared" si="16"/>
        <v>267.18582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>
      <c r="A61" s="1"/>
      <c r="B61" s="129">
        <f>K3</f>
        <v>0.3402777778</v>
      </c>
      <c r="C61" s="13">
        <v>263.64813</v>
      </c>
      <c r="D61" s="122"/>
      <c r="E61" s="1"/>
      <c r="F61" s="65" t="s">
        <v>52</v>
      </c>
      <c r="G61" s="94">
        <f>G60/G59*100</f>
        <v>0.7036154045</v>
      </c>
      <c r="H61" s="95"/>
      <c r="I61" s="2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>
      <c r="A62" s="1"/>
      <c r="B62" s="129">
        <f>K3</f>
        <v>0.3402777778</v>
      </c>
      <c r="C62" s="13">
        <v>263.04947</v>
      </c>
      <c r="D62" s="2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>
      <c r="A63" s="1"/>
      <c r="B63" s="129">
        <f>K3</f>
        <v>0.3402777778</v>
      </c>
      <c r="C63" s="13">
        <v>267.51602</v>
      </c>
      <c r="D63" s="2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>
      <c r="A64" s="1"/>
      <c r="B64" s="88" t="s">
        <v>50</v>
      </c>
      <c r="C64" s="133">
        <f>AVERAGE(C54:C63)</f>
        <v>263.012775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>
      <c r="A65" s="1"/>
      <c r="B65" s="62" t="s">
        <v>51</v>
      </c>
      <c r="C65" s="134">
        <f>STDEV(C54:C63)</f>
        <v>2.36023124</v>
      </c>
      <c r="D65" s="2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>
      <c r="A66" s="1"/>
      <c r="B66" s="65" t="s">
        <v>52</v>
      </c>
      <c r="C66" s="135">
        <f>C65/C64*100</f>
        <v>0.8973827375</v>
      </c>
      <c r="D66" s="2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21.75" customHeight="1">
      <c r="A69" s="136" t="s">
        <v>62</v>
      </c>
      <c r="B69" s="137">
        <f>E13</f>
        <v>0.2222316694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21.75" customHeight="1">
      <c r="A70" s="138" t="s">
        <v>63</v>
      </c>
      <c r="B70" s="139">
        <f>K14</f>
        <v>0.999946436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21.75" customHeight="1">
      <c r="A71" s="138" t="s">
        <v>46</v>
      </c>
      <c r="B71" s="140">
        <f>L29</f>
        <v>100.8615484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21.75" customHeight="1">
      <c r="A72" s="138" t="s">
        <v>47</v>
      </c>
      <c r="B72" s="140">
        <f>L31</f>
        <v>101.6699131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21.75" customHeight="1">
      <c r="A73" s="138" t="s">
        <v>64</v>
      </c>
      <c r="B73" s="140">
        <f>E24</f>
        <v>0.446102369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21.75" customHeight="1">
      <c r="A74" s="138" t="s">
        <v>65</v>
      </c>
      <c r="B74" s="140">
        <f>C37</f>
        <v>1.240331379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>
      <c r="A75" s="138" t="s">
        <v>66</v>
      </c>
      <c r="B75" s="140">
        <f>G61</f>
        <v>0.7036154045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>
      <c r="A76" s="138" t="s">
        <v>67</v>
      </c>
      <c r="B76" s="140">
        <f>H50</f>
        <v>1.0754099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>
      <c r="A77" s="138" t="s">
        <v>68</v>
      </c>
      <c r="B77" s="140">
        <f>C66</f>
        <v>0.8973827375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>
      <c r="A78" s="138" t="s">
        <v>69</v>
      </c>
      <c r="B78" s="140">
        <f t="shared" ref="B78:B79" si="17">K12</f>
        <v>29.28625785</v>
      </c>
      <c r="C78" s="1"/>
      <c r="D78" s="86"/>
      <c r="E78" s="1"/>
      <c r="F78" s="1"/>
      <c r="G78" s="1"/>
      <c r="H78" s="1"/>
      <c r="I78" s="1"/>
      <c r="J78" s="141"/>
      <c r="K78" s="8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>
      <c r="A79" s="138" t="s">
        <v>70</v>
      </c>
      <c r="B79" s="140">
        <f t="shared" si="17"/>
        <v>5.570076478</v>
      </c>
      <c r="C79" s="1"/>
      <c r="D79" s="1"/>
      <c r="E79" s="1"/>
      <c r="F79" s="14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>
      <c r="A80" s="138" t="s">
        <v>71</v>
      </c>
      <c r="B80" s="143">
        <f>E17</f>
        <v>265.50952</v>
      </c>
      <c r="C80" s="1"/>
      <c r="D80" s="1"/>
      <c r="E80" s="1"/>
      <c r="F80" s="8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>
      <c r="A81" s="138" t="s">
        <v>72</v>
      </c>
      <c r="B81" s="140">
        <f>(J22-$K$13)/$K$12</f>
        <v>8.875816256</v>
      </c>
      <c r="C81" s="1"/>
      <c r="D81" s="1"/>
      <c r="E81" s="1"/>
      <c r="F81" s="8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>
      <c r="A82" s="138" t="s">
        <v>73</v>
      </c>
      <c r="B82" s="144">
        <f>K22/I22*100</f>
        <v>100.8615484</v>
      </c>
      <c r="C82" s="1"/>
      <c r="D82" s="1"/>
      <c r="E82" s="1"/>
      <c r="F82" s="8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6.5" customHeight="1">
      <c r="A83" s="1"/>
      <c r="B83" s="1"/>
      <c r="C83" s="1"/>
      <c r="D83" s="1"/>
      <c r="E83" s="1"/>
      <c r="F83" s="8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8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8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8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8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8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0">
    <mergeCell ref="D1:G2"/>
    <mergeCell ref="B5:B10"/>
    <mergeCell ref="N6:O6"/>
    <mergeCell ref="C12:D13"/>
    <mergeCell ref="F12:G13"/>
    <mergeCell ref="N14:O14"/>
    <mergeCell ref="C16:C21"/>
    <mergeCell ref="C37:D37"/>
    <mergeCell ref="C47:E47"/>
    <mergeCell ref="C48:E48"/>
    <mergeCell ref="C49:E49"/>
    <mergeCell ref="B52:C53"/>
    <mergeCell ref="H19:H21"/>
    <mergeCell ref="H22:H24"/>
    <mergeCell ref="D23:D24"/>
    <mergeCell ref="F23:F24"/>
    <mergeCell ref="H25:H27"/>
    <mergeCell ref="C35:D35"/>
    <mergeCell ref="C36:D36"/>
    <mergeCell ref="G59:H59"/>
    <mergeCell ref="G60:H60"/>
    <mergeCell ref="G61:H61"/>
    <mergeCell ref="K78:L78"/>
    <mergeCell ref="G35:I35"/>
    <mergeCell ref="G36:I36"/>
    <mergeCell ref="G37:I37"/>
    <mergeCell ref="H48:I48"/>
    <mergeCell ref="H49:I49"/>
    <mergeCell ref="H50:I50"/>
    <mergeCell ref="F52:H52"/>
  </mergeCells>
  <conditionalFormatting sqref="D61">
    <cfRule type="cellIs" dxfId="0" priority="1" operator="greaterThan">
      <formula>1</formula>
    </cfRule>
  </conditionalFormatting>
  <conditionalFormatting sqref="C66 E13 E24">
    <cfRule type="cellIs" dxfId="0" priority="2" operator="greaterThan">
      <formula>1</formula>
    </cfRule>
  </conditionalFormatting>
  <conditionalFormatting sqref="K14">
    <cfRule type="cellIs" dxfId="0" priority="3" operator="lessThan">
      <formula>0.99</formula>
    </cfRule>
  </conditionalFormatting>
  <conditionalFormatting sqref="B82 L19:L27">
    <cfRule type="cellIs" dxfId="0" priority="4" operator="notBetween">
      <formula>98</formula>
      <formula>102</formula>
    </cfRule>
  </conditionalFormatting>
  <conditionalFormatting sqref="C37:D37 C49:E49 G37:I37 G61:H61 H50:I50">
    <cfRule type="cellIs" dxfId="0" priority="5" operator="greaterThan">
      <formula>6</formula>
    </cfRule>
  </conditionalFormatting>
  <printOptions/>
  <pageMargins bottom="0.75" footer="0.0" header="0.0" left="0.7" right="0.7" top="0.75"/>
  <pageSetup orientation="landscape"/>
  <drawing r:id="rId1"/>
</worksheet>
</file>