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06d35e79c2fe97/Desktop/"/>
    </mc:Choice>
  </mc:AlternateContent>
  <xr:revisionPtr revIDLastSave="0" documentId="8_{36E2FCA3-5F77-4C32-BFCD-2222475CB64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Task1" sheetId="1" r:id="rId1"/>
    <sheet name="Task2" sheetId="9" r:id="rId2"/>
    <sheet name="Score" sheetId="7" r:id="rId3"/>
    <sheet name="Task3" sheetId="10" r:id="rId4"/>
    <sheet name="Task4" sheetId="11" r:id="rId5"/>
  </sheets>
  <definedNames>
    <definedName name="_xlnm._FilterDatabase" localSheetId="1" hidden="1">Task2!$A$3:$M$33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4" i="10"/>
  <c r="D6" i="1" l="1"/>
  <c r="D7" i="1"/>
  <c r="D8" i="1"/>
  <c r="D9" i="1"/>
  <c r="D10" i="1"/>
  <c r="D11" i="1"/>
  <c r="D12" i="1"/>
  <c r="D13" i="1"/>
  <c r="D14" i="1"/>
  <c r="D15" i="1"/>
  <c r="B7" i="11"/>
  <c r="A7" i="11"/>
  <c r="E53" i="10" l="1"/>
  <c r="M37" i="9"/>
  <c r="M35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4" i="9"/>
  <c r="J5" i="9"/>
  <c r="K5" i="9" s="1"/>
  <c r="J6" i="9"/>
  <c r="K6" i="9" s="1"/>
  <c r="L6" i="9" s="1"/>
  <c r="J7" i="9"/>
  <c r="K7" i="9" s="1"/>
  <c r="J8" i="9"/>
  <c r="J9" i="9"/>
  <c r="K9" i="9" s="1"/>
  <c r="L9" i="9" s="1"/>
  <c r="J10" i="9"/>
  <c r="K10" i="9" s="1"/>
  <c r="L10" i="9" s="1"/>
  <c r="J11" i="9"/>
  <c r="K11" i="9" s="1"/>
  <c r="L11" i="9" s="1"/>
  <c r="J12" i="9"/>
  <c r="J13" i="9"/>
  <c r="J14" i="9"/>
  <c r="K14" i="9" s="1"/>
  <c r="J15" i="9"/>
  <c r="K15" i="9" s="1"/>
  <c r="L15" i="9" s="1"/>
  <c r="J16" i="9"/>
  <c r="K16" i="9" s="1"/>
  <c r="L16" i="9" s="1"/>
  <c r="J17" i="9"/>
  <c r="K17" i="9" s="1"/>
  <c r="L17" i="9" s="1"/>
  <c r="J18" i="9"/>
  <c r="K18" i="9" s="1"/>
  <c r="L18" i="9" s="1"/>
  <c r="J19" i="9"/>
  <c r="K19" i="9" s="1"/>
  <c r="L19" i="9" s="1"/>
  <c r="J20" i="9"/>
  <c r="K20" i="9" s="1"/>
  <c r="L20" i="9" s="1"/>
  <c r="J21" i="9"/>
  <c r="K21" i="9" s="1"/>
  <c r="L21" i="9" s="1"/>
  <c r="J22" i="9"/>
  <c r="K22" i="9" s="1"/>
  <c r="L22" i="9" s="1"/>
  <c r="J23" i="9"/>
  <c r="K23" i="9" s="1"/>
  <c r="L23" i="9" s="1"/>
  <c r="J24" i="9"/>
  <c r="K24" i="9" s="1"/>
  <c r="J25" i="9"/>
  <c r="K25" i="9" s="1"/>
  <c r="L25" i="9" s="1"/>
  <c r="J26" i="9"/>
  <c r="K26" i="9" s="1"/>
  <c r="L26" i="9" s="1"/>
  <c r="J27" i="9"/>
  <c r="K27" i="9" s="1"/>
  <c r="L27" i="9" s="1"/>
  <c r="J28" i="9"/>
  <c r="J29" i="9"/>
  <c r="K29" i="9" s="1"/>
  <c r="L29" i="9" s="1"/>
  <c r="J30" i="9"/>
  <c r="K30" i="9" s="1"/>
  <c r="L30" i="9" s="1"/>
  <c r="J31" i="9"/>
  <c r="K31" i="9" s="1"/>
  <c r="L31" i="9" s="1"/>
  <c r="J32" i="9"/>
  <c r="K32" i="9" s="1"/>
  <c r="L32" i="9" s="1"/>
  <c r="J33" i="9"/>
  <c r="K33" i="9" s="1"/>
  <c r="L33" i="9" s="1"/>
  <c r="J4" i="9"/>
  <c r="K4" i="9" s="1"/>
  <c r="K8" i="9"/>
  <c r="L8" i="9" s="1"/>
  <c r="K12" i="9"/>
  <c r="L12" i="9" s="1"/>
  <c r="K13" i="9"/>
  <c r="L13" i="9" s="1"/>
  <c r="K28" i="9"/>
  <c r="L28" i="9" s="1"/>
  <c r="D5" i="1"/>
  <c r="D17" i="1" s="1"/>
  <c r="D16" i="1" l="1"/>
  <c r="F35" i="9"/>
  <c r="L7" i="9"/>
  <c r="L24" i="9"/>
  <c r="I35" i="9"/>
  <c r="K37" i="9"/>
  <c r="L4" i="9"/>
  <c r="L14" i="9"/>
  <c r="K35" i="9"/>
  <c r="I41" i="9" s="1"/>
  <c r="I39" i="9"/>
  <c r="L5" i="9"/>
  <c r="I38" i="9"/>
  <c r="P4" i="9" a="1"/>
  <c r="L35" i="9" l="1"/>
  <c r="L37" i="9"/>
  <c r="I40" i="9"/>
  <c r="P7" i="9"/>
  <c r="P5" i="9"/>
  <c r="P4" i="9"/>
  <c r="P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Stan_a13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Stan_a13:</t>
        </r>
        <r>
          <rPr>
            <sz val="9"/>
            <color indexed="81"/>
            <rFont val="Tahoma"/>
            <family val="2"/>
          </rPr>
          <t xml:space="preserve">
calculate the distance as the root of the sum of squares of the subtraction of the respective coordinates  
</t>
        </r>
      </text>
    </comment>
  </commentList>
</comments>
</file>

<file path=xl/sharedStrings.xml><?xml version="1.0" encoding="utf-8"?>
<sst xmlns="http://schemas.openxmlformats.org/spreadsheetml/2006/main" count="360" uniqueCount="177">
  <si>
    <t>x</t>
  </si>
  <si>
    <t>y</t>
  </si>
  <si>
    <r>
      <t>x</t>
    </r>
    <r>
      <rPr>
        <b/>
        <vertAlign val="subscript"/>
        <sz val="10"/>
        <color indexed="8"/>
        <rFont val="Arial CE"/>
        <charset val="238"/>
      </rPr>
      <t>B</t>
    </r>
  </si>
  <si>
    <r>
      <t>y</t>
    </r>
    <r>
      <rPr>
        <b/>
        <vertAlign val="subscript"/>
        <sz val="10"/>
        <color indexed="8"/>
        <rFont val="Arial CE"/>
        <charset val="238"/>
      </rPr>
      <t>B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</si>
  <si>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</si>
  <si>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</si>
  <si>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</si>
  <si>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</si>
  <si>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</si>
  <si>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</si>
  <si>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</si>
  <si>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</si>
  <si>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</si>
  <si>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</si>
  <si>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</si>
  <si>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</si>
  <si>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Adam</t>
  </si>
  <si>
    <t>Jan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</si>
  <si>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</si>
  <si>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</si>
  <si>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</si>
  <si>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</si>
  <si>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</si>
  <si>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</si>
  <si>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</si>
  <si>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</si>
  <si>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</si>
  <si>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</si>
  <si>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</si>
  <si>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</si>
  <si>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</si>
  <si>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</si>
  <si>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</si>
  <si>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</si>
  <si>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</si>
  <si>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</si>
  <si>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I A</t>
  </si>
  <si>
    <t>I B</t>
  </si>
  <si>
    <t>I C</t>
  </si>
  <si>
    <t>Ile razy premia była w przedziale:</t>
  </si>
  <si>
    <t>Monitor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</si>
  <si>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</si>
  <si>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</si>
  <si>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</si>
  <si>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</si>
  <si>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</si>
  <si>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</si>
  <si>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</si>
  <si>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</si>
  <si>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</si>
  <si>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</si>
  <si>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</si>
  <si>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</si>
  <si>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</si>
  <si>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</si>
  <si>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</si>
  <si>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</si>
  <si>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</si>
  <si>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</si>
  <si>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City coordinates</t>
  </si>
  <si>
    <t>Number</t>
  </si>
  <si>
    <t>distance from the base</t>
  </si>
  <si>
    <t>Base coordinates</t>
  </si>
  <si>
    <t>Total distance from the base:</t>
  </si>
  <si>
    <t>The shortest distance from the base:</t>
  </si>
  <si>
    <t>No</t>
  </si>
  <si>
    <t>Student's surname</t>
  </si>
  <si>
    <t>Student's name</t>
  </si>
  <si>
    <t>Class</t>
  </si>
  <si>
    <t>Student ID</t>
  </si>
  <si>
    <t>Behavior grade</t>
  </si>
  <si>
    <t>Grade of test no. 1</t>
  </si>
  <si>
    <t>Grade of test no. 2</t>
  </si>
  <si>
    <t>Points obtained from test No. 3</t>
  </si>
  <si>
    <t>Grade of test no. 3</t>
  </si>
  <si>
    <t>Type of award granted</t>
  </si>
  <si>
    <t>Number of days of absence</t>
  </si>
  <si>
    <t>Bjorkman</t>
  </si>
  <si>
    <t>Caulfield</t>
  </si>
  <si>
    <t>Cobb</t>
  </si>
  <si>
    <t>Johnson</t>
  </si>
  <si>
    <t>Kaplan</t>
  </si>
  <si>
    <t>Krauss</t>
  </si>
  <si>
    <t>Lerner</t>
  </si>
  <si>
    <t>Morse</t>
  </si>
  <si>
    <t>Murphy</t>
  </si>
  <si>
    <t>Tallan</t>
  </si>
  <si>
    <t>Adamson</t>
  </si>
  <si>
    <t>Bird</t>
  </si>
  <si>
    <t>Edwards</t>
  </si>
  <si>
    <t>Percival</t>
  </si>
  <si>
    <t>Reese</t>
  </si>
  <si>
    <t>Santos</t>
  </si>
  <si>
    <t>Savage</t>
  </si>
  <si>
    <t>Grogan</t>
  </si>
  <si>
    <t>Johannsen</t>
  </si>
  <si>
    <t>Morin</t>
  </si>
  <si>
    <t>Smith</t>
  </si>
  <si>
    <t>Stolper</t>
  </si>
  <si>
    <t>Zucker</t>
  </si>
  <si>
    <t>Dickinson</t>
  </si>
  <si>
    <t>King</t>
  </si>
  <si>
    <t>Mintz</t>
  </si>
  <si>
    <t>Mosley</t>
  </si>
  <si>
    <t>Robinson</t>
  </si>
  <si>
    <t>Rosenzweig</t>
  </si>
  <si>
    <t>Robert</t>
  </si>
  <si>
    <t>Sherry</t>
  </si>
  <si>
    <t>William</t>
  </si>
  <si>
    <t>Rebecca</t>
  </si>
  <si>
    <t>Janet</t>
  </si>
  <si>
    <t>Edward</t>
  </si>
  <si>
    <t>Kimberly</t>
  </si>
  <si>
    <t>Miriam</t>
  </si>
  <si>
    <t>Amanda</t>
  </si>
  <si>
    <t>Reuben</t>
  </si>
  <si>
    <t>Joy</t>
  </si>
  <si>
    <t>Lance</t>
  </si>
  <si>
    <t>Jack</t>
  </si>
  <si>
    <t>James</t>
  </si>
  <si>
    <t>Carl</t>
  </si>
  <si>
    <t>Elizabeth</t>
  </si>
  <si>
    <t>Elaine</t>
  </si>
  <si>
    <t>Dave</t>
  </si>
  <si>
    <t>Victoria</t>
  </si>
  <si>
    <t>Steven</t>
  </si>
  <si>
    <t>Charles</t>
  </si>
  <si>
    <t>Richard</t>
  </si>
  <si>
    <t>Angela</t>
  </si>
  <si>
    <t>Cindy</t>
  </si>
  <si>
    <t>Mary</t>
  </si>
  <si>
    <t>Michael</t>
  </si>
  <si>
    <t>Deborah</t>
  </si>
  <si>
    <t>Linda</t>
  </si>
  <si>
    <r>
      <rPr>
        <sz val="11"/>
        <color theme="1"/>
        <rFont val="Arial"/>
        <family val="2"/>
        <charset val="238"/>
      </rPr>
      <t xml:space="preserve">Number of students in class </t>
    </r>
    <r>
      <rPr>
        <b/>
        <sz val="11"/>
        <color rgb="FFC00000"/>
        <rFont val="Arial"/>
        <family val="2"/>
        <charset val="238"/>
      </rPr>
      <t>IB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with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0066FF"/>
        <rFont val="Arial"/>
        <family val="2"/>
        <charset val="238"/>
      </rPr>
      <t>good</t>
    </r>
    <r>
      <rPr>
        <b/>
        <sz val="11"/>
        <color theme="1"/>
        <rFont val="Arial"/>
        <family val="2"/>
        <charset val="238"/>
      </rPr>
      <t xml:space="preserve"> behavior grade </t>
    </r>
    <r>
      <rPr>
        <b/>
        <i/>
        <sz val="11"/>
        <color theme="1"/>
        <rFont val="Arial"/>
        <family val="2"/>
        <charset val="238"/>
      </rPr>
      <t>and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009900"/>
        <rFont val="Arial"/>
        <family val="2"/>
        <charset val="238"/>
      </rPr>
      <t>average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theme="1"/>
        <rFont val="Arial"/>
        <family val="2"/>
        <charset val="238"/>
      </rPr>
      <t>between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7030A0"/>
        <rFont val="Arial"/>
        <family val="2"/>
        <charset val="238"/>
      </rPr>
      <t>3.5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theme="1"/>
        <rFont val="Arial"/>
        <family val="2"/>
        <charset val="238"/>
      </rPr>
      <t>and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7030A0"/>
        <rFont val="Arial"/>
        <family val="2"/>
        <charset val="238"/>
      </rPr>
      <t>4.0</t>
    </r>
  </si>
  <si>
    <t>very good</t>
  </si>
  <si>
    <t>good</t>
  </si>
  <si>
    <t>exemplary</t>
  </si>
  <si>
    <t>proper</t>
  </si>
  <si>
    <t>improper</t>
  </si>
  <si>
    <t>reprehensible</t>
  </si>
  <si>
    <r>
      <t>Rank</t>
    </r>
    <r>
      <rPr>
        <sz val="11"/>
        <color rgb="FFC00000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in class</t>
    </r>
    <r>
      <rPr>
        <b/>
        <sz val="11"/>
        <color rgb="FF0066FF"/>
        <rFont val="Arial"/>
        <family val="2"/>
        <charset val="238"/>
      </rPr>
      <t xml:space="preserve"> I C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 xml:space="preserve">(taking into account the </t>
    </r>
    <r>
      <rPr>
        <b/>
        <sz val="11"/>
        <color rgb="FF009900"/>
        <rFont val="Arial"/>
        <family val="2"/>
        <charset val="238"/>
      </rPr>
      <t>average</t>
    </r>
    <r>
      <rPr>
        <sz val="11"/>
        <color theme="1"/>
        <rFont val="Arial"/>
        <family val="2"/>
        <charset val="238"/>
      </rPr>
      <t xml:space="preserve"> of grades </t>
    </r>
    <r>
      <rPr>
        <u/>
        <sz val="11"/>
        <color theme="1"/>
        <rFont val="Arial"/>
        <family val="2"/>
        <charset val="238"/>
      </rPr>
      <t>from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CC0099"/>
        <rFont val="Arial"/>
        <family val="2"/>
        <charset val="238"/>
      </rPr>
      <t>highest</t>
    </r>
    <r>
      <rPr>
        <u/>
        <sz val="11"/>
        <color theme="1"/>
        <rFont val="Arial"/>
        <family val="2"/>
        <charset val="238"/>
      </rPr>
      <t xml:space="preserve"> to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CC0099"/>
        <rFont val="Arial"/>
        <family val="2"/>
        <charset val="238"/>
      </rPr>
      <t>lowest</t>
    </r>
    <r>
      <rPr>
        <b/>
        <sz val="11"/>
        <color theme="1"/>
        <rFont val="Arial"/>
        <family val="2"/>
        <charset val="238"/>
      </rPr>
      <t xml:space="preserve">) </t>
    </r>
    <r>
      <rPr>
        <sz val="11"/>
        <color theme="1"/>
        <rFont val="Arial"/>
        <family val="2"/>
        <charset val="238"/>
      </rPr>
      <t xml:space="preserve">of the student </t>
    </r>
    <r>
      <rPr>
        <b/>
        <sz val="11"/>
        <color theme="1"/>
        <rFont val="Arial"/>
        <family val="2"/>
        <charset val="238"/>
      </rPr>
      <t>Linda Robinson</t>
    </r>
  </si>
  <si>
    <r>
      <rPr>
        <b/>
        <u/>
        <sz val="11"/>
        <color theme="1"/>
        <rFont val="Arial"/>
        <family val="2"/>
        <charset val="238"/>
      </rPr>
      <t xml:space="preserve">The highest </t>
    </r>
    <r>
      <rPr>
        <b/>
        <sz val="11"/>
        <color rgb="FF0066FF"/>
        <rFont val="Arial"/>
        <family val="2"/>
        <charset val="238"/>
      </rPr>
      <t>average</t>
    </r>
    <r>
      <rPr>
        <b/>
        <sz val="11"/>
        <color theme="1"/>
        <rFont val="Arial"/>
        <family val="2"/>
        <charset val="238"/>
      </rPr>
      <t xml:space="preserve"> of grades in </t>
    </r>
    <r>
      <rPr>
        <b/>
        <u/>
        <sz val="11"/>
        <color theme="1"/>
        <rFont val="Arial"/>
        <family val="2"/>
        <charset val="238"/>
      </rPr>
      <t>all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first classes (IA, IB and IC)</t>
    </r>
  </si>
  <si>
    <t>The average of the student's grades from all tests</t>
  </si>
  <si>
    <r>
      <t xml:space="preserve">NUMBER OF STUDENTS </t>
    </r>
    <r>
      <rPr>
        <u/>
        <sz val="11"/>
        <color theme="1"/>
        <rFont val="Calibri"/>
        <family val="2"/>
        <charset val="238"/>
        <scheme val="minor"/>
      </rPr>
      <t>without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00000"/>
        <rFont val="Calibri"/>
        <family val="2"/>
        <charset val="238"/>
        <scheme val="minor"/>
      </rPr>
      <t>PRIZES</t>
    </r>
  </si>
  <si>
    <r>
      <t xml:space="preserve">NUMBER OF STUDENTS </t>
    </r>
    <r>
      <rPr>
        <sz val="11"/>
        <color theme="1"/>
        <rFont val="Arial"/>
        <family val="2"/>
        <charset val="238"/>
      </rPr>
      <t>who have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theme="1"/>
        <rFont val="Arial"/>
        <family val="2"/>
        <charset val="238"/>
      </rPr>
      <t>any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0066FF"/>
        <rFont val="Arial"/>
        <family val="2"/>
        <charset val="238"/>
      </rPr>
      <t>absences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registered</t>
    </r>
  </si>
  <si>
    <r>
      <t>The</t>
    </r>
    <r>
      <rPr>
        <b/>
        <u/>
        <sz val="11"/>
        <color theme="1"/>
        <rFont val="Arial"/>
        <family val="2"/>
        <charset val="238"/>
      </rPr>
      <t xml:space="preserve"> most common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value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of the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3333FF"/>
        <rFont val="Arial"/>
        <family val="2"/>
        <charset val="238"/>
      </rPr>
      <t>average</t>
    </r>
    <r>
      <rPr>
        <b/>
        <sz val="11"/>
        <color theme="1"/>
        <rFont val="Arial"/>
        <family val="2"/>
        <charset val="238"/>
      </rPr>
      <t xml:space="preserve"> (</t>
    </r>
    <r>
      <rPr>
        <b/>
        <sz val="11"/>
        <color rgb="FFC00000"/>
        <rFont val="Arial"/>
        <family val="2"/>
        <charset val="238"/>
      </rPr>
      <t>dominant</t>
    </r>
    <r>
      <rPr>
        <b/>
        <sz val="11"/>
        <color theme="1"/>
        <rFont val="Arial"/>
        <family val="2"/>
        <charset val="238"/>
      </rPr>
      <t xml:space="preserve">) </t>
    </r>
    <r>
      <rPr>
        <sz val="11"/>
        <color theme="1"/>
        <rFont val="Arial"/>
        <family val="2"/>
        <charset val="238"/>
      </rPr>
      <t>in</t>
    </r>
    <r>
      <rPr>
        <b/>
        <sz val="11"/>
        <color theme="1"/>
        <rFont val="Arial"/>
        <family val="2"/>
        <charset val="238"/>
      </rPr>
      <t xml:space="preserve"> all </t>
    </r>
    <r>
      <rPr>
        <b/>
        <sz val="11"/>
        <color rgb="FF009900"/>
        <rFont val="Arial"/>
        <family val="2"/>
        <charset val="238"/>
      </rPr>
      <t>first</t>
    </r>
    <r>
      <rPr>
        <b/>
        <sz val="11"/>
        <color theme="1"/>
        <rFont val="Arial"/>
        <family val="2"/>
        <charset val="238"/>
      </rPr>
      <t xml:space="preserve"> classes </t>
    </r>
    <r>
      <rPr>
        <sz val="11"/>
        <color theme="1"/>
        <rFont val="Arial"/>
        <family val="2"/>
        <charset val="238"/>
      </rPr>
      <t>(IA, IB and IC)</t>
    </r>
  </si>
  <si>
    <r>
      <t xml:space="preserve">NUMBER OF STUDENTS </t>
    </r>
    <r>
      <rPr>
        <sz val="11"/>
        <color theme="1"/>
        <rFont val="Calibri"/>
        <family val="2"/>
        <charset val="238"/>
        <scheme val="minor"/>
      </rPr>
      <t>WITH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u/>
        <sz val="11"/>
        <color theme="1"/>
        <rFont val="Calibri"/>
        <family val="2"/>
        <charset val="238"/>
        <scheme val="minor"/>
      </rPr>
      <t>any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3333FF"/>
        <rFont val="Calibri"/>
        <family val="2"/>
        <charset val="238"/>
        <scheme val="minor"/>
      </rPr>
      <t>type</t>
    </r>
    <r>
      <rPr>
        <b/>
        <sz val="11"/>
        <color theme="1"/>
        <rFont val="Calibri"/>
        <family val="2"/>
        <charset val="238"/>
        <scheme val="minor"/>
      </rPr>
      <t xml:space="preserve"> of </t>
    </r>
    <r>
      <rPr>
        <b/>
        <sz val="11"/>
        <color rgb="FFC00000"/>
        <rFont val="Calibri"/>
        <family val="2"/>
        <charset val="238"/>
        <scheme val="minor"/>
      </rPr>
      <t>PRIZE</t>
    </r>
  </si>
  <si>
    <r>
      <t xml:space="preserve">NUMBER OF STUDENTS </t>
    </r>
    <r>
      <rPr>
        <sz val="11"/>
        <color theme="1"/>
        <rFont val="Arial"/>
        <family val="2"/>
        <charset val="238"/>
      </rPr>
      <t>who have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rgb="FFC00000"/>
        <rFont val="Arial"/>
        <family val="2"/>
        <charset val="238"/>
      </rPr>
      <t>no absences</t>
    </r>
  </si>
  <si>
    <t>at least</t>
  </si>
  <si>
    <t>to</t>
  </si>
  <si>
    <r>
      <rPr>
        <b/>
        <sz val="14"/>
        <color rgb="FFC00000"/>
        <rFont val="Times New Roman"/>
        <family val="1"/>
        <charset val="238"/>
      </rPr>
      <t>The frequency</t>
    </r>
    <r>
      <rPr>
        <b/>
        <sz val="14"/>
        <rFont val="Times New Roman"/>
        <family val="1"/>
        <charset val="238"/>
      </rPr>
      <t xml:space="preserve"> of the </t>
    </r>
    <r>
      <rPr>
        <b/>
        <sz val="14"/>
        <color rgb="FF3333FF"/>
        <rFont val="Times New Roman"/>
        <family val="1"/>
        <charset val="238"/>
      </rPr>
      <t>average</t>
    </r>
    <r>
      <rPr>
        <b/>
        <sz val="14"/>
        <rFont val="Times New Roman"/>
        <family val="1"/>
        <charset val="238"/>
      </rPr>
      <t xml:space="preserve"> grades in the range:</t>
    </r>
  </si>
  <si>
    <t>LIST OF STUDENTS</t>
  </si>
  <si>
    <t>NUMBER OF POINTS</t>
  </si>
  <si>
    <t>no less than</t>
  </si>
  <si>
    <t>GRADE</t>
  </si>
  <si>
    <t>Date of sale</t>
  </si>
  <si>
    <t>Country</t>
  </si>
  <si>
    <t>Product</t>
  </si>
  <si>
    <t xml:space="preserve">Quantity </t>
  </si>
  <si>
    <t>Price</t>
  </si>
  <si>
    <t>Keyboard</t>
  </si>
  <si>
    <t>Printer</t>
  </si>
  <si>
    <t>Computer</t>
  </si>
  <si>
    <t>Poland</t>
  </si>
  <si>
    <t>Germany</t>
  </si>
  <si>
    <t>Spain</t>
  </si>
  <si>
    <t>Great Britain</t>
  </si>
  <si>
    <r>
      <rPr>
        <b/>
        <sz val="11"/>
        <color rgb="FFC00000"/>
        <rFont val="Czcionka tekstu podstawowego"/>
        <charset val="238"/>
      </rPr>
      <t>SUM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OF THE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3333FF"/>
        <rFont val="Czcionka tekstu podstawowego"/>
        <charset val="238"/>
      </rPr>
      <t>QUANTITIES</t>
    </r>
    <r>
      <rPr>
        <b/>
        <sz val="11"/>
        <color theme="1"/>
        <rFont val="Czcionka tekstu podstawowego"/>
        <charset val="238"/>
      </rPr>
      <t xml:space="preserve"> of </t>
    </r>
    <r>
      <rPr>
        <b/>
        <sz val="11"/>
        <color rgb="FF009900"/>
        <rFont val="Czcionka tekstu podstawowego"/>
        <charset val="238"/>
      </rPr>
      <t>Computers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sold in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7030A0"/>
        <rFont val="Czcionka tekstu podstawowego"/>
        <charset val="238"/>
      </rPr>
      <t>countries</t>
    </r>
    <r>
      <rPr>
        <b/>
        <sz val="11"/>
        <color theme="1"/>
        <rFont val="Czcionka tekstu podstawowego"/>
        <charset val="238"/>
      </rPr>
      <t xml:space="preserve"> </t>
    </r>
    <r>
      <rPr>
        <u/>
        <sz val="11"/>
        <color theme="1"/>
        <rFont val="Czcionka tekstu podstawowego"/>
        <charset val="238"/>
      </rPr>
      <t>not containing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the letters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FF0000"/>
        <rFont val="Czcionka tekstu podstawowego"/>
        <charset val="238"/>
      </rPr>
      <t>"an"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in the name</t>
    </r>
  </si>
  <si>
    <t>Quarter of the sale date</t>
  </si>
  <si>
    <t>Description</t>
  </si>
  <si>
    <t>Annual interest rate</t>
  </si>
  <si>
    <r>
      <t xml:space="preserve">Number of </t>
    </r>
    <r>
      <rPr>
        <b/>
        <sz val="14"/>
        <color rgb="FF008000"/>
        <rFont val="Arial"/>
        <family val="2"/>
        <charset val="238"/>
      </rPr>
      <t>years</t>
    </r>
    <r>
      <rPr>
        <sz val="14"/>
        <color rgb="FF2F2F2F"/>
        <rFont val="Arial"/>
        <family val="2"/>
        <charset val="238"/>
      </rPr>
      <t xml:space="preserve"> of payments</t>
    </r>
  </si>
  <si>
    <r>
      <rPr>
        <b/>
        <sz val="14"/>
        <color rgb="FFC00000"/>
        <rFont val="Arial"/>
        <family val="2"/>
        <charset val="238"/>
      </rPr>
      <t>Amount of loan</t>
    </r>
    <r>
      <rPr>
        <sz val="14"/>
        <color rgb="FF2F2F2F"/>
        <rFont val="Arial"/>
        <family val="2"/>
        <charset val="238"/>
      </rPr>
      <t xml:space="preserve"> (</t>
    </r>
    <r>
      <rPr>
        <b/>
        <sz val="14"/>
        <color rgb="FF2F2F2F"/>
        <rFont val="Arial"/>
        <family val="2"/>
        <charset val="238"/>
      </rPr>
      <t>present value</t>
    </r>
    <r>
      <rPr>
        <sz val="14"/>
        <color rgb="FF2F2F2F"/>
        <rFont val="Arial"/>
        <family val="2"/>
        <charset val="238"/>
      </rPr>
      <t>)</t>
    </r>
  </si>
  <si>
    <t>Data</t>
  </si>
  <si>
    <r>
      <t>The </t>
    </r>
    <r>
      <rPr>
        <b/>
        <sz val="11"/>
        <color rgb="FFC00000"/>
        <rFont val="Czcionka tekstu podstawowego"/>
        <charset val="238"/>
      </rPr>
      <t>monthly</t>
    </r>
    <r>
      <rPr>
        <sz val="11"/>
        <color rgb="FFC00000"/>
        <rFont val="Czcionka tekstu podstawowego"/>
        <charset val="238"/>
      </rPr>
      <t> </t>
    </r>
    <r>
      <rPr>
        <sz val="11"/>
        <color theme="1"/>
        <rFont val="Czcionka tekstu podstawowego"/>
        <charset val="238"/>
      </rPr>
      <t>payment  of loan </t>
    </r>
    <r>
      <rPr>
        <b/>
        <sz val="11"/>
        <color rgb="FF0000CC"/>
        <rFont val="Czcionka tekstu podstawowego"/>
        <charset val="238"/>
      </rPr>
      <t>installments </t>
    </r>
    <r>
      <rPr>
        <b/>
        <sz val="11"/>
        <color rgb="FF006600"/>
        <rFont val="Czcionka tekstu podstawowego"/>
        <charset val="238"/>
      </rPr>
      <t>at the end</t>
    </r>
    <r>
      <rPr>
        <sz val="11"/>
        <color theme="1"/>
        <rFont val="Czcionka tekstu podstawowego"/>
        <charset val="238"/>
      </rPr>
      <t> of the period with terms specified as arguments in the range </t>
    </r>
    <r>
      <rPr>
        <b/>
        <sz val="11"/>
        <color theme="1"/>
        <rFont val="Czcionka tekstu podstawowego"/>
        <charset val="238"/>
      </rPr>
      <t>B2:B4</t>
    </r>
    <r>
      <rPr>
        <sz val="11"/>
        <color theme="1"/>
        <rFont val="Czcionka tekstu podstawowego"/>
        <charset val="238"/>
      </rPr>
      <t> .</t>
    </r>
  </si>
  <si>
    <r>
      <t xml:space="preserve">The </t>
    </r>
    <r>
      <rPr>
        <u/>
        <sz val="11"/>
        <color theme="1"/>
        <rFont val="Czcionka tekstu podstawowego"/>
        <charset val="238"/>
      </rPr>
      <t>total</t>
    </r>
    <r>
      <rPr>
        <sz val="10"/>
        <rFont val="Arial CE"/>
        <charset val="238"/>
      </rPr>
      <t xml:space="preserve"> </t>
    </r>
    <r>
      <rPr>
        <b/>
        <sz val="11"/>
        <color rgb="FF0000CC"/>
        <rFont val="Czcionka tekstu podstawowego"/>
        <charset val="238"/>
      </rPr>
      <t>amount of interest</t>
    </r>
    <r>
      <rPr>
        <sz val="10"/>
        <rFont val="Arial CE"/>
        <charset val="238"/>
      </rPr>
      <t xml:space="preserve"> paid </t>
    </r>
    <r>
      <rPr>
        <b/>
        <sz val="11"/>
        <color theme="1"/>
        <rFont val="Czcionka tekstu podstawowego"/>
        <charset val="238"/>
      </rPr>
      <t xml:space="preserve">over </t>
    </r>
    <r>
      <rPr>
        <sz val="11"/>
        <color theme="1"/>
        <rFont val="Czcionka tekstu podstawowego"/>
        <charset val="238"/>
      </rPr>
      <t>the</t>
    </r>
    <r>
      <rPr>
        <b/>
        <sz val="11"/>
        <color theme="1"/>
        <rFont val="Czcionka tekstu podstawowego"/>
        <charset val="238"/>
      </rPr>
      <t xml:space="preserve"> </t>
    </r>
    <r>
      <rPr>
        <b/>
        <i/>
        <sz val="11"/>
        <color rgb="FF7030A0"/>
        <rFont val="Czcionka tekstu podstawowego"/>
        <charset val="238"/>
      </rPr>
      <t>entire</t>
    </r>
    <r>
      <rPr>
        <sz val="10"/>
        <rFont val="Arial CE"/>
        <charset val="238"/>
      </rPr>
      <t xml:space="preserve"> loan repayment period (</t>
    </r>
    <r>
      <rPr>
        <b/>
        <sz val="11"/>
        <color theme="1"/>
        <rFont val="Czcionka tekstu podstawowego"/>
        <charset val="238"/>
      </rPr>
      <t>all years</t>
    </r>
    <r>
      <rPr>
        <sz val="10"/>
        <rFont val="Arial CE"/>
        <charset val="238"/>
      </rPr>
      <t xml:space="preserve"> from the </t>
    </r>
    <r>
      <rPr>
        <i/>
        <sz val="11"/>
        <color theme="1"/>
        <rFont val="Czcionka tekstu podstawowego"/>
        <charset val="238"/>
      </rPr>
      <t>first</t>
    </r>
    <r>
      <rPr>
        <sz val="10"/>
        <rFont val="Arial CE"/>
        <charset val="238"/>
      </rPr>
      <t xml:space="preserve"> to the </t>
    </r>
    <r>
      <rPr>
        <i/>
        <sz val="11"/>
        <color theme="1"/>
        <rFont val="Czcionka tekstu podstawowego"/>
        <charset val="238"/>
      </rPr>
      <t>last</t>
    </r>
    <r>
      <rPr>
        <sz val="10"/>
        <rFont val="Arial CE"/>
        <charset val="238"/>
      </rPr>
      <t xml:space="preserve">) with </t>
    </r>
    <r>
      <rPr>
        <b/>
        <sz val="11"/>
        <color rgb="FFC00000"/>
        <rFont val="Czcionka tekstu podstawowego"/>
        <charset val="238"/>
      </rPr>
      <t>quarterly</t>
    </r>
    <r>
      <rPr>
        <sz val="10"/>
        <rFont val="Arial CE"/>
        <charset val="238"/>
      </rPr>
      <t xml:space="preserve"> payment of installments </t>
    </r>
    <r>
      <rPr>
        <b/>
        <sz val="11"/>
        <color rgb="FF006600"/>
        <rFont val="Czcionka tekstu podstawowego"/>
        <charset val="238"/>
      </rPr>
      <t>at the beginning</t>
    </r>
    <r>
      <rPr>
        <sz val="10"/>
        <rFont val="Arial CE"/>
        <charset val="238"/>
      </rPr>
      <t xml:space="preserve"> of the period with the conditions specified as arguments in the range </t>
    </r>
    <r>
      <rPr>
        <b/>
        <sz val="11"/>
        <color theme="1"/>
        <rFont val="Czcionka tekstu podstawowego"/>
        <charset val="238"/>
      </rPr>
      <t>B2:B4</t>
    </r>
    <r>
      <rPr>
        <sz val="10"/>
        <rFont val="Arial CE"/>
        <charset val="238"/>
      </rPr>
      <t xml:space="preserve">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</si>
</sst>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&quot;$&quot;#,##0.00_);[Red]\(&quot;$&quot;#,##0.00\)"/>
    <numFmt numFmtId="165" formatCode="_-* #,##0.00\ &quot;zł&quot;_-;\-* #,##0.00\ &quot;zł&quot;_-;_-* &quot;-&quot;??\ &quot;zł&quot;_-;_-@_-"/>
    <numFmt numFmtId="166" formatCode="_-* #,##0.00\ _z_ł_-;\-* #,##0.00\ _z_ł_-;_-* &quot;-&quot;??\ _z_ł_-;_-@_-"/>
    <numFmt numFmtId="167" formatCode="0.0"/>
    <numFmt numFmtId="168" formatCode="_-* #,##0.000\ _z_ł_-;\-* #,##0.000\ _z_ł_-;_-* &quot;-&quot;??\ _z_ł_-;_-@_-"/>
    <numFmt numFmtId="169" formatCode="#,##0_ ;\-#,##0\ "/>
    <numFmt numFmtId="170" formatCode="#,##0\ &quot;zł&quot;"/>
    <numFmt numFmtId="171" formatCode="[$$-409]#,##0_ ;[Red]\-[$$-409]#,##0\ "/>
    <numFmt numFmtId="172" formatCode="&quot;$&quot;#,##0.00;[Red]&quot;$&quot;#,##0.00"/>
    <numFmt numFmtId="173" formatCode="&quot;$&quot;#,##0.00"/>
  </numFmts>
  <fonts count="69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 CE"/>
      <charset val="238"/>
    </font>
    <font>
      <sz val="10"/>
      <name val="Arial CE"/>
      <charset val="238"/>
    </font>
    <font>
      <sz val="10"/>
      <color indexed="8"/>
      <name val="Arial CE"/>
      <charset val="238"/>
    </font>
    <font>
      <b/>
      <sz val="10"/>
      <color indexed="8"/>
      <name val="Arial CE"/>
      <charset val="238"/>
    </font>
    <font>
      <b/>
      <sz val="10"/>
      <color indexed="62"/>
      <name val="Arial CE"/>
      <family val="2"/>
      <charset val="238"/>
    </font>
    <font>
      <sz val="8"/>
      <name val="Arial CE"/>
      <charset val="238"/>
    </font>
    <font>
      <b/>
      <vertAlign val="subscript"/>
      <sz val="10"/>
      <color indexed="8"/>
      <name val="Arial CE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rgb="FFFF0000"/>
      <name val="Czcionka tekstu podstawowego"/>
      <charset val="238"/>
    </font>
    <font>
      <sz val="10"/>
      <name val="MS Sans Serif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4"/>
      <name val="Times New Roman"/>
      <family val="1"/>
      <charset val="238"/>
    </font>
    <font>
      <b/>
      <sz val="16"/>
      <color rgb="FFC00000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u/>
      <sz val="11"/>
      <color theme="1"/>
      <name val="Arial"/>
      <family val="2"/>
      <charset val="238"/>
    </font>
    <font>
      <b/>
      <sz val="11"/>
      <color rgb="FFC00000"/>
      <name val="Arial"/>
      <family val="2"/>
      <charset val="238"/>
    </font>
    <font>
      <b/>
      <i/>
      <sz val="11"/>
      <color theme="1"/>
      <name val="Arial"/>
      <family val="2"/>
      <charset val="238"/>
    </font>
    <font>
      <b/>
      <sz val="11"/>
      <color rgb="FF7030A0"/>
      <name val="Arial"/>
      <family val="2"/>
      <charset val="238"/>
    </font>
    <font>
      <u/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rgb="FFC00000"/>
      <name val="Arial"/>
      <family val="2"/>
      <charset val="238"/>
    </font>
    <font>
      <b/>
      <sz val="11"/>
      <color rgb="FF0066FF"/>
      <name val="Arial"/>
      <family val="2"/>
      <charset val="238"/>
    </font>
    <font>
      <b/>
      <sz val="14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b/>
      <i/>
      <sz val="11"/>
      <color rgb="FFFFFF00"/>
      <name val="Czcionka tekstu podstawowego"/>
      <charset val="238"/>
    </font>
    <font>
      <sz val="11"/>
      <color theme="1"/>
      <name val="Czcionka tekstu podstawowego"/>
      <charset val="238"/>
    </font>
    <font>
      <u/>
      <sz val="11"/>
      <color theme="1"/>
      <name val="Czcionka tekstu podstawowego"/>
      <charset val="238"/>
    </font>
    <font>
      <b/>
      <sz val="11"/>
      <color rgb="FFC00000"/>
      <name val="Czcionka tekstu podstawowego"/>
      <charset val="238"/>
    </font>
    <font>
      <sz val="11"/>
      <color rgb="FF000000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rgb="FF009900"/>
      <name val="Arial"/>
      <family val="2"/>
      <charset val="238"/>
    </font>
    <font>
      <b/>
      <sz val="11"/>
      <color rgb="FFCC0099"/>
      <name val="Arial"/>
      <family val="2"/>
      <charset val="238"/>
    </font>
    <font>
      <b/>
      <u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3333FF"/>
      <name val="Arial"/>
      <family val="2"/>
      <charset val="238"/>
    </font>
    <font>
      <b/>
      <sz val="11"/>
      <color rgb="FF3333FF"/>
      <name val="Calibri"/>
      <family val="2"/>
      <charset val="238"/>
      <scheme val="minor"/>
    </font>
    <font>
      <b/>
      <u/>
      <sz val="11"/>
      <color rgb="FFC00000"/>
      <name val="Arial"/>
      <family val="2"/>
      <charset val="238"/>
    </font>
    <font>
      <b/>
      <sz val="14"/>
      <color rgb="FFC00000"/>
      <name val="Times New Roman"/>
      <family val="1"/>
      <charset val="238"/>
    </font>
    <font>
      <b/>
      <sz val="14"/>
      <color rgb="FF3333FF"/>
      <name val="Times New Roman"/>
      <family val="1"/>
      <charset val="238"/>
    </font>
    <font>
      <b/>
      <sz val="11"/>
      <color rgb="FF009900"/>
      <name val="Czcionka tekstu podstawowego"/>
      <charset val="238"/>
    </font>
    <font>
      <b/>
      <sz val="11"/>
      <color rgb="FF3333FF"/>
      <name val="Czcionka tekstu podstawowego"/>
      <charset val="238"/>
    </font>
    <font>
      <b/>
      <sz val="11"/>
      <color rgb="FF7030A0"/>
      <name val="Czcionka tekstu podstawowego"/>
      <charset val="238"/>
    </font>
    <font>
      <b/>
      <sz val="11"/>
      <color rgb="FF000000"/>
      <name val="Arial"/>
      <family val="2"/>
      <charset val="238"/>
    </font>
    <font>
      <b/>
      <sz val="16"/>
      <color rgb="FF393939"/>
      <name val="Arial"/>
      <family val="2"/>
      <charset val="238"/>
    </font>
    <font>
      <b/>
      <sz val="14"/>
      <color rgb="FF2F2F2F"/>
      <name val="Segoe UI"/>
      <family val="2"/>
      <charset val="238"/>
    </font>
    <font>
      <sz val="14"/>
      <color rgb="FF2F2F2F"/>
      <name val="Arial"/>
      <family val="2"/>
      <charset val="238"/>
    </font>
    <font>
      <sz val="17.600000000000001"/>
      <color rgb="FF2F2F2F"/>
      <name val="Segoe UI"/>
      <family val="2"/>
      <charset val="238"/>
    </font>
    <font>
      <b/>
      <sz val="11"/>
      <color rgb="FF0000CC"/>
      <name val="Czcionka tekstu podstawowego"/>
      <charset val="238"/>
    </font>
    <font>
      <b/>
      <sz val="11"/>
      <color rgb="FF006600"/>
      <name val="Czcionka tekstu podstawowego"/>
      <charset val="238"/>
    </font>
    <font>
      <sz val="10"/>
      <color rgb="FFFF0000"/>
      <name val="Segoe UI"/>
      <family val="2"/>
      <charset val="238"/>
    </font>
    <font>
      <sz val="18"/>
      <color theme="1"/>
      <name val="Czcionka tekstu podstawowego"/>
      <charset val="238"/>
    </font>
    <font>
      <b/>
      <sz val="14"/>
      <color rgb="FF0000CC"/>
      <name val="Arial"/>
      <family val="2"/>
      <charset val="238"/>
    </font>
    <font>
      <b/>
      <sz val="14"/>
      <color rgb="FF008000"/>
      <name val="Arial"/>
      <family val="2"/>
      <charset val="238"/>
    </font>
    <font>
      <b/>
      <sz val="14"/>
      <color rgb="FFC00000"/>
      <name val="Arial"/>
      <family val="2"/>
      <charset val="238"/>
    </font>
    <font>
      <b/>
      <sz val="14"/>
      <color rgb="FF2F2F2F"/>
      <name val="Arial"/>
      <family val="2"/>
      <charset val="238"/>
    </font>
    <font>
      <i/>
      <sz val="11"/>
      <color theme="1"/>
      <name val="Czcionka tekstu podstawowego"/>
      <charset val="238"/>
    </font>
    <font>
      <sz val="11"/>
      <color rgb="FFC00000"/>
      <name val="Czcionka tekstu podstawowego"/>
      <charset val="238"/>
    </font>
    <font>
      <b/>
      <i/>
      <sz val="11"/>
      <color rgb="FF7030A0"/>
      <name val="Czcionka tekstu podstawowego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rgb="FFFF0000"/>
      <name val="Segoe UI"/>
      <family val="2"/>
      <charset val="238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2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2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99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166" fontId="4" fillId="0" borderId="0" applyFont="0" applyFill="0" applyBorder="0" applyAlignment="0" applyProtection="0"/>
    <xf numFmtId="0" fontId="10" fillId="0" borderId="0"/>
    <xf numFmtId="0" fontId="13" fillId="0" borderId="0"/>
    <xf numFmtId="0" fontId="2" fillId="0" borderId="0"/>
    <xf numFmtId="165" fontId="10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4"/>
    <xf numFmtId="9" fontId="15" fillId="12" borderId="7" xfId="4" applyNumberFormat="1" applyFont="1" applyFill="1" applyBorder="1" applyAlignment="1">
      <alignment horizontal="center" vertical="center"/>
    </xf>
    <xf numFmtId="9" fontId="15" fillId="12" borderId="6" xfId="4" applyNumberFormat="1" applyFont="1" applyFill="1" applyBorder="1" applyAlignment="1">
      <alignment horizontal="center" vertical="center"/>
    </xf>
    <xf numFmtId="0" fontId="14" fillId="0" borderId="0" xfId="4" applyFont="1"/>
    <xf numFmtId="0" fontId="2" fillId="0" borderId="0" xfId="4" applyAlignment="1">
      <alignment horizontal="center" vertical="center"/>
    </xf>
    <xf numFmtId="0" fontId="2" fillId="0" borderId="14" xfId="4" applyBorder="1" applyAlignment="1">
      <alignment horizontal="center" vertical="center"/>
    </xf>
    <xf numFmtId="14" fontId="15" fillId="13" borderId="6" xfId="4" applyNumberFormat="1" applyFont="1" applyFill="1" applyBorder="1" applyAlignment="1">
      <alignment horizontal="center"/>
    </xf>
    <xf numFmtId="14" fontId="15" fillId="13" borderId="7" xfId="4" applyNumberFormat="1" applyFont="1" applyFill="1" applyBorder="1" applyAlignment="1">
      <alignment horizontal="center"/>
    </xf>
    <xf numFmtId="167" fontId="15" fillId="9" borderId="6" xfId="4" applyNumberFormat="1" applyFont="1" applyFill="1" applyBorder="1" applyAlignment="1">
      <alignment horizontal="center" vertical="center"/>
    </xf>
    <xf numFmtId="167" fontId="15" fillId="9" borderId="7" xfId="4" applyNumberFormat="1" applyFont="1" applyFill="1" applyBorder="1" applyAlignment="1">
      <alignment horizontal="center" vertical="center"/>
    </xf>
    <xf numFmtId="167" fontId="15" fillId="6" borderId="6" xfId="4" applyNumberFormat="1" applyFont="1" applyFill="1" applyBorder="1" applyAlignment="1">
      <alignment horizontal="center" vertical="center"/>
    </xf>
    <xf numFmtId="167" fontId="15" fillId="6" borderId="7" xfId="4" applyNumberFormat="1" applyFont="1" applyFill="1" applyBorder="1" applyAlignment="1">
      <alignment horizontal="center" vertical="center"/>
    </xf>
    <xf numFmtId="0" fontId="14" fillId="0" borderId="0" xfId="4" applyFont="1" applyAlignment="1">
      <alignment vertical="center" wrapText="1"/>
    </xf>
    <xf numFmtId="0" fontId="2" fillId="14" borderId="0" xfId="4" applyFill="1" applyAlignment="1">
      <alignment horizontal="center" vertical="center"/>
    </xf>
    <xf numFmtId="0" fontId="2" fillId="7" borderId="0" xfId="4" applyFill="1" applyAlignment="1">
      <alignment horizontal="center" vertical="center"/>
    </xf>
    <xf numFmtId="0" fontId="18" fillId="0" borderId="0" xfId="4" applyFont="1" applyAlignment="1">
      <alignment vertical="center" wrapText="1"/>
    </xf>
    <xf numFmtId="0" fontId="24" fillId="13" borderId="0" xfId="4" applyFont="1" applyFill="1" applyAlignment="1">
      <alignment horizontal="center" vertical="center"/>
    </xf>
    <xf numFmtId="0" fontId="2" fillId="11" borderId="0" xfId="4" applyFill="1" applyAlignment="1">
      <alignment horizontal="center" vertical="center"/>
    </xf>
    <xf numFmtId="2" fontId="2" fillId="12" borderId="0" xfId="4" applyNumberFormat="1" applyFill="1" applyAlignment="1">
      <alignment horizontal="center" vertical="center"/>
    </xf>
    <xf numFmtId="170" fontId="27" fillId="15" borderId="15" xfId="0" applyNumberFormat="1" applyFont="1" applyFill="1" applyBorder="1" applyAlignment="1">
      <alignment horizontal="center" vertical="center"/>
    </xf>
    <xf numFmtId="170" fontId="27" fillId="15" borderId="19" xfId="0" applyNumberFormat="1" applyFont="1" applyFill="1" applyBorder="1" applyAlignment="1">
      <alignment horizontal="center" vertical="center"/>
    </xf>
    <xf numFmtId="0" fontId="16" fillId="16" borderId="20" xfId="0" applyFont="1" applyFill="1" applyBorder="1" applyAlignment="1">
      <alignment horizontal="center" vertical="center" wrapText="1"/>
    </xf>
    <xf numFmtId="0" fontId="16" fillId="10" borderId="21" xfId="0" applyFont="1" applyFill="1" applyBorder="1" applyAlignment="1">
      <alignment horizontal="center" vertical="center" wrapText="1"/>
    </xf>
    <xf numFmtId="0" fontId="0" fillId="17" borderId="23" xfId="0" applyFill="1" applyBorder="1" applyAlignment="1">
      <alignment horizontal="center" vertical="center"/>
    </xf>
    <xf numFmtId="2" fontId="28" fillId="10" borderId="22" xfId="0" applyNumberFormat="1" applyFont="1" applyFill="1" applyBorder="1" applyAlignment="1">
      <alignment horizontal="center" vertical="center" wrapText="1"/>
    </xf>
    <xf numFmtId="0" fontId="10" fillId="5" borderId="0" xfId="2" applyFill="1"/>
    <xf numFmtId="0" fontId="10" fillId="19" borderId="1" xfId="2" applyFill="1" applyBorder="1"/>
    <xf numFmtId="14" fontId="10" fillId="19" borderId="1" xfId="2" applyNumberFormat="1" applyFill="1" applyBorder="1" applyAlignment="1">
      <alignment horizontal="center"/>
    </xf>
    <xf numFmtId="0" fontId="10" fillId="19" borderId="1" xfId="2" applyFill="1" applyBorder="1" applyAlignment="1">
      <alignment horizontal="center"/>
    </xf>
    <xf numFmtId="165" fontId="0" fillId="19" borderId="1" xfId="5" applyFont="1" applyFill="1" applyBorder="1"/>
    <xf numFmtId="14" fontId="10" fillId="5" borderId="0" xfId="2" applyNumberFormat="1" applyFill="1" applyAlignment="1">
      <alignment horizontal="center"/>
    </xf>
    <xf numFmtId="0" fontId="10" fillId="5" borderId="0" xfId="2" applyFill="1" applyAlignment="1">
      <alignment horizontal="center"/>
    </xf>
    <xf numFmtId="0" fontId="10" fillId="6" borderId="1" xfId="2" applyFill="1" applyBorder="1" applyAlignment="1">
      <alignment horizontal="center" vertical="center"/>
    </xf>
    <xf numFmtId="0" fontId="11" fillId="11" borderId="1" xfId="2" applyFont="1" applyFill="1" applyBorder="1" applyAlignment="1">
      <alignment vertical="center" wrapText="1"/>
    </xf>
    <xf numFmtId="0" fontId="15" fillId="9" borderId="6" xfId="4" applyFont="1" applyFill="1" applyBorder="1" applyAlignment="1">
      <alignment horizontal="center" vertical="center"/>
    </xf>
    <xf numFmtId="2" fontId="15" fillId="12" borderId="6" xfId="4" applyNumberFormat="1" applyFont="1" applyFill="1" applyBorder="1" applyAlignment="1">
      <alignment horizontal="center" vertical="center"/>
    </xf>
    <xf numFmtId="0" fontId="2" fillId="11" borderId="6" xfId="4" applyFill="1" applyBorder="1"/>
    <xf numFmtId="1" fontId="15" fillId="13" borderId="9" xfId="4" applyNumberFormat="1" applyFont="1" applyFill="1" applyBorder="1" applyAlignment="1">
      <alignment horizontal="center"/>
    </xf>
    <xf numFmtId="1" fontId="15" fillId="13" borderId="10" xfId="4" applyNumberFormat="1" applyFont="1" applyFill="1" applyBorder="1" applyAlignment="1">
      <alignment horizontal="center"/>
    </xf>
    <xf numFmtId="167" fontId="0" fillId="6" borderId="8" xfId="0" applyNumberFormat="1" applyFill="1" applyBorder="1" applyAlignment="1">
      <alignment horizontal="center"/>
    </xf>
    <xf numFmtId="167" fontId="0" fillId="6" borderId="9" xfId="0" applyNumberFormat="1" applyFill="1" applyBorder="1" applyAlignment="1">
      <alignment horizontal="center"/>
    </xf>
    <xf numFmtId="167" fontId="0" fillId="6" borderId="10" xfId="0" applyNumberFormat="1" applyFill="1" applyBorder="1" applyAlignment="1">
      <alignment horizontal="center"/>
    </xf>
    <xf numFmtId="0" fontId="10" fillId="19" borderId="5" xfId="2" applyFill="1" applyBorder="1"/>
    <xf numFmtId="14" fontId="10" fillId="19" borderId="5" xfId="2" applyNumberFormat="1" applyFill="1" applyBorder="1" applyAlignment="1">
      <alignment horizontal="center"/>
    </xf>
    <xf numFmtId="0" fontId="10" fillId="19" borderId="5" xfId="2" applyFill="1" applyBorder="1" applyAlignment="1">
      <alignment horizontal="center"/>
    </xf>
    <xf numFmtId="165" fontId="0" fillId="19" borderId="5" xfId="5" applyFont="1" applyFill="1" applyBorder="1"/>
    <xf numFmtId="0" fontId="10" fillId="19" borderId="21" xfId="2" applyFill="1" applyBorder="1" applyAlignment="1">
      <alignment horizontal="center"/>
    </xf>
    <xf numFmtId="14" fontId="10" fillId="19" borderId="21" xfId="2" applyNumberFormat="1" applyFill="1" applyBorder="1" applyAlignment="1">
      <alignment horizontal="center"/>
    </xf>
    <xf numFmtId="0" fontId="10" fillId="19" borderId="21" xfId="2" applyFill="1" applyBorder="1"/>
    <xf numFmtId="165" fontId="0" fillId="19" borderId="21" xfId="5" applyFont="1" applyFill="1" applyBorder="1"/>
    <xf numFmtId="0" fontId="29" fillId="18" borderId="11" xfId="2" applyFont="1" applyFill="1" applyBorder="1" applyAlignment="1">
      <alignment horizontal="center" vertical="center"/>
    </xf>
    <xf numFmtId="14" fontId="29" fillId="18" borderId="12" xfId="2" applyNumberFormat="1" applyFont="1" applyFill="1" applyBorder="1" applyAlignment="1">
      <alignment horizontal="center" vertical="center" wrapText="1"/>
    </xf>
    <xf numFmtId="0" fontId="29" fillId="18" borderId="12" xfId="2" applyFont="1" applyFill="1" applyBorder="1" applyAlignment="1">
      <alignment horizontal="center" vertical="center"/>
    </xf>
    <xf numFmtId="0" fontId="10" fillId="19" borderId="24" xfId="2" applyFill="1" applyBorder="1" applyAlignment="1">
      <alignment horizontal="center"/>
    </xf>
    <xf numFmtId="0" fontId="10" fillId="19" borderId="25" xfId="2" applyFill="1" applyBorder="1" applyAlignment="1">
      <alignment horizontal="center"/>
    </xf>
    <xf numFmtId="0" fontId="10" fillId="19" borderId="26" xfId="2" applyFill="1" applyBorder="1"/>
    <xf numFmtId="0" fontId="10" fillId="5" borderId="1" xfId="2" applyFill="1" applyBorder="1"/>
    <xf numFmtId="0" fontId="10" fillId="5" borderId="26" xfId="2" applyFill="1" applyBorder="1"/>
    <xf numFmtId="0" fontId="10" fillId="6" borderId="1" xfId="2" applyFill="1" applyBorder="1" applyAlignment="1">
      <alignment horizontal="center"/>
    </xf>
    <xf numFmtId="0" fontId="10" fillId="6" borderId="26" xfId="2" applyFill="1" applyBorder="1" applyAlignment="1">
      <alignment horizontal="center"/>
    </xf>
    <xf numFmtId="14" fontId="10" fillId="20" borderId="1" xfId="2" applyNumberFormat="1" applyFill="1" applyBorder="1" applyAlignment="1">
      <alignment horizontal="center"/>
    </xf>
    <xf numFmtId="14" fontId="10" fillId="20" borderId="26" xfId="2" applyNumberFormat="1" applyFill="1" applyBorder="1" applyAlignment="1">
      <alignment horizontal="center"/>
    </xf>
    <xf numFmtId="0" fontId="34" fillId="0" borderId="3" xfId="0" applyFont="1" applyBorder="1"/>
    <xf numFmtId="0" fontId="34" fillId="0" borderId="4" xfId="0" applyFont="1" applyBorder="1"/>
    <xf numFmtId="0" fontId="34" fillId="0" borderId="6" xfId="0" applyFont="1" applyBorder="1"/>
    <xf numFmtId="0" fontId="34" fillId="0" borderId="7" xfId="0" applyFont="1" applyBorder="1"/>
    <xf numFmtId="0" fontId="20" fillId="0" borderId="0" xfId="4" applyFont="1" applyAlignment="1">
      <alignment vertical="center" wrapText="1"/>
    </xf>
    <xf numFmtId="0" fontId="3" fillId="21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29" fillId="18" borderId="13" xfId="2" applyFont="1" applyFill="1" applyBorder="1" applyAlignment="1">
      <alignment horizontal="center" vertical="center" wrapText="1"/>
    </xf>
    <xf numFmtId="0" fontId="0" fillId="13" borderId="23" xfId="5" applyNumberFormat="1" applyFont="1" applyFill="1" applyBorder="1" applyAlignment="1">
      <alignment horizontal="center"/>
    </xf>
    <xf numFmtId="0" fontId="10" fillId="0" borderId="0" xfId="2"/>
    <xf numFmtId="0" fontId="50" fillId="0" borderId="0" xfId="2" applyFont="1"/>
    <xf numFmtId="9" fontId="52" fillId="5" borderId="28" xfId="2" applyNumberFormat="1" applyFont="1" applyFill="1" applyBorder="1" applyAlignment="1">
      <alignment horizontal="center" vertical="center" wrapText="1"/>
    </xf>
    <xf numFmtId="0" fontId="52" fillId="20" borderId="28" xfId="2" applyFont="1" applyFill="1" applyBorder="1" applyAlignment="1">
      <alignment horizontal="center" vertical="center" wrapText="1"/>
    </xf>
    <xf numFmtId="0" fontId="30" fillId="6" borderId="15" xfId="0" applyFont="1" applyFill="1" applyBorder="1" applyAlignment="1">
      <alignment horizontal="center" vertical="center" wrapText="1"/>
    </xf>
    <xf numFmtId="0" fontId="56" fillId="0" borderId="0" xfId="2" applyFont="1"/>
    <xf numFmtId="0" fontId="49" fillId="22" borderId="31" xfId="0" applyFont="1" applyFill="1" applyBorder="1" applyAlignment="1">
      <alignment horizontal="center" vertical="center" wrapText="1"/>
    </xf>
    <xf numFmtId="0" fontId="57" fillId="23" borderId="32" xfId="0" applyFont="1" applyFill="1" applyBorder="1" applyAlignment="1">
      <alignment horizontal="center" vertical="center" wrapText="1"/>
    </xf>
    <xf numFmtId="0" fontId="51" fillId="24" borderId="33" xfId="0" applyFont="1" applyFill="1" applyBorder="1" applyAlignment="1">
      <alignment horizontal="center" vertical="center" wrapText="1"/>
    </xf>
    <xf numFmtId="0" fontId="51" fillId="23" borderId="29" xfId="0" applyFont="1" applyFill="1" applyBorder="1" applyAlignment="1">
      <alignment horizontal="center" vertical="center" wrapText="1"/>
    </xf>
    <xf numFmtId="171" fontId="52" fillId="13" borderId="29" xfId="2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0" fillId="0" borderId="0" xfId="2" applyAlignment="1">
      <alignment wrapText="1"/>
    </xf>
    <xf numFmtId="0" fontId="5" fillId="0" borderId="34" xfId="0" applyFont="1" applyBorder="1"/>
    <xf numFmtId="0" fontId="16" fillId="3" borderId="16" xfId="4" applyFont="1" applyFill="1" applyBorder="1" applyAlignment="1">
      <alignment horizontal="center" vertical="center" wrapText="1"/>
    </xf>
    <xf numFmtId="0" fontId="16" fillId="3" borderId="17" xfId="4" applyFont="1" applyFill="1" applyBorder="1" applyAlignment="1">
      <alignment horizontal="center" vertical="center" wrapText="1"/>
    </xf>
    <xf numFmtId="0" fontId="16" fillId="3" borderId="18" xfId="4" applyFont="1" applyFill="1" applyBorder="1" applyAlignment="1">
      <alignment horizontal="center" vertical="center" wrapText="1"/>
    </xf>
    <xf numFmtId="164" fontId="55" fillId="0" borderId="30" xfId="2" applyNumberFormat="1" applyFont="1" applyBorder="1" applyAlignment="1">
      <alignment horizontal="center" vertical="center"/>
    </xf>
    <xf numFmtId="0" fontId="66" fillId="25" borderId="36" xfId="0" applyFont="1" applyFill="1" applyBorder="1" applyAlignment="1">
      <alignment horizontal="center" vertical="center" wrapText="1"/>
    </xf>
    <xf numFmtId="0" fontId="66" fillId="25" borderId="37" xfId="0" applyFont="1" applyFill="1" applyBorder="1" applyAlignment="1">
      <alignment horizontal="center" vertical="center" wrapText="1"/>
    </xf>
    <xf numFmtId="0" fontId="66" fillId="25" borderId="38" xfId="0" applyFont="1" applyFill="1" applyBorder="1" applyAlignment="1">
      <alignment horizontal="center" vertical="center" wrapText="1"/>
    </xf>
    <xf numFmtId="168" fontId="5" fillId="4" borderId="40" xfId="1" applyNumberFormat="1" applyFont="1" applyFill="1" applyBorder="1" applyAlignment="1"/>
    <xf numFmtId="169" fontId="0" fillId="9" borderId="14" xfId="0" applyNumberFormat="1" applyFill="1" applyBorder="1"/>
    <xf numFmtId="173" fontId="29" fillId="18" borderId="12" xfId="2" applyNumberFormat="1" applyFont="1" applyFill="1" applyBorder="1" applyAlignment="1">
      <alignment horizontal="center" vertical="center"/>
    </xf>
    <xf numFmtId="173" fontId="0" fillId="19" borderId="1" xfId="5" applyNumberFormat="1" applyFont="1" applyFill="1" applyBorder="1"/>
    <xf numFmtId="173" fontId="0" fillId="19" borderId="26" xfId="5" applyNumberFormat="1" applyFont="1" applyFill="1" applyBorder="1"/>
    <xf numFmtId="0" fontId="0" fillId="0" borderId="42" xfId="0" applyBorder="1" applyAlignment="1">
      <alignment horizontal="center"/>
    </xf>
    <xf numFmtId="0" fontId="5" fillId="0" borderId="43" xfId="0" applyFont="1" applyBorder="1"/>
    <xf numFmtId="4" fontId="5" fillId="0" borderId="9" xfId="1" applyNumberFormat="1" applyFont="1" applyFill="1" applyBorder="1" applyAlignment="1"/>
    <xf numFmtId="4" fontId="5" fillId="0" borderId="44" xfId="1" applyNumberFormat="1" applyFont="1" applyFill="1" applyBorder="1" applyAlignment="1"/>
    <xf numFmtId="172" fontId="68" fillId="0" borderId="7" xfId="0" applyNumberFormat="1" applyFont="1" applyBorder="1" applyAlignment="1">
      <alignment horizontal="center" vertical="center"/>
    </xf>
    <xf numFmtId="0" fontId="7" fillId="4" borderId="39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6" fillId="8" borderId="41" xfId="0" applyFont="1" applyFill="1" applyBorder="1" applyAlignment="1">
      <alignment horizontal="right"/>
    </xf>
    <xf numFmtId="0" fontId="6" fillId="8" borderId="35" xfId="0" applyFont="1" applyFill="1" applyBorder="1" applyAlignment="1">
      <alignment horizontal="right"/>
    </xf>
    <xf numFmtId="0" fontId="48" fillId="0" borderId="27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67" fillId="0" borderId="0" xfId="0" applyFont="1" applyAlignment="1">
      <alignment horizontal="center"/>
    </xf>
    <xf numFmtId="0" fontId="17" fillId="0" borderId="0" xfId="4" applyFont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omma" xfId="1" builtinId="3"/>
    <cellStyle name="Normal" xfId="0" builtinId="0"/>
    <cellStyle name="Normalny 2" xfId="2" xr:uid="{00000000-0005-0000-0000-000002000000}"/>
    <cellStyle name="Normalny 3" xfId="3" xr:uid="{00000000-0005-0000-0000-000003000000}"/>
    <cellStyle name="Normalny 3 2" xfId="4" xr:uid="{00000000-0005-0000-0000-000004000000}"/>
    <cellStyle name="Walutowy 2" xfId="5" xr:uid="{00000000-0005-0000-0000-000005000000}"/>
  </cellStyles>
  <dxfs count="1"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Styl tabeli 1" pivot="0" count="1" xr9:uid="{00000000-0011-0000-FFFF-FFFF00000000}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9900"/>
      <color rgb="FFCC00CC"/>
      <color rgb="FF3333FF"/>
      <color rgb="FFCCECFF"/>
      <color rgb="FF99CCFF"/>
      <color rgb="FF0066FF"/>
      <color rgb="FFCC0099"/>
      <color rgb="FF99FF99"/>
      <color rgb="FFFFFF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"/>
  <sheetViews>
    <sheetView workbookViewId="0">
      <selection activeCell="E33" sqref="E33"/>
    </sheetView>
  </sheetViews>
  <sheetFormatPr defaultRowHeight="13.2"/>
  <cols>
    <col min="1" max="1" width="11.6640625" customWidth="1"/>
    <col min="2" max="2" width="8.33203125" customWidth="1"/>
    <col min="3" max="3" width="12.109375" customWidth="1"/>
    <col min="4" max="4" width="16.109375" bestFit="1" customWidth="1"/>
    <col min="6" max="7" width="12.33203125" customWidth="1"/>
  </cols>
  <sheetData>
    <row r="3" spans="1:7" ht="16.2" thickBot="1">
      <c r="A3" s="121" t="s">
        <v>59</v>
      </c>
      <c r="B3" s="121"/>
      <c r="C3" s="121"/>
      <c r="D3" s="121"/>
      <c r="F3" s="119" t="s">
        <v>62</v>
      </c>
      <c r="G3" s="120"/>
    </row>
    <row r="4" spans="1:7" ht="33" customHeight="1">
      <c r="A4" s="102" t="s">
        <v>60</v>
      </c>
      <c r="B4" s="103" t="s">
        <v>0</v>
      </c>
      <c r="C4" s="103" t="s">
        <v>1</v>
      </c>
      <c r="D4" s="104" t="s">
        <v>61</v>
      </c>
      <c r="F4" s="5" t="s">
        <v>2</v>
      </c>
      <c r="G4" s="5" t="s">
        <v>3</v>
      </c>
    </row>
    <row r="5" spans="1:7" ht="15" customHeight="1">
      <c r="A5" s="7" t="s">
        <v>4</v>
      </c>
      <c r="B5" s="97">
        <v>3</v>
      </c>
      <c r="C5" s="97">
        <v>4</v>
      </c>
      <c r="D5" s="112">
        <f>SQRT(($F$5-B5)^2+($G$5-C5)^2)</f>
        <v>3.6055512754639891</v>
      </c>
      <c r="F5" s="4">
        <v>5</v>
      </c>
      <c r="G5" s="4">
        <v>1</v>
      </c>
    </row>
    <row r="6" spans="1:7" ht="15" customHeight="1">
      <c r="A6" s="7" t="s">
        <v>5</v>
      </c>
      <c r="B6" s="97">
        <v>5</v>
      </c>
      <c r="C6" s="97">
        <v>6</v>
      </c>
      <c r="D6" s="112">
        <f t="shared" ref="D6:D15" si="0">SQRT(($F$5-B6)^2+($G$5-C6)^2)</f>
        <v>5</v>
      </c>
    </row>
    <row r="7" spans="1:7" ht="15" customHeight="1">
      <c r="A7" s="7" t="s">
        <v>6</v>
      </c>
      <c r="B7" s="97">
        <v>7</v>
      </c>
      <c r="C7" s="97">
        <v>8</v>
      </c>
      <c r="D7" s="112">
        <f t="shared" si="0"/>
        <v>7.2801098892805181</v>
      </c>
    </row>
    <row r="8" spans="1:7" ht="15" customHeight="1">
      <c r="A8" s="7" t="s">
        <v>7</v>
      </c>
      <c r="B8" s="97">
        <v>3</v>
      </c>
      <c r="C8" s="97">
        <v>1</v>
      </c>
      <c r="D8" s="112">
        <f t="shared" si="0"/>
        <v>2</v>
      </c>
    </row>
    <row r="9" spans="1:7" ht="15" customHeight="1">
      <c r="A9" s="7" t="s">
        <v>8</v>
      </c>
      <c r="B9" s="97">
        <v>8</v>
      </c>
      <c r="C9" s="97">
        <v>5</v>
      </c>
      <c r="D9" s="112">
        <f t="shared" si="0"/>
        <v>5</v>
      </c>
    </row>
    <row r="10" spans="1:7" ht="15" customHeight="1">
      <c r="A10" s="7" t="s">
        <v>9</v>
      </c>
      <c r="B10" s="97">
        <v>6</v>
      </c>
      <c r="C10" s="97">
        <v>4</v>
      </c>
      <c r="D10" s="112">
        <f t="shared" si="0"/>
        <v>3.1622776601683795</v>
      </c>
    </row>
    <row r="11" spans="1:7" ht="15" customHeight="1">
      <c r="A11" s="7" t="s">
        <v>10</v>
      </c>
      <c r="B11" s="97">
        <v>4</v>
      </c>
      <c r="C11" s="97">
        <v>7</v>
      </c>
      <c r="D11" s="112">
        <f t="shared" si="0"/>
        <v>6.0827625302982193</v>
      </c>
    </row>
    <row r="12" spans="1:7" ht="15" customHeight="1">
      <c r="A12" s="7" t="s">
        <v>11</v>
      </c>
      <c r="B12" s="97">
        <v>4</v>
      </c>
      <c r="C12" s="97">
        <v>6</v>
      </c>
      <c r="D12" s="112">
        <f t="shared" si="0"/>
        <v>5.0990195135927845</v>
      </c>
    </row>
    <row r="13" spans="1:7" ht="15" customHeight="1">
      <c r="A13" s="7" t="s">
        <v>12</v>
      </c>
      <c r="B13" s="97">
        <v>5</v>
      </c>
      <c r="C13" s="97">
        <v>4</v>
      </c>
      <c r="D13" s="112">
        <f t="shared" si="0"/>
        <v>3</v>
      </c>
    </row>
    <row r="14" spans="1:7" ht="15" customHeight="1">
      <c r="A14" s="7" t="s">
        <v>13</v>
      </c>
      <c r="B14" s="97">
        <v>6</v>
      </c>
      <c r="C14" s="97">
        <v>7</v>
      </c>
      <c r="D14" s="112">
        <f t="shared" si="0"/>
        <v>6.0827625302982193</v>
      </c>
    </row>
    <row r="15" spans="1:7" ht="15" customHeight="1" thickBot="1">
      <c r="A15" s="110" t="s">
        <v>14</v>
      </c>
      <c r="B15" s="111">
        <v>5</v>
      </c>
      <c r="C15" s="111">
        <v>3</v>
      </c>
      <c r="D15" s="113">
        <f t="shared" si="0"/>
        <v>2</v>
      </c>
    </row>
    <row r="16" spans="1:7" ht="13.8" thickTop="1">
      <c r="A16" s="115" t="s">
        <v>63</v>
      </c>
      <c r="B16" s="116"/>
      <c r="C16" s="116"/>
      <c r="D16" s="105">
        <f>SUM(D5:D15)</f>
        <v>48.312483399102113</v>
      </c>
    </row>
    <row r="17" spans="1:4" ht="13.8" thickBot="1">
      <c r="A17" s="117" t="s">
        <v>64</v>
      </c>
      <c r="B17" s="118"/>
      <c r="C17" s="118"/>
      <c r="D17" s="106">
        <f>MIN(D5:D15)</f>
        <v>2</v>
      </c>
    </row>
  </sheetData>
  <mergeCells count="4">
    <mergeCell ref="A16:C16"/>
    <mergeCell ref="A17:C17"/>
    <mergeCell ref="F3:G3"/>
    <mergeCell ref="A3:D3"/>
  </mergeCells>
  <phoneticPr fontId="8" type="noConversion"/>
  <printOptions gridLines="1" gridLinesSet="0"/>
  <pageMargins left="0.75" right="0.75" top="1" bottom="1" header="0.5" footer="0.5"/>
  <pageSetup paperSize="9" orientation="portrait" horizontalDpi="120" verticalDpi="72" r:id="rId1"/>
  <headerFooter alignWithMargins="0">
    <oddHeader>&amp;A</oddHeader>
    <oddFooter>Strona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DM41"/>
  <sheetViews>
    <sheetView zoomScale="85" zoomScaleNormal="85" workbookViewId="0">
      <pane ySplit="2" topLeftCell="A30" activePane="bottomLeft" state="frozen"/>
      <selection pane="bottomLeft" activeCell="I38" sqref="I38"/>
    </sheetView>
  </sheetViews>
  <sheetFormatPr defaultColWidth="0" defaultRowHeight="14.4"/>
  <cols>
    <col min="1" max="1" width="8.5546875" style="12" customWidth="1"/>
    <col min="2" max="2" width="10" style="12" customWidth="1"/>
    <col min="3" max="3" width="11.6640625" style="12" customWidth="1"/>
    <col min="4" max="4" width="9.6640625" style="12" customWidth="1"/>
    <col min="5" max="5" width="15" style="12" customWidth="1"/>
    <col min="6" max="6" width="13.109375" style="12" customWidth="1"/>
    <col min="7" max="7" width="16.88671875" style="12" customWidth="1"/>
    <col min="8" max="8" width="17.5546875" style="12" customWidth="1"/>
    <col min="9" max="9" width="14.5546875" style="12" customWidth="1"/>
    <col min="10" max="10" width="15.33203125" style="12" customWidth="1"/>
    <col min="11" max="11" width="16.5546875" style="12" customWidth="1"/>
    <col min="12" max="12" width="13.5546875" style="12" customWidth="1"/>
    <col min="13" max="13" width="15.6640625" style="12" customWidth="1"/>
    <col min="14" max="14" width="14" style="12" customWidth="1"/>
    <col min="15" max="15" width="13.5546875" style="12" customWidth="1"/>
    <col min="16" max="16341" width="9.109375" style="12" hidden="1"/>
    <col min="16342" max="16342" width="6.6640625" style="12" customWidth="1"/>
    <col min="16343" max="16343" width="8.6640625" style="12" customWidth="1"/>
    <col min="16344" max="16344" width="8" style="12" customWidth="1"/>
    <col min="16345" max="16345" width="6.44140625" style="12" customWidth="1"/>
    <col min="16346" max="16346" width="15.109375" style="12" customWidth="1"/>
    <col min="16347" max="16347" width="10.5546875" style="12" customWidth="1"/>
    <col min="16348" max="16348" width="10.109375" style="12" customWidth="1"/>
    <col min="16349" max="16349" width="9" style="12" customWidth="1"/>
    <col min="16350" max="16350" width="16.88671875" style="12" customWidth="1"/>
    <col min="16351" max="16351" width="13.109375" style="12" customWidth="1"/>
    <col min="16352" max="16352" width="10.6640625" style="12" customWidth="1"/>
    <col min="16353" max="16353" width="12.5546875" style="12" customWidth="1"/>
    <col min="16354" max="16354" width="11.5546875" style="12" customWidth="1"/>
    <col min="16355" max="16355" width="9.5546875" style="12" customWidth="1"/>
    <col min="16356" max="16356" width="10.33203125" style="12" customWidth="1"/>
    <col min="16357" max="16357" width="0.109375" style="12" customWidth="1"/>
    <col min="16358" max="16358" width="4.5546875" style="12" customWidth="1"/>
    <col min="16359" max="16359" width="6.88671875" style="12" customWidth="1"/>
    <col min="16360" max="16360" width="4.6640625" style="12" customWidth="1"/>
    <col min="16361" max="16361" width="12.33203125" style="12" customWidth="1"/>
    <col min="16362" max="16362" width="11.6640625" style="12" customWidth="1"/>
    <col min="16363" max="16363" width="11.88671875" style="12" customWidth="1"/>
    <col min="16364" max="16364" width="11.6640625" style="12" customWidth="1"/>
    <col min="16365" max="16365" width="10.5546875" style="12" customWidth="1"/>
    <col min="16366" max="16366" width="13.6640625" style="12" customWidth="1"/>
    <col min="16367" max="16367" width="16" style="12" customWidth="1"/>
    <col min="16368" max="16368" width="17.6640625" style="12" customWidth="1"/>
    <col min="16369" max="16369" width="20.6640625" style="12" customWidth="1"/>
    <col min="16370" max="16370" width="7.6640625" style="12" customWidth="1"/>
    <col min="16371" max="16372" width="8.33203125" style="12" customWidth="1"/>
    <col min="16373" max="16373" width="9.33203125" style="12" customWidth="1"/>
    <col min="16374" max="16374" width="11.109375" style="12" customWidth="1"/>
    <col min="16375" max="16375" width="14.88671875" style="12" customWidth="1"/>
    <col min="16376" max="16376" width="23.6640625" style="12" customWidth="1"/>
    <col min="16377" max="16377" width="79" style="12" customWidth="1"/>
    <col min="16378" max="16378" width="61.33203125" style="12" customWidth="1"/>
    <col min="16379" max="16379" width="69" style="12" customWidth="1"/>
    <col min="16380" max="16380" width="79" style="12" customWidth="1"/>
    <col min="16381" max="16381" width="47.44140625" style="12" customWidth="1"/>
    <col min="16382" max="16382" width="37.109375" style="12" customWidth="1"/>
    <col min="16383" max="16383" width="19.88671875" style="12" customWidth="1"/>
    <col min="16384" max="16384" width="32.44140625" style="12" customWidth="1"/>
  </cols>
  <sheetData>
    <row r="1" spans="1:16" s="15" customFormat="1" ht="21">
      <c r="A1" s="122" t="s">
        <v>152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6" ht="15" thickBot="1"/>
    <row r="3" spans="1:16" ht="85.5" customHeight="1">
      <c r="A3" s="98" t="s">
        <v>65</v>
      </c>
      <c r="B3" s="98" t="s">
        <v>66</v>
      </c>
      <c r="C3" s="99" t="s">
        <v>67</v>
      </c>
      <c r="D3" s="99" t="s">
        <v>68</v>
      </c>
      <c r="E3" s="99" t="s">
        <v>69</v>
      </c>
      <c r="F3" s="99" t="s">
        <v>70</v>
      </c>
      <c r="G3" s="99" t="s">
        <v>71</v>
      </c>
      <c r="H3" s="99" t="s">
        <v>72</v>
      </c>
      <c r="I3" s="99" t="s">
        <v>73</v>
      </c>
      <c r="J3" s="99" t="s">
        <v>74</v>
      </c>
      <c r="K3" s="99" t="s">
        <v>143</v>
      </c>
      <c r="L3" s="99" t="s">
        <v>75</v>
      </c>
      <c r="M3" s="100" t="s">
        <v>76</v>
      </c>
      <c r="N3"/>
      <c r="O3"/>
      <c r="P3" s="33" t="s">
        <v>39</v>
      </c>
    </row>
    <row r="4" spans="1:16" ht="15.6">
      <c r="A4" s="16" t="s">
        <v>4</v>
      </c>
      <c r="B4" s="74" t="s">
        <v>87</v>
      </c>
      <c r="C4" s="76" t="s">
        <v>116</v>
      </c>
      <c r="D4" s="18" t="s">
        <v>36</v>
      </c>
      <c r="E4" s="46" t="str">
        <f>CONCATENATE(MID(B4,1,3),"-",MID(C4,1,3),"_",D4)</f>
        <v>Ada-Joy_I A</v>
      </c>
      <c r="F4" s="14" t="s">
        <v>135</v>
      </c>
      <c r="G4" s="22">
        <v>4</v>
      </c>
      <c r="H4" s="22">
        <v>4</v>
      </c>
      <c r="I4" s="20">
        <v>3</v>
      </c>
      <c r="J4" s="22">
        <f>IF(I4&lt;=Score!$D$7,Score!$E$7,IF(I4&lt;Score!$D$8,Score!$E$8,IF(I4&lt;Score!$D$9,Score!$E$9,Score!$E$10)))</f>
        <v>2</v>
      </c>
      <c r="K4" s="47">
        <f>AVERAGE(G4,H4,J4)</f>
        <v>3.3333333333333335</v>
      </c>
      <c r="L4" s="48" t="str">
        <f>IF(AND(K4&gt;=4.8,K4&lt;=5,F4="exemplary"),"Cash reward",IF(AND(K4&gt;=4.5,K4&lt;4.8,OR(F4="exemplary",F4="Very good")),"Book award","do not recieve"))</f>
        <v>do not recieve</v>
      </c>
      <c r="M4" s="49">
        <v>5</v>
      </c>
      <c r="N4"/>
      <c r="O4"/>
      <c r="P4" s="35">
        <f t="array" ref="P4:P7">FREQUENCY($F$4:$F$15,$J$5:$J$8)</f>
        <v>0</v>
      </c>
    </row>
    <row r="5" spans="1:16" ht="15.6">
      <c r="A5" s="16" t="s">
        <v>5</v>
      </c>
      <c r="B5" s="74" t="s">
        <v>88</v>
      </c>
      <c r="C5" s="76" t="s">
        <v>117</v>
      </c>
      <c r="D5" s="18" t="s">
        <v>36</v>
      </c>
      <c r="E5" s="46" t="str">
        <f t="shared" ref="E5:E33" si="0">CONCATENATE(MID(B5,1,3),"-",MID(C5,1,3),"_",D5)</f>
        <v>Bir-Lan_I A</v>
      </c>
      <c r="F5" s="14" t="s">
        <v>136</v>
      </c>
      <c r="G5" s="22">
        <v>3</v>
      </c>
      <c r="H5" s="22">
        <v>5</v>
      </c>
      <c r="I5" s="20">
        <v>4.5</v>
      </c>
      <c r="J5" s="22">
        <f>IF(I5&lt;=Score!$D$7,Score!$E$7,IF(I5&lt;Score!$D$8,Score!$E$8,IF(I5&lt;Score!$D$9,Score!$E$9,Score!$E$10)))</f>
        <v>3</v>
      </c>
      <c r="K5" s="47">
        <f t="shared" ref="K5:K33" si="1">AVERAGE(G5,H5,J5)</f>
        <v>3.6666666666666665</v>
      </c>
      <c r="L5" s="48" t="str">
        <f t="shared" ref="L5:L33" si="2">IF(AND(K5&gt;=4.8,K5&lt;=5,F5="exemplary"),"Cash reward",IF(AND(K5&gt;=4.5,K5&lt;4.8,OR(F5="exemplary",F5="Very good")),"Book award","do not recieve"))</f>
        <v>do not recieve</v>
      </c>
      <c r="M5" s="49">
        <v>3</v>
      </c>
      <c r="N5"/>
      <c r="O5"/>
      <c r="P5" s="35">
        <v>0</v>
      </c>
    </row>
    <row r="6" spans="1:16" ht="15.6">
      <c r="A6" s="16" t="s">
        <v>6</v>
      </c>
      <c r="B6" s="74" t="s">
        <v>77</v>
      </c>
      <c r="C6" s="76" t="s">
        <v>106</v>
      </c>
      <c r="D6" s="18" t="s">
        <v>36</v>
      </c>
      <c r="E6" s="46" t="str">
        <f t="shared" si="0"/>
        <v>Bjo-Rob_I A</v>
      </c>
      <c r="F6" s="14" t="s">
        <v>135</v>
      </c>
      <c r="G6" s="22">
        <v>5</v>
      </c>
      <c r="H6" s="22">
        <v>5</v>
      </c>
      <c r="I6" s="20">
        <v>6.5</v>
      </c>
      <c r="J6" s="22">
        <f>IF(I6&lt;=Score!$D$7,Score!$E$7,IF(I6&lt;Score!$D$8,Score!$E$8,IF(I6&lt;Score!$D$9,Score!$E$9,Score!$E$10)))</f>
        <v>4</v>
      </c>
      <c r="K6" s="47">
        <f t="shared" si="1"/>
        <v>4.666666666666667</v>
      </c>
      <c r="L6" s="48" t="str">
        <f t="shared" si="2"/>
        <v>Book award</v>
      </c>
      <c r="M6" s="49">
        <v>10</v>
      </c>
      <c r="N6"/>
      <c r="O6"/>
      <c r="P6" s="35">
        <v>0</v>
      </c>
    </row>
    <row r="7" spans="1:16" ht="15.6">
      <c r="A7" s="16" t="s">
        <v>7</v>
      </c>
      <c r="B7" s="74" t="s">
        <v>78</v>
      </c>
      <c r="C7" s="76" t="s">
        <v>107</v>
      </c>
      <c r="D7" s="18" t="s">
        <v>36</v>
      </c>
      <c r="E7" s="46" t="str">
        <f t="shared" si="0"/>
        <v>Cau-She_I A</v>
      </c>
      <c r="F7" s="14" t="s">
        <v>136</v>
      </c>
      <c r="G7" s="22">
        <v>4</v>
      </c>
      <c r="H7" s="22">
        <v>3</v>
      </c>
      <c r="I7" s="20">
        <v>6</v>
      </c>
      <c r="J7" s="22">
        <f>IF(I7&lt;=Score!$D$7,Score!$E$7,IF(I7&lt;Score!$D$8,Score!$E$8,IF(I7&lt;Score!$D$9,Score!$E$9,Score!$E$10)))</f>
        <v>4</v>
      </c>
      <c r="K7" s="47">
        <f t="shared" si="1"/>
        <v>3.6666666666666665</v>
      </c>
      <c r="L7" s="48" t="str">
        <f t="shared" si="2"/>
        <v>do not recieve</v>
      </c>
      <c r="M7" s="49">
        <v>8</v>
      </c>
      <c r="N7"/>
      <c r="O7"/>
      <c r="P7" s="35">
        <v>0</v>
      </c>
    </row>
    <row r="8" spans="1:16" ht="15.6">
      <c r="A8" s="16" t="s">
        <v>8</v>
      </c>
      <c r="B8" s="74" t="s">
        <v>79</v>
      </c>
      <c r="C8" s="76" t="s">
        <v>108</v>
      </c>
      <c r="D8" s="18" t="s">
        <v>36</v>
      </c>
      <c r="E8" s="46" t="str">
        <f t="shared" si="0"/>
        <v>Cob-Wil_I A</v>
      </c>
      <c r="F8" s="14" t="s">
        <v>137</v>
      </c>
      <c r="G8" s="22">
        <v>5</v>
      </c>
      <c r="H8" s="22">
        <v>4</v>
      </c>
      <c r="I8" s="20">
        <v>8</v>
      </c>
      <c r="J8" s="22">
        <f>IF(I8&lt;=Score!$D$7,Score!$E$7,IF(I8&lt;Score!$D$8,Score!$E$8,IF(I8&lt;Score!$D$9,Score!$E$9,Score!$E$10)))</f>
        <v>5</v>
      </c>
      <c r="K8" s="47">
        <f t="shared" si="1"/>
        <v>4.666666666666667</v>
      </c>
      <c r="L8" s="48" t="str">
        <f t="shared" si="2"/>
        <v>Book award</v>
      </c>
      <c r="M8" s="49">
        <v>2</v>
      </c>
    </row>
    <row r="9" spans="1:16" ht="15.6">
      <c r="A9" s="16" t="s">
        <v>9</v>
      </c>
      <c r="B9" s="74" t="s">
        <v>100</v>
      </c>
      <c r="C9" s="76" t="s">
        <v>128</v>
      </c>
      <c r="D9" s="18" t="s">
        <v>36</v>
      </c>
      <c r="E9" s="46" t="str">
        <f t="shared" si="0"/>
        <v>Dic-Ang_I A</v>
      </c>
      <c r="F9" s="14" t="s">
        <v>137</v>
      </c>
      <c r="G9" s="22">
        <v>5</v>
      </c>
      <c r="H9" s="22">
        <v>5</v>
      </c>
      <c r="I9" s="20">
        <v>10</v>
      </c>
      <c r="J9" s="22">
        <f>IF(I9&lt;=Score!$D$7,Score!$E$7,IF(I9&lt;Score!$D$8,Score!$E$8,IF(I9&lt;Score!$D$9,Score!$E$9,Score!$E$10)))</f>
        <v>5</v>
      </c>
      <c r="K9" s="47">
        <f t="shared" si="1"/>
        <v>5</v>
      </c>
      <c r="L9" s="48" t="str">
        <f t="shared" si="2"/>
        <v>Cash reward</v>
      </c>
      <c r="M9" s="49"/>
    </row>
    <row r="10" spans="1:16" ht="15.6">
      <c r="A10" s="16" t="s">
        <v>10</v>
      </c>
      <c r="B10" s="74" t="s">
        <v>89</v>
      </c>
      <c r="C10" s="76" t="s">
        <v>129</v>
      </c>
      <c r="D10" s="18" t="s">
        <v>36</v>
      </c>
      <c r="E10" s="46" t="str">
        <f t="shared" si="0"/>
        <v>Edw-Cin_I A</v>
      </c>
      <c r="F10" s="14" t="s">
        <v>138</v>
      </c>
      <c r="G10" s="22">
        <v>4</v>
      </c>
      <c r="H10" s="22">
        <v>4</v>
      </c>
      <c r="I10" s="20">
        <v>7</v>
      </c>
      <c r="J10" s="22">
        <f>IF(I10&lt;=Score!$D$7,Score!$E$7,IF(I10&lt;Score!$D$8,Score!$E$8,IF(I10&lt;Score!$D$9,Score!$E$9,Score!$E$10)))</f>
        <v>4</v>
      </c>
      <c r="K10" s="47">
        <f t="shared" si="1"/>
        <v>4</v>
      </c>
      <c r="L10" s="48" t="str">
        <f t="shared" si="2"/>
        <v>do not recieve</v>
      </c>
      <c r="M10" s="49">
        <v>1</v>
      </c>
    </row>
    <row r="11" spans="1:16" ht="15.6">
      <c r="A11" s="16" t="s">
        <v>11</v>
      </c>
      <c r="B11" s="74" t="s">
        <v>89</v>
      </c>
      <c r="C11" s="76" t="s">
        <v>118</v>
      </c>
      <c r="D11" s="18" t="s">
        <v>36</v>
      </c>
      <c r="E11" s="46" t="str">
        <f t="shared" si="0"/>
        <v>Edw-Jac_I A</v>
      </c>
      <c r="F11" s="14" t="s">
        <v>139</v>
      </c>
      <c r="G11" s="22">
        <v>3</v>
      </c>
      <c r="H11" s="22">
        <v>3</v>
      </c>
      <c r="I11" s="20">
        <v>2</v>
      </c>
      <c r="J11" s="22">
        <f>IF(I11&lt;=Score!$D$7,Score!$E$7,IF(I11&lt;Score!$D$8,Score!$E$8,IF(I11&lt;Score!$D$9,Score!$E$9,Score!$E$10)))</f>
        <v>2</v>
      </c>
      <c r="K11" s="47">
        <f t="shared" si="1"/>
        <v>2.6666666666666665</v>
      </c>
      <c r="L11" s="48" t="str">
        <f t="shared" si="2"/>
        <v>do not recieve</v>
      </c>
      <c r="M11" s="49">
        <v>9</v>
      </c>
    </row>
    <row r="12" spans="1:16" ht="15.6">
      <c r="A12" s="16" t="s">
        <v>12</v>
      </c>
      <c r="B12" s="74" t="s">
        <v>94</v>
      </c>
      <c r="C12" s="76" t="s">
        <v>123</v>
      </c>
      <c r="D12" s="18" t="s">
        <v>36</v>
      </c>
      <c r="E12" s="46" t="str">
        <f t="shared" si="0"/>
        <v>Gro-Dav_I A</v>
      </c>
      <c r="F12" s="14" t="s">
        <v>140</v>
      </c>
      <c r="G12" s="22">
        <v>2</v>
      </c>
      <c r="H12" s="22">
        <v>3</v>
      </c>
      <c r="I12" s="20">
        <v>2.5</v>
      </c>
      <c r="J12" s="22">
        <f>IF(I12&lt;=Score!$D$7,Score!$E$7,IF(I12&lt;Score!$D$8,Score!$E$8,IF(I12&lt;Score!$D$9,Score!$E$9,Score!$E$10)))</f>
        <v>2</v>
      </c>
      <c r="K12" s="47">
        <f t="shared" si="1"/>
        <v>2.3333333333333335</v>
      </c>
      <c r="L12" s="48" t="str">
        <f t="shared" si="2"/>
        <v>do not recieve</v>
      </c>
      <c r="M12" s="49">
        <v>12</v>
      </c>
    </row>
    <row r="13" spans="1:16" ht="15.6">
      <c r="A13" s="16" t="s">
        <v>13</v>
      </c>
      <c r="B13" s="74" t="s">
        <v>95</v>
      </c>
      <c r="C13" s="76" t="s">
        <v>17</v>
      </c>
      <c r="D13" s="18" t="s">
        <v>36</v>
      </c>
      <c r="E13" s="46" t="str">
        <f t="shared" si="0"/>
        <v>Joh-Jan_I A</v>
      </c>
      <c r="F13" s="14" t="s">
        <v>137</v>
      </c>
      <c r="G13" s="22">
        <v>5</v>
      </c>
      <c r="H13" s="22">
        <v>5</v>
      </c>
      <c r="I13" s="20">
        <v>9</v>
      </c>
      <c r="J13" s="22">
        <f>IF(I13&lt;=Score!$D$7,Score!$E$7,IF(I13&lt;Score!$D$8,Score!$E$8,IF(I13&lt;Score!$D$9,Score!$E$9,Score!$E$10)))</f>
        <v>5</v>
      </c>
      <c r="K13" s="47">
        <f t="shared" si="1"/>
        <v>5</v>
      </c>
      <c r="L13" s="48" t="str">
        <f t="shared" si="2"/>
        <v>Cash reward</v>
      </c>
      <c r="M13" s="49">
        <v>14</v>
      </c>
    </row>
    <row r="14" spans="1:16" ht="15.6">
      <c r="A14" s="16" t="s">
        <v>14</v>
      </c>
      <c r="B14" s="74" t="s">
        <v>80</v>
      </c>
      <c r="C14" s="76" t="s">
        <v>109</v>
      </c>
      <c r="D14" s="18" t="s">
        <v>37</v>
      </c>
      <c r="E14" s="46" t="str">
        <f t="shared" si="0"/>
        <v>Joh-Reb_I B</v>
      </c>
      <c r="F14" s="14" t="s">
        <v>136</v>
      </c>
      <c r="G14" s="22">
        <v>4</v>
      </c>
      <c r="H14" s="22">
        <v>3</v>
      </c>
      <c r="I14" s="20">
        <v>8.5</v>
      </c>
      <c r="J14" s="22">
        <f>IF(I14&lt;=Score!$D$7,Score!$E$7,IF(I14&lt;Score!$D$8,Score!$E$8,IF(I14&lt;Score!$D$9,Score!$E$9,Score!$E$10)))</f>
        <v>5</v>
      </c>
      <c r="K14" s="47">
        <f t="shared" si="1"/>
        <v>4</v>
      </c>
      <c r="L14" s="48" t="str">
        <f t="shared" si="2"/>
        <v>do not recieve</v>
      </c>
      <c r="M14" s="49"/>
    </row>
    <row r="15" spans="1:16" ht="15.6">
      <c r="A15" s="16" t="s">
        <v>15</v>
      </c>
      <c r="B15" s="74" t="s">
        <v>81</v>
      </c>
      <c r="C15" s="76" t="s">
        <v>110</v>
      </c>
      <c r="D15" s="18" t="s">
        <v>37</v>
      </c>
      <c r="E15" s="46" t="str">
        <f t="shared" si="0"/>
        <v>Kap-Jan_I B</v>
      </c>
      <c r="F15" s="14" t="s">
        <v>138</v>
      </c>
      <c r="G15" s="22">
        <v>4</v>
      </c>
      <c r="H15" s="22">
        <v>5</v>
      </c>
      <c r="I15" s="20">
        <v>4</v>
      </c>
      <c r="J15" s="22">
        <f>IF(I15&lt;=Score!$D$7,Score!$E$7,IF(I15&lt;Score!$D$8,Score!$E$8,IF(I15&lt;Score!$D$9,Score!$E$9,Score!$E$10)))</f>
        <v>3</v>
      </c>
      <c r="K15" s="47">
        <f t="shared" si="1"/>
        <v>4</v>
      </c>
      <c r="L15" s="48" t="str">
        <f t="shared" si="2"/>
        <v>do not recieve</v>
      </c>
      <c r="M15" s="49">
        <v>20</v>
      </c>
    </row>
    <row r="16" spans="1:16" ht="15.6">
      <c r="A16" s="16" t="s">
        <v>18</v>
      </c>
      <c r="B16" s="74" t="s">
        <v>101</v>
      </c>
      <c r="C16" s="76" t="s">
        <v>130</v>
      </c>
      <c r="D16" s="18" t="s">
        <v>37</v>
      </c>
      <c r="E16" s="46" t="str">
        <f t="shared" si="0"/>
        <v>Kin-Mar_I B</v>
      </c>
      <c r="F16" s="14" t="s">
        <v>136</v>
      </c>
      <c r="G16" s="22">
        <v>3</v>
      </c>
      <c r="H16" s="22">
        <v>4</v>
      </c>
      <c r="I16" s="20">
        <v>1</v>
      </c>
      <c r="J16" s="22">
        <f>IF(I16&lt;=Score!$D$7,Score!$E$7,IF(I16&lt;Score!$D$8,Score!$E$8,IF(I16&lt;Score!$D$9,Score!$E$9,Score!$E$10)))</f>
        <v>2</v>
      </c>
      <c r="K16" s="47">
        <f t="shared" si="1"/>
        <v>3</v>
      </c>
      <c r="L16" s="48" t="str">
        <f t="shared" si="2"/>
        <v>do not recieve</v>
      </c>
      <c r="M16" s="49">
        <v>3</v>
      </c>
    </row>
    <row r="17" spans="1:13" ht="15.6">
      <c r="A17" s="16" t="s">
        <v>19</v>
      </c>
      <c r="B17" s="74" t="s">
        <v>82</v>
      </c>
      <c r="C17" s="76" t="s">
        <v>111</v>
      </c>
      <c r="D17" s="18" t="s">
        <v>37</v>
      </c>
      <c r="E17" s="46" t="str">
        <f t="shared" si="0"/>
        <v>Kra-Edw_I B</v>
      </c>
      <c r="F17" s="14" t="s">
        <v>137</v>
      </c>
      <c r="G17" s="22">
        <v>5</v>
      </c>
      <c r="H17" s="22">
        <v>5</v>
      </c>
      <c r="I17" s="20">
        <v>9.5</v>
      </c>
      <c r="J17" s="22">
        <f>IF(I17&lt;=Score!$D$7,Score!$E$7,IF(I17&lt;Score!$D$8,Score!$E$8,IF(I17&lt;Score!$D$9,Score!$E$9,Score!$E$10)))</f>
        <v>5</v>
      </c>
      <c r="K17" s="47">
        <f t="shared" si="1"/>
        <v>5</v>
      </c>
      <c r="L17" s="48" t="str">
        <f t="shared" si="2"/>
        <v>Cash reward</v>
      </c>
      <c r="M17" s="49"/>
    </row>
    <row r="18" spans="1:13" ht="15.6">
      <c r="A18" s="16" t="s">
        <v>20</v>
      </c>
      <c r="B18" s="74" t="s">
        <v>83</v>
      </c>
      <c r="C18" s="76" t="s">
        <v>112</v>
      </c>
      <c r="D18" s="18" t="s">
        <v>37</v>
      </c>
      <c r="E18" s="46" t="str">
        <f t="shared" si="0"/>
        <v>Ler-Kim_I B</v>
      </c>
      <c r="F18" s="14" t="s">
        <v>138</v>
      </c>
      <c r="G18" s="22">
        <v>5</v>
      </c>
      <c r="H18" s="22">
        <v>3</v>
      </c>
      <c r="I18" s="20">
        <v>5.5</v>
      </c>
      <c r="J18" s="22">
        <f>IF(I18&lt;=Score!$D$7,Score!$E$7,IF(I18&lt;Score!$D$8,Score!$E$8,IF(I18&lt;Score!$D$9,Score!$E$9,Score!$E$10)))</f>
        <v>3</v>
      </c>
      <c r="K18" s="47">
        <f t="shared" si="1"/>
        <v>3.6666666666666665</v>
      </c>
      <c r="L18" s="48" t="str">
        <f t="shared" si="2"/>
        <v>do not recieve</v>
      </c>
      <c r="M18" s="49">
        <v>6</v>
      </c>
    </row>
    <row r="19" spans="1:13" ht="15.6">
      <c r="A19" s="16" t="s">
        <v>21</v>
      </c>
      <c r="B19" s="74" t="s">
        <v>102</v>
      </c>
      <c r="C19" s="76" t="s">
        <v>131</v>
      </c>
      <c r="D19" s="18" t="s">
        <v>37</v>
      </c>
      <c r="E19" s="46" t="str">
        <f t="shared" si="0"/>
        <v>Min-Mic_I B</v>
      </c>
      <c r="F19" s="14" t="s">
        <v>136</v>
      </c>
      <c r="G19" s="22">
        <v>4</v>
      </c>
      <c r="H19" s="22">
        <v>3</v>
      </c>
      <c r="I19" s="20">
        <v>7.5</v>
      </c>
      <c r="J19" s="22">
        <f>IF(I19&lt;=Score!$D$7,Score!$E$7,IF(I19&lt;Score!$D$8,Score!$E$8,IF(I19&lt;Score!$D$9,Score!$E$9,Score!$E$10)))</f>
        <v>4</v>
      </c>
      <c r="K19" s="47">
        <f t="shared" si="1"/>
        <v>3.6666666666666665</v>
      </c>
      <c r="L19" s="48" t="str">
        <f t="shared" si="2"/>
        <v>do not recieve</v>
      </c>
      <c r="M19" s="49">
        <v>7</v>
      </c>
    </row>
    <row r="20" spans="1:13" ht="15.6">
      <c r="A20" s="16" t="s">
        <v>22</v>
      </c>
      <c r="B20" s="74" t="s">
        <v>96</v>
      </c>
      <c r="C20" s="76" t="s">
        <v>124</v>
      </c>
      <c r="D20" s="18" t="s">
        <v>37</v>
      </c>
      <c r="E20" s="46" t="str">
        <f t="shared" si="0"/>
        <v>Mor-Vic_I B</v>
      </c>
      <c r="F20" s="14" t="s">
        <v>136</v>
      </c>
      <c r="G20" s="22">
        <v>3</v>
      </c>
      <c r="H20" s="22">
        <v>2</v>
      </c>
      <c r="I20" s="20">
        <v>6</v>
      </c>
      <c r="J20" s="22">
        <f>IF(I20&lt;=Score!$D$7,Score!$E$7,IF(I20&lt;Score!$D$8,Score!$E$8,IF(I20&lt;Score!$D$9,Score!$E$9,Score!$E$10)))</f>
        <v>4</v>
      </c>
      <c r="K20" s="47">
        <f t="shared" si="1"/>
        <v>3</v>
      </c>
      <c r="L20" s="48" t="str">
        <f t="shared" si="2"/>
        <v>do not recieve</v>
      </c>
      <c r="M20" s="49">
        <v>2</v>
      </c>
    </row>
    <row r="21" spans="1:13" ht="15.6">
      <c r="A21" s="16" t="s">
        <v>23</v>
      </c>
      <c r="B21" s="74" t="s">
        <v>84</v>
      </c>
      <c r="C21" s="76" t="s">
        <v>113</v>
      </c>
      <c r="D21" s="18" t="s">
        <v>37</v>
      </c>
      <c r="E21" s="46" t="str">
        <f t="shared" si="0"/>
        <v>Mor-Mir_I B</v>
      </c>
      <c r="F21" s="14" t="s">
        <v>139</v>
      </c>
      <c r="G21" s="22">
        <v>2</v>
      </c>
      <c r="H21" s="22">
        <v>3</v>
      </c>
      <c r="I21" s="20">
        <v>4.5</v>
      </c>
      <c r="J21" s="22">
        <f>IF(I21&lt;=Score!$D$7,Score!$E$7,IF(I21&lt;Score!$D$8,Score!$E$8,IF(I21&lt;Score!$D$9,Score!$E$9,Score!$E$10)))</f>
        <v>3</v>
      </c>
      <c r="K21" s="47">
        <f t="shared" si="1"/>
        <v>2.6666666666666665</v>
      </c>
      <c r="L21" s="48" t="str">
        <f t="shared" si="2"/>
        <v>do not recieve</v>
      </c>
      <c r="M21" s="49">
        <v>16</v>
      </c>
    </row>
    <row r="22" spans="1:13" ht="15.6">
      <c r="A22" s="16" t="s">
        <v>24</v>
      </c>
      <c r="B22" s="74" t="s">
        <v>103</v>
      </c>
      <c r="C22" s="76" t="s">
        <v>132</v>
      </c>
      <c r="D22" s="18" t="s">
        <v>37</v>
      </c>
      <c r="E22" s="46" t="str">
        <f t="shared" si="0"/>
        <v>Mos-Deb_I B</v>
      </c>
      <c r="F22" s="14" t="s">
        <v>135</v>
      </c>
      <c r="G22" s="22">
        <v>4</v>
      </c>
      <c r="H22" s="22">
        <v>5</v>
      </c>
      <c r="I22" s="20">
        <v>10</v>
      </c>
      <c r="J22" s="22">
        <f>IF(I22&lt;=Score!$D$7,Score!$E$7,IF(I22&lt;Score!$D$8,Score!$E$8,IF(I22&lt;Score!$D$9,Score!$E$9,Score!$E$10)))</f>
        <v>5</v>
      </c>
      <c r="K22" s="47">
        <f t="shared" si="1"/>
        <v>4.666666666666667</v>
      </c>
      <c r="L22" s="48" t="str">
        <f t="shared" si="2"/>
        <v>Book award</v>
      </c>
      <c r="M22" s="49">
        <v>18</v>
      </c>
    </row>
    <row r="23" spans="1:13" ht="15.6">
      <c r="A23" s="16" t="s">
        <v>25</v>
      </c>
      <c r="B23" s="74" t="s">
        <v>85</v>
      </c>
      <c r="C23" s="76" t="s">
        <v>114</v>
      </c>
      <c r="D23" s="18" t="s">
        <v>37</v>
      </c>
      <c r="E23" s="46" t="str">
        <f t="shared" si="0"/>
        <v>Mur-Ama_I B</v>
      </c>
      <c r="F23" s="14" t="s">
        <v>135</v>
      </c>
      <c r="G23" s="22">
        <v>5</v>
      </c>
      <c r="H23" s="22">
        <v>4</v>
      </c>
      <c r="I23" s="20">
        <v>8</v>
      </c>
      <c r="J23" s="22">
        <f>IF(I23&lt;=Score!$D$7,Score!$E$7,IF(I23&lt;Score!$D$8,Score!$E$8,IF(I23&lt;Score!$D$9,Score!$E$9,Score!$E$10)))</f>
        <v>5</v>
      </c>
      <c r="K23" s="47">
        <f t="shared" si="1"/>
        <v>4.666666666666667</v>
      </c>
      <c r="L23" s="48" t="str">
        <f t="shared" si="2"/>
        <v>Book award</v>
      </c>
      <c r="M23" s="49"/>
    </row>
    <row r="24" spans="1:13" ht="15.6">
      <c r="A24" s="16" t="s">
        <v>26</v>
      </c>
      <c r="B24" s="74" t="s">
        <v>90</v>
      </c>
      <c r="C24" s="76" t="s">
        <v>119</v>
      </c>
      <c r="D24" s="18" t="s">
        <v>38</v>
      </c>
      <c r="E24" s="46" t="str">
        <f t="shared" si="0"/>
        <v>Per-Jam_I C</v>
      </c>
      <c r="F24" s="14" t="s">
        <v>139</v>
      </c>
      <c r="G24" s="22">
        <v>3</v>
      </c>
      <c r="H24" s="22">
        <v>2</v>
      </c>
      <c r="I24" s="20">
        <v>1.5</v>
      </c>
      <c r="J24" s="22">
        <f>IF(I24&lt;=Score!$D$7,Score!$E$7,IF(I24&lt;Score!$D$8,Score!$E$8,IF(I24&lt;Score!$D$9,Score!$E$9,Score!$E$10)))</f>
        <v>2</v>
      </c>
      <c r="K24" s="47">
        <f t="shared" si="1"/>
        <v>2.3333333333333335</v>
      </c>
      <c r="L24" s="48" t="str">
        <f t="shared" si="2"/>
        <v>do not recieve</v>
      </c>
      <c r="M24" s="49">
        <v>4</v>
      </c>
    </row>
    <row r="25" spans="1:13" ht="15.6">
      <c r="A25" s="16" t="s">
        <v>27</v>
      </c>
      <c r="B25" s="74" t="s">
        <v>91</v>
      </c>
      <c r="C25" s="76" t="s">
        <v>120</v>
      </c>
      <c r="D25" s="18" t="s">
        <v>38</v>
      </c>
      <c r="E25" s="46" t="str">
        <f t="shared" si="0"/>
        <v>Ree-Car_I C</v>
      </c>
      <c r="F25" s="14" t="s">
        <v>138</v>
      </c>
      <c r="G25" s="22">
        <v>4</v>
      </c>
      <c r="H25" s="22">
        <v>3</v>
      </c>
      <c r="I25" s="20">
        <v>4.5</v>
      </c>
      <c r="J25" s="22">
        <f>IF(I25&lt;=Score!$D$7,Score!$E$7,IF(I25&lt;Score!$D$8,Score!$E$8,IF(I25&lt;Score!$D$9,Score!$E$9,Score!$E$10)))</f>
        <v>3</v>
      </c>
      <c r="K25" s="47">
        <f t="shared" si="1"/>
        <v>3.3333333333333335</v>
      </c>
      <c r="L25" s="48" t="str">
        <f t="shared" si="2"/>
        <v>do not recieve</v>
      </c>
      <c r="M25" s="49">
        <v>3</v>
      </c>
    </row>
    <row r="26" spans="1:13" ht="15.6">
      <c r="A26" s="16" t="s">
        <v>28</v>
      </c>
      <c r="B26" s="74" t="s">
        <v>104</v>
      </c>
      <c r="C26" s="76" t="s">
        <v>133</v>
      </c>
      <c r="D26" s="18" t="s">
        <v>38</v>
      </c>
      <c r="E26" s="46" t="str">
        <f t="shared" si="0"/>
        <v>Rob-Lin_I C</v>
      </c>
      <c r="F26" s="14" t="s">
        <v>136</v>
      </c>
      <c r="G26" s="22">
        <v>3</v>
      </c>
      <c r="H26" s="22">
        <v>5</v>
      </c>
      <c r="I26" s="20">
        <v>6</v>
      </c>
      <c r="J26" s="22">
        <f>IF(I26&lt;=Score!$D$7,Score!$E$7,IF(I26&lt;Score!$D$8,Score!$E$8,IF(I26&lt;Score!$D$9,Score!$E$9,Score!$E$10)))</f>
        <v>4</v>
      </c>
      <c r="K26" s="47">
        <f t="shared" si="1"/>
        <v>4</v>
      </c>
      <c r="L26" s="48" t="str">
        <f t="shared" si="2"/>
        <v>do not recieve</v>
      </c>
      <c r="M26" s="49">
        <v>8</v>
      </c>
    </row>
    <row r="27" spans="1:13" ht="15.6">
      <c r="A27" s="16" t="s">
        <v>29</v>
      </c>
      <c r="B27" s="74" t="s">
        <v>105</v>
      </c>
      <c r="C27" s="76" t="s">
        <v>16</v>
      </c>
      <c r="D27" s="18" t="s">
        <v>38</v>
      </c>
      <c r="E27" s="46" t="str">
        <f t="shared" si="0"/>
        <v>Ros-Ada_I C</v>
      </c>
      <c r="F27" s="14" t="s">
        <v>137</v>
      </c>
      <c r="G27" s="22">
        <v>5</v>
      </c>
      <c r="H27" s="22">
        <v>4</v>
      </c>
      <c r="I27" s="20">
        <v>9</v>
      </c>
      <c r="J27" s="22">
        <f>IF(I27&lt;=Score!$D$7,Score!$E$7,IF(I27&lt;Score!$D$8,Score!$E$8,IF(I27&lt;Score!$D$9,Score!$E$9,Score!$E$10)))</f>
        <v>5</v>
      </c>
      <c r="K27" s="47">
        <f t="shared" si="1"/>
        <v>4.666666666666667</v>
      </c>
      <c r="L27" s="48" t="str">
        <f t="shared" si="2"/>
        <v>Book award</v>
      </c>
      <c r="M27" s="49">
        <v>13</v>
      </c>
    </row>
    <row r="28" spans="1:13" ht="15.6">
      <c r="A28" s="16" t="s">
        <v>30</v>
      </c>
      <c r="B28" s="74" t="s">
        <v>92</v>
      </c>
      <c r="C28" s="76" t="s">
        <v>121</v>
      </c>
      <c r="D28" s="18" t="s">
        <v>38</v>
      </c>
      <c r="E28" s="46" t="str">
        <f t="shared" si="0"/>
        <v>San-Eli_I C</v>
      </c>
      <c r="F28" s="14" t="s">
        <v>136</v>
      </c>
      <c r="G28" s="22">
        <v>4</v>
      </c>
      <c r="H28" s="22">
        <v>4</v>
      </c>
      <c r="I28" s="20">
        <v>3.5</v>
      </c>
      <c r="J28" s="22">
        <f>IF(I28&lt;=Score!$D$7,Score!$E$7,IF(I28&lt;Score!$D$8,Score!$E$8,IF(I28&lt;Score!$D$9,Score!$E$9,Score!$E$10)))</f>
        <v>3</v>
      </c>
      <c r="K28" s="47">
        <f t="shared" si="1"/>
        <v>3.6666666666666665</v>
      </c>
      <c r="L28" s="48" t="str">
        <f t="shared" si="2"/>
        <v>do not recieve</v>
      </c>
      <c r="M28" s="49"/>
    </row>
    <row r="29" spans="1:13" ht="15.6">
      <c r="A29" s="16" t="s">
        <v>31</v>
      </c>
      <c r="B29" s="74" t="s">
        <v>93</v>
      </c>
      <c r="C29" s="76" t="s">
        <v>122</v>
      </c>
      <c r="D29" s="18" t="s">
        <v>38</v>
      </c>
      <c r="E29" s="46" t="str">
        <f t="shared" si="0"/>
        <v>Sav-Ela_I C</v>
      </c>
      <c r="F29" s="14" t="s">
        <v>136</v>
      </c>
      <c r="G29" s="22">
        <v>5</v>
      </c>
      <c r="H29" s="22">
        <v>3</v>
      </c>
      <c r="I29" s="20">
        <v>7</v>
      </c>
      <c r="J29" s="22">
        <f>IF(I29&lt;=Score!$D$7,Score!$E$7,IF(I29&lt;Score!$D$8,Score!$E$8,IF(I29&lt;Score!$D$9,Score!$E$9,Score!$E$10)))</f>
        <v>4</v>
      </c>
      <c r="K29" s="47">
        <f t="shared" si="1"/>
        <v>4</v>
      </c>
      <c r="L29" s="48" t="str">
        <f t="shared" si="2"/>
        <v>do not recieve</v>
      </c>
      <c r="M29" s="49">
        <v>11</v>
      </c>
    </row>
    <row r="30" spans="1:13" ht="15.6">
      <c r="A30" s="16" t="s">
        <v>32</v>
      </c>
      <c r="B30" s="74" t="s">
        <v>97</v>
      </c>
      <c r="C30" s="76" t="s">
        <v>125</v>
      </c>
      <c r="D30" s="18" t="s">
        <v>38</v>
      </c>
      <c r="E30" s="46" t="str">
        <f t="shared" si="0"/>
        <v>Smi-Ste_I C</v>
      </c>
      <c r="F30" s="14" t="s">
        <v>139</v>
      </c>
      <c r="G30" s="22">
        <v>2</v>
      </c>
      <c r="H30" s="22">
        <v>4</v>
      </c>
      <c r="I30" s="20">
        <v>2.5</v>
      </c>
      <c r="J30" s="22">
        <f>IF(I30&lt;=Score!$D$7,Score!$E$7,IF(I30&lt;Score!$D$8,Score!$E$8,IF(I30&lt;Score!$D$9,Score!$E$9,Score!$E$10)))</f>
        <v>2</v>
      </c>
      <c r="K30" s="47">
        <f t="shared" si="1"/>
        <v>2.6666666666666665</v>
      </c>
      <c r="L30" s="48" t="str">
        <f t="shared" si="2"/>
        <v>do not recieve</v>
      </c>
      <c r="M30" s="49">
        <v>10</v>
      </c>
    </row>
    <row r="31" spans="1:13" ht="15.6">
      <c r="A31" s="16" t="s">
        <v>33</v>
      </c>
      <c r="B31" s="74" t="s">
        <v>98</v>
      </c>
      <c r="C31" s="76" t="s">
        <v>126</v>
      </c>
      <c r="D31" s="18" t="s">
        <v>38</v>
      </c>
      <c r="E31" s="46" t="str">
        <f t="shared" si="0"/>
        <v>Sto-Cha_I C</v>
      </c>
      <c r="F31" s="14" t="s">
        <v>138</v>
      </c>
      <c r="G31" s="22">
        <v>5</v>
      </c>
      <c r="H31" s="22">
        <v>3</v>
      </c>
      <c r="I31" s="20">
        <v>3</v>
      </c>
      <c r="J31" s="22">
        <f>IF(I31&lt;=Score!$D$7,Score!$E$7,IF(I31&lt;Score!$D$8,Score!$E$8,IF(I31&lt;Score!$D$9,Score!$E$9,Score!$E$10)))</f>
        <v>2</v>
      </c>
      <c r="K31" s="47">
        <f t="shared" si="1"/>
        <v>3.3333333333333335</v>
      </c>
      <c r="L31" s="48" t="str">
        <f t="shared" si="2"/>
        <v>do not recieve</v>
      </c>
      <c r="M31" s="49">
        <v>4</v>
      </c>
    </row>
    <row r="32" spans="1:13" ht="15.6">
      <c r="A32" s="16" t="s">
        <v>34</v>
      </c>
      <c r="B32" s="74" t="s">
        <v>86</v>
      </c>
      <c r="C32" s="76" t="s">
        <v>115</v>
      </c>
      <c r="D32" s="18" t="s">
        <v>38</v>
      </c>
      <c r="E32" s="46" t="str">
        <f t="shared" si="0"/>
        <v>Tal-Reu_I C</v>
      </c>
      <c r="F32" s="14" t="s">
        <v>137</v>
      </c>
      <c r="G32" s="22">
        <v>4</v>
      </c>
      <c r="H32" s="22">
        <v>5</v>
      </c>
      <c r="I32" s="20">
        <v>8</v>
      </c>
      <c r="J32" s="22">
        <f>IF(I32&lt;=Score!$D$7,Score!$E$7,IF(I32&lt;Score!$D$8,Score!$E$8,IF(I32&lt;Score!$D$9,Score!$E$9,Score!$E$10)))</f>
        <v>5</v>
      </c>
      <c r="K32" s="47">
        <f t="shared" si="1"/>
        <v>4.666666666666667</v>
      </c>
      <c r="L32" s="48" t="str">
        <f t="shared" si="2"/>
        <v>Book award</v>
      </c>
      <c r="M32" s="49"/>
    </row>
    <row r="33" spans="1:13" ht="16.2" thickBot="1">
      <c r="A33" s="17" t="s">
        <v>35</v>
      </c>
      <c r="B33" s="75" t="s">
        <v>99</v>
      </c>
      <c r="C33" s="77" t="s">
        <v>127</v>
      </c>
      <c r="D33" s="19" t="s">
        <v>38</v>
      </c>
      <c r="E33" s="46" t="str">
        <f t="shared" si="0"/>
        <v>Zuc-Ric_I C</v>
      </c>
      <c r="F33" s="13" t="s">
        <v>135</v>
      </c>
      <c r="G33" s="23">
        <v>3</v>
      </c>
      <c r="H33" s="23">
        <v>4</v>
      </c>
      <c r="I33" s="21">
        <v>2</v>
      </c>
      <c r="J33" s="22">
        <f>IF(I33&lt;=Score!$D$7,Score!$E$7,IF(I33&lt;Score!$D$8,Score!$E$8,IF(I33&lt;Score!$D$9,Score!$E$9,Score!$E$10)))</f>
        <v>2</v>
      </c>
      <c r="K33" s="47">
        <f t="shared" si="1"/>
        <v>3</v>
      </c>
      <c r="L33" s="48" t="str">
        <f t="shared" si="2"/>
        <v>do not recieve</v>
      </c>
      <c r="M33" s="50">
        <v>5</v>
      </c>
    </row>
    <row r="34" spans="1:13" ht="18.600000000000001" customHeight="1"/>
    <row r="35" spans="1:13" ht="128.4" customHeight="1">
      <c r="E35" s="27" t="s">
        <v>134</v>
      </c>
      <c r="F35" s="25">
        <f>COUNTIFS(D4:D34,"I B",F4:F34,"good",K4:K34,"&gt;=3.5",K4:K34,"&lt;=4")</f>
        <v>2</v>
      </c>
      <c r="H35" s="78" t="s">
        <v>141</v>
      </c>
      <c r="I35" s="26">
        <f>RANK(VLOOKUP("Linda",$C$24:$K$33,9,0),$K$24:$K$33,0)</f>
        <v>3</v>
      </c>
      <c r="K35" s="30">
        <f>MAX(K4:K34)</f>
        <v>5</v>
      </c>
      <c r="L35" s="29">
        <f>COUNTIF(L4:L33,"do not recieve")</f>
        <v>21</v>
      </c>
      <c r="M35" s="28">
        <f>COUNTIF(M4:M33,"&gt;0")</f>
        <v>24</v>
      </c>
    </row>
    <row r="36" spans="1:13" ht="91.95" customHeight="1" thickBot="1">
      <c r="K36" s="27" t="s">
        <v>142</v>
      </c>
      <c r="L36" s="24" t="s">
        <v>144</v>
      </c>
      <c r="M36" s="27" t="s">
        <v>145</v>
      </c>
    </row>
    <row r="37" spans="1:13" ht="105" customHeight="1" thickBot="1">
      <c r="G37" s="31" t="s">
        <v>149</v>
      </c>
      <c r="H37" s="32" t="s">
        <v>150</v>
      </c>
      <c r="I37" s="33" t="s">
        <v>151</v>
      </c>
      <c r="K37" s="30">
        <f>MIN(K4:K33)</f>
        <v>2.3333333333333335</v>
      </c>
      <c r="L37" s="29">
        <f>COUNTIF(L4:L33, "&lt;&gt;do not recieve")</f>
        <v>9</v>
      </c>
      <c r="M37" s="28">
        <f>COUNTIF(M4:M33, "")</f>
        <v>6</v>
      </c>
    </row>
    <row r="38" spans="1:13" ht="82.8">
      <c r="G38" s="34"/>
      <c r="H38" s="36">
        <v>3</v>
      </c>
      <c r="I38" s="35">
        <f>FREQUENCY(K4:K33,H38:H41)</f>
        <v>8</v>
      </c>
      <c r="K38" s="27" t="s">
        <v>146</v>
      </c>
      <c r="L38" s="24" t="s">
        <v>147</v>
      </c>
      <c r="M38" s="27" t="s">
        <v>148</v>
      </c>
    </row>
    <row r="39" spans="1:13" ht="37.950000000000003" customHeight="1">
      <c r="G39" s="36">
        <v>3</v>
      </c>
      <c r="H39" s="36">
        <v>4</v>
      </c>
      <c r="I39" s="35">
        <f t="shared" ref="I39:I41" si="3">FREQUENCY(K5:K34,H39:H42)</f>
        <v>20</v>
      </c>
    </row>
    <row r="40" spans="1:13" ht="39.6" customHeight="1">
      <c r="G40" s="36">
        <v>4</v>
      </c>
      <c r="H40" s="36">
        <v>4.5</v>
      </c>
      <c r="I40" s="35">
        <f t="shared" si="3"/>
        <v>19</v>
      </c>
    </row>
    <row r="41" spans="1:13" ht="33" customHeight="1">
      <c r="G41" s="36">
        <v>4.5</v>
      </c>
      <c r="H41" s="36"/>
      <c r="I41" s="35">
        <f t="shared" si="3"/>
        <v>0</v>
      </c>
    </row>
  </sheetData>
  <sortState xmlns:xlrd2="http://schemas.microsoft.com/office/spreadsheetml/2017/richdata2" ref="B4:C33">
    <sortCondition ref="B4:B33"/>
    <sortCondition ref="C4:C33"/>
  </sortState>
  <mergeCells count="1">
    <mergeCell ref="A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E12"/>
  <sheetViews>
    <sheetView workbookViewId="0">
      <selection activeCell="E6" sqref="E6"/>
    </sheetView>
  </sheetViews>
  <sheetFormatPr defaultRowHeight="13.2"/>
  <sheetData>
    <row r="4" spans="3:5">
      <c r="C4" s="123" t="s">
        <v>153</v>
      </c>
      <c r="D4" s="124"/>
      <c r="E4" s="124"/>
    </row>
    <row r="5" spans="3:5" ht="13.8" thickBot="1"/>
    <row r="6" spans="3:5" ht="26.4">
      <c r="C6" s="79" t="s">
        <v>154</v>
      </c>
      <c r="D6" s="80" t="s">
        <v>150</v>
      </c>
      <c r="E6" s="81" t="s">
        <v>155</v>
      </c>
    </row>
    <row r="7" spans="3:5">
      <c r="C7" s="6"/>
      <c r="D7" s="9">
        <v>3</v>
      </c>
      <c r="E7" s="51">
        <v>2</v>
      </c>
    </row>
    <row r="8" spans="3:5">
      <c r="C8" s="7">
        <v>3</v>
      </c>
      <c r="D8" s="10">
        <v>6</v>
      </c>
      <c r="E8" s="52">
        <v>3</v>
      </c>
    </row>
    <row r="9" spans="3:5">
      <c r="C9" s="7">
        <v>6</v>
      </c>
      <c r="D9" s="10">
        <v>8</v>
      </c>
      <c r="E9" s="52">
        <v>4</v>
      </c>
    </row>
    <row r="10" spans="3:5" ht="13.8" thickBot="1">
      <c r="C10" s="8">
        <v>8</v>
      </c>
      <c r="D10" s="11"/>
      <c r="E10" s="53">
        <v>5</v>
      </c>
    </row>
    <row r="11" spans="3:5">
      <c r="C11" s="1"/>
      <c r="D11" s="1"/>
      <c r="E11" s="2"/>
    </row>
    <row r="12" spans="3:5">
      <c r="E12" s="3"/>
    </row>
  </sheetData>
  <mergeCells count="1">
    <mergeCell ref="C4:E4"/>
  </mergeCells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tabSelected="1" workbookViewId="0">
      <selection activeCell="H9" sqref="H9"/>
    </sheetView>
  </sheetViews>
  <sheetFormatPr defaultColWidth="10" defaultRowHeight="13.8"/>
  <cols>
    <col min="1" max="1" width="9.109375" style="37" customWidth="1"/>
    <col min="2" max="2" width="14.109375" style="42" customWidth="1"/>
    <col min="3" max="3" width="24.33203125" style="37" customWidth="1"/>
    <col min="4" max="4" width="20" style="37" customWidth="1"/>
    <col min="5" max="5" width="10.33203125" style="43" customWidth="1"/>
    <col min="6" max="6" width="15.6640625" style="37" customWidth="1"/>
    <col min="7" max="10" width="17.33203125" style="37" customWidth="1"/>
    <col min="11" max="16384" width="10" style="37"/>
  </cols>
  <sheetData>
    <row r="1" spans="1:10">
      <c r="A1" s="38"/>
      <c r="B1" s="39"/>
      <c r="C1" s="38"/>
      <c r="D1" s="38"/>
      <c r="E1" s="40"/>
      <c r="F1" s="41"/>
      <c r="G1" s="41"/>
      <c r="H1" s="41"/>
      <c r="I1" s="41"/>
      <c r="J1" s="41"/>
    </row>
    <row r="2" spans="1:10" ht="14.4" thickBot="1">
      <c r="A2" s="54"/>
      <c r="B2" s="55"/>
      <c r="C2" s="54"/>
      <c r="D2" s="54"/>
      <c r="E2" s="56"/>
      <c r="F2" s="57"/>
      <c r="G2" s="41"/>
      <c r="H2" s="41"/>
      <c r="I2" s="41"/>
      <c r="J2" s="41"/>
    </row>
    <row r="3" spans="1:10" ht="27.6">
      <c r="A3" s="62" t="s">
        <v>65</v>
      </c>
      <c r="B3" s="63" t="s">
        <v>156</v>
      </c>
      <c r="C3" s="64" t="s">
        <v>157</v>
      </c>
      <c r="D3" s="64" t="s">
        <v>158</v>
      </c>
      <c r="E3" s="64" t="s">
        <v>159</v>
      </c>
      <c r="F3" s="107" t="s">
        <v>160</v>
      </c>
      <c r="G3" s="82" t="s">
        <v>169</v>
      </c>
      <c r="H3" s="41"/>
      <c r="I3" s="41"/>
      <c r="J3" s="41"/>
    </row>
    <row r="4" spans="1:10">
      <c r="A4" s="65" t="s">
        <v>4</v>
      </c>
      <c r="B4" s="72">
        <v>43105</v>
      </c>
      <c r="C4" s="68" t="s">
        <v>164</v>
      </c>
      <c r="D4" s="38" t="s">
        <v>40</v>
      </c>
      <c r="E4" s="70">
        <v>3</v>
      </c>
      <c r="F4" s="108">
        <v>700</v>
      </c>
      <c r="G4" s="83" t="str">
        <f>"quarter"&amp;CEILING(MONTH(B4)/3,1)</f>
        <v>quarter1</v>
      </c>
      <c r="H4" s="41"/>
      <c r="I4" s="41"/>
      <c r="J4" s="41"/>
    </row>
    <row r="5" spans="1:10">
      <c r="A5" s="65" t="s">
        <v>5</v>
      </c>
      <c r="B5" s="72">
        <v>43106</v>
      </c>
      <c r="C5" s="68" t="s">
        <v>165</v>
      </c>
      <c r="D5" s="38" t="s">
        <v>161</v>
      </c>
      <c r="E5" s="70">
        <v>9</v>
      </c>
      <c r="F5" s="108">
        <v>25</v>
      </c>
      <c r="G5" s="83" t="str">
        <f t="shared" ref="G5:G51" si="0">"quarter"&amp;CEILING(MONTH(B5)/3,1)</f>
        <v>quarter1</v>
      </c>
      <c r="H5" s="41"/>
      <c r="I5" s="41"/>
      <c r="J5" s="41"/>
    </row>
    <row r="6" spans="1:10" ht="12.6" customHeight="1">
      <c r="A6" s="65" t="s">
        <v>6</v>
      </c>
      <c r="B6" s="72">
        <v>43108</v>
      </c>
      <c r="C6" s="68" t="s">
        <v>167</v>
      </c>
      <c r="D6" s="38" t="s">
        <v>163</v>
      </c>
      <c r="E6" s="70">
        <v>15</v>
      </c>
      <c r="F6" s="108">
        <v>2500</v>
      </c>
      <c r="G6" s="83" t="str">
        <f t="shared" si="0"/>
        <v>quarter1</v>
      </c>
      <c r="H6" s="41"/>
      <c r="I6" s="41"/>
      <c r="J6" s="41"/>
    </row>
    <row r="7" spans="1:10">
      <c r="A7" s="65" t="s">
        <v>7</v>
      </c>
      <c r="B7" s="72">
        <v>43127</v>
      </c>
      <c r="C7" s="68" t="s">
        <v>164</v>
      </c>
      <c r="D7" s="38" t="s">
        <v>40</v>
      </c>
      <c r="E7" s="70">
        <v>7</v>
      </c>
      <c r="F7" s="108">
        <v>700</v>
      </c>
      <c r="G7" s="83" t="str">
        <f t="shared" si="0"/>
        <v>quarter1</v>
      </c>
      <c r="H7" s="41"/>
      <c r="I7" s="41"/>
      <c r="J7" s="41"/>
    </row>
    <row r="8" spans="1:10">
      <c r="A8" s="65" t="s">
        <v>8</v>
      </c>
      <c r="B8" s="72">
        <v>43133</v>
      </c>
      <c r="C8" s="68" t="s">
        <v>164</v>
      </c>
      <c r="D8" s="38" t="s">
        <v>40</v>
      </c>
      <c r="E8" s="70">
        <v>3</v>
      </c>
      <c r="F8" s="108">
        <v>700</v>
      </c>
      <c r="G8" s="83" t="str">
        <f t="shared" si="0"/>
        <v>quarter1</v>
      </c>
      <c r="H8" s="41"/>
      <c r="I8" s="41"/>
      <c r="J8" s="41"/>
    </row>
    <row r="9" spans="1:10">
      <c r="A9" s="65" t="s">
        <v>9</v>
      </c>
      <c r="B9" s="72">
        <v>43143</v>
      </c>
      <c r="C9" s="68" t="s">
        <v>166</v>
      </c>
      <c r="D9" s="38" t="s">
        <v>40</v>
      </c>
      <c r="E9" s="70">
        <v>1</v>
      </c>
      <c r="F9" s="108">
        <v>700</v>
      </c>
      <c r="G9" s="83" t="str">
        <f t="shared" si="0"/>
        <v>quarter1</v>
      </c>
      <c r="H9" s="41"/>
      <c r="I9" s="41"/>
      <c r="J9" s="41"/>
    </row>
    <row r="10" spans="1:10">
      <c r="A10" s="65" t="s">
        <v>10</v>
      </c>
      <c r="B10" s="72">
        <v>43160</v>
      </c>
      <c r="C10" s="68" t="s">
        <v>167</v>
      </c>
      <c r="D10" s="38" t="s">
        <v>162</v>
      </c>
      <c r="E10" s="70">
        <v>5</v>
      </c>
      <c r="F10" s="108">
        <v>500</v>
      </c>
      <c r="G10" s="83" t="str">
        <f t="shared" si="0"/>
        <v>quarter1</v>
      </c>
      <c r="H10" s="41"/>
      <c r="I10" s="41"/>
      <c r="J10" s="41"/>
    </row>
    <row r="11" spans="1:10">
      <c r="A11" s="65" t="s">
        <v>11</v>
      </c>
      <c r="B11" s="72">
        <v>43163</v>
      </c>
      <c r="C11" s="68" t="s">
        <v>164</v>
      </c>
      <c r="D11" s="38" t="s">
        <v>40</v>
      </c>
      <c r="E11" s="70">
        <v>20</v>
      </c>
      <c r="F11" s="108">
        <v>700</v>
      </c>
      <c r="G11" s="83" t="str">
        <f t="shared" si="0"/>
        <v>quarter1</v>
      </c>
      <c r="H11" s="41"/>
      <c r="I11" s="41"/>
      <c r="J11" s="41"/>
    </row>
    <row r="12" spans="1:10">
      <c r="A12" s="65" t="s">
        <v>12</v>
      </c>
      <c r="B12" s="72">
        <v>43191</v>
      </c>
      <c r="C12" s="68" t="s">
        <v>167</v>
      </c>
      <c r="D12" s="38" t="s">
        <v>162</v>
      </c>
      <c r="E12" s="70">
        <v>18</v>
      </c>
      <c r="F12" s="108">
        <v>500</v>
      </c>
      <c r="G12" s="83" t="str">
        <f t="shared" si="0"/>
        <v>quarter2</v>
      </c>
      <c r="H12" s="41"/>
      <c r="I12" s="41"/>
      <c r="J12" s="41"/>
    </row>
    <row r="13" spans="1:10">
      <c r="A13" s="65" t="s">
        <v>13</v>
      </c>
      <c r="B13" s="72">
        <v>43202</v>
      </c>
      <c r="C13" s="68" t="s">
        <v>166</v>
      </c>
      <c r="D13" s="38" t="s">
        <v>40</v>
      </c>
      <c r="E13" s="70">
        <v>10</v>
      </c>
      <c r="F13" s="108">
        <v>700</v>
      </c>
      <c r="G13" s="83" t="str">
        <f t="shared" si="0"/>
        <v>quarter2</v>
      </c>
      <c r="H13" s="41"/>
      <c r="I13" s="41"/>
      <c r="J13" s="41"/>
    </row>
    <row r="14" spans="1:10">
      <c r="A14" s="65" t="s">
        <v>14</v>
      </c>
      <c r="B14" s="72">
        <v>43203</v>
      </c>
      <c r="C14" s="68" t="s">
        <v>164</v>
      </c>
      <c r="D14" s="38" t="s">
        <v>163</v>
      </c>
      <c r="E14" s="70">
        <v>18</v>
      </c>
      <c r="F14" s="108">
        <v>2500</v>
      </c>
      <c r="G14" s="83" t="str">
        <f t="shared" si="0"/>
        <v>quarter2</v>
      </c>
      <c r="H14" s="41"/>
      <c r="I14" s="41"/>
      <c r="J14" s="41"/>
    </row>
    <row r="15" spans="1:10">
      <c r="A15" s="65" t="s">
        <v>15</v>
      </c>
      <c r="B15" s="72">
        <v>43208</v>
      </c>
      <c r="C15" s="68" t="s">
        <v>164</v>
      </c>
      <c r="D15" s="38" t="s">
        <v>161</v>
      </c>
      <c r="E15" s="70">
        <v>6</v>
      </c>
      <c r="F15" s="108">
        <v>25</v>
      </c>
      <c r="G15" s="83" t="str">
        <f t="shared" si="0"/>
        <v>quarter2</v>
      </c>
      <c r="H15" s="41"/>
      <c r="I15" s="41"/>
      <c r="J15" s="41"/>
    </row>
    <row r="16" spans="1:10">
      <c r="A16" s="65" t="s">
        <v>18</v>
      </c>
      <c r="B16" s="72">
        <v>43209</v>
      </c>
      <c r="C16" s="68" t="s">
        <v>166</v>
      </c>
      <c r="D16" s="38" t="s">
        <v>162</v>
      </c>
      <c r="E16" s="70">
        <v>6</v>
      </c>
      <c r="F16" s="108">
        <v>500</v>
      </c>
      <c r="G16" s="83" t="str">
        <f t="shared" si="0"/>
        <v>quarter2</v>
      </c>
      <c r="H16" s="41"/>
      <c r="I16" s="41"/>
      <c r="J16" s="41"/>
    </row>
    <row r="17" spans="1:10">
      <c r="A17" s="65" t="s">
        <v>19</v>
      </c>
      <c r="B17" s="72">
        <v>43210</v>
      </c>
      <c r="C17" s="68" t="s">
        <v>164</v>
      </c>
      <c r="D17" s="38" t="s">
        <v>162</v>
      </c>
      <c r="E17" s="70">
        <v>1</v>
      </c>
      <c r="F17" s="108">
        <v>500</v>
      </c>
      <c r="G17" s="83" t="str">
        <f t="shared" si="0"/>
        <v>quarter2</v>
      </c>
      <c r="H17" s="41"/>
      <c r="I17" s="41"/>
      <c r="J17" s="41"/>
    </row>
    <row r="18" spans="1:10">
      <c r="A18" s="65" t="s">
        <v>20</v>
      </c>
      <c r="B18" s="72">
        <v>43222</v>
      </c>
      <c r="C18" s="68" t="s">
        <v>166</v>
      </c>
      <c r="D18" s="38" t="s">
        <v>163</v>
      </c>
      <c r="E18" s="70">
        <v>18</v>
      </c>
      <c r="F18" s="108">
        <v>2500</v>
      </c>
      <c r="G18" s="83" t="str">
        <f t="shared" si="0"/>
        <v>quarter2</v>
      </c>
      <c r="H18" s="41"/>
      <c r="I18" s="41"/>
      <c r="J18" s="41"/>
    </row>
    <row r="19" spans="1:10">
      <c r="A19" s="65" t="s">
        <v>21</v>
      </c>
      <c r="B19" s="72">
        <v>43233</v>
      </c>
      <c r="C19" s="68" t="s">
        <v>164</v>
      </c>
      <c r="D19" s="38" t="s">
        <v>40</v>
      </c>
      <c r="E19" s="70">
        <v>11</v>
      </c>
      <c r="F19" s="108">
        <v>700</v>
      </c>
      <c r="G19" s="83" t="str">
        <f t="shared" si="0"/>
        <v>quarter2</v>
      </c>
      <c r="H19" s="41"/>
      <c r="I19" s="41"/>
      <c r="J19" s="41"/>
    </row>
    <row r="20" spans="1:10">
      <c r="A20" s="65" t="s">
        <v>22</v>
      </c>
      <c r="B20" s="72">
        <v>43249</v>
      </c>
      <c r="C20" s="68" t="s">
        <v>164</v>
      </c>
      <c r="D20" s="38" t="s">
        <v>163</v>
      </c>
      <c r="E20" s="70">
        <v>2</v>
      </c>
      <c r="F20" s="108">
        <v>2500</v>
      </c>
      <c r="G20" s="83" t="str">
        <f t="shared" si="0"/>
        <v>quarter2</v>
      </c>
      <c r="H20" s="41"/>
      <c r="I20" s="41"/>
      <c r="J20" s="41"/>
    </row>
    <row r="21" spans="1:10">
      <c r="A21" s="65" t="s">
        <v>23</v>
      </c>
      <c r="B21" s="72">
        <v>43250</v>
      </c>
      <c r="C21" s="68" t="s">
        <v>165</v>
      </c>
      <c r="D21" s="38" t="s">
        <v>162</v>
      </c>
      <c r="E21" s="70">
        <v>2</v>
      </c>
      <c r="F21" s="108">
        <v>500</v>
      </c>
      <c r="G21" s="83" t="str">
        <f t="shared" si="0"/>
        <v>quarter2</v>
      </c>
      <c r="H21" s="41"/>
      <c r="I21" s="41"/>
      <c r="J21" s="41"/>
    </row>
    <row r="22" spans="1:10">
      <c r="A22" s="65" t="s">
        <v>24</v>
      </c>
      <c r="B22" s="72">
        <v>43252</v>
      </c>
      <c r="C22" s="68" t="s">
        <v>164</v>
      </c>
      <c r="D22" s="38" t="s">
        <v>162</v>
      </c>
      <c r="E22" s="70">
        <v>15</v>
      </c>
      <c r="F22" s="108">
        <v>500</v>
      </c>
      <c r="G22" s="83" t="str">
        <f t="shared" si="0"/>
        <v>quarter2</v>
      </c>
      <c r="H22" s="41"/>
      <c r="I22" s="41"/>
      <c r="J22" s="41"/>
    </row>
    <row r="23" spans="1:10">
      <c r="A23" s="65" t="s">
        <v>25</v>
      </c>
      <c r="B23" s="72">
        <v>43260</v>
      </c>
      <c r="C23" s="68" t="s">
        <v>164</v>
      </c>
      <c r="D23" s="38" t="s">
        <v>163</v>
      </c>
      <c r="E23" s="70">
        <v>7</v>
      </c>
      <c r="F23" s="108">
        <v>2500</v>
      </c>
      <c r="G23" s="83" t="str">
        <f t="shared" si="0"/>
        <v>quarter2</v>
      </c>
      <c r="H23" s="41"/>
      <c r="I23" s="41"/>
      <c r="J23" s="41"/>
    </row>
    <row r="24" spans="1:10">
      <c r="A24" s="65" t="s">
        <v>26</v>
      </c>
      <c r="B24" s="72">
        <v>43262</v>
      </c>
      <c r="C24" s="68" t="s">
        <v>167</v>
      </c>
      <c r="D24" s="38" t="s">
        <v>161</v>
      </c>
      <c r="E24" s="70">
        <v>18</v>
      </c>
      <c r="F24" s="108">
        <v>25</v>
      </c>
      <c r="G24" s="83" t="str">
        <f t="shared" si="0"/>
        <v>quarter2</v>
      </c>
      <c r="H24" s="41"/>
      <c r="I24" s="41"/>
      <c r="J24" s="41"/>
    </row>
    <row r="25" spans="1:10">
      <c r="A25" s="65" t="s">
        <v>27</v>
      </c>
      <c r="B25" s="72">
        <v>43264</v>
      </c>
      <c r="C25" s="68" t="s">
        <v>164</v>
      </c>
      <c r="D25" s="38" t="s">
        <v>161</v>
      </c>
      <c r="E25" s="70">
        <v>2</v>
      </c>
      <c r="F25" s="108">
        <v>25</v>
      </c>
      <c r="G25" s="83" t="str">
        <f t="shared" si="0"/>
        <v>quarter2</v>
      </c>
      <c r="H25" s="41"/>
      <c r="I25" s="41"/>
      <c r="J25" s="41"/>
    </row>
    <row r="26" spans="1:10">
      <c r="A26" s="65" t="s">
        <v>28</v>
      </c>
      <c r="B26" s="72">
        <v>43267</v>
      </c>
      <c r="C26" s="68" t="s">
        <v>167</v>
      </c>
      <c r="D26" s="38" t="s">
        <v>162</v>
      </c>
      <c r="E26" s="70">
        <v>10</v>
      </c>
      <c r="F26" s="108">
        <v>500</v>
      </c>
      <c r="G26" s="83" t="str">
        <f t="shared" si="0"/>
        <v>quarter2</v>
      </c>
      <c r="H26" s="41"/>
      <c r="I26" s="41"/>
      <c r="J26" s="41"/>
    </row>
    <row r="27" spans="1:10">
      <c r="A27" s="65" t="s">
        <v>29</v>
      </c>
      <c r="B27" s="72">
        <v>43272</v>
      </c>
      <c r="C27" s="68" t="s">
        <v>164</v>
      </c>
      <c r="D27" s="38" t="s">
        <v>162</v>
      </c>
      <c r="E27" s="70">
        <v>18</v>
      </c>
      <c r="F27" s="108">
        <v>500</v>
      </c>
      <c r="G27" s="83" t="str">
        <f t="shared" si="0"/>
        <v>quarter2</v>
      </c>
      <c r="H27" s="41"/>
      <c r="I27" s="41"/>
      <c r="J27" s="41"/>
    </row>
    <row r="28" spans="1:10">
      <c r="A28" s="65" t="s">
        <v>30</v>
      </c>
      <c r="B28" s="72">
        <v>43276</v>
      </c>
      <c r="C28" s="68" t="s">
        <v>164</v>
      </c>
      <c r="D28" s="38" t="s">
        <v>161</v>
      </c>
      <c r="E28" s="70">
        <v>9</v>
      </c>
      <c r="F28" s="108">
        <v>25</v>
      </c>
      <c r="G28" s="83" t="str">
        <f t="shared" si="0"/>
        <v>quarter2</v>
      </c>
      <c r="H28" s="41"/>
      <c r="I28" s="41"/>
      <c r="J28" s="41"/>
    </row>
    <row r="29" spans="1:10">
      <c r="A29" s="65" t="s">
        <v>31</v>
      </c>
      <c r="B29" s="72">
        <v>43278</v>
      </c>
      <c r="C29" s="68" t="s">
        <v>164</v>
      </c>
      <c r="D29" s="38" t="s">
        <v>162</v>
      </c>
      <c r="E29" s="70">
        <v>5</v>
      </c>
      <c r="F29" s="108">
        <v>500</v>
      </c>
      <c r="G29" s="83" t="str">
        <f t="shared" si="0"/>
        <v>quarter2</v>
      </c>
      <c r="H29" s="41"/>
      <c r="I29" s="41"/>
      <c r="J29" s="41"/>
    </row>
    <row r="30" spans="1:10">
      <c r="A30" s="65" t="s">
        <v>32</v>
      </c>
      <c r="B30" s="72">
        <v>43284</v>
      </c>
      <c r="C30" s="68" t="s">
        <v>165</v>
      </c>
      <c r="D30" s="38" t="s">
        <v>40</v>
      </c>
      <c r="E30" s="70">
        <v>14</v>
      </c>
      <c r="F30" s="108">
        <v>700</v>
      </c>
      <c r="G30" s="83" t="str">
        <f t="shared" si="0"/>
        <v>quarter3</v>
      </c>
      <c r="H30" s="41"/>
      <c r="I30" s="41"/>
      <c r="J30" s="41"/>
    </row>
    <row r="31" spans="1:10">
      <c r="A31" s="65" t="s">
        <v>33</v>
      </c>
      <c r="B31" s="72">
        <v>43285</v>
      </c>
      <c r="C31" s="68" t="s">
        <v>166</v>
      </c>
      <c r="D31" s="38" t="s">
        <v>161</v>
      </c>
      <c r="E31" s="70">
        <v>6</v>
      </c>
      <c r="F31" s="108">
        <v>25</v>
      </c>
      <c r="G31" s="83" t="str">
        <f t="shared" si="0"/>
        <v>quarter3</v>
      </c>
      <c r="H31" s="41"/>
      <c r="I31" s="41"/>
      <c r="J31" s="41"/>
    </row>
    <row r="32" spans="1:10">
      <c r="A32" s="65" t="s">
        <v>34</v>
      </c>
      <c r="B32" s="72">
        <v>43292</v>
      </c>
      <c r="C32" s="68" t="s">
        <v>164</v>
      </c>
      <c r="D32" s="38" t="s">
        <v>40</v>
      </c>
      <c r="E32" s="70">
        <v>6</v>
      </c>
      <c r="F32" s="108">
        <v>700</v>
      </c>
      <c r="G32" s="83" t="str">
        <f t="shared" si="0"/>
        <v>quarter3</v>
      </c>
      <c r="H32" s="41"/>
      <c r="I32" s="41"/>
      <c r="J32" s="41"/>
    </row>
    <row r="33" spans="1:10">
      <c r="A33" s="65" t="s">
        <v>35</v>
      </c>
      <c r="B33" s="72">
        <v>43310</v>
      </c>
      <c r="C33" s="68" t="s">
        <v>164</v>
      </c>
      <c r="D33" s="38" t="s">
        <v>162</v>
      </c>
      <c r="E33" s="70">
        <v>4</v>
      </c>
      <c r="F33" s="108">
        <v>500</v>
      </c>
      <c r="G33" s="83" t="str">
        <f t="shared" si="0"/>
        <v>quarter3</v>
      </c>
      <c r="H33" s="41"/>
      <c r="I33" s="41"/>
      <c r="J33" s="41"/>
    </row>
    <row r="34" spans="1:10">
      <c r="A34" s="65" t="s">
        <v>41</v>
      </c>
      <c r="B34" s="72">
        <v>43312</v>
      </c>
      <c r="C34" s="68" t="s">
        <v>164</v>
      </c>
      <c r="D34" s="38" t="s">
        <v>162</v>
      </c>
      <c r="E34" s="70">
        <v>20</v>
      </c>
      <c r="F34" s="108">
        <v>500</v>
      </c>
      <c r="G34" s="83" t="str">
        <f t="shared" si="0"/>
        <v>quarter3</v>
      </c>
      <c r="H34" s="41"/>
      <c r="I34" s="41"/>
      <c r="J34" s="41"/>
    </row>
    <row r="35" spans="1:10">
      <c r="A35" s="65" t="s">
        <v>42</v>
      </c>
      <c r="B35" s="72">
        <v>43313</v>
      </c>
      <c r="C35" s="68" t="s">
        <v>164</v>
      </c>
      <c r="D35" s="38" t="s">
        <v>162</v>
      </c>
      <c r="E35" s="70">
        <v>20</v>
      </c>
      <c r="F35" s="108">
        <v>500</v>
      </c>
      <c r="G35" s="83" t="str">
        <f t="shared" si="0"/>
        <v>quarter3</v>
      </c>
      <c r="H35" s="41"/>
      <c r="I35" s="41"/>
      <c r="J35" s="41"/>
    </row>
    <row r="36" spans="1:10">
      <c r="A36" s="65" t="s">
        <v>43</v>
      </c>
      <c r="B36" s="72">
        <v>43337</v>
      </c>
      <c r="C36" s="68" t="s">
        <v>167</v>
      </c>
      <c r="D36" s="38" t="s">
        <v>161</v>
      </c>
      <c r="E36" s="70">
        <v>12</v>
      </c>
      <c r="F36" s="108">
        <v>25</v>
      </c>
      <c r="G36" s="83" t="str">
        <f t="shared" si="0"/>
        <v>quarter3</v>
      </c>
      <c r="H36" s="41"/>
      <c r="I36" s="41"/>
      <c r="J36" s="41"/>
    </row>
    <row r="37" spans="1:10">
      <c r="A37" s="65" t="s">
        <v>44</v>
      </c>
      <c r="B37" s="72">
        <v>43338</v>
      </c>
      <c r="C37" s="68" t="s">
        <v>164</v>
      </c>
      <c r="D37" s="38" t="s">
        <v>162</v>
      </c>
      <c r="E37" s="70">
        <v>14</v>
      </c>
      <c r="F37" s="108">
        <v>500</v>
      </c>
      <c r="G37" s="83" t="str">
        <f t="shared" si="0"/>
        <v>quarter3</v>
      </c>
      <c r="H37" s="41"/>
      <c r="I37" s="41"/>
      <c r="J37" s="41"/>
    </row>
    <row r="38" spans="1:10">
      <c r="A38" s="65" t="s">
        <v>45</v>
      </c>
      <c r="B38" s="72">
        <v>43345</v>
      </c>
      <c r="C38" s="68" t="s">
        <v>165</v>
      </c>
      <c r="D38" s="38" t="s">
        <v>163</v>
      </c>
      <c r="E38" s="70">
        <v>13</v>
      </c>
      <c r="F38" s="108">
        <v>2500</v>
      </c>
      <c r="G38" s="83" t="str">
        <f t="shared" si="0"/>
        <v>quarter3</v>
      </c>
      <c r="H38" s="41"/>
      <c r="I38" s="41"/>
      <c r="J38" s="41"/>
    </row>
    <row r="39" spans="1:10">
      <c r="A39" s="65" t="s">
        <v>46</v>
      </c>
      <c r="B39" s="72">
        <v>43350</v>
      </c>
      <c r="C39" s="68" t="s">
        <v>164</v>
      </c>
      <c r="D39" s="38" t="s">
        <v>162</v>
      </c>
      <c r="E39" s="70">
        <v>3</v>
      </c>
      <c r="F39" s="108">
        <v>500</v>
      </c>
      <c r="G39" s="83" t="str">
        <f t="shared" si="0"/>
        <v>quarter3</v>
      </c>
      <c r="H39" s="41"/>
      <c r="I39" s="41"/>
      <c r="J39" s="41"/>
    </row>
    <row r="40" spans="1:10">
      <c r="A40" s="65" t="s">
        <v>47</v>
      </c>
      <c r="B40" s="72">
        <v>43351</v>
      </c>
      <c r="C40" s="68" t="s">
        <v>165</v>
      </c>
      <c r="D40" s="38" t="s">
        <v>161</v>
      </c>
      <c r="E40" s="70">
        <v>20</v>
      </c>
      <c r="F40" s="108">
        <v>25</v>
      </c>
      <c r="G40" s="83" t="str">
        <f t="shared" si="0"/>
        <v>quarter3</v>
      </c>
      <c r="H40" s="41"/>
      <c r="I40" s="41"/>
      <c r="J40" s="41"/>
    </row>
    <row r="41" spans="1:10">
      <c r="A41" s="65" t="s">
        <v>48</v>
      </c>
      <c r="B41" s="72">
        <v>43375</v>
      </c>
      <c r="C41" s="68" t="s">
        <v>166</v>
      </c>
      <c r="D41" s="38" t="s">
        <v>161</v>
      </c>
      <c r="E41" s="70">
        <v>9</v>
      </c>
      <c r="F41" s="108">
        <v>25</v>
      </c>
      <c r="G41" s="83" t="str">
        <f t="shared" si="0"/>
        <v>quarter4</v>
      </c>
      <c r="H41" s="41"/>
      <c r="I41" s="41"/>
      <c r="J41" s="41"/>
    </row>
    <row r="42" spans="1:10">
      <c r="A42" s="65" t="s">
        <v>49</v>
      </c>
      <c r="B42" s="72">
        <v>43376</v>
      </c>
      <c r="C42" s="68" t="s">
        <v>166</v>
      </c>
      <c r="D42" s="38" t="s">
        <v>163</v>
      </c>
      <c r="E42" s="70">
        <v>5</v>
      </c>
      <c r="F42" s="108">
        <v>2500</v>
      </c>
      <c r="G42" s="83" t="str">
        <f t="shared" si="0"/>
        <v>quarter4</v>
      </c>
      <c r="H42" s="41"/>
      <c r="I42" s="41"/>
      <c r="J42" s="41"/>
    </row>
    <row r="43" spans="1:10">
      <c r="A43" s="65" t="s">
        <v>50</v>
      </c>
      <c r="B43" s="72">
        <v>43391</v>
      </c>
      <c r="C43" s="68" t="s">
        <v>167</v>
      </c>
      <c r="D43" s="38" t="s">
        <v>163</v>
      </c>
      <c r="E43" s="70">
        <v>9</v>
      </c>
      <c r="F43" s="108">
        <v>2500</v>
      </c>
      <c r="G43" s="83" t="str">
        <f t="shared" si="0"/>
        <v>quarter4</v>
      </c>
      <c r="H43" s="41"/>
      <c r="I43" s="41"/>
      <c r="J43" s="41"/>
    </row>
    <row r="44" spans="1:10">
      <c r="A44" s="65" t="s">
        <v>51</v>
      </c>
      <c r="B44" s="72">
        <v>43392</v>
      </c>
      <c r="C44" s="68" t="s">
        <v>165</v>
      </c>
      <c r="D44" s="38" t="s">
        <v>161</v>
      </c>
      <c r="E44" s="70">
        <v>14</v>
      </c>
      <c r="F44" s="108">
        <v>25</v>
      </c>
      <c r="G44" s="83" t="str">
        <f t="shared" si="0"/>
        <v>quarter4</v>
      </c>
      <c r="H44" s="41"/>
      <c r="I44" s="41"/>
      <c r="J44" s="41"/>
    </row>
    <row r="45" spans="1:10">
      <c r="A45" s="65" t="s">
        <v>52</v>
      </c>
      <c r="B45" s="72">
        <v>43400</v>
      </c>
      <c r="C45" s="68" t="s">
        <v>167</v>
      </c>
      <c r="D45" s="38" t="s">
        <v>40</v>
      </c>
      <c r="E45" s="70">
        <v>8</v>
      </c>
      <c r="F45" s="108">
        <v>700</v>
      </c>
      <c r="G45" s="83" t="str">
        <f t="shared" si="0"/>
        <v>quarter4</v>
      </c>
      <c r="H45" s="41"/>
      <c r="I45" s="41"/>
      <c r="J45" s="41"/>
    </row>
    <row r="46" spans="1:10">
      <c r="A46" s="65" t="s">
        <v>53</v>
      </c>
      <c r="B46" s="72">
        <v>43413</v>
      </c>
      <c r="C46" s="68" t="s">
        <v>167</v>
      </c>
      <c r="D46" s="38" t="s">
        <v>162</v>
      </c>
      <c r="E46" s="70">
        <v>6</v>
      </c>
      <c r="F46" s="108">
        <v>500</v>
      </c>
      <c r="G46" s="83" t="str">
        <f t="shared" si="0"/>
        <v>quarter4</v>
      </c>
      <c r="H46" s="41"/>
      <c r="I46" s="41"/>
      <c r="J46" s="41"/>
    </row>
    <row r="47" spans="1:10">
      <c r="A47" s="65" t="s">
        <v>54</v>
      </c>
      <c r="B47" s="72">
        <v>43414</v>
      </c>
      <c r="C47" s="68" t="s">
        <v>167</v>
      </c>
      <c r="D47" s="38" t="s">
        <v>161</v>
      </c>
      <c r="E47" s="70">
        <v>11</v>
      </c>
      <c r="F47" s="108">
        <v>25</v>
      </c>
      <c r="G47" s="83" t="str">
        <f t="shared" si="0"/>
        <v>quarter4</v>
      </c>
      <c r="H47" s="41"/>
      <c r="I47" s="41"/>
      <c r="J47" s="41"/>
    </row>
    <row r="48" spans="1:10">
      <c r="A48" s="65" t="s">
        <v>55</v>
      </c>
      <c r="B48" s="72">
        <v>43434</v>
      </c>
      <c r="C48" s="68" t="s">
        <v>166</v>
      </c>
      <c r="D48" s="38" t="s">
        <v>161</v>
      </c>
      <c r="E48" s="70">
        <v>16</v>
      </c>
      <c r="F48" s="108">
        <v>25</v>
      </c>
      <c r="G48" s="83" t="str">
        <f t="shared" si="0"/>
        <v>quarter4</v>
      </c>
      <c r="H48" s="41"/>
      <c r="I48" s="41"/>
      <c r="J48" s="41"/>
    </row>
    <row r="49" spans="1:10">
      <c r="A49" s="65" t="s">
        <v>56</v>
      </c>
      <c r="B49" s="72">
        <v>43435</v>
      </c>
      <c r="C49" s="68" t="s">
        <v>165</v>
      </c>
      <c r="D49" s="38" t="s">
        <v>162</v>
      </c>
      <c r="E49" s="70">
        <v>18</v>
      </c>
      <c r="F49" s="108">
        <v>500</v>
      </c>
      <c r="G49" s="83" t="str">
        <f t="shared" si="0"/>
        <v>quarter4</v>
      </c>
      <c r="H49" s="41"/>
      <c r="I49" s="41"/>
      <c r="J49" s="41"/>
    </row>
    <row r="50" spans="1:10">
      <c r="A50" s="65" t="s">
        <v>57</v>
      </c>
      <c r="B50" s="72">
        <v>43462</v>
      </c>
      <c r="C50" s="68" t="s">
        <v>166</v>
      </c>
      <c r="D50" s="38" t="s">
        <v>162</v>
      </c>
      <c r="E50" s="70">
        <v>20</v>
      </c>
      <c r="F50" s="108">
        <v>500</v>
      </c>
      <c r="G50" s="83" t="str">
        <f t="shared" si="0"/>
        <v>quarter4</v>
      </c>
      <c r="H50" s="41"/>
      <c r="I50" s="41"/>
      <c r="J50" s="41"/>
    </row>
    <row r="51" spans="1:10" ht="14.4" thickBot="1">
      <c r="A51" s="66" t="s">
        <v>58</v>
      </c>
      <c r="B51" s="73">
        <v>43463</v>
      </c>
      <c r="C51" s="69" t="s">
        <v>166</v>
      </c>
      <c r="D51" s="67" t="s">
        <v>40</v>
      </c>
      <c r="E51" s="71">
        <v>14</v>
      </c>
      <c r="F51" s="109">
        <v>700</v>
      </c>
      <c r="G51" s="83" t="str">
        <f t="shared" si="0"/>
        <v>quarter4</v>
      </c>
      <c r="H51" s="41"/>
      <c r="I51" s="41"/>
      <c r="J51" s="41"/>
    </row>
    <row r="52" spans="1:10">
      <c r="A52" s="58"/>
      <c r="B52" s="59"/>
      <c r="C52" s="60"/>
      <c r="D52" s="60"/>
      <c r="E52" s="61"/>
      <c r="F52" s="61"/>
      <c r="G52" s="41"/>
      <c r="H52" s="41"/>
      <c r="I52" s="41"/>
      <c r="J52" s="41"/>
    </row>
    <row r="53" spans="1:10" ht="98.4" customHeight="1">
      <c r="A53" s="40"/>
      <c r="B53" s="39"/>
      <c r="C53" s="38"/>
      <c r="D53" s="45" t="s">
        <v>168</v>
      </c>
      <c r="E53" s="44">
        <f>SUMIFS(E4:E51,C4:C51,"&lt;&gt;*an*",D4:D51,"Computer")</f>
        <v>47</v>
      </c>
      <c r="F53" s="41"/>
      <c r="G53" s="41"/>
      <c r="H53" s="41"/>
      <c r="I53" s="41"/>
      <c r="J53" s="41"/>
    </row>
    <row r="54" spans="1:10" ht="14.4" customHeight="1">
      <c r="A54" s="40"/>
      <c r="B54" s="39"/>
      <c r="C54" s="38"/>
      <c r="D54" s="38"/>
      <c r="E54" s="40"/>
      <c r="F54" s="41"/>
      <c r="G54" s="41"/>
      <c r="H54" s="41"/>
      <c r="I54" s="41"/>
      <c r="J54" s="41"/>
    </row>
    <row r="55" spans="1:10">
      <c r="A55" s="40"/>
      <c r="B55" s="39"/>
      <c r="C55" s="38"/>
      <c r="D55" s="38"/>
      <c r="E55" s="40"/>
      <c r="F55" s="41"/>
      <c r="G55" s="41"/>
      <c r="H55" s="41"/>
      <c r="I55" s="41"/>
      <c r="J55" s="41"/>
    </row>
    <row r="56" spans="1:10">
      <c r="A56" s="40"/>
      <c r="B56" s="39"/>
      <c r="C56" s="38"/>
      <c r="D56" s="38"/>
      <c r="E56" s="40"/>
      <c r="F56" s="41"/>
      <c r="G56" s="41"/>
      <c r="H56" s="41"/>
      <c r="I56" s="41"/>
      <c r="J56" s="41"/>
    </row>
    <row r="57" spans="1:10">
      <c r="A57" s="40"/>
      <c r="B57" s="39"/>
      <c r="C57" s="38"/>
      <c r="D57" s="38"/>
      <c r="E57" s="40"/>
      <c r="F57" s="41"/>
      <c r="G57" s="41"/>
      <c r="H57" s="41"/>
      <c r="I57" s="41"/>
      <c r="J57" s="41"/>
    </row>
  </sheetData>
  <sortState xmlns:xlrd2="http://schemas.microsoft.com/office/spreadsheetml/2017/richdata2" ref="A4:F51">
    <sortCondition ref="B4:B5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B7" sqref="B7"/>
    </sheetView>
  </sheetViews>
  <sheetFormatPr defaultColWidth="8.88671875" defaultRowHeight="13.8"/>
  <cols>
    <col min="1" max="1" width="18.33203125" style="84" customWidth="1"/>
    <col min="2" max="2" width="21.6640625" style="84" customWidth="1"/>
    <col min="3" max="3" width="19.33203125" style="84" customWidth="1"/>
    <col min="4" max="4" width="12.6640625" style="84" bestFit="1" customWidth="1"/>
    <col min="5" max="5" width="24" style="84" customWidth="1"/>
    <col min="6" max="7" width="12.6640625" style="84" bestFit="1" customWidth="1"/>
    <col min="8" max="16384" width="8.88671875" style="84"/>
  </cols>
  <sheetData>
    <row r="1" spans="1:6" ht="21">
      <c r="A1" s="90" t="s">
        <v>170</v>
      </c>
      <c r="B1" s="90" t="s">
        <v>174</v>
      </c>
      <c r="F1" s="85"/>
    </row>
    <row r="2" spans="1:6" ht="34.799999999999997">
      <c r="A2" s="91" t="s">
        <v>171</v>
      </c>
      <c r="B2" s="86">
        <v>0.1</v>
      </c>
      <c r="F2" s="85"/>
    </row>
    <row r="3" spans="1:6" ht="52.2">
      <c r="A3" s="92" t="s">
        <v>172</v>
      </c>
      <c r="B3" s="87">
        <v>5</v>
      </c>
    </row>
    <row r="4" spans="1:6" ht="52.8" thickBot="1">
      <c r="A4" s="93" t="s">
        <v>173</v>
      </c>
      <c r="B4" s="94">
        <v>150000</v>
      </c>
    </row>
    <row r="5" spans="1:6" ht="14.4" thickBot="1"/>
    <row r="6" spans="1:6" ht="192.6" thickBot="1">
      <c r="A6" s="95" t="s">
        <v>176</v>
      </c>
      <c r="B6" s="88" t="s">
        <v>175</v>
      </c>
      <c r="E6" s="96"/>
    </row>
    <row r="7" spans="1:6" ht="66.75" customHeight="1" thickBot="1">
      <c r="A7" s="101">
        <f>PMT(B2/4,B3*4,B4,0,0)</f>
        <v>-9622.0693101711677</v>
      </c>
      <c r="B7" s="114">
        <f>PMT(B2/12,B3*12,B4)</f>
        <v>-3187.0567066902418</v>
      </c>
    </row>
    <row r="10" spans="1:6" ht="22.8">
      <c r="F10" s="8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</vt:lpstr>
      <vt:lpstr>Task2</vt:lpstr>
      <vt:lpstr>Score</vt:lpstr>
      <vt:lpstr>Task3</vt:lpstr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VINAY SHARMA</cp:lastModifiedBy>
  <dcterms:created xsi:type="dcterms:W3CDTF">2006-03-20T12:16:10Z</dcterms:created>
  <dcterms:modified xsi:type="dcterms:W3CDTF">2023-01-22T16:10:56Z</dcterms:modified>
</cp:coreProperties>
</file>