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lugins\OMF_Private\omf-example-plugin\src\main\java\com\samares_engineering\omf\omf_example_plugin\features\excel_to_parametric\"/>
    </mc:Choice>
  </mc:AlternateContent>
  <xr:revisionPtr revIDLastSave="0" documentId="13_ncr:1_{C49536D0-5DE2-4B5D-A098-7DA6590E691B}" xr6:coauthVersionLast="47" xr6:coauthVersionMax="47" xr10:uidLastSave="{00000000-0000-0000-0000-000000000000}"/>
  <bookViews>
    <workbookView xWindow="-105" yWindow="0" windowWidth="14610" windowHeight="15585" xr2:uid="{A22A8A54-8611-4DA6-995F-F1DD76DD8434}"/>
    <workbookView xWindow="-22308" yWindow="9144" windowWidth="17280" windowHeight="3240" xr2:uid="{ECDD6195-D704-4DB1-91AF-46E52C29149A}"/>
    <workbookView xWindow="-11616" yWindow="8412" windowWidth="11712" windowHeight="13776" activeTab="1" xr2:uid="{798562BD-691F-4049-8B94-C5F37D32337C}"/>
    <workbookView xWindow="14295" yWindow="0" windowWidth="14610" windowHeight="15585" activeTab="1" xr2:uid="{5DB4170F-FB00-4D33-A0EA-EE7DB350FAE6}"/>
  </bookViews>
  <sheets>
    <sheet name="ValueProperties" sheetId="1" r:id="rId1"/>
    <sheet name="Equ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D11" i="2" s="1"/>
  <c r="D3" i="2"/>
  <c r="E3" i="2" s="1"/>
  <c r="D15" i="2"/>
  <c r="E15" i="2" s="1"/>
  <c r="D2" i="2"/>
  <c r="E2" i="2" s="1"/>
  <c r="D5" i="2"/>
  <c r="D6" i="2" l="1"/>
  <c r="E6" i="2" s="1"/>
  <c r="D4" i="2"/>
  <c r="E5" i="2"/>
  <c r="D12" i="2" l="1"/>
  <c r="E12" i="2" s="1"/>
  <c r="D7" i="2"/>
  <c r="E4" i="2"/>
  <c r="D13" i="2" l="1"/>
  <c r="E13" i="2" s="1"/>
  <c r="D8" i="2"/>
  <c r="E8" i="2" s="1"/>
  <c r="E7" i="2"/>
  <c r="D14" i="2" l="1"/>
  <c r="E14" i="2" s="1"/>
  <c r="D9" i="2"/>
  <c r="E11" i="2" s="1"/>
  <c r="E9" i="2" l="1"/>
  <c r="D16" i="2"/>
  <c r="E16" i="2" s="1"/>
  <c r="D17" i="2" l="1"/>
  <c r="E17" i="2" s="1"/>
</calcChain>
</file>

<file path=xl/sharedStrings.xml><?xml version="1.0" encoding="utf-8"?>
<sst xmlns="http://schemas.openxmlformats.org/spreadsheetml/2006/main" count="92" uniqueCount="67">
  <si>
    <t>min</t>
  </si>
  <si>
    <t>kw</t>
  </si>
  <si>
    <t>hectare</t>
  </si>
  <si>
    <t>Result</t>
  </si>
  <si>
    <t>Value/Equation</t>
  </si>
  <si>
    <t>Parameter</t>
  </si>
  <si>
    <t>Formated</t>
  </si>
  <si>
    <t>unit</t>
  </si>
  <si>
    <t>m²</t>
  </si>
  <si>
    <t>litres</t>
  </si>
  <si>
    <t>seconds</t>
  </si>
  <si>
    <t>wat hours</t>
  </si>
  <si>
    <t>hour</t>
  </si>
  <si>
    <t>meter</t>
  </si>
  <si>
    <t>meter per second</t>
  </si>
  <si>
    <t>second</t>
  </si>
  <si>
    <t>liteter per second</t>
  </si>
  <si>
    <t>kilogram</t>
  </si>
  <si>
    <t>watt hour</t>
  </si>
  <si>
    <t>Max Speed</t>
  </si>
  <si>
    <t>Field Length</t>
  </si>
  <si>
    <t>Field Width</t>
  </si>
  <si>
    <t>Base-Field Distance</t>
  </si>
  <si>
    <t>Lateral SOI Range</t>
  </si>
  <si>
    <t>Average Speed</t>
  </si>
  <si>
    <t>Tank Capacity</t>
  </si>
  <si>
    <t>Applied Dose</t>
  </si>
  <si>
    <t>Refuel Time</t>
  </si>
  <si>
    <t>Structure Weight</t>
  </si>
  <si>
    <t>Energy Efficiency</t>
  </si>
  <si>
    <t>Battery Weight</t>
  </si>
  <si>
    <t>Battery Capacity</t>
  </si>
  <si>
    <t>Battery Recharge Speed</t>
  </si>
  <si>
    <t>Field Area</t>
  </si>
  <si>
    <t>Product Needed</t>
  </si>
  <si>
    <t>Number of Rows</t>
  </si>
  <si>
    <t>Number of Product Refills</t>
  </si>
  <si>
    <t>Product Refill Travel Time</t>
  </si>
  <si>
    <t>Total Refuel Time</t>
  </si>
  <si>
    <t>Energy Needed for Mission</t>
  </si>
  <si>
    <t>Number of Battery Recharges</t>
  </si>
  <si>
    <t>Total Battery Recharge Time</t>
  </si>
  <si>
    <t>Base-Field Travel Time</t>
  </si>
  <si>
    <t>Total Mission Duration</t>
  </si>
  <si>
    <t>Field Length * Field Width</t>
  </si>
  <si>
    <t>Field Area * Applied Dose</t>
  </si>
  <si>
    <t>Field Width / Application Width</t>
  </si>
  <si>
    <t>Field Length / Average Speed</t>
  </si>
  <si>
    <t>(Row Processing Time + Turnaround Time) * Number of Rows</t>
  </si>
  <si>
    <t>Product Needed / Tank Capacity</t>
  </si>
  <si>
    <t>Number of Product Refills * Base-Field Travel Time</t>
  </si>
  <si>
    <t>Number of Product Refills * (Refuel Time + Base-Field Travel Time)</t>
  </si>
  <si>
    <t>Energy Needed for Mission / Battery Capacity</t>
  </si>
  <si>
    <t>Total Recharge Duration = Number of Recharges * (Recharge Speed + Base-Field Travel Time)</t>
  </si>
  <si>
    <t>Base-Field Distance / Max Speed</t>
  </si>
  <si>
    <t>Total Mission Duration / 3600</t>
  </si>
  <si>
    <t>Turn around time</t>
  </si>
  <si>
    <t>watt joul per kilograme</t>
  </si>
  <si>
    <t>Row Treating Time</t>
  </si>
  <si>
    <t>Total Treating Time</t>
  </si>
  <si>
    <t>Total Mission Time = Total treatment Time + Total Refuel Time + 2 * Base-Field Travel Time + Battery Recharge Time</t>
  </si>
  <si>
    <t>kilograme</t>
  </si>
  <si>
    <t>(Processing Time * Energy Efficiency * Total system mass)</t>
  </si>
  <si>
    <t>Total System mass</t>
  </si>
  <si>
    <t xml:space="preserve"> Structure Weight + Transported Product Weight + Battery Weight</t>
  </si>
  <si>
    <t xml:space="preserve">Transported Product Weight </t>
  </si>
  <si>
    <t>Tank capacity*1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</si>
</sst>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2" fillId="2" borderId="2" xfId="0" applyFont="1" applyFill="1" applyBorder="1"/>
    <xf numFmtId="0" fontId="2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4" borderId="2" xfId="0" applyFont="1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5" borderId="2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0" xfId="0" applyFont="1" applyFill="1"/>
    <xf numFmtId="0" fontId="2" fillId="6" borderId="1" xfId="0" applyFont="1" applyFill="1" applyBorder="1"/>
    <xf numFmtId="0" fontId="1" fillId="0" borderId="0" xfId="0" applyFont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2" xfId="0" applyFont="1" applyFill="1" applyBorder="1"/>
    <xf numFmtId="0" fontId="2" fillId="2" borderId="0" xfId="0" applyFont="1" applyFill="1"/>
    <xf numFmtId="0" fontId="5" fillId="7" borderId="0" xfId="0" applyFont="1" applyFill="1"/>
    <xf numFmtId="0" fontId="6" fillId="7" borderId="0" xfId="0" applyFont="1" applyFill="1"/>
    <xf numFmtId="0" fontId="6" fillId="8" borderId="0" xfId="0" applyFont="1" applyFill="1"/>
    <xf numFmtId="0" fontId="7" fillId="0" borderId="0" xfId="0" applyFont="1"/>
    <xf numFmtId="0" fontId="4" fillId="9" borderId="0" xfId="0" applyFont="1" applyFill="1"/>
    <xf numFmtId="0" fontId="4" fillId="9" borderId="1" xfId="0" applyFont="1" applyFill="1" applyBorder="1"/>
    <xf numFmtId="0" fontId="4" fillId="2" borderId="1" xfId="0" applyFont="1" applyFill="1" applyBorder="1"/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9931-1C93-41B6-BB89-874B75E18699}">
  <dimension ref="A1:D16"/>
  <sheetViews>
    <sheetView tabSelected="1" zoomScale="115" zoomScaleNormal="115" workbookViewId="0">
      <selection activeCell="C16" sqref="C16"/>
    </sheetView>
    <sheetView tabSelected="1" workbookViewId="1">
      <selection activeCell="B16" sqref="B16"/>
    </sheetView>
    <sheetView workbookViewId="2"/>
    <sheetView workbookViewId="3"/>
  </sheetViews>
  <sheetFormatPr baseColWidth="10" defaultColWidth="9.109375" defaultRowHeight="14.4" x14ac:dyDescent="0.3"/>
  <cols>
    <col min="1" max="1" width="32.33203125" bestFit="1" customWidth="1"/>
    <col min="2" max="2" width="21.5546875" customWidth="1"/>
    <col min="3" max="3" width="14.88671875" bestFit="1" customWidth="1"/>
    <col min="6" max="6" width="37" bestFit="1" customWidth="1"/>
    <col min="7" max="7" width="88.33203125" bestFit="1" customWidth="1"/>
    <col min="8" max="8" width="10" bestFit="1" customWidth="1"/>
  </cols>
  <sheetData>
    <row r="1" spans="1:4" x14ac:dyDescent="0.3">
      <c r="A1" s="3" t="s">
        <v>5</v>
      </c>
      <c r="B1" s="3" t="s">
        <v>7</v>
      </c>
      <c r="C1" s="3" t="s">
        <v>4</v>
      </c>
    </row>
    <row r="2" spans="1:4" x14ac:dyDescent="0.3">
      <c r="A2" s="8" t="s">
        <v>20</v>
      </c>
      <c r="B2" s="8" t="s">
        <v>13</v>
      </c>
      <c r="C2" s="8">
        <v>500</v>
      </c>
      <c r="D2">
        <v>5</v>
      </c>
    </row>
    <row r="3" spans="1:4" x14ac:dyDescent="0.3">
      <c r="A3" s="9" t="s">
        <v>21</v>
      </c>
      <c r="B3" s="9" t="s">
        <v>13</v>
      </c>
      <c r="C3" s="9">
        <v>300</v>
      </c>
      <c r="D3">
        <v>13</v>
      </c>
    </row>
    <row r="4" spans="1:4" x14ac:dyDescent="0.3">
      <c r="A4" s="9" t="s">
        <v>22</v>
      </c>
      <c r="B4" s="9" t="s">
        <v>13</v>
      </c>
      <c r="C4" s="9">
        <v>1000</v>
      </c>
      <c r="D4">
        <v>2</v>
      </c>
    </row>
    <row r="5" spans="1:4" x14ac:dyDescent="0.3">
      <c r="A5" s="10" t="s">
        <v>23</v>
      </c>
      <c r="B5" s="10" t="s">
        <v>13</v>
      </c>
      <c r="C5" s="10">
        <v>10</v>
      </c>
      <c r="D5">
        <v>5</v>
      </c>
    </row>
    <row r="6" spans="1:4" x14ac:dyDescent="0.3">
      <c r="A6" s="6" t="s">
        <v>24</v>
      </c>
      <c r="B6" s="6" t="s">
        <v>14</v>
      </c>
      <c r="C6" s="6">
        <v>1</v>
      </c>
      <c r="D6">
        <v>5</v>
      </c>
    </row>
    <row r="7" spans="1:4" x14ac:dyDescent="0.3">
      <c r="A7" s="6" t="s">
        <v>19</v>
      </c>
      <c r="B7" s="6" t="s">
        <v>14</v>
      </c>
      <c r="C7" s="6">
        <v>15</v>
      </c>
      <c r="D7">
        <v>2</v>
      </c>
    </row>
    <row r="8" spans="1:4" x14ac:dyDescent="0.3">
      <c r="A8" s="7" t="s">
        <v>56</v>
      </c>
      <c r="B8" s="6" t="s">
        <v>15</v>
      </c>
      <c r="C8" s="7">
        <v>10</v>
      </c>
      <c r="D8">
        <v>0</v>
      </c>
    </row>
    <row r="9" spans="1:4" x14ac:dyDescent="0.3">
      <c r="A9" s="11" t="s">
        <v>25</v>
      </c>
      <c r="B9" s="12" t="s">
        <v>9</v>
      </c>
      <c r="C9" s="11">
        <v>15</v>
      </c>
      <c r="D9">
        <v>1</v>
      </c>
    </row>
    <row r="10" spans="1:4" x14ac:dyDescent="0.3">
      <c r="A10" s="12" t="s">
        <v>26</v>
      </c>
      <c r="B10" s="12" t="s">
        <v>16</v>
      </c>
      <c r="C10" s="12">
        <v>0.02</v>
      </c>
      <c r="D10">
        <v>5</v>
      </c>
    </row>
    <row r="11" spans="1:4" x14ac:dyDescent="0.3">
      <c r="A11" s="13" t="s">
        <v>27</v>
      </c>
      <c r="B11" s="13" t="s">
        <v>15</v>
      </c>
      <c r="C11" s="13">
        <v>120</v>
      </c>
      <c r="D11">
        <v>3</v>
      </c>
    </row>
    <row r="12" spans="1:4" x14ac:dyDescent="0.3">
      <c r="A12" s="14" t="s">
        <v>28</v>
      </c>
      <c r="B12" s="15" t="s">
        <v>17</v>
      </c>
      <c r="C12" s="14">
        <v>10</v>
      </c>
      <c r="D12">
        <v>1</v>
      </c>
    </row>
    <row r="13" spans="1:4" x14ac:dyDescent="0.3">
      <c r="A13" s="15" t="s">
        <v>29</v>
      </c>
      <c r="B13" s="15" t="s">
        <v>57</v>
      </c>
      <c r="C13" s="15">
        <v>100</v>
      </c>
      <c r="D13">
        <v>4</v>
      </c>
    </row>
    <row r="14" spans="1:4" x14ac:dyDescent="0.3">
      <c r="A14" s="16" t="s">
        <v>30</v>
      </c>
      <c r="B14" s="16" t="s">
        <v>17</v>
      </c>
      <c r="C14" s="16">
        <v>5</v>
      </c>
      <c r="D14">
        <v>1</v>
      </c>
    </row>
    <row r="15" spans="1:4" x14ac:dyDescent="0.3">
      <c r="A15" s="4" t="s">
        <v>31</v>
      </c>
      <c r="B15" s="22" t="s">
        <v>18</v>
      </c>
      <c r="C15" s="4">
        <v>3000</v>
      </c>
      <c r="D15">
        <v>4</v>
      </c>
    </row>
    <row r="16" spans="1:4" x14ac:dyDescent="0.3">
      <c r="A16" s="5" t="s">
        <v>32</v>
      </c>
      <c r="B16" s="22" t="s">
        <v>12</v>
      </c>
      <c r="C16" s="5">
        <v>3</v>
      </c>
      <c r="D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6FD2-2E8C-4F98-9B5F-251C6FDF40B3}">
  <dimension ref="A1:F17"/>
  <sheetViews>
    <sheetView zoomScaleNormal="100" workbookViewId="0">
      <selection activeCell="F17" sqref="A1:F17"/>
    </sheetView>
    <sheetView workbookViewId="1">
      <selection activeCell="J8" sqref="J8"/>
    </sheetView>
    <sheetView tabSelected="1" workbookViewId="2"/>
    <sheetView tabSelected="1" workbookViewId="3">
      <selection activeCell="H23" sqref="H23"/>
    </sheetView>
  </sheetViews>
  <sheetFormatPr baseColWidth="10" defaultRowHeight="14.4" x14ac:dyDescent="0.3"/>
  <cols>
    <col min="1" max="1" width="37.109375" bestFit="1" customWidth="1"/>
    <col min="2" max="2" width="11" customWidth="1"/>
    <col min="3" max="3" width="13.44140625" hidden="1" customWidth="1"/>
    <col min="4" max="4" width="0" hidden="1" customWidth="1"/>
  </cols>
  <sheetData>
    <row r="1" spans="1:6" x14ac:dyDescent="0.3">
      <c r="A1" s="3" t="s">
        <v>5</v>
      </c>
      <c r="B1" s="3" t="s">
        <v>7</v>
      </c>
      <c r="C1" s="3" t="s">
        <v>4</v>
      </c>
      <c r="D1" s="18" t="s">
        <v>3</v>
      </c>
      <c r="E1" s="17" t="s">
        <v>6</v>
      </c>
    </row>
    <row r="2" spans="1:6" ht="15.75" customHeight="1" x14ac:dyDescent="0.3">
      <c r="A2" s="8" t="s">
        <v>33</v>
      </c>
      <c r="B2" s="8" t="s">
        <v>8</v>
      </c>
      <c r="C2" s="8" t="s">
        <v>44</v>
      </c>
      <c r="D2" s="19">
        <f>ValueProperties!C2*ValueProperties!C3</f>
        <v>150000</v>
      </c>
      <c r="E2" s="1">
        <f>D2/10000</f>
        <v>15</v>
      </c>
      <c r="F2" s="1" t="s">
        <v>2</v>
      </c>
    </row>
    <row r="3" spans="1:6" x14ac:dyDescent="0.3">
      <c r="A3" s="10" t="s">
        <v>35</v>
      </c>
      <c r="B3" s="10"/>
      <c r="C3" s="10" t="s">
        <v>46</v>
      </c>
      <c r="D3" s="19">
        <f>ValueProperties!C3/ValueProperties!C5</f>
        <v>30</v>
      </c>
      <c r="E3" s="1">
        <f>D3</f>
        <v>30</v>
      </c>
      <c r="F3" s="1"/>
    </row>
    <row r="4" spans="1:6" x14ac:dyDescent="0.3">
      <c r="A4" s="6" t="s">
        <v>34</v>
      </c>
      <c r="B4" s="6" t="s">
        <v>9</v>
      </c>
      <c r="C4" s="6" t="s">
        <v>45</v>
      </c>
      <c r="D4" s="20">
        <f>D2*ValueProperties!C10</f>
        <v>3000</v>
      </c>
      <c r="E4">
        <f>D4</f>
        <v>3000</v>
      </c>
    </row>
    <row r="5" spans="1:6" x14ac:dyDescent="0.3">
      <c r="A5" s="6" t="s">
        <v>58</v>
      </c>
      <c r="B5" s="6" t="s">
        <v>10</v>
      </c>
      <c r="C5" s="6" t="s">
        <v>47</v>
      </c>
      <c r="D5" s="20">
        <f>ValueProperties!C3/ValueProperties!C6</f>
        <v>300</v>
      </c>
      <c r="E5">
        <f>D5</f>
        <v>300</v>
      </c>
    </row>
    <row r="6" spans="1:6" ht="18" x14ac:dyDescent="0.35">
      <c r="A6" s="7" t="s">
        <v>59</v>
      </c>
      <c r="B6" s="7" t="s">
        <v>10</v>
      </c>
      <c r="C6" s="7" t="s">
        <v>48</v>
      </c>
      <c r="D6" s="19">
        <f>(D5+ValueProperties!C8)*D3</f>
        <v>9300</v>
      </c>
      <c r="E6" s="30">
        <f>TRUNC(D6/3600,1)</f>
        <v>2.5</v>
      </c>
      <c r="F6" s="1" t="s">
        <v>12</v>
      </c>
    </row>
    <row r="7" spans="1:6" ht="18" x14ac:dyDescent="0.35">
      <c r="A7" s="12" t="s">
        <v>36</v>
      </c>
      <c r="B7" s="12"/>
      <c r="C7" s="12" t="s">
        <v>49</v>
      </c>
      <c r="D7" s="21">
        <f>D4/ValueProperties!C9</f>
        <v>200</v>
      </c>
      <c r="E7" s="27">
        <f>D7</f>
        <v>200</v>
      </c>
      <c r="F7" s="2"/>
    </row>
    <row r="8" spans="1:6" x14ac:dyDescent="0.3">
      <c r="A8" s="12" t="s">
        <v>37</v>
      </c>
      <c r="B8" s="12" t="s">
        <v>10</v>
      </c>
      <c r="C8" s="12" t="s">
        <v>50</v>
      </c>
      <c r="D8" s="20">
        <f>D7*D15</f>
        <v>13333.333333333334</v>
      </c>
      <c r="E8">
        <f>TRUNC(D8/3600,1)</f>
        <v>3.7</v>
      </c>
      <c r="F8" t="s">
        <v>12</v>
      </c>
    </row>
    <row r="9" spans="1:6" ht="18" x14ac:dyDescent="0.35">
      <c r="A9" s="13" t="s">
        <v>38</v>
      </c>
      <c r="B9" s="13" t="s">
        <v>10</v>
      </c>
      <c r="C9" s="13" t="s">
        <v>51</v>
      </c>
      <c r="D9" s="19">
        <f>D7*ValueProperties!C11 +D8</f>
        <v>37333.333333333336</v>
      </c>
      <c r="E9" s="28">
        <f>TRUNC(D9/3600,1)</f>
        <v>10.3</v>
      </c>
      <c r="F9" s="1" t="s">
        <v>12</v>
      </c>
    </row>
    <row r="10" spans="1:6" x14ac:dyDescent="0.3">
      <c r="A10" s="22" t="s">
        <v>65</v>
      </c>
      <c r="B10" s="22" t="s">
        <v>61</v>
      </c>
      <c r="C10" s="22" t="s">
        <v>66</v>
      </c>
      <c r="D10" s="20">
        <f>ValueProperties!C9</f>
        <v>15</v>
      </c>
    </row>
    <row r="11" spans="1:6" x14ac:dyDescent="0.3">
      <c r="A11" s="22" t="s">
        <v>63</v>
      </c>
      <c r="B11" s="22" t="s">
        <v>61</v>
      </c>
      <c r="C11" s="22" t="s">
        <v>64</v>
      </c>
      <c r="D11" s="20">
        <f>(ValueProperties!C14+D10+ValueProperties!C12)</f>
        <v>30</v>
      </c>
      <c r="E11">
        <f>ROUNDUP(D11,1)</f>
        <v>30</v>
      </c>
    </row>
    <row r="12" spans="1:6" x14ac:dyDescent="0.3">
      <c r="A12" s="22" t="s">
        <v>39</v>
      </c>
      <c r="B12" s="22" t="s">
        <v>11</v>
      </c>
      <c r="C12" s="22" t="s">
        <v>62</v>
      </c>
      <c r="D12" s="21">
        <f>D6/3600*ValueProperties!C13*D11</f>
        <v>7750.0000000000009</v>
      </c>
      <c r="E12" s="2">
        <f>D12/1000</f>
        <v>7.7500000000000009</v>
      </c>
      <c r="F12" s="2" t="s">
        <v>1</v>
      </c>
    </row>
    <row r="13" spans="1:6" x14ac:dyDescent="0.3">
      <c r="A13" s="22" t="s">
        <v>40</v>
      </c>
      <c r="B13" s="22"/>
      <c r="C13" s="22" t="s">
        <v>52</v>
      </c>
      <c r="D13" s="20">
        <f>D12/ValueProperties!C15</f>
        <v>2.5833333333333335</v>
      </c>
      <c r="E13">
        <f>ROUNDUP(D13,1)</f>
        <v>2.6</v>
      </c>
    </row>
    <row r="14" spans="1:6" ht="18" x14ac:dyDescent="0.35">
      <c r="A14" s="5" t="s">
        <v>41</v>
      </c>
      <c r="B14" s="5" t="s">
        <v>10</v>
      </c>
      <c r="C14" s="5" t="s">
        <v>53</v>
      </c>
      <c r="D14" s="19">
        <f>D13*(ValueProperties!C16*3600+D15)</f>
        <v>28072.222222222223</v>
      </c>
      <c r="E14" s="29">
        <f>TRUNC(D14/3600,1)</f>
        <v>7.7</v>
      </c>
      <c r="F14" s="1" t="s">
        <v>12</v>
      </c>
    </row>
    <row r="15" spans="1:6" ht="18" x14ac:dyDescent="0.35">
      <c r="A15" s="15" t="s">
        <v>42</v>
      </c>
      <c r="B15" s="15" t="s">
        <v>10</v>
      </c>
      <c r="C15" s="15" t="s">
        <v>54</v>
      </c>
      <c r="D15" s="20">
        <f>ValueProperties!C4/ValueProperties!C7</f>
        <v>66.666666666666671</v>
      </c>
      <c r="E15" s="27">
        <f>TRUNC(D15/60,1)</f>
        <v>1.1000000000000001</v>
      </c>
      <c r="F15" t="s">
        <v>0</v>
      </c>
    </row>
    <row r="16" spans="1:6" x14ac:dyDescent="0.3">
      <c r="A16" s="16" t="s">
        <v>43</v>
      </c>
      <c r="B16" s="16" t="s">
        <v>10</v>
      </c>
      <c r="C16" s="16" t="s">
        <v>60</v>
      </c>
      <c r="D16" s="19">
        <f>D6+D9+D15*2+D14</f>
        <v>74838.888888888891</v>
      </c>
      <c r="E16" s="1">
        <f>TRUNC(D16/3600,1)</f>
        <v>20.7</v>
      </c>
      <c r="F16" s="1" t="s">
        <v>12</v>
      </c>
    </row>
    <row r="17" spans="1:6" s="26" customFormat="1" ht="21" x14ac:dyDescent="0.4">
      <c r="A17" s="23" t="s">
        <v>43</v>
      </c>
      <c r="B17" s="24" t="s">
        <v>12</v>
      </c>
      <c r="C17" s="24" t="s">
        <v>55</v>
      </c>
      <c r="D17" s="25">
        <f>D16/3600</f>
        <v>20.788580246913579</v>
      </c>
      <c r="E17" s="23">
        <f>ROUNDUP(D17,0)</f>
        <v>21</v>
      </c>
      <c r="F17" s="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ValueProperties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Cespedes</dc:creator>
  <cp:lastModifiedBy>Quentin Cespedes</cp:lastModifiedBy>
  <dcterms:created xsi:type="dcterms:W3CDTF">2024-11-11T22:11:26Z</dcterms:created>
  <dcterms:modified xsi:type="dcterms:W3CDTF">2024-11-25T09:34:14Z</dcterms:modified>
</cp:coreProperties>
</file>