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class docs\Excel content\"/>
    </mc:Choice>
  </mc:AlternateContent>
  <xr:revisionPtr revIDLastSave="0" documentId="13_ncr:1_{09B05C4D-EC11-415E-B065-9312F9397A6E}" xr6:coauthVersionLast="47" xr6:coauthVersionMax="47" xr10:uidLastSave="{00000000-0000-0000-0000-000000000000}"/>
  <bookViews>
    <workbookView xWindow="-108" yWindow="-108" windowWidth="23256" windowHeight="12456" firstSheet="5" activeTab="8" xr2:uid="{26D4546B-D2A1-4444-8EAF-A6228F96F0C1}"/>
  </bookViews>
  <sheets>
    <sheet name="Concepts" sheetId="2" r:id="rId1"/>
    <sheet name="Data" sheetId="1" r:id="rId2"/>
    <sheet name="Countif &amp; Sumif Functions" sheetId="3" r:id="rId3"/>
    <sheet name="Filter Functions" sheetId="4" r:id="rId4"/>
    <sheet name="MIN, MAX, SORT + TAKE Functions" sheetId="5" r:id="rId5"/>
    <sheet name="Unique Functions" sheetId="6" r:id="rId6"/>
    <sheet name="XLOOKUP Function" sheetId="7" r:id="rId7"/>
    <sheet name="Advance Filter problem" sheetId="8" r:id="rId8"/>
    <sheet name="DATA REPOR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9" l="1" a="1"/>
  <c r="H10" i="9" s="1"/>
  <c r="G10" i="9"/>
  <c r="G16" i="9"/>
  <c r="G11" i="9"/>
  <c r="G12" i="9"/>
  <c r="G13" i="9"/>
  <c r="G14" i="9"/>
  <c r="G15" i="9"/>
  <c r="G17" i="9"/>
  <c r="G18" i="9"/>
  <c r="G19" i="9"/>
  <c r="G20" i="9"/>
  <c r="G21" i="9"/>
  <c r="F10" i="9" a="1"/>
  <c r="F10" i="9" s="1"/>
  <c r="E11" i="9"/>
  <c r="E12" i="9"/>
  <c r="E13" i="9"/>
  <c r="E14" i="9"/>
  <c r="E15" i="9"/>
  <c r="E16" i="9"/>
  <c r="E17" i="9"/>
  <c r="E18" i="9"/>
  <c r="E19" i="9"/>
  <c r="E20" i="9"/>
  <c r="E21" i="9"/>
  <c r="E10" i="9"/>
  <c r="D10" i="9" a="1"/>
  <c r="D10" i="9" s="1"/>
  <c r="C10" i="9" a="1"/>
  <c r="C10" i="9" s="1"/>
  <c r="F6" i="9"/>
  <c r="D6" i="9"/>
  <c r="C6" i="9"/>
  <c r="B10" i="9" a="1"/>
  <c r="B10" i="9" s="1"/>
  <c r="A31" i="8" a="1"/>
  <c r="A31" i="8" s="1"/>
  <c r="A30" i="8" a="1"/>
  <c r="A30" i="8" s="1"/>
  <c r="A3" i="8" a="1"/>
  <c r="A3" i="8" s="1"/>
  <c r="A4" i="8" a="1"/>
  <c r="A4" i="8" s="1"/>
  <c r="A77" i="4" a="1"/>
  <c r="A77" i="4" s="1"/>
  <c r="M7" i="6"/>
  <c r="M14" i="7" a="1"/>
  <c r="M14" i="7" s="1"/>
  <c r="M8" i="7" a="1"/>
  <c r="M8" i="7" s="1"/>
  <c r="H9" i="7" a="1"/>
  <c r="H9" i="7" s="1"/>
  <c r="A54" i="4" a="1"/>
  <c r="A54" i="4" s="1"/>
  <c r="C11" i="7"/>
  <c r="C10" i="7"/>
  <c r="C9" i="7"/>
  <c r="C8" i="7"/>
  <c r="A4" i="6" a="1"/>
  <c r="A4" i="6" s="1"/>
  <c r="I4" i="6" s="1"/>
  <c r="E11" i="5" a="1"/>
  <c r="E11" i="5" s="1"/>
  <c r="D11" i="5" a="1"/>
  <c r="D11" i="5" s="1"/>
  <c r="C11" i="5" a="1"/>
  <c r="C11" i="5" s="1"/>
  <c r="E6" i="5" a="1"/>
  <c r="E6" i="5" s="1"/>
  <c r="E7" i="5" a="1"/>
  <c r="E7" i="5" s="1"/>
  <c r="E8" i="5" a="1"/>
  <c r="E8" i="5" s="1"/>
  <c r="E9" i="5" a="1"/>
  <c r="E9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5" i="5" a="1"/>
  <c r="D5" i="5" s="1"/>
  <c r="E4" i="5"/>
  <c r="D4" i="5"/>
  <c r="E3" i="5"/>
  <c r="D3" i="5"/>
  <c r="C6" i="5"/>
  <c r="C7" i="5"/>
  <c r="C8" i="5"/>
  <c r="C9" i="5"/>
  <c r="C5" i="5"/>
  <c r="C4" i="5"/>
  <c r="C3" i="5"/>
  <c r="A3" i="4" a="1"/>
  <c r="A3" i="4" s="1"/>
  <c r="E2" i="3" a="1"/>
  <c r="E2" i="3" s="1"/>
  <c r="D2" i="3" a="1"/>
  <c r="D2" i="3" s="1"/>
  <c r="C2" i="3"/>
  <c r="C3" i="3"/>
  <c r="C4" i="3"/>
  <c r="C5" i="3"/>
  <c r="C6" i="3"/>
  <c r="C7" i="3"/>
  <c r="C8" i="3"/>
  <c r="C9" i="3"/>
  <c r="C10" i="3"/>
  <c r="C11" i="3"/>
  <c r="C12" i="3"/>
  <c r="C13" i="3"/>
  <c r="B3" i="3"/>
  <c r="B4" i="3"/>
  <c r="B5" i="3"/>
  <c r="B6" i="3"/>
  <c r="B7" i="3"/>
  <c r="B8" i="3"/>
  <c r="B9" i="3"/>
  <c r="B10" i="3"/>
  <c r="B11" i="3"/>
  <c r="B12" i="3"/>
  <c r="B13" i="3"/>
  <c r="B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<sst xmlns="http://schemas.openxmlformats.org/spreadsheetml/2006/main" count="2456" uniqueCount="809">
  <si>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</si>
  <si>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</si>
  <si>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</si>
  <si>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</si>
  <si>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</si>
  <si>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</si>
  <si>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</si>
  <si>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</si>
  <si>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</si>
  <si>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</si>
  <si>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</si>
  <si>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</si>
  <si>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</si>
  <si>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</si>
  <si>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</si>
  <si>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</si>
  <si>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</si>
  <si>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</si>
  <si>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</si>
  <si>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</si>
  <si>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</si>
  <si>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</si>
  <si>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</si>
  <si>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</si>
  <si>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</si>
  <si>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</si>
  <si>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</si>
  <si>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</si>
  <si>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</si>
  <si>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</si>
  <si>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</si>
  <si>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</si>
  <si>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</si>
  <si>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</si>
  <si>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</si>
  <si>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</si>
  <si>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</si>
  <si>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</si>
  <si>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</si>
  <si>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</si>
  <si>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</si>
  <si>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</si>
  <si>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</si>
  <si>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</si>
  <si>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</si>
  <si>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</si>
  <si>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</si>
  <si>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</si>
  <si>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</si>
  <si>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</si>
  <si>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</si>
  <si>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</si>
  <si>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</si>
  <si>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</si>
  <si>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</si>
  <si>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</si>
  <si>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</si>
  <si>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</si>
  <si>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</si>
  <si>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</si>
  <si>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</si>
  <si>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</si>
  <si>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</si>
  <si>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</si>
  <si>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</si>
  <si>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</si>
  <si>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</si>
  <si>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</si>
  <si>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</si>
  <si>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</si>
  <si>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</si>
  <si>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</si>
  <si>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</si>
  <si>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</si>
  <si>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</si>
  <si>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</si>
  <si>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</si>
  <si>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</si>
  <si>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</si>
  <si>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</si>
  <si>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</si>
  <si>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</si>
  <si>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</si>
  <si>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</si>
  <si>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</si>
  <si>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</si>
  <si>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</si>
  <si>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</si>
  <si>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</si>
  <si>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</si>
  <si>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</si>
  <si>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</si>
  <si>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</si>
  <si>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</si>
  <si>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</si>
  <si>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</si>
  <si>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</si>
  <si>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</si>
  <si>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</si>
  <si>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</si>
  <si>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</si>
  <si>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</si>
  <si>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</si>
  <si>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</si>
  <si>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</si>
  <si>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</si>
  <si>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</si>
  <si>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</si>
  <si>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</si>
  <si>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</si>
  <si>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</si>
  <si>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</si>
  <si>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</si>
  <si>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</si>
  <si>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</si>
  <si>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</si>
  <si>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</si>
  <si>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</si>
  <si>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</si>
  <si>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</si>
  <si>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</si>
  <si>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</si>
  <si>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</si>
  <si>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</si>
  <si>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</si>
  <si>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</si>
  <si>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</si>
  <si>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</si>
  <si>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</si>
  <si>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</si>
  <si>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</si>
  <si>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</si>
  <si>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</si>
  <si>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</si>
  <si>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</si>
  <si>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</si>
  <si>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</si>
  <si>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</si>
  <si>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</si>
  <si>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</si>
  <si>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</si>
  <si>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</si>
  <si>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</si>
  <si>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</si>
  <si>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</si>
  <si>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</si>
  <si>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</si>
  <si>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</si>
  <si>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</si>
  <si>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</si>
  <si>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</si>
  <si>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</si>
  <si>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</si>
  <si>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</si>
  <si>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</si>
  <si>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</si>
  <si>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</si>
  <si>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</si>
  <si>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</si>
  <si>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</si>
  <si>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</si>
  <si>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</si>
  <si>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</si>
  <si>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</si>
  <si>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</si>
  <si>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</si>
  <si>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</si>
  <si>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</si>
  <si>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</si>
  <si>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</si>
  <si>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</si>
  <si>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</si>
  <si>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</si>
  <si>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</si>
  <si>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</si>
  <si>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</si>
  <si>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</si>
  <si>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</si>
  <si>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</si>
  <si>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</si>
  <si>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</si>
  <si>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</si>
  <si>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</si>
  <si>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</si>
  <si>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</si>
  <si>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</si>
  <si>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</si>
  <si>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</si>
  <si>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</si>
  <si>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</si>
  <si>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</si>
  <si>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</si>
  <si>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</si>
  <si>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</si>
  <si>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</si>
  <si>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</si>
  <si>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</si>
  <si>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</si>
  <si>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</si>
  <si>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</si>
  <si>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</si>
  <si>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</si>
  <si>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</si>
  <si>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</si>
  <si>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</si>
  <si>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</si>
  <si>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</si>
  <si>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</si>
  <si>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</si>
  <si>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</si>
  <si>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</si>
  <si>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</si>
  <si>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</si>
  <si>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</si>
  <si>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</si>
  <si>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</si>
  <si>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</si>
  <si>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</si>
  <si>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</si>
  <si>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</si>
  <si>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</si>
  <si>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</si>
  <si>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</si>
  <si>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</si>
  <si>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</si>
  <si>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</si>
  <si>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</si>
  <si>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</si>
  <si>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</si>
  <si>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</si>
  <si>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</si>
  <si>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</si>
  <si>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</si>
  <si>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</si>
  <si>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</si>
  <si>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</si>
  <si>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</si>
  <si>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</si>
  <si>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</si>
  <si>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</si>
  <si>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</si>
  <si>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</si>
  <si>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</si>
  <si>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</si>
  <si>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</si>
  <si>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</si>
  <si>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</si>
  <si>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</si>
  <si>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</si>
  <si>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</si>
  <si>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</si>
  <si>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</si>
  <si>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</si>
  <si>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</si>
  <si>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</si>
  <si>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</si>
  <si>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</si>
  <si>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</si>
  <si>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</si>
  <si>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</si>
  <si>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</si>
  <si>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</si>
  <si>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</si>
  <si>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</si>
  <si>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</si>
  <si>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</si>
  <si>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</si>
  <si>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</si>
  <si>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</si>
  <si>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</si>
  <si>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</si>
  <si>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</si>
  <si>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</si>
  <si>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</si>
  <si>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</si>
  <si>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</si>
  <si>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</si>
  <si>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</si>
  <si>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</si>
  <si>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</si>
  <si>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</si>
  <si>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</si>
  <si>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</si>
  <si>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</si>
  <si>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</si>
  <si>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</si>
  <si>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</si>
  <si>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</si>
  <si>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</si>
  <si>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</si>
  <si>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</si>
  <si>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</si>
  <si>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</si>
  <si>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</si>
  <si>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</si>
  <si>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</si>
  <si>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</si>
  <si>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</si>
  <si>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</si>
  <si>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</si>
  <si>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</si>
  <si>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</si>
  <si>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</si>
  <si>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</si>
  <si>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</si>
  <si>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</si>
  <si>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</si>
  <si>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</si>
  <si>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</si>
  <si>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</si>
  <si>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</si>
  <si>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</si>
  <si>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</si>
  <si>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</si>
  <si>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</si>
  <si>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</si>
  <si>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</si>
  <si>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</si>
  <si>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</si>
  <si>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</si>
  <si>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</si>
  <si>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</si>
  <si>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</si>
  <si>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</si>
  <si>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</si>
  <si>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</si>
  <si>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</si>
  <si>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</si>
  <si>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</si>
  <si>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</si>
  <si>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</si>
  <si>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</si>
  <si>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</si>
  <si>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</si>
  <si>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</si>
  <si>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</si>
  <si>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</si>
  <si>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</si>
  <si>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</si>
  <si>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</si>
  <si>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</si>
  <si>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</si>
  <si>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</si>
  <si>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</si>
  <si>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</si>
  <si>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</si>
  <si>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</si>
  <si>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</si>
  <si>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</si>
  <si>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</si>
  <si>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</si>
  <si>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</si>
  <si>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</si>
  <si>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</si>
  <si>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</si>
  <si>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</si>
  <si>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</si>
  <si>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</si>
  <si>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</si>
  <si>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</si>
  <si>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</si>
  <si>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</si>
  <si>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</si>
  <si>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</si>
  <si>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</si>
  <si>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</si>
  <si>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</si>
  <si>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</si>
  <si>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</si>
  <si>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</si>
  <si>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</si>
  <si>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</si>
  <si>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</si>
  <si>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</si>
  <si>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</si>
  <si>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</si>
  <si>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</si>
  <si>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</si>
  <si>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</si>
  <si>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</si>
  <si>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</si>
  <si>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</si>
  <si>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</si>
  <si>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</si>
  <si>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</si>
  <si>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</si>
  <si>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</si>
  <si>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</si>
  <si>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</si>
  <si>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</si>
  <si>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</si>
  <si>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</si>
  <si>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</si>
  <si>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</si>
  <si>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</si>
  <si>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</si>
  <si>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</si>
  <si>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</si>
  <si>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</si>
  <si>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</si>
  <si>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</si>
  <si>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</si>
  <si>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</si>
  <si>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</si>
  <si>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</si>
  <si>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</si>
  <si>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</si>
  <si>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</si>
  <si>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</si>
  <si>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</si>
  <si>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</si>
  <si>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</si>
  <si>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</si>
  <si>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</si>
  <si>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</si>
  <si>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</si>
  <si>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</si>
  <si>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</si>
  <si>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</si>
  <si>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</si>
  <si>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</si>
  <si>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</si>
  <si>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</si>
  <si>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</si>
  <si>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</si>
  <si>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</si>
  <si>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</si>
  <si>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</si>
  <si>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</si>
  <si>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</si>
  <si>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</si>
  <si>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</si>
  <si>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</si>
  <si>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</si>
  <si>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</si>
  <si>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</si>
  <si>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</si>
  <si>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</si>
  <si>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</si>
  <si>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</si>
  <si>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</si>
  <si>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</si>
  <si>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</si>
  <si>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</si>
  <si>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</si>
  <si>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</si>
  <si>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</si>
  <si>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</si>
  <si>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</si>
  <si>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</si>
  <si>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</si>
  <si>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</si>
  <si>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</si>
  <si>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</si>
  <si>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</si>
  <si>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</si>
  <si>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</si>
  <si>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</si>
  <si>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</si>
  <si>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</si>
  <si>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</si>
  <si>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</si>
  <si>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</si>
  <si>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</si>
  <si>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</si>
  <si>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</si>
  <si>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</si>
  <si>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</si>
  <si>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</si>
  <si>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</si>
  <si>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</si>
  <si>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</si>
  <si>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</si>
  <si>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</si>
  <si>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</si>
  <si>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</si>
  <si>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</si>
  <si>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</si>
  <si>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</si>
  <si>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</si>
  <si>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</si>
  <si>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</si>
  <si>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</si>
  <si>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</si>
  <si>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</si>
  <si>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</si>
  <si>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</si>
  <si>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</si>
  <si>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</si>
  <si>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</si>
  <si>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</si>
  <si>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</si>
  <si>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</si>
  <si>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</si>
  <si>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</si>
  <si>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</si>
  <si>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</si>
  <si>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</si>
  <si>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</si>
  <si>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</si>
  <si>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</si>
  <si>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</si>
  <si>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</si>
  <si>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</si>
  <si>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</si>
  <si>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</si>
  <si>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</si>
  <si>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</si>
  <si>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</si>
  <si>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</si>
  <si>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</si>
  <si>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</si>
  <si>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</si>
  <si>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</si>
  <si>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</si>
  <si>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</si>
  <si>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</si>
  <si>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</si>
  <si>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</si>
  <si>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</si>
  <si>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</si>
  <si>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</si>
  <si>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</si>
  <si>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</si>
  <si>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</si>
  <si>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</si>
  <si>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</si>
  <si>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</si>
  <si>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</si>
  <si>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</si>
  <si>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</si>
  <si>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</si>
  <si>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</si>
  <si>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</si>
  <si>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</si>
  <si>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</si>
  <si>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</si>
  <si>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</si>
  <si>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</si>
  <si>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</si>
  <si>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</si>
  <si>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</si>
  <si>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</si>
  <si>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</si>
  <si>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</si>
  <si>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</si>
  <si>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</si>
  <si>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</si>
  <si>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</si>
  <si>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</si>
  <si>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</si>
  <si>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</si>
  <si>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</si>
  <si>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</si>
  <si>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</si>
  <si>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</si>
  <si>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</si>
  <si>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</si>
  <si>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</si>
  <si>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</si>
  <si>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</si>
  <si>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</si>
  <si>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</si>
  <si>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</si>
  <si>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</si>
  <si>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</si>
  <si>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</si>
  <si>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</si>
  <si>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</si>
  <si>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</si>
  <si>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</si>
  <si>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</si>
  <si>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</si>
  <si>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</si>
  <si>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</si>
  <si>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</si>
  <si>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</si>
  <si>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</si>
  <si>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</si>
  <si>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</si>
  <si>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</si>
  <si>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</si>
  <si>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</si>
  <si>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</si>
  <si>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</si>
  <si>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</si>
  <si>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</si>
  <si>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</si>
  <si>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</si>
  <si>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</si>
  <si>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</si>
  <si>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</si>
  <si>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</si>
  <si>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</si>
  <si>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</si>
  <si>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</si>
  <si>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</si>
  <si>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</si>
  <si>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</si>
  <si>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</si>
  <si>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</si>
  <si>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</si>
  <si>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</si>
  <si>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</si>
  <si>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</si>
  <si>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</si>
  <si>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</si>
  <si>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</si>
  <si>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</si>
  <si>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</si>
  <si>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</si>
  <si>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</si>
  <si>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</si>
  <si>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</si>
  <si>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</si>
  <si>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</si>
  <si>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</si>
  <si>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</si>
  <si>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</si>
  <si>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</si>
  <si>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</si>
  <si>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</si>
  <si>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</si>
  <si>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</si>
  <si>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</si>
  <si>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</si>
  <si>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</si>
  <si>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</si>
  <si>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</si>
  <si>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</si>
  <si>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</si>
  <si>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</si>
  <si>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</si>
  <si>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</si>
  <si>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</si>
  <si>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</si>
  <si>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</si>
  <si>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</si>
  <si>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</si>
  <si>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</si>
  <si>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</si>
  <si>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</si>
  <si>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</si>
  <si>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</si>
  <si>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</si>
  <si>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</si>
  <si>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</si>
  <si>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</si>
  <si>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</si>
  <si>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</si>
  <si>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</si>
  <si>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</si>
  <si>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</si>
  <si>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</si>
  <si>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</si>
  <si>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</si>
  <si>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</si>
  <si>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</si>
  <si>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</si>
  <si>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</si>
  <si>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</si>
  <si>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</si>
  <si>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</si>
  <si>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</si>
  <si>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</si>
  <si>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</si>
  <si>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</si>
  <si>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</si>
  <si>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</si>
  <si>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</si>
  <si>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</si>
  <si>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</si>
  <si>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</si>
  <si>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</si>
  <si>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</si>
  <si>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</si>
  <si>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</si>
  <si>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</si>
  <si>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</si>
  <si>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</si>
  <si>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</si>
  <si>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</si>
  <si>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</si>
  <si>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</si>
  <si>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</si>
  <si>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</si>
  <si>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</si>
  <si>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</si>
  <si>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</si>
  <si>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</si>
  <si>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</si>
  <si>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</si>
  <si>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</si>
  <si>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</si>
  <si>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</si>
  <si>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</si>
  <si>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</si>
  <si>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</si>
  <si>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</si>
  <si>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</si>
  <si>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</si>
  <si>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</si>
  <si>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</si>
  <si>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</si>
  <si>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</si>
  <si>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</si>
  <si>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</si>
  <si>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</si>
  <si>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</si>
  <si>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</si>
  <si>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</si>
  <si>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</si>
  <si>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</si>
  <si>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</si>
  <si>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</si>
  <si>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</si>
  <si>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</si>
  <si>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</si>
  <si>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</si>
  <si>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</si>
  <si>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</si>
  <si>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</si>
  <si>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</si>
  <si>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</si>
  <si>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</si>
  <si>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</si>
  <si>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</si>
  <si>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</si>
  <si>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</si>
  <si>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</si>
  <si>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</si>
  <si>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</si>
  <si>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</si>
  <si>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</si>
  <si>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</si>
  <si>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</si>
  <si>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</si>
  <si>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</si>
  <si>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</si>
  <si>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</si>
  <si>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</si>
  <si>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</si>
  <si>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</si>
  <si>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</si>
  <si>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</si>
  <si>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</si>
  <si>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</si>
  <si>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</si>
  <si>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</si>
  <si>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</si>
  <si>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</si>
  <si>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</si>
  <si>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</si>
  <si>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</si>
  <si>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</si>
  <si>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</si>
  <si>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</si>
  <si>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</si>
  <si>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</si>
  <si>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</si>
  <si>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</si>
  <si>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Challenge for you…</t>
  </si>
  <si>
    <t>Permanent headcount</t>
  </si>
  <si>
    <t>who joined in 2020 or after…</t>
  </si>
  <si>
    <t>All depts in one cell, comma seperated</t>
  </si>
  <si>
    <t>Find all employees with 120,000 salary</t>
  </si>
  <si>
    <t>Female employees with Monday start</t>
  </si>
  <si>
    <t>Calculate Median Salary and Female Ratio</t>
  </si>
  <si>
    <t>Headcount of each Department</t>
  </si>
  <si>
    <t>Total Salary of each Department</t>
  </si>
  <si>
    <t>Average Salary of each Department</t>
  </si>
  <si>
    <t>Permanent Headcount of each Department</t>
  </si>
  <si>
    <t>List of Employees with Salary &gt; $100k</t>
  </si>
  <si>
    <t>First_name</t>
  </si>
  <si>
    <t>Last_name</t>
  </si>
  <si>
    <t>Employee_type</t>
  </si>
  <si>
    <t>List of Female Employees with Salary &gt; $100k</t>
  </si>
  <si>
    <t>For multiple conditions in filter function 
use the * operator in between 2 conditions</t>
  </si>
  <si>
    <t>List of Female Employees with Salary &gt; $100k who joined in 2020 or after</t>
  </si>
  <si>
    <t>ALL Employees</t>
  </si>
  <si>
    <t>MALE</t>
  </si>
  <si>
    <t>FEMALE</t>
  </si>
  <si>
    <t>Minimum Salary</t>
  </si>
  <si>
    <t>Maximum Salary</t>
  </si>
  <si>
    <t>Top 5 Salary</t>
  </si>
  <si>
    <t>Top 5 Salary 
(sort + take)</t>
  </si>
  <si>
    <t>LIST ALL THE DEPARTMENTS AND COUNT THEM</t>
  </si>
  <si>
    <t>Department:</t>
  </si>
  <si>
    <t>Count:</t>
  </si>
  <si>
    <t>Use the # operator in order to avoid the spill range error</t>
  </si>
  <si>
    <t>Employee Details using Lookups</t>
  </si>
  <si>
    <t>Employee ID</t>
  </si>
  <si>
    <t>First_Name</t>
  </si>
  <si>
    <t>List of Employees with salary $120k</t>
  </si>
  <si>
    <t>Using Xlookup</t>
  </si>
  <si>
    <t xml:space="preserve">Using Filter Function and Text Join function </t>
  </si>
  <si>
    <t>All Departments in one cell comma separated</t>
  </si>
  <si>
    <t>Date Joined</t>
  </si>
  <si>
    <t>List of employees who joined in the month of march</t>
  </si>
  <si>
    <t>List of  Female Employees who joined in the month of march</t>
  </si>
  <si>
    <t xml:space="preserve">EMPLOYEE DETAILS </t>
  </si>
  <si>
    <t>ALL Department</t>
  </si>
  <si>
    <t>Total Headcount</t>
  </si>
  <si>
    <t>Avg Salary</t>
  </si>
  <si>
    <t>%diff from 
overall Avg</t>
  </si>
  <si>
    <t>Highest 
Salary</t>
  </si>
  <si>
    <t>Department wise Details</t>
  </si>
  <si>
    <t>Median Salary</t>
  </si>
  <si>
    <t>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</si>
</sst>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0" xfId="0" applyFont="1"/>
    <xf numFmtId="0" fontId="7" fillId="6" borderId="0" xfId="0" applyFont="1" applyFill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8" fontId="2" fillId="0" borderId="0" xfId="0" applyNumberFormat="1" applyFont="1"/>
    <xf numFmtId="8" fontId="2" fillId="0" borderId="0" xfId="0" applyNumberFormat="1" applyFont="1" applyAlignment="1">
      <alignment horizontal="center"/>
    </xf>
    <xf numFmtId="8" fontId="0" fillId="0" borderId="0" xfId="0" applyNumberFormat="1"/>
    <xf numFmtId="0" fontId="7" fillId="7" borderId="0" xfId="0" applyFont="1" applyFill="1"/>
    <xf numFmtId="8" fontId="7" fillId="7" borderId="0" xfId="0" applyNumberFormat="1" applyFont="1" applyFill="1"/>
    <xf numFmtId="0" fontId="7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 wrapText="1"/>
    </xf>
    <xf numFmtId="0" fontId="8" fillId="0" borderId="0" xfId="0" applyFont="1"/>
    <xf numFmtId="0" fontId="8" fillId="0" borderId="5" xfId="0" applyFont="1" applyBorder="1"/>
    <xf numFmtId="8" fontId="8" fillId="0" borderId="5" xfId="0" applyNumberFormat="1" applyFont="1" applyBorder="1"/>
    <xf numFmtId="0" fontId="0" fillId="0" borderId="5" xfId="0" applyBorder="1"/>
    <xf numFmtId="0" fontId="6" fillId="9" borderId="5" xfId="0" applyFont="1" applyFill="1" applyBorder="1"/>
    <xf numFmtId="0" fontId="6" fillId="10" borderId="5" xfId="0" applyFont="1" applyFill="1" applyBorder="1"/>
    <xf numFmtId="0" fontId="2" fillId="9" borderId="0" xfId="0" applyFont="1" applyFill="1"/>
    <xf numFmtId="0" fontId="8" fillId="9" borderId="5" xfId="0" applyFont="1" applyFill="1" applyBorder="1" applyAlignment="1">
      <alignment wrapText="1"/>
    </xf>
    <xf numFmtId="0" fontId="5" fillId="7" borderId="0" xfId="0" applyFont="1" applyFill="1"/>
    <xf numFmtId="0" fontId="2" fillId="0" borderId="5" xfId="0" applyFont="1" applyBorder="1"/>
    <xf numFmtId="0" fontId="5" fillId="7" borderId="5" xfId="0" applyFont="1" applyFill="1" applyBorder="1"/>
    <xf numFmtId="0" fontId="2" fillId="0" borderId="5" xfId="0" applyFont="1" applyBorder="1" applyAlignment="1">
      <alignment horizontal="left"/>
    </xf>
    <xf numFmtId="8" fontId="2" fillId="0" borderId="5" xfId="0" applyNumberFormat="1" applyFont="1" applyBorder="1" applyAlignment="1">
      <alignment horizontal="left"/>
    </xf>
    <xf numFmtId="0" fontId="2" fillId="11" borderId="0" xfId="0" applyFont="1" applyFill="1"/>
    <xf numFmtId="0" fontId="9" fillId="12" borderId="0" xfId="0" applyFont="1" applyFill="1"/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12" borderId="0" xfId="0" applyFont="1" applyFill="1"/>
    <xf numFmtId="14" fontId="2" fillId="0" borderId="0" xfId="0" applyNumberFormat="1" applyFont="1"/>
    <xf numFmtId="0" fontId="11" fillId="7" borderId="0" xfId="0" applyFont="1" applyFill="1"/>
    <xf numFmtId="8" fontId="11" fillId="7" borderId="0" xfId="0" applyNumberFormat="1" applyFont="1" applyFill="1"/>
    <xf numFmtId="0" fontId="11" fillId="7" borderId="0" xfId="0" applyFont="1" applyFill="1" applyAlignment="1">
      <alignment horizontal="center"/>
    </xf>
    <xf numFmtId="14" fontId="11" fillId="7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7" fillId="6" borderId="0" xfId="0" applyFont="1" applyFill="1"/>
    <xf numFmtId="0" fontId="7" fillId="8" borderId="0" xfId="0" applyFont="1" applyFill="1"/>
    <xf numFmtId="0" fontId="6" fillId="10" borderId="0" xfId="0" applyFont="1" applyFill="1"/>
    <xf numFmtId="0" fontId="10" fillId="6" borderId="0" xfId="0" applyFont="1" applyFill="1"/>
    <xf numFmtId="0" fontId="5" fillId="7" borderId="0" xfId="0" applyFont="1" applyFill="1" applyAlignment="1">
      <alignment horizontal="center" wrapText="1"/>
    </xf>
    <xf numFmtId="0" fontId="2" fillId="13" borderId="0" xfId="0" applyFont="1" applyFill="1"/>
    <xf numFmtId="9" fontId="2" fillId="0" borderId="0" xfId="0" applyNumberFormat="1" applyFont="1" applyAlignment="1">
      <alignment horizontal="center"/>
    </xf>
    <xf numFmtId="0" fontId="7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autoFilter ref="C7:O267" xr:uid="{71B18D4F-F180-46A4-9272-AD02F8205A18}">
    <filterColumn colId="5">
      <filters>
        <filter val="$120,000"/>
      </filters>
    </filterColumn>
  </autoFilter>
  <sortState xmlns:xlrd2="http://schemas.microsoft.com/office/spreadsheetml/2017/richdata2" ref="C8:O267">
    <sortCondition ref="J7:J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B9" zoomScale="145" zoomScaleNormal="145" workbookViewId="0">
      <selection activeCell="G10" sqref="G10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739</v>
      </c>
    </row>
    <row r="5" spans="1:14" ht="21" customHeight="1" x14ac:dyDescent="0.3">
      <c r="C5" s="16"/>
      <c r="D5" s="17" t="s">
        <v>758</v>
      </c>
      <c r="E5" s="16"/>
      <c r="F5" s="17" t="s">
        <v>759</v>
      </c>
      <c r="G5" s="17" t="s">
        <v>761</v>
      </c>
    </row>
    <row r="6" spans="1:14" ht="21" customHeight="1" x14ac:dyDescent="0.3">
      <c r="C6" s="10">
        <v>1</v>
      </c>
      <c r="D6" s="11" t="s">
        <v>740</v>
      </c>
      <c r="E6" s="11"/>
      <c r="F6" s="14" t="s">
        <v>741</v>
      </c>
      <c r="G6" s="11" t="s">
        <v>762</v>
      </c>
      <c r="H6" s="5"/>
      <c r="J6" s="6"/>
      <c r="N6" s="4"/>
    </row>
    <row r="7" spans="1:14" ht="21" customHeight="1" x14ac:dyDescent="0.3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 x14ac:dyDescent="0.3">
      <c r="C8" s="12">
        <v>3</v>
      </c>
      <c r="D8" s="13" t="s">
        <v>744</v>
      </c>
      <c r="E8" s="13"/>
      <c r="F8" s="15" t="s">
        <v>745</v>
      </c>
      <c r="G8" s="13" t="s">
        <v>763</v>
      </c>
      <c r="H8" s="5"/>
      <c r="J8" s="6"/>
      <c r="N8" s="4"/>
    </row>
    <row r="9" spans="1:14" ht="21" customHeight="1" x14ac:dyDescent="0.3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 x14ac:dyDescent="0.3">
      <c r="C10" s="12">
        <v>5</v>
      </c>
      <c r="D10" s="13" t="s">
        <v>748</v>
      </c>
      <c r="E10" s="13"/>
      <c r="F10" s="15" t="s">
        <v>751</v>
      </c>
      <c r="G10" s="25" t="s">
        <v>764</v>
      </c>
      <c r="H10" s="5"/>
      <c r="J10" s="6"/>
      <c r="N10" s="4"/>
    </row>
    <row r="11" spans="1:14" ht="21" customHeight="1" x14ac:dyDescent="0.3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 x14ac:dyDescent="0.3">
      <c r="C12" s="12">
        <v>7</v>
      </c>
      <c r="D12" s="13" t="s">
        <v>749</v>
      </c>
      <c r="E12" s="13"/>
      <c r="F12" s="15" t="s">
        <v>760</v>
      </c>
      <c r="G12" s="25" t="s">
        <v>765</v>
      </c>
      <c r="H12" s="5"/>
      <c r="J12" s="6"/>
      <c r="N12" s="4"/>
    </row>
    <row r="13" spans="1:14" ht="21" customHeight="1" x14ac:dyDescent="0.3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 x14ac:dyDescent="0.3">
      <c r="C14" s="18">
        <v>9</v>
      </c>
      <c r="D14" s="19" t="s">
        <v>754</v>
      </c>
      <c r="E14" s="19"/>
      <c r="F14" s="20" t="s">
        <v>755</v>
      </c>
      <c r="G14" s="19" t="s">
        <v>766</v>
      </c>
      <c r="H14" s="5"/>
      <c r="J14" s="6"/>
      <c r="N14" s="4"/>
    </row>
    <row r="15" spans="1:14" ht="28.8" x14ac:dyDescent="0.3">
      <c r="C15" s="21">
        <v>10</v>
      </c>
      <c r="D15" s="22" t="s">
        <v>756</v>
      </c>
      <c r="E15" s="23"/>
      <c r="F15" s="24" t="s">
        <v>757</v>
      </c>
      <c r="G15" s="22" t="s">
        <v>767</v>
      </c>
      <c r="H15" s="5"/>
      <c r="J15" s="6"/>
      <c r="N15" s="4"/>
    </row>
    <row r="16" spans="1:14" x14ac:dyDescent="0.3">
      <c r="H16" s="5"/>
      <c r="J16" s="6"/>
      <c r="N16" s="4"/>
    </row>
    <row r="17" spans="8:14" x14ac:dyDescent="0.3">
      <c r="H17" s="5"/>
      <c r="J17" s="6"/>
      <c r="N17" s="4"/>
    </row>
    <row r="18" spans="8:14" x14ac:dyDescent="0.3">
      <c r="H18" s="5"/>
      <c r="J18" s="6"/>
      <c r="N18" s="4"/>
    </row>
    <row r="19" spans="8:14" x14ac:dyDescent="0.3">
      <c r="H19" s="5"/>
      <c r="J19" s="6"/>
      <c r="N19" s="4"/>
    </row>
    <row r="20" spans="8:14" x14ac:dyDescent="0.3">
      <c r="H20" s="5"/>
      <c r="J20" s="6"/>
      <c r="N20" s="4"/>
    </row>
    <row r="21" spans="8:14" x14ac:dyDescent="0.3">
      <c r="H21" s="5"/>
      <c r="J21" s="6"/>
      <c r="N21" s="4"/>
    </row>
    <row r="22" spans="8:14" x14ac:dyDescent="0.3">
      <c r="H22" s="5"/>
      <c r="J22" s="6"/>
      <c r="N22" s="4"/>
    </row>
    <row r="23" spans="8:14" x14ac:dyDescent="0.3">
      <c r="H23" s="5"/>
      <c r="J23" s="6"/>
      <c r="N23" s="4"/>
    </row>
    <row r="24" spans="8:14" x14ac:dyDescent="0.3">
      <c r="H24" s="5"/>
      <c r="J24" s="6"/>
      <c r="N24" s="4"/>
    </row>
    <row r="25" spans="8:14" x14ac:dyDescent="0.3">
      <c r="H25" s="5"/>
      <c r="J25" s="6"/>
      <c r="N25" s="4"/>
    </row>
    <row r="26" spans="8:14" x14ac:dyDescent="0.3">
      <c r="H26" s="5"/>
      <c r="J26" s="6"/>
      <c r="N26" s="4"/>
    </row>
    <row r="27" spans="8:14" x14ac:dyDescent="0.3">
      <c r="H27" s="5"/>
      <c r="J27" s="6"/>
      <c r="N27" s="4"/>
    </row>
    <row r="28" spans="8:14" x14ac:dyDescent="0.3">
      <c r="H28" s="5"/>
      <c r="J28" s="6"/>
      <c r="N28" s="4"/>
    </row>
    <row r="29" spans="8:14" x14ac:dyDescent="0.3">
      <c r="H29" s="5"/>
      <c r="J29" s="6"/>
      <c r="N29" s="4"/>
    </row>
    <row r="30" spans="8:14" x14ac:dyDescent="0.3">
      <c r="H30" s="5"/>
      <c r="J30" s="6"/>
      <c r="N30" s="4"/>
    </row>
    <row r="31" spans="8:14" x14ac:dyDescent="0.3">
      <c r="H31" s="5"/>
      <c r="J31" s="6"/>
      <c r="N31" s="4"/>
    </row>
    <row r="32" spans="8:14" x14ac:dyDescent="0.3">
      <c r="H32" s="5"/>
      <c r="J32" s="6"/>
      <c r="N32" s="4"/>
    </row>
    <row r="33" spans="8:14" x14ac:dyDescent="0.3">
      <c r="H33" s="5"/>
      <c r="J33" s="6"/>
      <c r="N33" s="4"/>
    </row>
    <row r="34" spans="8:14" x14ac:dyDescent="0.3">
      <c r="H34" s="5"/>
      <c r="J34" s="6"/>
      <c r="N34" s="4"/>
    </row>
    <row r="35" spans="8:14" x14ac:dyDescent="0.3">
      <c r="H35" s="5"/>
      <c r="J35" s="6"/>
      <c r="N35" s="4"/>
    </row>
    <row r="36" spans="8:14" x14ac:dyDescent="0.3">
      <c r="H36" s="5"/>
      <c r="J36" s="6"/>
      <c r="N36" s="4"/>
    </row>
    <row r="37" spans="8:14" x14ac:dyDescent="0.3">
      <c r="H37" s="5"/>
      <c r="J37" s="6"/>
      <c r="N37" s="4"/>
    </row>
    <row r="38" spans="8:14" x14ac:dyDescent="0.3">
      <c r="H38" s="5"/>
      <c r="J38" s="6"/>
      <c r="N38" s="4"/>
    </row>
    <row r="39" spans="8:14" x14ac:dyDescent="0.3">
      <c r="H39" s="5"/>
      <c r="J39" s="6"/>
      <c r="N39" s="4"/>
    </row>
    <row r="40" spans="8:14" x14ac:dyDescent="0.3">
      <c r="H40" s="5"/>
      <c r="J40" s="6"/>
      <c r="N40" s="4"/>
    </row>
    <row r="41" spans="8:14" x14ac:dyDescent="0.3">
      <c r="H41" s="5"/>
      <c r="J41" s="6"/>
      <c r="N41" s="4"/>
    </row>
    <row r="42" spans="8:14" x14ac:dyDescent="0.3">
      <c r="H42" s="5"/>
      <c r="J42" s="6"/>
      <c r="N42" s="4"/>
    </row>
    <row r="43" spans="8:14" x14ac:dyDescent="0.3">
      <c r="H43" s="5"/>
      <c r="J43" s="6"/>
      <c r="N43" s="4"/>
    </row>
    <row r="44" spans="8:14" x14ac:dyDescent="0.3">
      <c r="H44" s="5"/>
      <c r="J44" s="6"/>
      <c r="N44" s="4"/>
    </row>
    <row r="45" spans="8:14" x14ac:dyDescent="0.3">
      <c r="H45" s="5"/>
      <c r="J45" s="6"/>
      <c r="N45" s="4"/>
    </row>
    <row r="46" spans="8:14" x14ac:dyDescent="0.3">
      <c r="H46" s="5"/>
      <c r="J46" s="6"/>
      <c r="N46" s="4"/>
    </row>
    <row r="47" spans="8:14" x14ac:dyDescent="0.3">
      <c r="H47" s="5"/>
      <c r="J47" s="6"/>
      <c r="N47" s="4"/>
    </row>
    <row r="48" spans="8:14" x14ac:dyDescent="0.3">
      <c r="H48" s="5"/>
      <c r="J48" s="6"/>
      <c r="N48" s="4"/>
    </row>
    <row r="49" spans="8:14" x14ac:dyDescent="0.3">
      <c r="H49" s="5"/>
      <c r="J49" s="6"/>
      <c r="N49" s="4"/>
    </row>
    <row r="50" spans="8:14" x14ac:dyDescent="0.3">
      <c r="H50" s="5"/>
      <c r="J50" s="6"/>
      <c r="N50" s="4"/>
    </row>
    <row r="51" spans="8:14" x14ac:dyDescent="0.3">
      <c r="H51" s="5"/>
      <c r="J51" s="6"/>
      <c r="N51" s="4"/>
    </row>
    <row r="52" spans="8:14" x14ac:dyDescent="0.3">
      <c r="H52" s="5"/>
      <c r="J52" s="6"/>
      <c r="N52" s="4"/>
    </row>
    <row r="53" spans="8:14" x14ac:dyDescent="0.3">
      <c r="H53" s="5"/>
      <c r="J53" s="6"/>
      <c r="N53" s="4"/>
    </row>
    <row r="54" spans="8:14" x14ac:dyDescent="0.3">
      <c r="H54" s="5"/>
      <c r="J54" s="6"/>
      <c r="N54" s="4"/>
    </row>
    <row r="55" spans="8:14" x14ac:dyDescent="0.3">
      <c r="H55" s="5"/>
      <c r="J55" s="6"/>
      <c r="N55" s="4"/>
    </row>
    <row r="56" spans="8:14" x14ac:dyDescent="0.3">
      <c r="H56" s="5"/>
      <c r="J56" s="6"/>
      <c r="N56" s="4"/>
    </row>
    <row r="57" spans="8:14" x14ac:dyDescent="0.3">
      <c r="H57" s="5"/>
      <c r="J57" s="6"/>
      <c r="N57" s="4"/>
    </row>
    <row r="58" spans="8:14" x14ac:dyDescent="0.3">
      <c r="H58" s="5"/>
      <c r="J58" s="6"/>
      <c r="N58" s="4"/>
    </row>
    <row r="59" spans="8:14" x14ac:dyDescent="0.3">
      <c r="H59" s="5"/>
      <c r="J59" s="6"/>
      <c r="N59" s="4"/>
    </row>
    <row r="60" spans="8:14" x14ac:dyDescent="0.3">
      <c r="H60" s="5"/>
      <c r="J60" s="6"/>
      <c r="N60" s="4"/>
    </row>
    <row r="61" spans="8:14" x14ac:dyDescent="0.3">
      <c r="H61" s="5"/>
      <c r="J61" s="6"/>
      <c r="N61" s="4"/>
    </row>
    <row r="62" spans="8:14" x14ac:dyDescent="0.3">
      <c r="H62" s="5"/>
      <c r="J62" s="6"/>
      <c r="N62" s="4"/>
    </row>
    <row r="63" spans="8:14" x14ac:dyDescent="0.3">
      <c r="H63" s="5"/>
      <c r="J63" s="6"/>
      <c r="N63" s="4"/>
    </row>
    <row r="64" spans="8:14" x14ac:dyDescent="0.3">
      <c r="H64" s="5"/>
      <c r="J64" s="6"/>
      <c r="N64" s="4"/>
    </row>
    <row r="65" spans="8:14" x14ac:dyDescent="0.3">
      <c r="H65" s="5"/>
      <c r="J65" s="6"/>
      <c r="N65" s="4"/>
    </row>
    <row r="66" spans="8:14" x14ac:dyDescent="0.3">
      <c r="H66" s="5"/>
      <c r="J66" s="6"/>
      <c r="N66" s="4"/>
    </row>
    <row r="67" spans="8:14" x14ac:dyDescent="0.3">
      <c r="H67" s="5"/>
      <c r="J67" s="6"/>
      <c r="N67" s="4"/>
    </row>
    <row r="68" spans="8:14" x14ac:dyDescent="0.3">
      <c r="H68" s="5"/>
      <c r="J68" s="6"/>
      <c r="N68" s="4"/>
    </row>
    <row r="69" spans="8:14" x14ac:dyDescent="0.3">
      <c r="H69" s="5"/>
      <c r="J69" s="6"/>
      <c r="N69" s="4"/>
    </row>
    <row r="70" spans="8:14" x14ac:dyDescent="0.3">
      <c r="H70" s="5"/>
      <c r="J70" s="6"/>
      <c r="N70" s="4"/>
    </row>
    <row r="71" spans="8:14" x14ac:dyDescent="0.3">
      <c r="H71" s="5"/>
      <c r="J71" s="6"/>
      <c r="N71" s="4"/>
    </row>
    <row r="72" spans="8:14" x14ac:dyDescent="0.3">
      <c r="H72" s="5"/>
      <c r="J72" s="6"/>
      <c r="N72" s="4"/>
    </row>
    <row r="73" spans="8:14" x14ac:dyDescent="0.3">
      <c r="H73" s="5"/>
      <c r="J73" s="6"/>
      <c r="N73" s="4"/>
    </row>
    <row r="74" spans="8:14" x14ac:dyDescent="0.3">
      <c r="H74" s="5"/>
      <c r="J74" s="6"/>
      <c r="N74" s="4"/>
    </row>
    <row r="75" spans="8:14" x14ac:dyDescent="0.3">
      <c r="H75" s="5"/>
      <c r="J75" s="6"/>
      <c r="N75" s="4"/>
    </row>
    <row r="76" spans="8:14" x14ac:dyDescent="0.3">
      <c r="H76" s="5"/>
      <c r="J76" s="6"/>
      <c r="N76" s="4"/>
    </row>
    <row r="77" spans="8:14" x14ac:dyDescent="0.3">
      <c r="H77" s="5"/>
      <c r="J77" s="6"/>
      <c r="N77" s="4"/>
    </row>
    <row r="78" spans="8:14" x14ac:dyDescent="0.3">
      <c r="H78" s="5"/>
      <c r="J78" s="6"/>
      <c r="N78" s="4"/>
    </row>
    <row r="79" spans="8:14" x14ac:dyDescent="0.3">
      <c r="H79" s="5"/>
      <c r="J79" s="6"/>
      <c r="N79" s="4"/>
    </row>
    <row r="80" spans="8:14" x14ac:dyDescent="0.3">
      <c r="H80" s="5"/>
      <c r="J80" s="6"/>
      <c r="N80" s="4"/>
    </row>
    <row r="81" spans="8:14" x14ac:dyDescent="0.3">
      <c r="H81" s="5"/>
      <c r="J81" s="6"/>
      <c r="N81" s="4"/>
    </row>
    <row r="82" spans="8:14" x14ac:dyDescent="0.3">
      <c r="H82" s="5"/>
      <c r="J82" s="6"/>
      <c r="N82" s="4"/>
    </row>
    <row r="83" spans="8:14" x14ac:dyDescent="0.3">
      <c r="H83" s="5"/>
      <c r="J83" s="6"/>
      <c r="N83" s="4"/>
    </row>
    <row r="84" spans="8:14" x14ac:dyDescent="0.3">
      <c r="H84" s="5"/>
      <c r="J84" s="6"/>
      <c r="N84" s="4"/>
    </row>
    <row r="85" spans="8:14" x14ac:dyDescent="0.3">
      <c r="H85" s="5"/>
      <c r="J85" s="6"/>
      <c r="N85" s="4"/>
    </row>
    <row r="86" spans="8:14" x14ac:dyDescent="0.3">
      <c r="H86" s="5"/>
      <c r="J86" s="6"/>
      <c r="N86" s="4"/>
    </row>
    <row r="87" spans="8:14" x14ac:dyDescent="0.3">
      <c r="H87" s="5"/>
      <c r="J87" s="6"/>
      <c r="N87" s="4"/>
    </row>
    <row r="88" spans="8:14" x14ac:dyDescent="0.3">
      <c r="H88" s="5"/>
      <c r="J88" s="6"/>
      <c r="N88" s="4"/>
    </row>
    <row r="89" spans="8:14" x14ac:dyDescent="0.3">
      <c r="H89" s="5"/>
      <c r="J89" s="6"/>
      <c r="N89" s="4"/>
    </row>
    <row r="90" spans="8:14" x14ac:dyDescent="0.3">
      <c r="H90" s="5"/>
      <c r="J90" s="6"/>
      <c r="N90" s="4"/>
    </row>
    <row r="91" spans="8:14" x14ac:dyDescent="0.3">
      <c r="H91" s="5"/>
      <c r="J91" s="6"/>
      <c r="N91" s="4"/>
    </row>
    <row r="92" spans="8:14" x14ac:dyDescent="0.3">
      <c r="H92" s="5"/>
      <c r="J92" s="6"/>
      <c r="N92" s="4"/>
    </row>
    <row r="93" spans="8:14" x14ac:dyDescent="0.3">
      <c r="H93" s="5"/>
      <c r="J93" s="6"/>
      <c r="N93" s="4"/>
    </row>
    <row r="94" spans="8:14" x14ac:dyDescent="0.3">
      <c r="H94" s="5"/>
      <c r="J94" s="6"/>
      <c r="N94" s="4"/>
    </row>
    <row r="95" spans="8:14" x14ac:dyDescent="0.3">
      <c r="H95" s="5"/>
      <c r="J95" s="6"/>
      <c r="N95" s="4"/>
    </row>
    <row r="96" spans="8:14" x14ac:dyDescent="0.3">
      <c r="H96" s="5"/>
      <c r="J96" s="6"/>
      <c r="N96" s="4"/>
    </row>
    <row r="97" spans="8:14" x14ac:dyDescent="0.3">
      <c r="H97" s="5"/>
      <c r="J97" s="6"/>
      <c r="N97" s="4"/>
    </row>
    <row r="98" spans="8:14" x14ac:dyDescent="0.3">
      <c r="H98" s="5"/>
      <c r="J98" s="6"/>
      <c r="N98" s="4"/>
    </row>
    <row r="99" spans="8:14" x14ac:dyDescent="0.3">
      <c r="H99" s="5"/>
      <c r="J99" s="6"/>
      <c r="N99" s="4"/>
    </row>
    <row r="100" spans="8:14" x14ac:dyDescent="0.3">
      <c r="H100" s="5"/>
      <c r="J100" s="6"/>
      <c r="N100" s="4"/>
    </row>
    <row r="101" spans="8:14" x14ac:dyDescent="0.3">
      <c r="H101" s="5"/>
      <c r="J101" s="6"/>
      <c r="N101" s="4"/>
    </row>
    <row r="102" spans="8:14" x14ac:dyDescent="0.3">
      <c r="H102" s="5"/>
      <c r="J102" s="6"/>
      <c r="N102" s="4"/>
    </row>
    <row r="103" spans="8:14" x14ac:dyDescent="0.3">
      <c r="H103" s="5"/>
      <c r="J103" s="6"/>
      <c r="N103" s="4"/>
    </row>
    <row r="104" spans="8:14" x14ac:dyDescent="0.3">
      <c r="H104" s="5"/>
      <c r="J104" s="6"/>
      <c r="N104" s="4"/>
    </row>
    <row r="105" spans="8:14" x14ac:dyDescent="0.3">
      <c r="H105" s="5"/>
      <c r="J105" s="6"/>
      <c r="N105" s="4"/>
    </row>
    <row r="106" spans="8:14" x14ac:dyDescent="0.3">
      <c r="H106" s="5"/>
      <c r="J106" s="6"/>
      <c r="N106" s="4"/>
    </row>
    <row r="107" spans="8:14" x14ac:dyDescent="0.3">
      <c r="H107" s="5"/>
      <c r="J107" s="6"/>
      <c r="N107" s="4"/>
    </row>
    <row r="108" spans="8:14" x14ac:dyDescent="0.3">
      <c r="H108" s="5"/>
      <c r="J108" s="6"/>
      <c r="N108" s="4"/>
    </row>
    <row r="109" spans="8:14" x14ac:dyDescent="0.3">
      <c r="H109" s="5"/>
      <c r="J109" s="6"/>
      <c r="N109" s="4"/>
    </row>
    <row r="110" spans="8:14" x14ac:dyDescent="0.3">
      <c r="H110" s="5"/>
      <c r="J110" s="6"/>
      <c r="N110" s="4"/>
    </row>
    <row r="111" spans="8:14" x14ac:dyDescent="0.3">
      <c r="H111" s="5"/>
      <c r="J111" s="6"/>
      <c r="N111" s="4"/>
    </row>
    <row r="112" spans="8:14" x14ac:dyDescent="0.3">
      <c r="H112" s="5"/>
      <c r="J112" s="6"/>
      <c r="N112" s="4"/>
    </row>
    <row r="113" spans="8:14" x14ac:dyDescent="0.3">
      <c r="H113" s="5"/>
      <c r="J113" s="6"/>
      <c r="N113" s="4"/>
    </row>
    <row r="114" spans="8:14" x14ac:dyDescent="0.3">
      <c r="H114" s="5"/>
      <c r="J114" s="6"/>
      <c r="N114" s="4"/>
    </row>
    <row r="115" spans="8:14" x14ac:dyDescent="0.3">
      <c r="H115" s="5"/>
      <c r="J115" s="6"/>
      <c r="N115" s="4"/>
    </row>
    <row r="116" spans="8:14" x14ac:dyDescent="0.3">
      <c r="H116" s="5"/>
      <c r="J116" s="6"/>
      <c r="N116" s="4"/>
    </row>
    <row r="117" spans="8:14" x14ac:dyDescent="0.3">
      <c r="H117" s="5"/>
      <c r="J117" s="6"/>
      <c r="N117" s="4"/>
    </row>
    <row r="118" spans="8:14" x14ac:dyDescent="0.3">
      <c r="H118" s="5"/>
      <c r="J118" s="6"/>
      <c r="N118" s="4"/>
    </row>
    <row r="119" spans="8:14" x14ac:dyDescent="0.3">
      <c r="H119" s="5"/>
      <c r="J119" s="6"/>
      <c r="N119" s="4"/>
    </row>
    <row r="120" spans="8:14" x14ac:dyDescent="0.3">
      <c r="H120" s="5"/>
      <c r="J120" s="6"/>
      <c r="N120" s="4"/>
    </row>
    <row r="121" spans="8:14" x14ac:dyDescent="0.3">
      <c r="H121" s="5"/>
      <c r="J121" s="6"/>
      <c r="N121" s="4"/>
    </row>
    <row r="122" spans="8:14" x14ac:dyDescent="0.3">
      <c r="H122" s="5"/>
      <c r="J122" s="6"/>
      <c r="N122" s="4"/>
    </row>
    <row r="123" spans="8:14" x14ac:dyDescent="0.3">
      <c r="H123" s="5"/>
      <c r="J123" s="6"/>
      <c r="N123" s="4"/>
    </row>
    <row r="124" spans="8:14" x14ac:dyDescent="0.3">
      <c r="H124" s="5"/>
      <c r="J124" s="6"/>
      <c r="N124" s="4"/>
    </row>
    <row r="125" spans="8:14" x14ac:dyDescent="0.3">
      <c r="H125" s="5"/>
      <c r="J125" s="6"/>
      <c r="N125" s="4"/>
    </row>
    <row r="126" spans="8:14" x14ac:dyDescent="0.3">
      <c r="H126" s="5"/>
      <c r="J126" s="6"/>
      <c r="N126" s="4"/>
    </row>
    <row r="127" spans="8:14" x14ac:dyDescent="0.3">
      <c r="H127" s="5"/>
      <c r="J127" s="6"/>
      <c r="N127" s="4"/>
    </row>
    <row r="128" spans="8:14" x14ac:dyDescent="0.3">
      <c r="H128" s="5"/>
      <c r="J128" s="6"/>
      <c r="N128" s="4"/>
    </row>
    <row r="129" spans="8:14" x14ac:dyDescent="0.3">
      <c r="H129" s="5"/>
      <c r="J129" s="6"/>
      <c r="N129" s="4"/>
    </row>
    <row r="130" spans="8:14" x14ac:dyDescent="0.3">
      <c r="H130" s="5"/>
      <c r="J130" s="6"/>
      <c r="N130" s="4"/>
    </row>
    <row r="131" spans="8:14" x14ac:dyDescent="0.3">
      <c r="H131" s="5"/>
      <c r="J131" s="6"/>
      <c r="N131" s="4"/>
    </row>
    <row r="132" spans="8:14" x14ac:dyDescent="0.3">
      <c r="H132" s="5"/>
      <c r="J132" s="6"/>
      <c r="N132" s="4"/>
    </row>
    <row r="133" spans="8:14" x14ac:dyDescent="0.3">
      <c r="H133" s="5"/>
      <c r="J133" s="6"/>
      <c r="N133" s="4"/>
    </row>
    <row r="134" spans="8:14" x14ac:dyDescent="0.3">
      <c r="H134" s="5"/>
      <c r="J134" s="6"/>
      <c r="N134" s="4"/>
    </row>
    <row r="135" spans="8:14" x14ac:dyDescent="0.3">
      <c r="H135" s="5"/>
      <c r="J135" s="6"/>
      <c r="N135" s="4"/>
    </row>
    <row r="136" spans="8:14" x14ac:dyDescent="0.3">
      <c r="H136" s="5"/>
      <c r="J136" s="6"/>
      <c r="N136" s="4"/>
    </row>
    <row r="137" spans="8:14" x14ac:dyDescent="0.3">
      <c r="H137" s="5"/>
      <c r="J137" s="6"/>
      <c r="N137" s="4"/>
    </row>
    <row r="138" spans="8:14" x14ac:dyDescent="0.3">
      <c r="H138" s="5"/>
      <c r="J138" s="6"/>
      <c r="N138" s="4"/>
    </row>
    <row r="139" spans="8:14" x14ac:dyDescent="0.3">
      <c r="H139" s="5"/>
      <c r="J139" s="6"/>
      <c r="N139" s="4"/>
    </row>
    <row r="140" spans="8:14" x14ac:dyDescent="0.3">
      <c r="H140" s="5"/>
      <c r="J140" s="6"/>
      <c r="N140" s="4"/>
    </row>
    <row r="141" spans="8:14" x14ac:dyDescent="0.3">
      <c r="H141" s="5"/>
      <c r="J141" s="6"/>
      <c r="N141" s="4"/>
    </row>
    <row r="142" spans="8:14" x14ac:dyDescent="0.3">
      <c r="H142" s="5"/>
      <c r="J142" s="6"/>
      <c r="N142" s="4"/>
    </row>
    <row r="143" spans="8:14" x14ac:dyDescent="0.3">
      <c r="H143" s="5"/>
      <c r="J143" s="6"/>
      <c r="N143" s="4"/>
    </row>
    <row r="144" spans="8:14" x14ac:dyDescent="0.3">
      <c r="H144" s="5"/>
      <c r="J144" s="6"/>
      <c r="N144" s="4"/>
    </row>
    <row r="145" spans="8:14" x14ac:dyDescent="0.3">
      <c r="H145" s="5"/>
      <c r="J145" s="6"/>
      <c r="N145" s="4"/>
    </row>
    <row r="146" spans="8:14" x14ac:dyDescent="0.3">
      <c r="H146" s="5"/>
      <c r="J146" s="6"/>
      <c r="N146" s="4"/>
    </row>
    <row r="147" spans="8:14" x14ac:dyDescent="0.3">
      <c r="H147" s="5"/>
      <c r="J147" s="6"/>
      <c r="N147" s="4"/>
    </row>
    <row r="148" spans="8:14" x14ac:dyDescent="0.3">
      <c r="H148" s="5"/>
      <c r="J148" s="6"/>
      <c r="N148" s="4"/>
    </row>
    <row r="149" spans="8:14" x14ac:dyDescent="0.3">
      <c r="H149" s="5"/>
      <c r="J149" s="6"/>
      <c r="N149" s="4"/>
    </row>
    <row r="150" spans="8:14" x14ac:dyDescent="0.3">
      <c r="H150" s="5"/>
      <c r="J150" s="6"/>
      <c r="N150" s="4"/>
    </row>
    <row r="151" spans="8:14" x14ac:dyDescent="0.3">
      <c r="H151" s="5"/>
      <c r="J151" s="6"/>
      <c r="N151" s="4"/>
    </row>
    <row r="152" spans="8:14" x14ac:dyDescent="0.3">
      <c r="H152" s="5"/>
      <c r="J152" s="6"/>
      <c r="N152" s="4"/>
    </row>
    <row r="153" spans="8:14" x14ac:dyDescent="0.3">
      <c r="H153" s="5"/>
      <c r="J153" s="6"/>
      <c r="N153" s="4"/>
    </row>
    <row r="154" spans="8:14" x14ac:dyDescent="0.3">
      <c r="H154" s="5"/>
      <c r="J154" s="6"/>
      <c r="N154" s="4"/>
    </row>
    <row r="155" spans="8:14" x14ac:dyDescent="0.3">
      <c r="H155" s="5"/>
      <c r="J155" s="6"/>
      <c r="N155" s="4"/>
    </row>
    <row r="156" spans="8:14" x14ac:dyDescent="0.3">
      <c r="H156" s="5"/>
      <c r="J156" s="6"/>
      <c r="N156" s="4"/>
    </row>
    <row r="157" spans="8:14" x14ac:dyDescent="0.3">
      <c r="H157" s="5"/>
      <c r="J157" s="6"/>
      <c r="N157" s="4"/>
    </row>
    <row r="158" spans="8:14" x14ac:dyDescent="0.3">
      <c r="H158" s="5"/>
      <c r="J158" s="6"/>
      <c r="N158" s="4"/>
    </row>
    <row r="159" spans="8:14" x14ac:dyDescent="0.3">
      <c r="H159" s="5"/>
      <c r="J159" s="6"/>
      <c r="N159" s="4"/>
    </row>
    <row r="160" spans="8:14" x14ac:dyDescent="0.3">
      <c r="H160" s="5"/>
      <c r="J160" s="6"/>
      <c r="N160" s="4"/>
    </row>
    <row r="161" spans="8:14" x14ac:dyDescent="0.3">
      <c r="H161" s="5"/>
      <c r="J161" s="6"/>
      <c r="N161" s="4"/>
    </row>
    <row r="162" spans="8:14" x14ac:dyDescent="0.3">
      <c r="H162" s="5"/>
      <c r="J162" s="6"/>
      <c r="N162" s="4"/>
    </row>
    <row r="163" spans="8:14" x14ac:dyDescent="0.3">
      <c r="H163" s="5"/>
      <c r="J163" s="6"/>
      <c r="N163" s="4"/>
    </row>
    <row r="164" spans="8:14" x14ac:dyDescent="0.3">
      <c r="H164" s="5"/>
      <c r="J164" s="6"/>
      <c r="N164" s="4"/>
    </row>
    <row r="165" spans="8:14" x14ac:dyDescent="0.3">
      <c r="H165" s="5"/>
      <c r="J165" s="6"/>
      <c r="N165" s="4"/>
    </row>
    <row r="166" spans="8:14" x14ac:dyDescent="0.3">
      <c r="H166" s="5"/>
      <c r="J166" s="6"/>
      <c r="N166" s="4"/>
    </row>
    <row r="167" spans="8:14" x14ac:dyDescent="0.3">
      <c r="H167" s="5"/>
      <c r="J167" s="6"/>
      <c r="N167" s="4"/>
    </row>
    <row r="168" spans="8:14" x14ac:dyDescent="0.3">
      <c r="H168" s="5"/>
      <c r="J168" s="6"/>
      <c r="N168" s="4"/>
    </row>
    <row r="169" spans="8:14" x14ac:dyDescent="0.3">
      <c r="H169" s="5"/>
      <c r="J169" s="6"/>
      <c r="N169" s="4"/>
    </row>
    <row r="170" spans="8:14" x14ac:dyDescent="0.3">
      <c r="H170" s="5"/>
      <c r="J170" s="6"/>
      <c r="N170" s="4"/>
    </row>
    <row r="171" spans="8:14" x14ac:dyDescent="0.3">
      <c r="H171" s="5"/>
      <c r="J171" s="6"/>
      <c r="N171" s="4"/>
    </row>
    <row r="172" spans="8:14" x14ac:dyDescent="0.3">
      <c r="H172" s="5"/>
      <c r="J172" s="6"/>
      <c r="N172" s="4"/>
    </row>
    <row r="173" spans="8:14" x14ac:dyDescent="0.3">
      <c r="H173" s="5"/>
      <c r="J173" s="6"/>
      <c r="N173" s="4"/>
    </row>
    <row r="174" spans="8:14" x14ac:dyDescent="0.3">
      <c r="H174" s="5"/>
      <c r="J174" s="6"/>
      <c r="N174" s="4"/>
    </row>
    <row r="175" spans="8:14" x14ac:dyDescent="0.3">
      <c r="H175" s="5"/>
      <c r="J175" s="6"/>
      <c r="N175" s="4"/>
    </row>
    <row r="176" spans="8:14" x14ac:dyDescent="0.3">
      <c r="H176" s="5"/>
      <c r="J176" s="6"/>
      <c r="N176" s="4"/>
    </row>
    <row r="177" spans="8:14" x14ac:dyDescent="0.3">
      <c r="H177" s="5"/>
      <c r="J177" s="6"/>
      <c r="N177" s="4"/>
    </row>
    <row r="178" spans="8:14" x14ac:dyDescent="0.3">
      <c r="H178" s="5"/>
      <c r="J178" s="6"/>
      <c r="N178" s="4"/>
    </row>
    <row r="179" spans="8:14" x14ac:dyDescent="0.3">
      <c r="H179" s="5"/>
      <c r="J179" s="6"/>
      <c r="N179" s="4"/>
    </row>
    <row r="180" spans="8:14" x14ac:dyDescent="0.3">
      <c r="H180" s="5"/>
      <c r="J180" s="6"/>
      <c r="N180" s="4"/>
    </row>
    <row r="181" spans="8:14" x14ac:dyDescent="0.3">
      <c r="H181" s="5"/>
      <c r="J181" s="6"/>
      <c r="N181" s="4"/>
    </row>
    <row r="182" spans="8:14" x14ac:dyDescent="0.3">
      <c r="H182" s="5"/>
      <c r="J182" s="6"/>
      <c r="N182" s="4"/>
    </row>
    <row r="183" spans="8:14" x14ac:dyDescent="0.3">
      <c r="H183" s="5"/>
      <c r="J183" s="6"/>
      <c r="N183" s="4"/>
    </row>
    <row r="184" spans="8:14" x14ac:dyDescent="0.3">
      <c r="H184" s="5"/>
      <c r="J184" s="6"/>
      <c r="N184" s="4"/>
    </row>
    <row r="185" spans="8:14" x14ac:dyDescent="0.3">
      <c r="H185" s="5"/>
      <c r="J185" s="6"/>
      <c r="N185" s="4"/>
    </row>
    <row r="186" spans="8:14" x14ac:dyDescent="0.3">
      <c r="H186" s="5"/>
      <c r="J186" s="6"/>
      <c r="N186" s="4"/>
    </row>
    <row r="187" spans="8:14" x14ac:dyDescent="0.3">
      <c r="H187" s="5"/>
      <c r="J187" s="6"/>
      <c r="N187" s="4"/>
    </row>
    <row r="188" spans="8:14" x14ac:dyDescent="0.3">
      <c r="H188" s="5"/>
      <c r="J188" s="6"/>
      <c r="N188" s="4"/>
    </row>
    <row r="189" spans="8:14" x14ac:dyDescent="0.3">
      <c r="H189" s="5"/>
      <c r="J189" s="6"/>
      <c r="N189" s="4"/>
    </row>
    <row r="190" spans="8:14" x14ac:dyDescent="0.3">
      <c r="H190" s="5"/>
      <c r="J190" s="6"/>
      <c r="N190" s="4"/>
    </row>
    <row r="191" spans="8:14" x14ac:dyDescent="0.3">
      <c r="H191" s="5"/>
      <c r="J191" s="6"/>
      <c r="N191" s="4"/>
    </row>
    <row r="192" spans="8:14" x14ac:dyDescent="0.3">
      <c r="H192" s="5"/>
      <c r="J192" s="6"/>
      <c r="N192" s="4"/>
    </row>
    <row r="193" spans="8:14" x14ac:dyDescent="0.3">
      <c r="H193" s="5"/>
      <c r="J193" s="6"/>
      <c r="N193" s="4"/>
    </row>
    <row r="194" spans="8:14" x14ac:dyDescent="0.3">
      <c r="H194" s="5"/>
      <c r="J194" s="6"/>
      <c r="N194" s="4"/>
    </row>
    <row r="195" spans="8:14" x14ac:dyDescent="0.3">
      <c r="H195" s="5"/>
      <c r="J195" s="6"/>
      <c r="N195" s="4"/>
    </row>
    <row r="196" spans="8:14" x14ac:dyDescent="0.3">
      <c r="H196" s="5"/>
      <c r="J196" s="6"/>
      <c r="N196" s="4"/>
    </row>
    <row r="197" spans="8:14" x14ac:dyDescent="0.3">
      <c r="H197" s="5"/>
      <c r="J197" s="6"/>
      <c r="N197" s="4"/>
    </row>
    <row r="198" spans="8:14" x14ac:dyDescent="0.3">
      <c r="H198" s="5"/>
      <c r="J198" s="6"/>
      <c r="N198" s="4"/>
    </row>
    <row r="199" spans="8:14" x14ac:dyDescent="0.3">
      <c r="H199" s="5"/>
      <c r="J199" s="6"/>
      <c r="N199" s="4"/>
    </row>
    <row r="200" spans="8:14" x14ac:dyDescent="0.3">
      <c r="H200" s="5"/>
      <c r="J200" s="6"/>
      <c r="N200" s="4"/>
    </row>
    <row r="201" spans="8:14" x14ac:dyDescent="0.3">
      <c r="H201" s="5"/>
      <c r="J201" s="6"/>
      <c r="N201" s="4"/>
    </row>
    <row r="202" spans="8:14" x14ac:dyDescent="0.3">
      <c r="H202" s="5"/>
      <c r="J202" s="6"/>
      <c r="N202" s="4"/>
    </row>
    <row r="203" spans="8:14" x14ac:dyDescent="0.3">
      <c r="H203" s="5"/>
      <c r="J203" s="6"/>
      <c r="N203" s="4"/>
    </row>
    <row r="204" spans="8:14" x14ac:dyDescent="0.3">
      <c r="H204" s="5"/>
      <c r="J204" s="6"/>
      <c r="N204" s="4"/>
    </row>
    <row r="205" spans="8:14" x14ac:dyDescent="0.3">
      <c r="H205" s="5"/>
      <c r="J205" s="6"/>
      <c r="N205" s="4"/>
    </row>
    <row r="206" spans="8:14" x14ac:dyDescent="0.3">
      <c r="H206" s="5"/>
      <c r="J206" s="6"/>
      <c r="N206" s="4"/>
    </row>
    <row r="207" spans="8:14" x14ac:dyDescent="0.3">
      <c r="H207" s="5"/>
      <c r="J207" s="6"/>
      <c r="N207" s="4"/>
    </row>
    <row r="208" spans="8:14" x14ac:dyDescent="0.3">
      <c r="H208" s="5"/>
      <c r="J208" s="6"/>
      <c r="N208" s="4"/>
    </row>
    <row r="209" spans="8:14" x14ac:dyDescent="0.3">
      <c r="H209" s="5"/>
      <c r="J209" s="6"/>
      <c r="N209" s="4"/>
    </row>
    <row r="210" spans="8:14" x14ac:dyDescent="0.3">
      <c r="H210" s="5"/>
      <c r="J210" s="6"/>
      <c r="N210" s="4"/>
    </row>
    <row r="211" spans="8:14" x14ac:dyDescent="0.3">
      <c r="H211" s="5"/>
      <c r="J211" s="6"/>
      <c r="N211" s="4"/>
    </row>
    <row r="212" spans="8:14" x14ac:dyDescent="0.3">
      <c r="H212" s="5"/>
      <c r="J212" s="6"/>
      <c r="N212" s="4"/>
    </row>
    <row r="213" spans="8:14" x14ac:dyDescent="0.3">
      <c r="H213" s="5"/>
      <c r="J213" s="6"/>
      <c r="N213" s="4"/>
    </row>
    <row r="214" spans="8:14" x14ac:dyDescent="0.3">
      <c r="H214" s="5"/>
      <c r="J214" s="6"/>
      <c r="N214" s="4"/>
    </row>
    <row r="215" spans="8:14" x14ac:dyDescent="0.3">
      <c r="H215" s="5"/>
      <c r="J215" s="6"/>
      <c r="N215" s="4"/>
    </row>
    <row r="216" spans="8:14" x14ac:dyDescent="0.3">
      <c r="H216" s="5"/>
      <c r="J216" s="6"/>
      <c r="N216" s="4"/>
    </row>
    <row r="217" spans="8:14" x14ac:dyDescent="0.3">
      <c r="H217" s="5"/>
      <c r="J217" s="6"/>
      <c r="N217" s="4"/>
    </row>
    <row r="218" spans="8:14" x14ac:dyDescent="0.3">
      <c r="H218" s="5"/>
      <c r="J218" s="6"/>
      <c r="N218" s="4"/>
    </row>
    <row r="219" spans="8:14" x14ac:dyDescent="0.3">
      <c r="H219" s="5"/>
      <c r="J219" s="6"/>
      <c r="N219" s="4"/>
    </row>
    <row r="220" spans="8:14" x14ac:dyDescent="0.3">
      <c r="H220" s="5"/>
      <c r="J220" s="6"/>
      <c r="N220" s="4"/>
    </row>
    <row r="221" spans="8:14" x14ac:dyDescent="0.3">
      <c r="H221" s="5"/>
      <c r="J221" s="6"/>
      <c r="N221" s="4"/>
    </row>
    <row r="222" spans="8:14" x14ac:dyDescent="0.3">
      <c r="H222" s="5"/>
      <c r="J222" s="6"/>
      <c r="N222" s="4"/>
    </row>
    <row r="223" spans="8:14" x14ac:dyDescent="0.3">
      <c r="H223" s="5"/>
      <c r="J223" s="6"/>
      <c r="N223" s="4"/>
    </row>
    <row r="224" spans="8:14" x14ac:dyDescent="0.3">
      <c r="H224" s="5"/>
      <c r="J224" s="6"/>
      <c r="N224" s="4"/>
    </row>
    <row r="225" spans="8:14" x14ac:dyDescent="0.3">
      <c r="H225" s="5"/>
      <c r="J225" s="6"/>
      <c r="N225" s="4"/>
    </row>
    <row r="226" spans="8:14" x14ac:dyDescent="0.3">
      <c r="H226" s="5"/>
      <c r="J226" s="6"/>
      <c r="N226" s="4"/>
    </row>
    <row r="227" spans="8:14" x14ac:dyDescent="0.3">
      <c r="H227" s="5"/>
      <c r="J227" s="6"/>
      <c r="N227" s="4"/>
    </row>
    <row r="228" spans="8:14" x14ac:dyDescent="0.3">
      <c r="H228" s="5"/>
      <c r="J228" s="6"/>
      <c r="N228" s="4"/>
    </row>
    <row r="229" spans="8:14" x14ac:dyDescent="0.3">
      <c r="H229" s="5"/>
      <c r="J229" s="6"/>
      <c r="N229" s="4"/>
    </row>
    <row r="230" spans="8:14" x14ac:dyDescent="0.3">
      <c r="H230" s="5"/>
      <c r="J230" s="6"/>
      <c r="N230" s="4"/>
    </row>
    <row r="231" spans="8:14" x14ac:dyDescent="0.3">
      <c r="H231" s="5"/>
      <c r="J231" s="6"/>
      <c r="N231" s="4"/>
    </row>
    <row r="232" spans="8:14" x14ac:dyDescent="0.3">
      <c r="H232" s="5"/>
      <c r="J232" s="6"/>
      <c r="N232" s="4"/>
    </row>
    <row r="233" spans="8:14" x14ac:dyDescent="0.3">
      <c r="H233" s="5"/>
      <c r="J233" s="6"/>
      <c r="N233" s="4"/>
    </row>
    <row r="234" spans="8:14" x14ac:dyDescent="0.3">
      <c r="H234" s="5"/>
      <c r="J234" s="6"/>
      <c r="N234" s="4"/>
    </row>
    <row r="235" spans="8:14" x14ac:dyDescent="0.3">
      <c r="H235" s="5"/>
      <c r="J235" s="6"/>
      <c r="N235" s="4"/>
    </row>
    <row r="236" spans="8:14" x14ac:dyDescent="0.3">
      <c r="H236" s="5"/>
      <c r="J236" s="6"/>
      <c r="N236" s="4"/>
    </row>
    <row r="237" spans="8:14" x14ac:dyDescent="0.3">
      <c r="H237" s="5"/>
      <c r="J237" s="6"/>
      <c r="N237" s="4"/>
    </row>
    <row r="238" spans="8:14" x14ac:dyDescent="0.3">
      <c r="H238" s="5"/>
      <c r="J238" s="6"/>
      <c r="N238" s="4"/>
    </row>
    <row r="239" spans="8:14" x14ac:dyDescent="0.3">
      <c r="H239" s="5"/>
      <c r="J239" s="6"/>
      <c r="N239" s="4"/>
    </row>
    <row r="240" spans="8:14" x14ac:dyDescent="0.3">
      <c r="H240" s="5"/>
      <c r="J240" s="6"/>
      <c r="N240" s="4"/>
    </row>
    <row r="241" spans="8:14" x14ac:dyDescent="0.3">
      <c r="H241" s="5"/>
      <c r="J241" s="6"/>
      <c r="N241" s="4"/>
    </row>
    <row r="242" spans="8:14" x14ac:dyDescent="0.3">
      <c r="H242" s="5"/>
      <c r="J242" s="6"/>
      <c r="N242" s="4"/>
    </row>
    <row r="243" spans="8:14" x14ac:dyDescent="0.3">
      <c r="H243" s="5"/>
      <c r="J243" s="6"/>
      <c r="N243" s="4"/>
    </row>
    <row r="244" spans="8:14" x14ac:dyDescent="0.3">
      <c r="H244" s="5"/>
      <c r="J244" s="6"/>
      <c r="N244" s="4"/>
    </row>
    <row r="245" spans="8:14" x14ac:dyDescent="0.3">
      <c r="H245" s="5"/>
      <c r="J245" s="6"/>
      <c r="N245" s="4"/>
    </row>
    <row r="246" spans="8:14" x14ac:dyDescent="0.3">
      <c r="H246" s="5"/>
      <c r="J246" s="6"/>
      <c r="N246" s="4"/>
    </row>
    <row r="247" spans="8:14" x14ac:dyDescent="0.3">
      <c r="H247" s="5"/>
      <c r="J247" s="6"/>
      <c r="N247" s="4"/>
    </row>
    <row r="248" spans="8:14" x14ac:dyDescent="0.3">
      <c r="H248" s="5"/>
      <c r="J248" s="6"/>
      <c r="N248" s="4"/>
    </row>
    <row r="249" spans="8:14" x14ac:dyDescent="0.3">
      <c r="H249" s="5"/>
      <c r="J249" s="6"/>
      <c r="N249" s="4"/>
    </row>
    <row r="250" spans="8:14" x14ac:dyDescent="0.3">
      <c r="H250" s="5"/>
      <c r="J250" s="6"/>
      <c r="N250" s="4"/>
    </row>
    <row r="251" spans="8:14" x14ac:dyDescent="0.3">
      <c r="H251" s="5"/>
      <c r="J251" s="6"/>
      <c r="N251" s="4"/>
    </row>
    <row r="252" spans="8:14" x14ac:dyDescent="0.3">
      <c r="H252" s="5"/>
      <c r="J252" s="6"/>
      <c r="N252" s="4"/>
    </row>
    <row r="253" spans="8:14" x14ac:dyDescent="0.3">
      <c r="H253" s="5"/>
      <c r="J253" s="6"/>
      <c r="N253" s="4"/>
    </row>
    <row r="254" spans="8:14" x14ac:dyDescent="0.3">
      <c r="H254" s="5"/>
      <c r="J254" s="6"/>
      <c r="N254" s="4"/>
    </row>
    <row r="255" spans="8:14" x14ac:dyDescent="0.3">
      <c r="H255" s="5"/>
      <c r="J255" s="6"/>
      <c r="N255" s="4"/>
    </row>
    <row r="256" spans="8:14" x14ac:dyDescent="0.3">
      <c r="H256" s="5"/>
      <c r="J256" s="6"/>
      <c r="N256" s="4"/>
    </row>
    <row r="257" spans="8:14" x14ac:dyDescent="0.3">
      <c r="H257" s="5"/>
      <c r="J257" s="6"/>
      <c r="N257" s="4"/>
    </row>
    <row r="258" spans="8:14" x14ac:dyDescent="0.3">
      <c r="H258" s="5"/>
      <c r="J258" s="6"/>
      <c r="N258" s="4"/>
    </row>
    <row r="259" spans="8:14" x14ac:dyDescent="0.3">
      <c r="H259" s="5"/>
      <c r="J259" s="6"/>
      <c r="N259" s="4"/>
    </row>
    <row r="260" spans="8:14" x14ac:dyDescent="0.3">
      <c r="H260" s="5"/>
      <c r="J260" s="6"/>
      <c r="N260" s="4"/>
    </row>
    <row r="261" spans="8:14" x14ac:dyDescent="0.3">
      <c r="H261" s="5"/>
      <c r="J261" s="6"/>
      <c r="N261" s="4"/>
    </row>
    <row r="262" spans="8:14" x14ac:dyDescent="0.3">
      <c r="H262" s="5"/>
      <c r="J262" s="6"/>
      <c r="N262" s="4"/>
    </row>
    <row r="263" spans="8:14" x14ac:dyDescent="0.3">
      <c r="H263" s="5"/>
      <c r="J263" s="6"/>
      <c r="N263" s="4"/>
    </row>
    <row r="264" spans="8:14" x14ac:dyDescent="0.3">
      <c r="H264" s="5"/>
      <c r="J264" s="6"/>
      <c r="N264" s="4"/>
    </row>
    <row r="265" spans="8:14" x14ac:dyDescent="0.3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opLeftCell="B1" workbookViewId="0">
      <selection activeCell="J154" sqref="J154"/>
    </sheetView>
  </sheetViews>
  <sheetFormatPr defaultRowHeight="14.4" x14ac:dyDescent="0.3"/>
  <cols>
    <col min="1" max="1" width="1.6640625" customWidth="1"/>
    <col min="2" max="2" width="3.6640625" customWidth="1"/>
    <col min="3" max="3" width="12.5546875" customWidth="1"/>
    <col min="4" max="4" width="13.88671875" bestFit="1" customWidth="1"/>
    <col min="5" max="5" width="14.88671875" bestFit="1" customWidth="1"/>
    <col min="6" max="6" width="13.6640625" bestFit="1" customWidth="1"/>
    <col min="7" max="7" width="25.886718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23.88671875" bestFit="1" customWidth="1"/>
    <col min="14" max="14" width="13.44140625" bestFit="1" customWidth="1"/>
    <col min="15" max="15" width="12.6640625" customWidth="1"/>
  </cols>
  <sheetData>
    <row r="1" spans="1:15" s="2" customFormat="1" ht="52.5" customHeight="1" x14ac:dyDescent="0.3">
      <c r="A1" s="1"/>
      <c r="C1" s="3" t="s">
        <v>739</v>
      </c>
    </row>
    <row r="7" spans="1:15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hidden="1" x14ac:dyDescent="0.3">
      <c r="C8" t="s">
        <v>522</v>
      </c>
      <c r="D8" t="s">
        <v>523</v>
      </c>
      <c r="E8" t="s">
        <v>524</v>
      </c>
      <c r="F8" t="s">
        <v>15</v>
      </c>
      <c r="G8" t="s">
        <v>58</v>
      </c>
      <c r="H8" s="5">
        <v>28160.79</v>
      </c>
      <c r="I8" t="s">
        <v>65</v>
      </c>
      <c r="J8" s="6">
        <v>43129</v>
      </c>
      <c r="K8">
        <v>1</v>
      </c>
      <c r="L8" t="s">
        <v>76</v>
      </c>
      <c r="M8" t="s">
        <v>19</v>
      </c>
      <c r="N8" s="9">
        <v>6.397260273972603</v>
      </c>
      <c r="O8" t="s">
        <v>20</v>
      </c>
    </row>
    <row r="9" spans="1:15" hidden="1" x14ac:dyDescent="0.3">
      <c r="C9" t="s">
        <v>633</v>
      </c>
      <c r="D9" t="s">
        <v>634</v>
      </c>
      <c r="E9" t="s">
        <v>635</v>
      </c>
      <c r="F9" t="s">
        <v>24</v>
      </c>
      <c r="G9" t="s">
        <v>36</v>
      </c>
      <c r="H9" s="5">
        <v>99965.97</v>
      </c>
      <c r="I9" t="s">
        <v>26</v>
      </c>
      <c r="J9" s="6">
        <v>43133</v>
      </c>
      <c r="K9">
        <v>1</v>
      </c>
      <c r="L9" t="s">
        <v>18</v>
      </c>
      <c r="M9" t="s">
        <v>19</v>
      </c>
      <c r="N9" s="9">
        <v>6.3863013698630136</v>
      </c>
      <c r="O9" t="s">
        <v>20</v>
      </c>
    </row>
    <row r="10" spans="1:15" hidden="1" x14ac:dyDescent="0.3">
      <c r="C10" t="s">
        <v>246</v>
      </c>
      <c r="D10" t="s">
        <v>247</v>
      </c>
      <c r="E10" t="s">
        <v>248</v>
      </c>
      <c r="F10" t="s">
        <v>15</v>
      </c>
      <c r="G10" t="s">
        <v>25</v>
      </c>
      <c r="H10" s="5">
        <v>85918.61</v>
      </c>
      <c r="I10" t="s">
        <v>26</v>
      </c>
      <c r="J10" s="6">
        <v>43136</v>
      </c>
      <c r="K10">
        <v>1</v>
      </c>
      <c r="L10" t="s">
        <v>18</v>
      </c>
      <c r="M10" t="s">
        <v>72</v>
      </c>
      <c r="N10" s="9">
        <v>6.3780821917808215</v>
      </c>
      <c r="O10" t="s">
        <v>20</v>
      </c>
    </row>
    <row r="11" spans="1:15" hidden="1" x14ac:dyDescent="0.3">
      <c r="C11" t="s">
        <v>445</v>
      </c>
      <c r="D11" t="s">
        <v>446</v>
      </c>
      <c r="E11" t="s">
        <v>447</v>
      </c>
      <c r="F11" t="s">
        <v>24</v>
      </c>
      <c r="G11" t="s">
        <v>32</v>
      </c>
      <c r="H11" s="5">
        <v>81897.789999999994</v>
      </c>
      <c r="I11" t="s">
        <v>26</v>
      </c>
      <c r="J11" s="6">
        <v>43146</v>
      </c>
      <c r="K11">
        <v>1</v>
      </c>
      <c r="L11" t="s">
        <v>18</v>
      </c>
      <c r="M11" t="s">
        <v>77</v>
      </c>
      <c r="N11" s="9">
        <v>6.3506849315068497</v>
      </c>
      <c r="O11" t="s">
        <v>20</v>
      </c>
    </row>
    <row r="12" spans="1:15" hidden="1" x14ac:dyDescent="0.3">
      <c r="C12" t="s">
        <v>186</v>
      </c>
      <c r="D12" t="s">
        <v>187</v>
      </c>
      <c r="E12" t="s">
        <v>188</v>
      </c>
      <c r="F12" t="s">
        <v>15</v>
      </c>
      <c r="G12" t="s">
        <v>54</v>
      </c>
      <c r="H12" s="5">
        <v>40753.54</v>
      </c>
      <c r="I12" t="s">
        <v>65</v>
      </c>
      <c r="J12" s="6">
        <v>43152</v>
      </c>
      <c r="K12">
        <v>0.6</v>
      </c>
      <c r="L12" t="s">
        <v>18</v>
      </c>
      <c r="M12" t="s">
        <v>45</v>
      </c>
      <c r="N12" s="9">
        <v>6.3342465753424655</v>
      </c>
      <c r="O12" t="s">
        <v>28</v>
      </c>
    </row>
    <row r="13" spans="1:15" hidden="1" x14ac:dyDescent="0.3">
      <c r="C13" t="s">
        <v>510</v>
      </c>
      <c r="D13" t="s">
        <v>511</v>
      </c>
      <c r="E13" t="s">
        <v>512</v>
      </c>
      <c r="F13" t="s">
        <v>24</v>
      </c>
      <c r="G13" t="s">
        <v>36</v>
      </c>
      <c r="H13" s="5">
        <v>86010.54</v>
      </c>
      <c r="I13" t="s">
        <v>26</v>
      </c>
      <c r="J13" s="6">
        <v>43164</v>
      </c>
      <c r="K13">
        <v>1</v>
      </c>
      <c r="L13" t="s">
        <v>18</v>
      </c>
      <c r="M13" t="s">
        <v>84</v>
      </c>
      <c r="N13" s="9">
        <v>6.3013698630136989</v>
      </c>
      <c r="O13" t="s">
        <v>20</v>
      </c>
    </row>
    <row r="14" spans="1:15" hidden="1" x14ac:dyDescent="0.3">
      <c r="C14" t="s">
        <v>33</v>
      </c>
      <c r="D14" t="s">
        <v>34</v>
      </c>
      <c r="E14" t="s">
        <v>35</v>
      </c>
      <c r="F14" t="s">
        <v>24</v>
      </c>
      <c r="G14" t="s">
        <v>36</v>
      </c>
      <c r="H14" s="5">
        <v>93128.34</v>
      </c>
      <c r="I14" t="s">
        <v>26</v>
      </c>
      <c r="J14" s="6">
        <v>43164</v>
      </c>
      <c r="K14">
        <v>1</v>
      </c>
      <c r="L14" t="s">
        <v>37</v>
      </c>
      <c r="M14" t="s">
        <v>27</v>
      </c>
      <c r="N14" s="9">
        <v>6.3013698630136989</v>
      </c>
      <c r="O14" t="s">
        <v>20</v>
      </c>
    </row>
    <row r="15" spans="1:15" hidden="1" x14ac:dyDescent="0.3">
      <c r="C15" t="s">
        <v>73</v>
      </c>
      <c r="D15" t="s">
        <v>74</v>
      </c>
      <c r="E15" t="s">
        <v>75</v>
      </c>
      <c r="F15" t="s">
        <v>15</v>
      </c>
      <c r="G15" t="s">
        <v>50</v>
      </c>
      <c r="H15" s="5">
        <v>61214.26</v>
      </c>
      <c r="I15" t="s">
        <v>26</v>
      </c>
      <c r="J15" s="6">
        <v>43171</v>
      </c>
      <c r="K15">
        <v>1</v>
      </c>
      <c r="L15" t="s">
        <v>76</v>
      </c>
      <c r="M15" t="s">
        <v>77</v>
      </c>
      <c r="N15" s="9">
        <v>6.2821917808219174</v>
      </c>
      <c r="O15" t="s">
        <v>20</v>
      </c>
    </row>
    <row r="16" spans="1:15" hidden="1" x14ac:dyDescent="0.3">
      <c r="C16" t="s">
        <v>536</v>
      </c>
      <c r="D16" t="s">
        <v>537</v>
      </c>
      <c r="E16" t="s">
        <v>538</v>
      </c>
      <c r="F16" t="s">
        <v>24</v>
      </c>
      <c r="G16" t="s">
        <v>36</v>
      </c>
      <c r="H16" s="5">
        <v>58744.17</v>
      </c>
      <c r="I16" t="s">
        <v>26</v>
      </c>
      <c r="J16" s="6">
        <v>43171</v>
      </c>
      <c r="K16">
        <v>1</v>
      </c>
      <c r="L16" t="s">
        <v>76</v>
      </c>
      <c r="M16" t="s">
        <v>72</v>
      </c>
      <c r="N16" s="9">
        <v>6.2821917808219174</v>
      </c>
      <c r="O16" t="s">
        <v>20</v>
      </c>
    </row>
    <row r="17" spans="3:15" hidden="1" x14ac:dyDescent="0.3">
      <c r="C17" t="s">
        <v>587</v>
      </c>
      <c r="D17" t="s">
        <v>588</v>
      </c>
      <c r="E17" t="s">
        <v>589</v>
      </c>
      <c r="F17" t="s">
        <v>15</v>
      </c>
      <c r="G17" t="s">
        <v>16</v>
      </c>
      <c r="H17" s="5">
        <v>53184.02</v>
      </c>
      <c r="I17" t="s">
        <v>26</v>
      </c>
      <c r="J17" s="6">
        <v>43180</v>
      </c>
      <c r="K17">
        <v>1</v>
      </c>
      <c r="L17" t="s">
        <v>37</v>
      </c>
      <c r="M17" t="s">
        <v>19</v>
      </c>
      <c r="N17" s="9">
        <v>6.2575342465753421</v>
      </c>
      <c r="O17" t="s">
        <v>20</v>
      </c>
    </row>
    <row r="18" spans="3:15" hidden="1" x14ac:dyDescent="0.3">
      <c r="C18" t="s">
        <v>38</v>
      </c>
      <c r="D18" t="s">
        <v>39</v>
      </c>
      <c r="E18" t="s">
        <v>40</v>
      </c>
      <c r="F18" t="s">
        <v>24</v>
      </c>
      <c r="G18" t="s">
        <v>36</v>
      </c>
      <c r="H18" s="5">
        <v>57002.02</v>
      </c>
      <c r="I18" t="s">
        <v>26</v>
      </c>
      <c r="J18" s="6">
        <v>43192</v>
      </c>
      <c r="K18">
        <v>0.7</v>
      </c>
      <c r="L18" t="s">
        <v>18</v>
      </c>
      <c r="M18" t="s">
        <v>41</v>
      </c>
      <c r="N18" s="9">
        <v>6.2246575342465755</v>
      </c>
      <c r="O18" t="s">
        <v>28</v>
      </c>
    </row>
    <row r="19" spans="3:15" hidden="1" x14ac:dyDescent="0.3">
      <c r="C19" t="s">
        <v>118</v>
      </c>
      <c r="D19" t="s">
        <v>119</v>
      </c>
      <c r="E19" t="s">
        <v>120</v>
      </c>
      <c r="F19" t="s">
        <v>24</v>
      </c>
      <c r="G19" t="s">
        <v>32</v>
      </c>
      <c r="H19" s="5">
        <v>89690.38</v>
      </c>
      <c r="I19" t="s">
        <v>26</v>
      </c>
      <c r="J19" s="6">
        <v>43206</v>
      </c>
      <c r="K19">
        <v>1</v>
      </c>
      <c r="L19" t="s">
        <v>18</v>
      </c>
      <c r="M19" t="s">
        <v>45</v>
      </c>
      <c r="N19" s="9">
        <v>6.1863013698630134</v>
      </c>
      <c r="O19" t="s">
        <v>20</v>
      </c>
    </row>
    <row r="20" spans="3:15" hidden="1" x14ac:dyDescent="0.3">
      <c r="C20" t="s">
        <v>365</v>
      </c>
      <c r="D20" t="s">
        <v>366</v>
      </c>
      <c r="E20" t="s">
        <v>367</v>
      </c>
      <c r="F20" t="s">
        <v>24</v>
      </c>
      <c r="G20" t="s">
        <v>32</v>
      </c>
      <c r="H20" s="5">
        <v>89690.38</v>
      </c>
      <c r="I20" t="s">
        <v>26</v>
      </c>
      <c r="J20" s="6">
        <v>43213</v>
      </c>
      <c r="K20">
        <v>1</v>
      </c>
      <c r="L20" t="s">
        <v>18</v>
      </c>
      <c r="M20" t="s">
        <v>41</v>
      </c>
      <c r="N20" s="9">
        <v>6.1671232876712327</v>
      </c>
      <c r="O20" t="s">
        <v>20</v>
      </c>
    </row>
    <row r="21" spans="3:15" hidden="1" x14ac:dyDescent="0.3">
      <c r="C21" t="s">
        <v>666</v>
      </c>
      <c r="D21" t="s">
        <v>667</v>
      </c>
      <c r="E21" t="s">
        <v>668</v>
      </c>
      <c r="F21" t="s">
        <v>15</v>
      </c>
      <c r="G21" t="s">
        <v>32</v>
      </c>
      <c r="H21" s="5">
        <v>77096.05</v>
      </c>
      <c r="I21" t="s">
        <v>26</v>
      </c>
      <c r="J21" s="6">
        <v>43217</v>
      </c>
      <c r="K21">
        <v>1</v>
      </c>
      <c r="L21" t="s">
        <v>18</v>
      </c>
      <c r="M21" t="s">
        <v>84</v>
      </c>
      <c r="N21" s="9">
        <v>6.1561643835616442</v>
      </c>
      <c r="O21" t="s">
        <v>20</v>
      </c>
    </row>
    <row r="22" spans="3:15" hidden="1" x14ac:dyDescent="0.3">
      <c r="C22" t="s">
        <v>704</v>
      </c>
      <c r="D22" t="s">
        <v>705</v>
      </c>
      <c r="E22" t="s">
        <v>706</v>
      </c>
      <c r="F22" t="s">
        <v>24</v>
      </c>
      <c r="G22" t="s">
        <v>97</v>
      </c>
      <c r="H22" s="5">
        <v>85264.38</v>
      </c>
      <c r="I22" t="s">
        <v>26</v>
      </c>
      <c r="J22" s="6">
        <v>43220</v>
      </c>
      <c r="K22">
        <v>1</v>
      </c>
      <c r="L22" t="s">
        <v>18</v>
      </c>
      <c r="M22" t="s">
        <v>84</v>
      </c>
      <c r="N22" s="9">
        <v>6.1479452054794521</v>
      </c>
      <c r="O22" t="s">
        <v>20</v>
      </c>
    </row>
    <row r="23" spans="3:15" hidden="1" x14ac:dyDescent="0.3">
      <c r="C23" t="s">
        <v>442</v>
      </c>
      <c r="D23" t="s">
        <v>443</v>
      </c>
      <c r="E23" t="s">
        <v>444</v>
      </c>
      <c r="F23" t="s">
        <v>24</v>
      </c>
      <c r="G23" t="s">
        <v>131</v>
      </c>
      <c r="H23" s="5">
        <v>32496.880000000001</v>
      </c>
      <c r="I23" t="s">
        <v>65</v>
      </c>
      <c r="J23" s="6">
        <v>43234</v>
      </c>
      <c r="K23">
        <v>1</v>
      </c>
      <c r="L23" t="s">
        <v>76</v>
      </c>
      <c r="M23" t="s">
        <v>19</v>
      </c>
      <c r="N23" s="9">
        <v>6.1095890410958908</v>
      </c>
      <c r="O23" t="s">
        <v>20</v>
      </c>
    </row>
    <row r="24" spans="3:15" hidden="1" x14ac:dyDescent="0.3">
      <c r="C24" t="s">
        <v>590</v>
      </c>
      <c r="D24" t="s">
        <v>591</v>
      </c>
      <c r="E24" t="s">
        <v>592</v>
      </c>
      <c r="F24" t="s">
        <v>15</v>
      </c>
      <c r="G24" t="s">
        <v>101</v>
      </c>
      <c r="H24" s="5">
        <v>35936.31</v>
      </c>
      <c r="I24" t="s">
        <v>65</v>
      </c>
      <c r="J24" s="6">
        <v>43241</v>
      </c>
      <c r="K24">
        <v>1</v>
      </c>
      <c r="L24" t="s">
        <v>18</v>
      </c>
      <c r="M24" t="s">
        <v>84</v>
      </c>
      <c r="N24" s="9">
        <v>6.0904109589041093</v>
      </c>
      <c r="O24" t="s">
        <v>20</v>
      </c>
    </row>
    <row r="25" spans="3:15" hidden="1" x14ac:dyDescent="0.3">
      <c r="C25" t="s">
        <v>330</v>
      </c>
      <c r="D25" t="s">
        <v>331</v>
      </c>
      <c r="E25" t="s">
        <v>332</v>
      </c>
      <c r="F25" t="s">
        <v>15</v>
      </c>
      <c r="G25" t="s">
        <v>36</v>
      </c>
      <c r="H25" s="5">
        <v>112778.28</v>
      </c>
      <c r="I25" t="s">
        <v>17</v>
      </c>
      <c r="J25" s="6">
        <v>43250</v>
      </c>
      <c r="K25">
        <v>1</v>
      </c>
      <c r="L25" t="s">
        <v>37</v>
      </c>
      <c r="M25" t="s">
        <v>19</v>
      </c>
      <c r="N25" s="9">
        <v>6.065753424657534</v>
      </c>
      <c r="O25" t="s">
        <v>20</v>
      </c>
    </row>
    <row r="26" spans="3:15" hidden="1" x14ac:dyDescent="0.3">
      <c r="C26" t="s">
        <v>330</v>
      </c>
      <c r="D26" t="s">
        <v>331</v>
      </c>
      <c r="E26" t="s">
        <v>332</v>
      </c>
      <c r="F26" t="s">
        <v>15</v>
      </c>
      <c r="G26" t="s">
        <v>36</v>
      </c>
      <c r="H26" s="5">
        <v>112778.28</v>
      </c>
      <c r="I26" t="s">
        <v>17</v>
      </c>
      <c r="J26" s="6">
        <v>43250</v>
      </c>
      <c r="K26">
        <v>1</v>
      </c>
      <c r="L26" t="s">
        <v>37</v>
      </c>
      <c r="M26" t="s">
        <v>19</v>
      </c>
      <c r="N26" s="9">
        <v>6.065753424657534</v>
      </c>
      <c r="O26" t="s">
        <v>20</v>
      </c>
    </row>
    <row r="27" spans="3:15" hidden="1" x14ac:dyDescent="0.3">
      <c r="C27" t="s">
        <v>147</v>
      </c>
      <c r="D27" t="s">
        <v>148</v>
      </c>
      <c r="E27" t="s">
        <v>149</v>
      </c>
      <c r="F27" t="s">
        <v>15</v>
      </c>
      <c r="G27" t="s">
        <v>131</v>
      </c>
      <c r="H27" s="5">
        <v>113616.23</v>
      </c>
      <c r="I27" t="s">
        <v>17</v>
      </c>
      <c r="J27" s="6">
        <v>43255</v>
      </c>
      <c r="K27">
        <v>1</v>
      </c>
      <c r="L27" t="s">
        <v>18</v>
      </c>
      <c r="M27" t="s">
        <v>19</v>
      </c>
      <c r="N27" s="9">
        <v>6.0520547945205481</v>
      </c>
      <c r="O27" t="s">
        <v>20</v>
      </c>
    </row>
    <row r="28" spans="3:15" hidden="1" x14ac:dyDescent="0.3">
      <c r="C28" t="s">
        <v>654</v>
      </c>
      <c r="D28" t="s">
        <v>655</v>
      </c>
      <c r="E28" t="s">
        <v>656</v>
      </c>
      <c r="F28" t="s">
        <v>15</v>
      </c>
      <c r="G28" t="s">
        <v>97</v>
      </c>
      <c r="H28" s="5">
        <v>103494.94</v>
      </c>
      <c r="I28" t="s">
        <v>17</v>
      </c>
      <c r="J28" s="6">
        <v>43256</v>
      </c>
      <c r="K28">
        <v>1</v>
      </c>
      <c r="L28" t="s">
        <v>18</v>
      </c>
      <c r="M28" t="s">
        <v>19</v>
      </c>
      <c r="N28" s="9">
        <v>6.0493150684931507</v>
      </c>
      <c r="O28" t="s">
        <v>20</v>
      </c>
    </row>
    <row r="29" spans="3:15" hidden="1" x14ac:dyDescent="0.3">
      <c r="C29" t="s">
        <v>654</v>
      </c>
      <c r="D29" t="s">
        <v>655</v>
      </c>
      <c r="E29" t="s">
        <v>656</v>
      </c>
      <c r="F29" t="s">
        <v>15</v>
      </c>
      <c r="G29" t="s">
        <v>97</v>
      </c>
      <c r="H29" s="5">
        <v>103494.94</v>
      </c>
      <c r="I29" t="s">
        <v>17</v>
      </c>
      <c r="J29" s="6">
        <v>43256</v>
      </c>
      <c r="K29">
        <v>1</v>
      </c>
      <c r="L29" t="s">
        <v>18</v>
      </c>
      <c r="M29" t="s">
        <v>19</v>
      </c>
      <c r="N29" s="9">
        <v>6.0493150684931507</v>
      </c>
      <c r="O29" t="s">
        <v>20</v>
      </c>
    </row>
    <row r="30" spans="3:15" hidden="1" x14ac:dyDescent="0.3">
      <c r="C30" t="s">
        <v>451</v>
      </c>
      <c r="D30" t="s">
        <v>452</v>
      </c>
      <c r="E30" t="s">
        <v>453</v>
      </c>
      <c r="F30" t="s">
        <v>15</v>
      </c>
      <c r="G30" t="s">
        <v>54</v>
      </c>
      <c r="H30" s="5">
        <v>89605.13</v>
      </c>
      <c r="I30" t="s">
        <v>26</v>
      </c>
      <c r="J30" s="6">
        <v>43258</v>
      </c>
      <c r="K30">
        <v>1</v>
      </c>
      <c r="L30" t="s">
        <v>18</v>
      </c>
      <c r="M30" t="s">
        <v>27</v>
      </c>
      <c r="N30" s="9">
        <v>6.043835616438356</v>
      </c>
      <c r="O30" t="s">
        <v>20</v>
      </c>
    </row>
    <row r="31" spans="3:15" hidden="1" x14ac:dyDescent="0.3">
      <c r="C31" t="s">
        <v>297</v>
      </c>
      <c r="D31" t="s">
        <v>298</v>
      </c>
      <c r="E31" t="s">
        <v>299</v>
      </c>
      <c r="F31" t="s">
        <v>24</v>
      </c>
      <c r="G31" t="s">
        <v>36</v>
      </c>
      <c r="H31" s="5">
        <v>101187.36</v>
      </c>
      <c r="I31" t="s">
        <v>17</v>
      </c>
      <c r="J31" s="6">
        <v>43258</v>
      </c>
      <c r="K31">
        <v>1</v>
      </c>
      <c r="L31" t="s">
        <v>37</v>
      </c>
      <c r="M31" t="s">
        <v>72</v>
      </c>
      <c r="N31" s="9">
        <v>6.043835616438356</v>
      </c>
      <c r="O31" t="s">
        <v>20</v>
      </c>
    </row>
    <row r="32" spans="3:15" hidden="1" x14ac:dyDescent="0.3">
      <c r="C32" t="s">
        <v>672</v>
      </c>
      <c r="D32" t="s">
        <v>673</v>
      </c>
      <c r="E32" t="s">
        <v>674</v>
      </c>
      <c r="F32" t="s">
        <v>15</v>
      </c>
      <c r="G32" t="s">
        <v>97</v>
      </c>
      <c r="H32" s="5">
        <v>48525.71</v>
      </c>
      <c r="I32" t="s">
        <v>65</v>
      </c>
      <c r="J32" s="6">
        <v>43264</v>
      </c>
      <c r="K32">
        <v>1</v>
      </c>
      <c r="L32" t="s">
        <v>18</v>
      </c>
      <c r="M32" t="s">
        <v>41</v>
      </c>
      <c r="N32" s="9">
        <v>6.0273972602739727</v>
      </c>
      <c r="O32" t="s">
        <v>20</v>
      </c>
    </row>
    <row r="33" spans="3:15" hidden="1" x14ac:dyDescent="0.3">
      <c r="C33" t="s">
        <v>578</v>
      </c>
      <c r="D33" t="s">
        <v>579</v>
      </c>
      <c r="E33" t="s">
        <v>580</v>
      </c>
      <c r="F33" t="s">
        <v>15</v>
      </c>
      <c r="G33" t="s">
        <v>58</v>
      </c>
      <c r="H33" s="5">
        <v>62281.24</v>
      </c>
      <c r="I33" t="s">
        <v>26</v>
      </c>
      <c r="J33" s="6">
        <v>43272</v>
      </c>
      <c r="K33">
        <v>1</v>
      </c>
      <c r="L33" t="s">
        <v>18</v>
      </c>
      <c r="M33" t="s">
        <v>19</v>
      </c>
      <c r="N33" s="9">
        <v>6.0054794520547947</v>
      </c>
      <c r="O33" t="s">
        <v>20</v>
      </c>
    </row>
    <row r="34" spans="3:15" hidden="1" x14ac:dyDescent="0.3">
      <c r="C34" t="s">
        <v>195</v>
      </c>
      <c r="D34" t="s">
        <v>196</v>
      </c>
      <c r="E34" t="s">
        <v>197</v>
      </c>
      <c r="F34" t="s">
        <v>15</v>
      </c>
      <c r="G34" t="s">
        <v>36</v>
      </c>
      <c r="H34" s="5">
        <v>79567.69</v>
      </c>
      <c r="I34" t="s">
        <v>26</v>
      </c>
      <c r="J34" s="6">
        <v>43272</v>
      </c>
      <c r="K34">
        <v>1</v>
      </c>
      <c r="L34" t="s">
        <v>37</v>
      </c>
      <c r="M34" t="s">
        <v>84</v>
      </c>
      <c r="N34" s="9">
        <v>6.0054794520547947</v>
      </c>
      <c r="O34" t="s">
        <v>20</v>
      </c>
    </row>
    <row r="35" spans="3:15" hidden="1" x14ac:dyDescent="0.3">
      <c r="C35" t="s">
        <v>333</v>
      </c>
      <c r="D35" t="s">
        <v>334</v>
      </c>
      <c r="E35" t="s">
        <v>335</v>
      </c>
      <c r="F35" t="s">
        <v>24</v>
      </c>
      <c r="G35" t="s">
        <v>101</v>
      </c>
      <c r="H35" s="5">
        <v>44845.33</v>
      </c>
      <c r="I35" t="s">
        <v>65</v>
      </c>
      <c r="J35" s="6">
        <v>43277</v>
      </c>
      <c r="K35">
        <v>1</v>
      </c>
      <c r="L35" t="s">
        <v>18</v>
      </c>
      <c r="M35" t="s">
        <v>27</v>
      </c>
      <c r="N35" s="9">
        <v>5.9917808219178079</v>
      </c>
      <c r="O35" t="s">
        <v>20</v>
      </c>
    </row>
    <row r="36" spans="3:15" hidden="1" x14ac:dyDescent="0.3">
      <c r="C36" t="s">
        <v>383</v>
      </c>
      <c r="D36" t="s">
        <v>384</v>
      </c>
      <c r="E36" t="s">
        <v>385</v>
      </c>
      <c r="F36" t="s">
        <v>15</v>
      </c>
      <c r="G36" t="s">
        <v>131</v>
      </c>
      <c r="H36" s="5">
        <v>72843.23</v>
      </c>
      <c r="I36" t="s">
        <v>26</v>
      </c>
      <c r="J36" s="6">
        <v>43280</v>
      </c>
      <c r="K36">
        <v>1</v>
      </c>
      <c r="L36" t="s">
        <v>37</v>
      </c>
      <c r="M36" t="s">
        <v>45</v>
      </c>
      <c r="N36" s="9">
        <v>5.9835616438356167</v>
      </c>
      <c r="O36" t="s">
        <v>20</v>
      </c>
    </row>
    <row r="37" spans="3:15" hidden="1" x14ac:dyDescent="0.3">
      <c r="C37" t="s">
        <v>472</v>
      </c>
      <c r="D37" t="s">
        <v>473</v>
      </c>
      <c r="E37" t="s">
        <v>474</v>
      </c>
      <c r="F37" t="s">
        <v>15</v>
      </c>
      <c r="G37" t="s">
        <v>50</v>
      </c>
      <c r="H37" s="5">
        <v>95017.1</v>
      </c>
      <c r="I37" t="s">
        <v>26</v>
      </c>
      <c r="J37" s="6">
        <v>43283</v>
      </c>
      <c r="K37">
        <v>1</v>
      </c>
      <c r="L37" t="s">
        <v>37</v>
      </c>
      <c r="M37" t="s">
        <v>27</v>
      </c>
      <c r="N37" s="9">
        <v>5.9753424657534246</v>
      </c>
      <c r="O37" t="s">
        <v>20</v>
      </c>
    </row>
    <row r="38" spans="3:15" hidden="1" x14ac:dyDescent="0.3">
      <c r="C38" t="s">
        <v>255</v>
      </c>
      <c r="D38" t="s">
        <v>256</v>
      </c>
      <c r="E38" t="s">
        <v>257</v>
      </c>
      <c r="F38" t="s">
        <v>15</v>
      </c>
      <c r="G38" t="s">
        <v>16</v>
      </c>
      <c r="H38" s="5">
        <v>114465.93</v>
      </c>
      <c r="I38" t="s">
        <v>17</v>
      </c>
      <c r="J38" s="6">
        <v>43291</v>
      </c>
      <c r="K38">
        <v>1</v>
      </c>
      <c r="L38" t="s">
        <v>76</v>
      </c>
      <c r="M38" t="s">
        <v>45</v>
      </c>
      <c r="N38" s="9">
        <v>5.9534246575342467</v>
      </c>
      <c r="O38" t="s">
        <v>20</v>
      </c>
    </row>
    <row r="39" spans="3:15" hidden="1" x14ac:dyDescent="0.3">
      <c r="C39" t="s">
        <v>725</v>
      </c>
      <c r="D39" t="s">
        <v>726</v>
      </c>
      <c r="E39" t="s">
        <v>727</v>
      </c>
      <c r="F39" t="s">
        <v>24</v>
      </c>
      <c r="G39" t="s">
        <v>97</v>
      </c>
      <c r="H39" s="5">
        <v>29808.07</v>
      </c>
      <c r="I39" t="s">
        <v>65</v>
      </c>
      <c r="J39" s="6">
        <v>43291</v>
      </c>
      <c r="K39">
        <v>0.3</v>
      </c>
      <c r="L39" t="s">
        <v>76</v>
      </c>
      <c r="M39" t="s">
        <v>41</v>
      </c>
      <c r="N39" s="9">
        <v>5.9534246575342467</v>
      </c>
      <c r="O39" t="s">
        <v>28</v>
      </c>
    </row>
    <row r="40" spans="3:15" hidden="1" x14ac:dyDescent="0.3">
      <c r="C40" t="s">
        <v>677</v>
      </c>
      <c r="D40" t="s">
        <v>678</v>
      </c>
      <c r="E40" t="s">
        <v>679</v>
      </c>
      <c r="F40" t="s">
        <v>15</v>
      </c>
      <c r="G40" t="s">
        <v>97</v>
      </c>
      <c r="H40" s="5">
        <v>65569.36</v>
      </c>
      <c r="I40" t="s">
        <v>26</v>
      </c>
      <c r="J40" s="6">
        <v>43293</v>
      </c>
      <c r="K40">
        <v>1</v>
      </c>
      <c r="L40" t="s">
        <v>37</v>
      </c>
      <c r="M40" t="s">
        <v>77</v>
      </c>
      <c r="N40" s="9">
        <v>5.9479452054794519</v>
      </c>
      <c r="O40" t="s">
        <v>20</v>
      </c>
    </row>
    <row r="41" spans="3:15" hidden="1" x14ac:dyDescent="0.3">
      <c r="C41" t="s">
        <v>360</v>
      </c>
      <c r="D41" t="s">
        <v>361</v>
      </c>
      <c r="E41" t="s">
        <v>362</v>
      </c>
      <c r="F41" t="s">
        <v>24</v>
      </c>
      <c r="G41" t="s">
        <v>101</v>
      </c>
      <c r="H41" s="5">
        <v>68887.839999999997</v>
      </c>
      <c r="I41" t="s">
        <v>26</v>
      </c>
      <c r="J41" s="6">
        <v>43297</v>
      </c>
      <c r="K41">
        <v>1</v>
      </c>
      <c r="L41" t="s">
        <v>18</v>
      </c>
      <c r="M41" t="s">
        <v>19</v>
      </c>
      <c r="N41" s="9">
        <v>5.9369863013698634</v>
      </c>
      <c r="O41" t="s">
        <v>20</v>
      </c>
    </row>
    <row r="42" spans="3:15" hidden="1" x14ac:dyDescent="0.3">
      <c r="C42" t="s">
        <v>177</v>
      </c>
      <c r="D42" t="s">
        <v>178</v>
      </c>
      <c r="E42" t="s">
        <v>179</v>
      </c>
      <c r="F42" t="s">
        <v>15</v>
      </c>
      <c r="G42" t="s">
        <v>101</v>
      </c>
      <c r="H42" s="5">
        <v>57419.35</v>
      </c>
      <c r="I42" t="s">
        <v>26</v>
      </c>
      <c r="J42" s="6">
        <v>43305</v>
      </c>
      <c r="K42">
        <v>1</v>
      </c>
      <c r="L42" t="s">
        <v>37</v>
      </c>
      <c r="M42" t="s">
        <v>77</v>
      </c>
      <c r="N42" s="9">
        <v>5.9150684931506845</v>
      </c>
      <c r="O42" t="s">
        <v>20</v>
      </c>
    </row>
    <row r="43" spans="3:15" hidden="1" x14ac:dyDescent="0.3">
      <c r="C43" t="s">
        <v>457</v>
      </c>
      <c r="D43" t="s">
        <v>458</v>
      </c>
      <c r="E43" t="s">
        <v>459</v>
      </c>
      <c r="F43" t="s">
        <v>24</v>
      </c>
      <c r="G43" t="s">
        <v>124</v>
      </c>
      <c r="H43" s="5">
        <v>106665.67</v>
      </c>
      <c r="I43" t="s">
        <v>17</v>
      </c>
      <c r="J43" s="6">
        <v>43311</v>
      </c>
      <c r="K43">
        <v>1</v>
      </c>
      <c r="L43" t="s">
        <v>76</v>
      </c>
      <c r="M43" t="s">
        <v>72</v>
      </c>
      <c r="N43" s="9">
        <v>5.8986301369863012</v>
      </c>
      <c r="O43" t="s">
        <v>20</v>
      </c>
    </row>
    <row r="44" spans="3:15" hidden="1" x14ac:dyDescent="0.3">
      <c r="C44" t="s">
        <v>279</v>
      </c>
      <c r="D44" t="s">
        <v>280</v>
      </c>
      <c r="E44" t="s">
        <v>281</v>
      </c>
      <c r="F44" t="s">
        <v>49</v>
      </c>
      <c r="G44" t="s">
        <v>101</v>
      </c>
      <c r="H44" s="5">
        <v>107107.6</v>
      </c>
      <c r="I44" t="s">
        <v>17</v>
      </c>
      <c r="J44" s="6">
        <v>43325</v>
      </c>
      <c r="K44">
        <v>0.9</v>
      </c>
      <c r="L44" t="s">
        <v>18</v>
      </c>
      <c r="M44" t="s">
        <v>84</v>
      </c>
      <c r="N44" s="9">
        <v>5.86027397260274</v>
      </c>
      <c r="O44" t="s">
        <v>28</v>
      </c>
    </row>
    <row r="45" spans="3:15" hidden="1" x14ac:dyDescent="0.3">
      <c r="C45" t="s">
        <v>231</v>
      </c>
      <c r="D45" t="s">
        <v>232</v>
      </c>
      <c r="E45" t="s">
        <v>233</v>
      </c>
      <c r="F45" t="s">
        <v>24</v>
      </c>
      <c r="G45" t="s">
        <v>105</v>
      </c>
      <c r="H45" s="5">
        <v>84762.76</v>
      </c>
      <c r="I45" t="s">
        <v>26</v>
      </c>
      <c r="J45" s="6">
        <v>43332</v>
      </c>
      <c r="K45">
        <v>1</v>
      </c>
      <c r="L45" t="s">
        <v>18</v>
      </c>
      <c r="M45" t="s">
        <v>41</v>
      </c>
      <c r="N45" s="9">
        <v>5.8410958904109593</v>
      </c>
      <c r="O45" t="s">
        <v>20</v>
      </c>
    </row>
    <row r="46" spans="3:15" hidden="1" x14ac:dyDescent="0.3">
      <c r="C46" t="s">
        <v>371</v>
      </c>
      <c r="D46" t="s">
        <v>372</v>
      </c>
      <c r="E46" t="s">
        <v>373</v>
      </c>
      <c r="F46" t="s">
        <v>15</v>
      </c>
      <c r="G46" t="s">
        <v>101</v>
      </c>
      <c r="H46" s="5">
        <v>67633.850000000006</v>
      </c>
      <c r="I46" t="s">
        <v>26</v>
      </c>
      <c r="J46" s="6">
        <v>43340</v>
      </c>
      <c r="K46">
        <v>1</v>
      </c>
      <c r="L46" t="s">
        <v>18</v>
      </c>
      <c r="M46" t="s">
        <v>72</v>
      </c>
      <c r="N46" s="9">
        <v>5.8191780821917805</v>
      </c>
      <c r="O46" t="s">
        <v>20</v>
      </c>
    </row>
    <row r="47" spans="3:15" hidden="1" x14ac:dyDescent="0.3">
      <c r="C47" t="s">
        <v>566</v>
      </c>
      <c r="D47" t="s">
        <v>567</v>
      </c>
      <c r="E47" t="s">
        <v>568</v>
      </c>
      <c r="F47" t="s">
        <v>24</v>
      </c>
      <c r="G47" t="s">
        <v>32</v>
      </c>
      <c r="H47" s="5">
        <v>32269.91</v>
      </c>
      <c r="I47" t="s">
        <v>65</v>
      </c>
      <c r="J47" s="6">
        <v>43346</v>
      </c>
      <c r="K47">
        <v>1</v>
      </c>
      <c r="L47" t="s">
        <v>18</v>
      </c>
      <c r="M47" t="s">
        <v>19</v>
      </c>
      <c r="N47" s="9">
        <v>5.8027397260273972</v>
      </c>
      <c r="O47" t="s">
        <v>20</v>
      </c>
    </row>
    <row r="48" spans="3:15" hidden="1" x14ac:dyDescent="0.3">
      <c r="C48" t="s">
        <v>484</v>
      </c>
      <c r="D48" t="s">
        <v>485</v>
      </c>
      <c r="E48" t="s">
        <v>486</v>
      </c>
      <c r="F48" t="s">
        <v>24</v>
      </c>
      <c r="G48" t="s">
        <v>25</v>
      </c>
      <c r="H48" s="5">
        <v>61688.77</v>
      </c>
      <c r="I48" t="s">
        <v>26</v>
      </c>
      <c r="J48" s="6">
        <v>43346</v>
      </c>
      <c r="K48">
        <v>0.9</v>
      </c>
      <c r="L48" t="s">
        <v>18</v>
      </c>
      <c r="M48" t="s">
        <v>84</v>
      </c>
      <c r="N48" s="9">
        <v>5.8027397260273972</v>
      </c>
      <c r="O48" t="s">
        <v>28</v>
      </c>
    </row>
    <row r="49" spans="3:15" hidden="1" x14ac:dyDescent="0.3">
      <c r="C49" t="s">
        <v>608</v>
      </c>
      <c r="D49" t="s">
        <v>283</v>
      </c>
      <c r="E49" t="s">
        <v>284</v>
      </c>
      <c r="F49" t="s">
        <v>24</v>
      </c>
      <c r="G49" t="s">
        <v>25</v>
      </c>
      <c r="H49" s="5">
        <v>80695.740000000005</v>
      </c>
      <c r="I49" t="s">
        <v>26</v>
      </c>
      <c r="J49" s="6">
        <v>43360</v>
      </c>
      <c r="K49">
        <v>1</v>
      </c>
      <c r="L49" t="s">
        <v>18</v>
      </c>
      <c r="M49" t="s">
        <v>72</v>
      </c>
      <c r="N49" s="9">
        <v>5.7643835616438359</v>
      </c>
      <c r="O49" t="s">
        <v>20</v>
      </c>
    </row>
    <row r="50" spans="3:15" hidden="1" x14ac:dyDescent="0.3">
      <c r="C50" t="s">
        <v>608</v>
      </c>
      <c r="D50" t="s">
        <v>283</v>
      </c>
      <c r="E50" t="s">
        <v>284</v>
      </c>
      <c r="F50" t="s">
        <v>24</v>
      </c>
      <c r="G50" t="s">
        <v>25</v>
      </c>
      <c r="H50" s="5">
        <v>80695.740000000005</v>
      </c>
      <c r="I50" t="s">
        <v>26</v>
      </c>
      <c r="J50" s="6">
        <v>43360</v>
      </c>
      <c r="K50">
        <v>1</v>
      </c>
      <c r="L50" t="s">
        <v>18</v>
      </c>
      <c r="M50" t="s">
        <v>72</v>
      </c>
      <c r="N50" s="9">
        <v>5.7643835616438359</v>
      </c>
      <c r="O50" t="s">
        <v>20</v>
      </c>
    </row>
    <row r="51" spans="3:15" hidden="1" x14ac:dyDescent="0.3">
      <c r="C51" t="s">
        <v>315</v>
      </c>
      <c r="D51" t="s">
        <v>316</v>
      </c>
      <c r="E51" t="s">
        <v>317</v>
      </c>
      <c r="F51" t="s">
        <v>24</v>
      </c>
      <c r="G51" t="s">
        <v>101</v>
      </c>
      <c r="H51" s="5">
        <v>71823.56</v>
      </c>
      <c r="I51" t="s">
        <v>26</v>
      </c>
      <c r="J51" s="6">
        <v>43374</v>
      </c>
      <c r="K51">
        <v>0.3</v>
      </c>
      <c r="L51" t="s">
        <v>76</v>
      </c>
      <c r="M51" t="s">
        <v>19</v>
      </c>
      <c r="N51" s="9">
        <v>5.7260273972602738</v>
      </c>
      <c r="O51" t="s">
        <v>28</v>
      </c>
    </row>
    <row r="52" spans="3:15" hidden="1" x14ac:dyDescent="0.3">
      <c r="C52" t="s">
        <v>315</v>
      </c>
      <c r="D52" t="s">
        <v>316</v>
      </c>
      <c r="E52" t="s">
        <v>317</v>
      </c>
      <c r="F52" t="s">
        <v>24</v>
      </c>
      <c r="G52" t="s">
        <v>101</v>
      </c>
      <c r="H52" s="5">
        <v>71823.56</v>
      </c>
      <c r="I52" t="s">
        <v>26</v>
      </c>
      <c r="J52" s="6">
        <v>43374</v>
      </c>
      <c r="K52">
        <v>0.3</v>
      </c>
      <c r="L52" t="s">
        <v>76</v>
      </c>
      <c r="M52" t="s">
        <v>19</v>
      </c>
      <c r="N52" s="9">
        <v>5.7260273972602738</v>
      </c>
      <c r="O52" t="s">
        <v>28</v>
      </c>
    </row>
    <row r="53" spans="3:15" hidden="1" x14ac:dyDescent="0.3">
      <c r="C53" t="s">
        <v>234</v>
      </c>
      <c r="D53" t="s">
        <v>235</v>
      </c>
      <c r="E53" t="s">
        <v>236</v>
      </c>
      <c r="F53" t="s">
        <v>24</v>
      </c>
      <c r="G53" t="s">
        <v>32</v>
      </c>
      <c r="H53" s="5">
        <v>69057.320000000007</v>
      </c>
      <c r="I53" t="s">
        <v>26</v>
      </c>
      <c r="J53" s="6">
        <v>43390</v>
      </c>
      <c r="K53">
        <v>1</v>
      </c>
      <c r="L53" t="s">
        <v>18</v>
      </c>
      <c r="M53" t="s">
        <v>45</v>
      </c>
      <c r="N53" s="9">
        <v>5.6821917808219178</v>
      </c>
      <c r="O53" t="s">
        <v>20</v>
      </c>
    </row>
    <row r="54" spans="3:15" hidden="1" x14ac:dyDescent="0.3">
      <c r="C54" t="s">
        <v>234</v>
      </c>
      <c r="D54" t="s">
        <v>235</v>
      </c>
      <c r="E54" t="s">
        <v>236</v>
      </c>
      <c r="F54" t="s">
        <v>24</v>
      </c>
      <c r="G54" t="s">
        <v>32</v>
      </c>
      <c r="H54" s="5">
        <v>69057.320000000007</v>
      </c>
      <c r="I54" t="s">
        <v>26</v>
      </c>
      <c r="J54" s="6">
        <v>43390</v>
      </c>
      <c r="K54">
        <v>1</v>
      </c>
      <c r="L54" t="s">
        <v>18</v>
      </c>
      <c r="M54" t="s">
        <v>45</v>
      </c>
      <c r="N54" s="9">
        <v>5.6821917808219178</v>
      </c>
      <c r="O54" t="s">
        <v>20</v>
      </c>
    </row>
    <row r="55" spans="3:15" hidden="1" x14ac:dyDescent="0.3">
      <c r="C55" t="s">
        <v>348</v>
      </c>
      <c r="D55" t="s">
        <v>349</v>
      </c>
      <c r="E55" t="s">
        <v>350</v>
      </c>
      <c r="F55" t="s">
        <v>15</v>
      </c>
      <c r="G55" t="s">
        <v>25</v>
      </c>
      <c r="H55" s="5">
        <v>71371.37</v>
      </c>
      <c r="I55" t="s">
        <v>26</v>
      </c>
      <c r="J55" s="6">
        <v>43392</v>
      </c>
      <c r="K55">
        <v>1</v>
      </c>
      <c r="L55" t="s">
        <v>18</v>
      </c>
      <c r="M55" t="s">
        <v>41</v>
      </c>
      <c r="N55" s="9">
        <v>5.6767123287671231</v>
      </c>
      <c r="O55" t="s">
        <v>20</v>
      </c>
    </row>
    <row r="56" spans="3:15" hidden="1" x14ac:dyDescent="0.3">
      <c r="C56" t="s">
        <v>469</v>
      </c>
      <c r="D56" t="s">
        <v>470</v>
      </c>
      <c r="E56" t="s">
        <v>471</v>
      </c>
      <c r="F56" t="s">
        <v>24</v>
      </c>
      <c r="G56" t="s">
        <v>105</v>
      </c>
      <c r="H56" s="5">
        <v>39535.49</v>
      </c>
      <c r="I56" t="s">
        <v>65</v>
      </c>
      <c r="J56" s="6">
        <v>43397</v>
      </c>
      <c r="K56">
        <v>0.3</v>
      </c>
      <c r="L56" t="s">
        <v>18</v>
      </c>
      <c r="M56" t="s">
        <v>19</v>
      </c>
      <c r="N56" s="9">
        <v>5.6630136986301371</v>
      </c>
      <c r="O56" t="s">
        <v>28</v>
      </c>
    </row>
    <row r="57" spans="3:15" hidden="1" x14ac:dyDescent="0.3">
      <c r="C57" t="s">
        <v>156</v>
      </c>
      <c r="D57" t="s">
        <v>157</v>
      </c>
      <c r="E57" t="s">
        <v>158</v>
      </c>
      <c r="F57" t="s">
        <v>24</v>
      </c>
      <c r="G57" t="s">
        <v>101</v>
      </c>
      <c r="H57" s="5">
        <v>69163.39</v>
      </c>
      <c r="I57" t="s">
        <v>26</v>
      </c>
      <c r="J57" s="6">
        <v>43397</v>
      </c>
      <c r="K57">
        <v>1</v>
      </c>
      <c r="L57" t="s">
        <v>18</v>
      </c>
      <c r="M57" t="s">
        <v>19</v>
      </c>
      <c r="N57" s="9">
        <v>5.6630136986301371</v>
      </c>
      <c r="O57" t="s">
        <v>20</v>
      </c>
    </row>
    <row r="58" spans="3:15" hidden="1" x14ac:dyDescent="0.3">
      <c r="C58" t="s">
        <v>156</v>
      </c>
      <c r="D58" t="s">
        <v>157</v>
      </c>
      <c r="E58" t="s">
        <v>158</v>
      </c>
      <c r="F58" t="s">
        <v>24</v>
      </c>
      <c r="G58" t="s">
        <v>101</v>
      </c>
      <c r="H58" s="5">
        <v>69163.39</v>
      </c>
      <c r="I58" t="s">
        <v>26</v>
      </c>
      <c r="J58" s="6">
        <v>43397</v>
      </c>
      <c r="K58">
        <v>1</v>
      </c>
      <c r="L58" t="s">
        <v>18</v>
      </c>
      <c r="M58" t="s">
        <v>19</v>
      </c>
      <c r="N58" s="9">
        <v>5.6630136986301371</v>
      </c>
      <c r="O58" t="s">
        <v>20</v>
      </c>
    </row>
    <row r="59" spans="3:15" hidden="1" x14ac:dyDescent="0.3">
      <c r="C59" t="s">
        <v>368</v>
      </c>
      <c r="D59" t="s">
        <v>369</v>
      </c>
      <c r="E59" t="s">
        <v>370</v>
      </c>
      <c r="F59" t="s">
        <v>15</v>
      </c>
      <c r="G59" t="s">
        <v>124</v>
      </c>
      <c r="H59" s="5">
        <v>111229.47</v>
      </c>
      <c r="I59" t="s">
        <v>17</v>
      </c>
      <c r="J59" s="6">
        <v>43402</v>
      </c>
      <c r="K59">
        <v>1</v>
      </c>
      <c r="L59" t="s">
        <v>18</v>
      </c>
      <c r="M59" t="s">
        <v>19</v>
      </c>
      <c r="N59" s="9">
        <v>5.6493150684931503</v>
      </c>
      <c r="O59" t="s">
        <v>20</v>
      </c>
    </row>
    <row r="60" spans="3:15" hidden="1" x14ac:dyDescent="0.3">
      <c r="C60" t="s">
        <v>691</v>
      </c>
      <c r="D60" t="s">
        <v>692</v>
      </c>
      <c r="E60" t="s">
        <v>693</v>
      </c>
      <c r="F60" t="s">
        <v>15</v>
      </c>
      <c r="G60" t="s">
        <v>97</v>
      </c>
      <c r="H60" s="5">
        <v>28329.77</v>
      </c>
      <c r="I60" t="s">
        <v>65</v>
      </c>
      <c r="J60" s="6">
        <v>43402</v>
      </c>
      <c r="K60">
        <v>1</v>
      </c>
      <c r="L60" t="s">
        <v>18</v>
      </c>
      <c r="M60" t="s">
        <v>27</v>
      </c>
      <c r="N60" s="9">
        <v>5.6493150684931503</v>
      </c>
      <c r="O60" t="s">
        <v>20</v>
      </c>
    </row>
    <row r="61" spans="3:15" hidden="1" x14ac:dyDescent="0.3">
      <c r="C61" t="s">
        <v>180</v>
      </c>
      <c r="D61" t="s">
        <v>181</v>
      </c>
      <c r="E61" t="s">
        <v>182</v>
      </c>
      <c r="F61" t="s">
        <v>24</v>
      </c>
      <c r="G61" t="s">
        <v>124</v>
      </c>
      <c r="H61" s="5">
        <v>67818.14</v>
      </c>
      <c r="I61" t="s">
        <v>26</v>
      </c>
      <c r="J61" s="6">
        <v>43406</v>
      </c>
      <c r="K61">
        <v>0.6</v>
      </c>
      <c r="L61" t="s">
        <v>37</v>
      </c>
      <c r="M61" t="s">
        <v>19</v>
      </c>
      <c r="N61" s="9">
        <v>5.6383561643835618</v>
      </c>
      <c r="O61" t="s">
        <v>28</v>
      </c>
    </row>
    <row r="62" spans="3:15" hidden="1" x14ac:dyDescent="0.3">
      <c r="C62" t="s">
        <v>180</v>
      </c>
      <c r="D62" t="s">
        <v>181</v>
      </c>
      <c r="E62" t="s">
        <v>182</v>
      </c>
      <c r="F62" t="s">
        <v>24</v>
      </c>
      <c r="G62" t="s">
        <v>124</v>
      </c>
      <c r="H62" s="5">
        <v>67818.14</v>
      </c>
      <c r="I62" t="s">
        <v>26</v>
      </c>
      <c r="J62" s="6">
        <v>43406</v>
      </c>
      <c r="K62">
        <v>0.6</v>
      </c>
      <c r="L62" t="s">
        <v>37</v>
      </c>
      <c r="M62" t="s">
        <v>19</v>
      </c>
      <c r="N62" s="9">
        <v>5.6383561643835618</v>
      </c>
      <c r="O62" t="s">
        <v>28</v>
      </c>
    </row>
    <row r="63" spans="3:15" hidden="1" x14ac:dyDescent="0.3">
      <c r="C63" t="s">
        <v>569</v>
      </c>
      <c r="D63" t="s">
        <v>570</v>
      </c>
      <c r="E63" t="s">
        <v>571</v>
      </c>
      <c r="F63" t="s">
        <v>15</v>
      </c>
      <c r="G63" t="s">
        <v>58</v>
      </c>
      <c r="H63" s="5">
        <v>78705.929999999993</v>
      </c>
      <c r="I63" t="s">
        <v>26</v>
      </c>
      <c r="J63" s="6">
        <v>43409</v>
      </c>
      <c r="K63">
        <v>1</v>
      </c>
      <c r="L63" t="s">
        <v>37</v>
      </c>
      <c r="M63" t="s">
        <v>27</v>
      </c>
      <c r="N63" s="9">
        <v>5.6301369863013697</v>
      </c>
      <c r="O63" t="s">
        <v>20</v>
      </c>
    </row>
    <row r="64" spans="3:15" x14ac:dyDescent="0.3"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s="5">
        <v>120000</v>
      </c>
      <c r="I64" t="s">
        <v>17</v>
      </c>
      <c r="J64" s="6">
        <v>43416</v>
      </c>
      <c r="K64">
        <v>1</v>
      </c>
      <c r="L64" t="s">
        <v>18</v>
      </c>
      <c r="M64" t="s">
        <v>19</v>
      </c>
      <c r="N64" s="9">
        <v>5.6109589041095891</v>
      </c>
      <c r="O64" t="s">
        <v>20</v>
      </c>
    </row>
    <row r="65" spans="3:15" hidden="1" x14ac:dyDescent="0.3">
      <c r="C65" t="s">
        <v>389</v>
      </c>
      <c r="D65" t="s">
        <v>390</v>
      </c>
      <c r="E65" t="s">
        <v>391</v>
      </c>
      <c r="F65" t="s">
        <v>15</v>
      </c>
      <c r="G65" t="s">
        <v>101</v>
      </c>
      <c r="H65" s="5">
        <v>36547.58</v>
      </c>
      <c r="I65" t="s">
        <v>65</v>
      </c>
      <c r="J65" s="6">
        <v>43416</v>
      </c>
      <c r="K65">
        <v>1</v>
      </c>
      <c r="L65" t="s">
        <v>18</v>
      </c>
      <c r="M65" t="s">
        <v>19</v>
      </c>
      <c r="N65" s="9">
        <v>5.6109589041095891</v>
      </c>
      <c r="O65" t="s">
        <v>20</v>
      </c>
    </row>
    <row r="66" spans="3:15" hidden="1" x14ac:dyDescent="0.3">
      <c r="C66" t="s">
        <v>389</v>
      </c>
      <c r="D66" t="s">
        <v>390</v>
      </c>
      <c r="E66" t="s">
        <v>391</v>
      </c>
      <c r="F66" t="s">
        <v>15</v>
      </c>
      <c r="G66" t="s">
        <v>101</v>
      </c>
      <c r="H66" s="5">
        <v>36547.58</v>
      </c>
      <c r="I66" t="s">
        <v>65</v>
      </c>
      <c r="J66" s="6">
        <v>43416</v>
      </c>
      <c r="K66">
        <v>1</v>
      </c>
      <c r="L66" t="s">
        <v>18</v>
      </c>
      <c r="M66" t="s">
        <v>19</v>
      </c>
      <c r="N66" s="9">
        <v>5.6109589041095891</v>
      </c>
      <c r="O66" t="s">
        <v>20</v>
      </c>
    </row>
    <row r="67" spans="3:15" hidden="1" x14ac:dyDescent="0.3">
      <c r="C67" t="s">
        <v>183</v>
      </c>
      <c r="D67" t="s">
        <v>184</v>
      </c>
      <c r="E67" t="s">
        <v>185</v>
      </c>
      <c r="F67" t="s">
        <v>24</v>
      </c>
      <c r="G67" t="s">
        <v>16</v>
      </c>
      <c r="H67" s="5">
        <v>44403.77</v>
      </c>
      <c r="I67" t="s">
        <v>65</v>
      </c>
      <c r="J67" s="6">
        <v>43416</v>
      </c>
      <c r="K67">
        <v>1</v>
      </c>
      <c r="L67" t="s">
        <v>18</v>
      </c>
      <c r="M67" t="s">
        <v>41</v>
      </c>
      <c r="N67" s="9">
        <v>5.6109589041095891</v>
      </c>
      <c r="O67" t="s">
        <v>20</v>
      </c>
    </row>
    <row r="68" spans="3:15" hidden="1" x14ac:dyDescent="0.3">
      <c r="C68" t="s">
        <v>141</v>
      </c>
      <c r="D68" t="s">
        <v>142</v>
      </c>
      <c r="E68" t="s">
        <v>143</v>
      </c>
      <c r="F68" t="s">
        <v>24</v>
      </c>
      <c r="G68" t="s">
        <v>58</v>
      </c>
      <c r="H68" s="5">
        <v>50449.46</v>
      </c>
      <c r="I68" t="s">
        <v>26</v>
      </c>
      <c r="J68" s="6">
        <v>43418</v>
      </c>
      <c r="K68">
        <v>0.8</v>
      </c>
      <c r="L68" t="s">
        <v>18</v>
      </c>
      <c r="M68" t="s">
        <v>77</v>
      </c>
      <c r="N68" s="9">
        <v>5.6054794520547944</v>
      </c>
      <c r="O68" t="s">
        <v>28</v>
      </c>
    </row>
    <row r="69" spans="3:15" hidden="1" x14ac:dyDescent="0.3">
      <c r="C69" t="s">
        <v>252</v>
      </c>
      <c r="D69" t="s">
        <v>253</v>
      </c>
      <c r="E69" t="s">
        <v>254</v>
      </c>
      <c r="F69" t="s">
        <v>49</v>
      </c>
      <c r="G69" t="s">
        <v>97</v>
      </c>
      <c r="H69" s="5">
        <v>67957.899999999994</v>
      </c>
      <c r="I69" t="s">
        <v>26</v>
      </c>
      <c r="J69" s="6">
        <v>43430</v>
      </c>
      <c r="K69">
        <v>1</v>
      </c>
      <c r="L69" t="s">
        <v>18</v>
      </c>
      <c r="M69" t="s">
        <v>84</v>
      </c>
      <c r="N69" s="9">
        <v>5.5726027397260278</v>
      </c>
      <c r="O69" t="s">
        <v>20</v>
      </c>
    </row>
    <row r="70" spans="3:15" hidden="1" x14ac:dyDescent="0.3">
      <c r="C70" t="s">
        <v>542</v>
      </c>
      <c r="D70" t="s">
        <v>543</v>
      </c>
      <c r="E70" t="s">
        <v>544</v>
      </c>
      <c r="F70" t="s">
        <v>24</v>
      </c>
      <c r="G70" t="s">
        <v>97</v>
      </c>
      <c r="H70" s="5">
        <v>92704.48</v>
      </c>
      <c r="I70" t="s">
        <v>26</v>
      </c>
      <c r="J70" s="6">
        <v>43430</v>
      </c>
      <c r="K70">
        <v>1</v>
      </c>
      <c r="L70" t="s">
        <v>37</v>
      </c>
      <c r="M70" t="s">
        <v>72</v>
      </c>
      <c r="N70" s="9">
        <v>5.5726027397260278</v>
      </c>
      <c r="O70" t="s">
        <v>20</v>
      </c>
    </row>
    <row r="71" spans="3:15" hidden="1" x14ac:dyDescent="0.3">
      <c r="C71" t="s">
        <v>516</v>
      </c>
      <c r="D71" t="s">
        <v>517</v>
      </c>
      <c r="E71" t="s">
        <v>518</v>
      </c>
      <c r="F71" t="s">
        <v>15</v>
      </c>
      <c r="G71" t="s">
        <v>16</v>
      </c>
      <c r="H71" s="5">
        <v>61624.77</v>
      </c>
      <c r="I71" t="s">
        <v>26</v>
      </c>
      <c r="J71" s="6">
        <v>43430</v>
      </c>
      <c r="K71">
        <v>0.3</v>
      </c>
      <c r="L71" t="s">
        <v>37</v>
      </c>
      <c r="M71" t="s">
        <v>41</v>
      </c>
      <c r="N71" s="9">
        <v>5.5726027397260278</v>
      </c>
      <c r="O71" t="s">
        <v>28</v>
      </c>
    </row>
    <row r="72" spans="3:15" hidden="1" x14ac:dyDescent="0.3">
      <c r="C72" t="s">
        <v>150</v>
      </c>
      <c r="D72" t="s">
        <v>151</v>
      </c>
      <c r="E72" t="s">
        <v>152</v>
      </c>
      <c r="F72" t="s">
        <v>24</v>
      </c>
      <c r="G72" t="s">
        <v>124</v>
      </c>
      <c r="H72" s="5">
        <v>110906.35</v>
      </c>
      <c r="I72" t="s">
        <v>17</v>
      </c>
      <c r="J72" s="6">
        <v>43434</v>
      </c>
      <c r="K72">
        <v>1</v>
      </c>
      <c r="L72" t="s">
        <v>76</v>
      </c>
      <c r="M72" t="s">
        <v>45</v>
      </c>
      <c r="N72" s="9">
        <v>5.5616438356164384</v>
      </c>
      <c r="O72" t="s">
        <v>20</v>
      </c>
    </row>
    <row r="73" spans="3:15" hidden="1" x14ac:dyDescent="0.3">
      <c r="C73" t="s">
        <v>639</v>
      </c>
      <c r="D73" t="s">
        <v>640</v>
      </c>
      <c r="E73" t="s">
        <v>641</v>
      </c>
      <c r="F73" t="s">
        <v>24</v>
      </c>
      <c r="G73" t="s">
        <v>16</v>
      </c>
      <c r="H73" s="5">
        <v>94815.28</v>
      </c>
      <c r="I73" t="s">
        <v>26</v>
      </c>
      <c r="J73" s="6">
        <v>43440</v>
      </c>
      <c r="K73">
        <v>1</v>
      </c>
      <c r="L73" t="s">
        <v>18</v>
      </c>
      <c r="M73" t="s">
        <v>27</v>
      </c>
      <c r="N73" s="9">
        <v>5.5452054794520551</v>
      </c>
      <c r="O73" t="s">
        <v>20</v>
      </c>
    </row>
    <row r="74" spans="3:15" hidden="1" x14ac:dyDescent="0.3">
      <c r="C74" t="s">
        <v>85</v>
      </c>
      <c r="D74" t="s">
        <v>86</v>
      </c>
      <c r="E74" t="s">
        <v>87</v>
      </c>
      <c r="F74" t="s">
        <v>15</v>
      </c>
      <c r="G74" t="s">
        <v>16</v>
      </c>
      <c r="H74" s="5">
        <v>39969.72</v>
      </c>
      <c r="I74" t="s">
        <v>65</v>
      </c>
      <c r="J74" s="6">
        <v>43444</v>
      </c>
      <c r="K74">
        <v>1</v>
      </c>
      <c r="L74" t="s">
        <v>76</v>
      </c>
      <c r="M74" t="s">
        <v>72</v>
      </c>
      <c r="N74" s="9">
        <v>5.5342465753424657</v>
      </c>
      <c r="O74" t="s">
        <v>20</v>
      </c>
    </row>
    <row r="75" spans="3:15" hidden="1" x14ac:dyDescent="0.3">
      <c r="C75" t="s">
        <v>327</v>
      </c>
      <c r="D75" t="s">
        <v>328</v>
      </c>
      <c r="E75" t="s">
        <v>329</v>
      </c>
      <c r="F75" t="s">
        <v>15</v>
      </c>
      <c r="G75" t="s">
        <v>50</v>
      </c>
      <c r="H75" s="5">
        <v>59258.19</v>
      </c>
      <c r="I75" t="s">
        <v>26</v>
      </c>
      <c r="J75" s="6">
        <v>43452</v>
      </c>
      <c r="K75">
        <v>0.8</v>
      </c>
      <c r="L75" t="s">
        <v>18</v>
      </c>
      <c r="M75" t="s">
        <v>27</v>
      </c>
      <c r="N75" s="9">
        <v>5.5123287671232877</v>
      </c>
      <c r="O75" t="s">
        <v>28</v>
      </c>
    </row>
    <row r="76" spans="3:15" hidden="1" x14ac:dyDescent="0.3">
      <c r="C76" t="s">
        <v>327</v>
      </c>
      <c r="D76" t="s">
        <v>328</v>
      </c>
      <c r="E76" t="s">
        <v>329</v>
      </c>
      <c r="F76" t="s">
        <v>15</v>
      </c>
      <c r="G76" t="s">
        <v>50</v>
      </c>
      <c r="H76" s="5">
        <v>59258.19</v>
      </c>
      <c r="I76" t="s">
        <v>26</v>
      </c>
      <c r="J76" s="6">
        <v>43452</v>
      </c>
      <c r="K76">
        <v>0.8</v>
      </c>
      <c r="L76" t="s">
        <v>18</v>
      </c>
      <c r="M76" t="s">
        <v>27</v>
      </c>
      <c r="N76" s="9">
        <v>5.5123287671232877</v>
      </c>
      <c r="O76" t="s">
        <v>28</v>
      </c>
    </row>
    <row r="77" spans="3:15" hidden="1" x14ac:dyDescent="0.3">
      <c r="C77" t="s">
        <v>648</v>
      </c>
      <c r="D77" t="s">
        <v>649</v>
      </c>
      <c r="E77" t="s">
        <v>650</v>
      </c>
      <c r="F77" t="s">
        <v>15</v>
      </c>
      <c r="G77" t="s">
        <v>97</v>
      </c>
      <c r="H77" s="5">
        <v>69862.38</v>
      </c>
      <c r="I77" t="s">
        <v>26</v>
      </c>
      <c r="J77" s="6">
        <v>43458</v>
      </c>
      <c r="K77">
        <v>1</v>
      </c>
      <c r="L77" t="s">
        <v>18</v>
      </c>
      <c r="M77" t="s">
        <v>45</v>
      </c>
      <c r="N77" s="9">
        <v>5.4958904109589044</v>
      </c>
      <c r="O77" t="s">
        <v>20</v>
      </c>
    </row>
    <row r="78" spans="3:15" hidden="1" x14ac:dyDescent="0.3">
      <c r="C78" t="s">
        <v>398</v>
      </c>
      <c r="D78" t="s">
        <v>399</v>
      </c>
      <c r="E78" t="s">
        <v>400</v>
      </c>
      <c r="F78" t="s">
        <v>24</v>
      </c>
      <c r="G78" t="s">
        <v>101</v>
      </c>
      <c r="H78" s="5">
        <v>76303.820000000007</v>
      </c>
      <c r="I78" t="s">
        <v>26</v>
      </c>
      <c r="J78" s="6">
        <v>43458</v>
      </c>
      <c r="K78">
        <v>1</v>
      </c>
      <c r="L78" t="s">
        <v>37</v>
      </c>
      <c r="M78" t="s">
        <v>41</v>
      </c>
      <c r="N78" s="9">
        <v>5.4958904109589044</v>
      </c>
      <c r="O78" t="s">
        <v>20</v>
      </c>
    </row>
    <row r="79" spans="3:15" hidden="1" x14ac:dyDescent="0.3">
      <c r="C79" t="s">
        <v>398</v>
      </c>
      <c r="D79" t="s">
        <v>531</v>
      </c>
      <c r="E79" t="s">
        <v>532</v>
      </c>
      <c r="F79" t="s">
        <v>24</v>
      </c>
      <c r="G79" t="s">
        <v>101</v>
      </c>
      <c r="H79" s="5">
        <v>76303.820000000007</v>
      </c>
      <c r="I79" t="s">
        <v>26</v>
      </c>
      <c r="J79" s="6">
        <v>43458</v>
      </c>
      <c r="K79">
        <v>1</v>
      </c>
      <c r="L79" t="s">
        <v>37</v>
      </c>
      <c r="M79" t="s">
        <v>41</v>
      </c>
      <c r="N79" s="9">
        <v>5.4958904109589044</v>
      </c>
      <c r="O79" t="s">
        <v>20</v>
      </c>
    </row>
    <row r="80" spans="3:15" hidden="1" x14ac:dyDescent="0.3">
      <c r="C80" t="s">
        <v>707</v>
      </c>
      <c r="D80" t="s">
        <v>708</v>
      </c>
      <c r="E80" t="s">
        <v>709</v>
      </c>
      <c r="F80" t="s">
        <v>24</v>
      </c>
      <c r="G80" t="s">
        <v>16</v>
      </c>
      <c r="H80" s="5">
        <v>78378.2</v>
      </c>
      <c r="I80" t="s">
        <v>26</v>
      </c>
      <c r="J80" s="6">
        <v>43465</v>
      </c>
      <c r="K80">
        <v>0.4</v>
      </c>
      <c r="L80" t="s">
        <v>18</v>
      </c>
      <c r="M80" t="s">
        <v>19</v>
      </c>
      <c r="N80" s="9">
        <v>5.4767123287671229</v>
      </c>
      <c r="O80" t="s">
        <v>28</v>
      </c>
    </row>
    <row r="81" spans="3:15" hidden="1" x14ac:dyDescent="0.3">
      <c r="C81" t="s">
        <v>377</v>
      </c>
      <c r="D81" t="s">
        <v>378</v>
      </c>
      <c r="E81" t="s">
        <v>379</v>
      </c>
      <c r="F81" t="s">
        <v>15</v>
      </c>
      <c r="G81" t="s">
        <v>25</v>
      </c>
      <c r="H81" s="5">
        <v>39784.239999999998</v>
      </c>
      <c r="I81" t="s">
        <v>65</v>
      </c>
      <c r="J81" s="6">
        <v>43465</v>
      </c>
      <c r="K81">
        <v>1</v>
      </c>
      <c r="L81" t="s">
        <v>37</v>
      </c>
      <c r="M81" t="s">
        <v>84</v>
      </c>
      <c r="N81" s="9">
        <v>5.4767123287671229</v>
      </c>
      <c r="O81" t="s">
        <v>20</v>
      </c>
    </row>
    <row r="82" spans="3:15" hidden="1" x14ac:dyDescent="0.3">
      <c r="C82" t="s">
        <v>55</v>
      </c>
      <c r="D82" t="s">
        <v>56</v>
      </c>
      <c r="E82" t="s">
        <v>57</v>
      </c>
      <c r="F82" t="s">
        <v>15</v>
      </c>
      <c r="G82" t="s">
        <v>58</v>
      </c>
      <c r="H82" s="5">
        <v>74279.009999999995</v>
      </c>
      <c r="I82" t="s">
        <v>26</v>
      </c>
      <c r="J82" s="6">
        <v>43466</v>
      </c>
      <c r="K82">
        <v>1</v>
      </c>
      <c r="L82" t="s">
        <v>18</v>
      </c>
      <c r="M82" t="s">
        <v>45</v>
      </c>
      <c r="N82" s="9">
        <v>5.4739726027397264</v>
      </c>
      <c r="O82" t="s">
        <v>20</v>
      </c>
    </row>
    <row r="83" spans="3:15" hidden="1" x14ac:dyDescent="0.3">
      <c r="C83" t="s">
        <v>728</v>
      </c>
      <c r="D83" t="s">
        <v>729</v>
      </c>
      <c r="E83" t="s">
        <v>730</v>
      </c>
      <c r="F83" t="s">
        <v>24</v>
      </c>
      <c r="G83" t="s">
        <v>105</v>
      </c>
      <c r="H83" s="5">
        <v>47551.89</v>
      </c>
      <c r="I83" t="s">
        <v>65</v>
      </c>
      <c r="J83" s="6">
        <v>43468</v>
      </c>
      <c r="K83">
        <v>1</v>
      </c>
      <c r="L83" t="s">
        <v>18</v>
      </c>
      <c r="M83" t="s">
        <v>77</v>
      </c>
      <c r="N83" s="9">
        <v>5.4684931506849317</v>
      </c>
      <c r="O83" t="s">
        <v>20</v>
      </c>
    </row>
    <row r="84" spans="3:15" hidden="1" x14ac:dyDescent="0.3">
      <c r="C84" t="s">
        <v>439</v>
      </c>
      <c r="D84" t="s">
        <v>440</v>
      </c>
      <c r="E84" t="s">
        <v>441</v>
      </c>
      <c r="F84" t="s">
        <v>24</v>
      </c>
      <c r="G84" t="s">
        <v>25</v>
      </c>
      <c r="H84" s="5">
        <v>33031.26</v>
      </c>
      <c r="I84" t="s">
        <v>65</v>
      </c>
      <c r="J84" s="6">
        <v>43468</v>
      </c>
      <c r="K84">
        <v>0.4</v>
      </c>
      <c r="L84" t="s">
        <v>18</v>
      </c>
      <c r="M84" t="s">
        <v>41</v>
      </c>
      <c r="N84" s="9">
        <v>5.4684931506849317</v>
      </c>
      <c r="O84" t="s">
        <v>28</v>
      </c>
    </row>
    <row r="85" spans="3:15" hidden="1" x14ac:dyDescent="0.3">
      <c r="C85" t="s">
        <v>660</v>
      </c>
      <c r="D85" t="s">
        <v>661</v>
      </c>
      <c r="E85" t="s">
        <v>662</v>
      </c>
      <c r="F85" t="s">
        <v>15</v>
      </c>
      <c r="G85" t="s">
        <v>58</v>
      </c>
      <c r="H85" s="5">
        <v>69709.509999999995</v>
      </c>
      <c r="I85" t="s">
        <v>26</v>
      </c>
      <c r="J85" s="6">
        <v>43472</v>
      </c>
      <c r="K85">
        <v>1</v>
      </c>
      <c r="L85" t="s">
        <v>18</v>
      </c>
      <c r="M85" t="s">
        <v>41</v>
      </c>
      <c r="N85" s="9">
        <v>5.4575342465753423</v>
      </c>
      <c r="O85" t="s">
        <v>20</v>
      </c>
    </row>
    <row r="86" spans="3:15" hidden="1" x14ac:dyDescent="0.3">
      <c r="C86" t="s">
        <v>237</v>
      </c>
      <c r="D86" t="s">
        <v>238</v>
      </c>
      <c r="E86" t="s">
        <v>239</v>
      </c>
      <c r="F86" t="s">
        <v>49</v>
      </c>
      <c r="G86" t="s">
        <v>97</v>
      </c>
      <c r="H86" s="5">
        <v>99448.78</v>
      </c>
      <c r="I86" t="s">
        <v>26</v>
      </c>
      <c r="J86" s="6">
        <v>43473</v>
      </c>
      <c r="K86">
        <v>1</v>
      </c>
      <c r="L86" t="s">
        <v>37</v>
      </c>
      <c r="M86" t="s">
        <v>45</v>
      </c>
      <c r="N86" s="9">
        <v>5.4547945205479449</v>
      </c>
      <c r="O86" t="s">
        <v>20</v>
      </c>
    </row>
    <row r="87" spans="3:15" hidden="1" x14ac:dyDescent="0.3">
      <c r="C87" t="s">
        <v>237</v>
      </c>
      <c r="D87" t="s">
        <v>238</v>
      </c>
      <c r="E87" t="s">
        <v>239</v>
      </c>
      <c r="F87" t="s">
        <v>49</v>
      </c>
      <c r="G87" t="s">
        <v>97</v>
      </c>
      <c r="H87" s="5">
        <v>99448.78</v>
      </c>
      <c r="I87" t="s">
        <v>26</v>
      </c>
      <c r="J87" s="6">
        <v>43473</v>
      </c>
      <c r="K87">
        <v>1</v>
      </c>
      <c r="L87" t="s">
        <v>37</v>
      </c>
      <c r="M87" t="s">
        <v>45</v>
      </c>
      <c r="N87" s="9">
        <v>5.4547945205479449</v>
      </c>
      <c r="O87" t="s">
        <v>20</v>
      </c>
    </row>
    <row r="88" spans="3:15" hidden="1" x14ac:dyDescent="0.3">
      <c r="C88" t="s">
        <v>715</v>
      </c>
      <c r="D88" t="s">
        <v>716</v>
      </c>
      <c r="E88" t="s">
        <v>717</v>
      </c>
      <c r="F88" t="s">
        <v>15</v>
      </c>
      <c r="G88" t="s">
        <v>50</v>
      </c>
      <c r="H88" s="5">
        <v>30077.45</v>
      </c>
      <c r="I88" t="s">
        <v>65</v>
      </c>
      <c r="J88" s="6">
        <v>43474</v>
      </c>
      <c r="K88">
        <v>1</v>
      </c>
      <c r="L88" t="s">
        <v>18</v>
      </c>
      <c r="M88" t="s">
        <v>45</v>
      </c>
      <c r="N88" s="9">
        <v>5.4520547945205475</v>
      </c>
      <c r="O88" t="s">
        <v>20</v>
      </c>
    </row>
    <row r="89" spans="3:15" hidden="1" x14ac:dyDescent="0.3">
      <c r="C89" t="s">
        <v>425</v>
      </c>
      <c r="D89" t="s">
        <v>426</v>
      </c>
      <c r="E89" t="s">
        <v>427</v>
      </c>
      <c r="F89" t="s">
        <v>24</v>
      </c>
      <c r="G89" t="s">
        <v>58</v>
      </c>
      <c r="H89" s="5">
        <v>96555.53</v>
      </c>
      <c r="I89" t="s">
        <v>26</v>
      </c>
      <c r="J89" s="6">
        <v>43489</v>
      </c>
      <c r="K89">
        <v>0.2</v>
      </c>
      <c r="L89" t="s">
        <v>76</v>
      </c>
      <c r="M89" t="s">
        <v>41</v>
      </c>
      <c r="N89" s="9">
        <v>5.4109589041095889</v>
      </c>
      <c r="O89" t="s">
        <v>28</v>
      </c>
    </row>
    <row r="90" spans="3:15" hidden="1" x14ac:dyDescent="0.3">
      <c r="C90" t="s">
        <v>324</v>
      </c>
      <c r="D90" t="s">
        <v>325</v>
      </c>
      <c r="E90" t="s">
        <v>326</v>
      </c>
      <c r="F90" t="s">
        <v>15</v>
      </c>
      <c r="G90" t="s">
        <v>54</v>
      </c>
      <c r="H90" s="5">
        <v>76932.600000000006</v>
      </c>
      <c r="I90" t="s">
        <v>26</v>
      </c>
      <c r="J90" s="6">
        <v>43493</v>
      </c>
      <c r="K90">
        <v>1</v>
      </c>
      <c r="L90" t="s">
        <v>18</v>
      </c>
      <c r="M90" t="s">
        <v>41</v>
      </c>
      <c r="N90" s="9">
        <v>5.4</v>
      </c>
      <c r="O90" t="s">
        <v>20</v>
      </c>
    </row>
    <row r="91" spans="3:15" hidden="1" x14ac:dyDescent="0.3">
      <c r="C91" t="s">
        <v>59</v>
      </c>
      <c r="D91" t="s">
        <v>60</v>
      </c>
      <c r="E91" t="s">
        <v>61</v>
      </c>
      <c r="F91" t="s">
        <v>24</v>
      </c>
      <c r="G91" t="s">
        <v>25</v>
      </c>
      <c r="H91" s="5">
        <v>68980.52</v>
      </c>
      <c r="I91" t="s">
        <v>26</v>
      </c>
      <c r="J91" s="6">
        <v>43494</v>
      </c>
      <c r="K91">
        <v>0.8</v>
      </c>
      <c r="L91" t="s">
        <v>18</v>
      </c>
      <c r="M91" t="s">
        <v>19</v>
      </c>
      <c r="N91" s="9">
        <v>5.397260273972603</v>
      </c>
      <c r="O91" t="s">
        <v>28</v>
      </c>
    </row>
    <row r="92" spans="3:15" hidden="1" x14ac:dyDescent="0.3">
      <c r="C92" t="s">
        <v>345</v>
      </c>
      <c r="D92" t="s">
        <v>346</v>
      </c>
      <c r="E92" t="s">
        <v>347</v>
      </c>
      <c r="F92" t="s">
        <v>24</v>
      </c>
      <c r="G92" t="s">
        <v>32</v>
      </c>
      <c r="H92" s="5">
        <v>42161.77</v>
      </c>
      <c r="I92" t="s">
        <v>65</v>
      </c>
      <c r="J92" s="6">
        <v>43494</v>
      </c>
      <c r="K92">
        <v>1</v>
      </c>
      <c r="L92" t="s">
        <v>18</v>
      </c>
      <c r="M92" t="s">
        <v>77</v>
      </c>
      <c r="N92" s="9">
        <v>5.397260273972603</v>
      </c>
      <c r="O92" t="s">
        <v>20</v>
      </c>
    </row>
    <row r="93" spans="3:15" hidden="1" x14ac:dyDescent="0.3">
      <c r="C93" t="s">
        <v>554</v>
      </c>
      <c r="D93" t="s">
        <v>555</v>
      </c>
      <c r="E93" t="s">
        <v>556</v>
      </c>
      <c r="F93" t="s">
        <v>15</v>
      </c>
      <c r="G93" t="s">
        <v>54</v>
      </c>
      <c r="H93" s="5">
        <v>31816.57</v>
      </c>
      <c r="I93" t="s">
        <v>65</v>
      </c>
      <c r="J93" s="6">
        <v>43497</v>
      </c>
      <c r="K93">
        <v>0.3</v>
      </c>
      <c r="L93" t="s">
        <v>37</v>
      </c>
      <c r="M93" t="s">
        <v>19</v>
      </c>
      <c r="N93" s="9">
        <v>5.3890410958904109</v>
      </c>
      <c r="O93" t="s">
        <v>28</v>
      </c>
    </row>
    <row r="94" spans="3:15" hidden="1" x14ac:dyDescent="0.3">
      <c r="C94" t="s">
        <v>303</v>
      </c>
      <c r="D94" t="s">
        <v>304</v>
      </c>
      <c r="E94" t="s">
        <v>305</v>
      </c>
      <c r="F94" t="s">
        <v>24</v>
      </c>
      <c r="G94" t="s">
        <v>58</v>
      </c>
      <c r="H94" s="5">
        <v>99683.67</v>
      </c>
      <c r="I94" t="s">
        <v>26</v>
      </c>
      <c r="J94" s="6">
        <v>43500</v>
      </c>
      <c r="K94">
        <v>1</v>
      </c>
      <c r="L94" t="s">
        <v>37</v>
      </c>
      <c r="M94" t="s">
        <v>27</v>
      </c>
      <c r="N94" s="9">
        <v>5.3808219178082188</v>
      </c>
      <c r="O94" t="s">
        <v>20</v>
      </c>
    </row>
    <row r="95" spans="3:15" hidden="1" x14ac:dyDescent="0.3">
      <c r="C95" t="s">
        <v>303</v>
      </c>
      <c r="D95" t="s">
        <v>304</v>
      </c>
      <c r="E95" t="s">
        <v>305</v>
      </c>
      <c r="F95" t="s">
        <v>24</v>
      </c>
      <c r="G95" t="s">
        <v>58</v>
      </c>
      <c r="H95" s="5">
        <v>99683.67</v>
      </c>
      <c r="I95" t="s">
        <v>26</v>
      </c>
      <c r="J95" s="6">
        <v>43500</v>
      </c>
      <c r="K95">
        <v>1</v>
      </c>
      <c r="L95" t="s">
        <v>37</v>
      </c>
      <c r="M95" t="s">
        <v>27</v>
      </c>
      <c r="N95" s="9">
        <v>5.3808219178082188</v>
      </c>
      <c r="O95" t="s">
        <v>20</v>
      </c>
    </row>
    <row r="96" spans="3:15" hidden="1" x14ac:dyDescent="0.3">
      <c r="C96" t="s">
        <v>192</v>
      </c>
      <c r="D96" t="s">
        <v>193</v>
      </c>
      <c r="E96" t="s">
        <v>194</v>
      </c>
      <c r="F96" t="s">
        <v>15</v>
      </c>
      <c r="G96" t="s">
        <v>105</v>
      </c>
      <c r="H96" s="5">
        <v>68860.399999999994</v>
      </c>
      <c r="I96" t="s">
        <v>26</v>
      </c>
      <c r="J96" s="6">
        <v>43508</v>
      </c>
      <c r="K96">
        <v>0.4</v>
      </c>
      <c r="L96" t="s">
        <v>18</v>
      </c>
      <c r="M96" t="s">
        <v>72</v>
      </c>
      <c r="N96" s="9">
        <v>5.3589041095890408</v>
      </c>
      <c r="O96" t="s">
        <v>28</v>
      </c>
    </row>
    <row r="97" spans="3:15" hidden="1" x14ac:dyDescent="0.3">
      <c r="C97" t="s">
        <v>240</v>
      </c>
      <c r="D97" t="s">
        <v>241</v>
      </c>
      <c r="E97" t="s">
        <v>242</v>
      </c>
      <c r="F97" t="s">
        <v>24</v>
      </c>
      <c r="G97" t="s">
        <v>124</v>
      </c>
      <c r="H97" s="5">
        <v>66865.490000000005</v>
      </c>
      <c r="I97" t="s">
        <v>26</v>
      </c>
      <c r="J97" s="6">
        <v>43514</v>
      </c>
      <c r="K97">
        <v>1</v>
      </c>
      <c r="L97" t="s">
        <v>18</v>
      </c>
      <c r="M97" t="s">
        <v>27</v>
      </c>
      <c r="N97" s="9">
        <v>5.3424657534246576</v>
      </c>
      <c r="O97" t="s">
        <v>20</v>
      </c>
    </row>
    <row r="98" spans="3:15" hidden="1" x14ac:dyDescent="0.3">
      <c r="C98" t="s">
        <v>240</v>
      </c>
      <c r="D98" t="s">
        <v>241</v>
      </c>
      <c r="E98" t="s">
        <v>242</v>
      </c>
      <c r="F98" t="s">
        <v>24</v>
      </c>
      <c r="G98" t="s">
        <v>124</v>
      </c>
      <c r="H98" s="5">
        <v>66865.490000000005</v>
      </c>
      <c r="I98" t="s">
        <v>26</v>
      </c>
      <c r="J98" s="6">
        <v>43514</v>
      </c>
      <c r="K98">
        <v>1</v>
      </c>
      <c r="L98" t="s">
        <v>18</v>
      </c>
      <c r="M98" t="s">
        <v>27</v>
      </c>
      <c r="N98" s="9">
        <v>5.3424657534246576</v>
      </c>
      <c r="O98" t="s">
        <v>20</v>
      </c>
    </row>
    <row r="99" spans="3:15" hidden="1" x14ac:dyDescent="0.3">
      <c r="C99" t="s">
        <v>615</v>
      </c>
      <c r="D99" t="s">
        <v>247</v>
      </c>
      <c r="E99" t="s">
        <v>616</v>
      </c>
      <c r="F99" t="s">
        <v>15</v>
      </c>
      <c r="G99" t="s">
        <v>124</v>
      </c>
      <c r="H99" s="5">
        <v>89960.6</v>
      </c>
      <c r="I99" t="s">
        <v>26</v>
      </c>
      <c r="J99" s="6">
        <v>43515</v>
      </c>
      <c r="K99">
        <v>1</v>
      </c>
      <c r="L99" t="s">
        <v>37</v>
      </c>
      <c r="M99" t="s">
        <v>77</v>
      </c>
      <c r="N99" s="9">
        <v>5.3397260273972602</v>
      </c>
      <c r="O99" t="s">
        <v>20</v>
      </c>
    </row>
    <row r="100" spans="3:15" hidden="1" x14ac:dyDescent="0.3">
      <c r="C100" t="s">
        <v>513</v>
      </c>
      <c r="D100" t="s">
        <v>514</v>
      </c>
      <c r="E100" t="s">
        <v>515</v>
      </c>
      <c r="F100" t="s">
        <v>15</v>
      </c>
      <c r="G100" t="s">
        <v>101</v>
      </c>
      <c r="H100" s="5">
        <v>52270.22</v>
      </c>
      <c r="I100" t="s">
        <v>26</v>
      </c>
      <c r="J100" s="6">
        <v>43521</v>
      </c>
      <c r="K100">
        <v>0.3</v>
      </c>
      <c r="L100" t="s">
        <v>18</v>
      </c>
      <c r="M100" t="s">
        <v>84</v>
      </c>
      <c r="N100" s="9">
        <v>5.3232876712328769</v>
      </c>
      <c r="O100" t="s">
        <v>28</v>
      </c>
    </row>
    <row r="101" spans="3:15" hidden="1" x14ac:dyDescent="0.3">
      <c r="C101" t="s">
        <v>448</v>
      </c>
      <c r="D101" t="s">
        <v>449</v>
      </c>
      <c r="E101" t="s">
        <v>450</v>
      </c>
      <c r="F101" t="s">
        <v>15</v>
      </c>
      <c r="G101" t="s">
        <v>16</v>
      </c>
      <c r="H101" s="5">
        <v>108872.77</v>
      </c>
      <c r="I101" t="s">
        <v>17</v>
      </c>
      <c r="J101" s="6">
        <v>43521</v>
      </c>
      <c r="K101">
        <v>1</v>
      </c>
      <c r="L101" t="s">
        <v>18</v>
      </c>
      <c r="M101" t="s">
        <v>19</v>
      </c>
      <c r="N101" s="9">
        <v>5.3232876712328769</v>
      </c>
      <c r="O101" t="s">
        <v>20</v>
      </c>
    </row>
    <row r="102" spans="3:15" hidden="1" x14ac:dyDescent="0.3">
      <c r="C102" t="s">
        <v>351</v>
      </c>
      <c r="D102" t="s">
        <v>352</v>
      </c>
      <c r="E102" t="s">
        <v>353</v>
      </c>
      <c r="F102" t="s">
        <v>15</v>
      </c>
      <c r="G102" t="s">
        <v>101</v>
      </c>
      <c r="H102" s="5">
        <v>49915.14</v>
      </c>
      <c r="I102" t="s">
        <v>65</v>
      </c>
      <c r="J102" s="6">
        <v>43550</v>
      </c>
      <c r="K102">
        <v>1</v>
      </c>
      <c r="L102" t="s">
        <v>18</v>
      </c>
      <c r="M102" t="s">
        <v>19</v>
      </c>
      <c r="N102" s="9">
        <v>5.2438356164383562</v>
      </c>
      <c r="O102" t="s">
        <v>20</v>
      </c>
    </row>
    <row r="103" spans="3:15" hidden="1" x14ac:dyDescent="0.3">
      <c r="C103" t="s">
        <v>264</v>
      </c>
      <c r="D103" t="s">
        <v>265</v>
      </c>
      <c r="E103" t="s">
        <v>266</v>
      </c>
      <c r="F103" t="s">
        <v>15</v>
      </c>
      <c r="G103" t="s">
        <v>124</v>
      </c>
      <c r="H103" s="5">
        <v>106775.14</v>
      </c>
      <c r="I103" t="s">
        <v>17</v>
      </c>
      <c r="J103" s="6">
        <v>43563</v>
      </c>
      <c r="K103">
        <v>1</v>
      </c>
      <c r="L103" t="s">
        <v>37</v>
      </c>
      <c r="M103" t="s">
        <v>41</v>
      </c>
      <c r="N103" s="9">
        <v>5.2082191780821914</v>
      </c>
      <c r="O103" t="s">
        <v>20</v>
      </c>
    </row>
    <row r="104" spans="3:15" hidden="1" x14ac:dyDescent="0.3">
      <c r="C104" t="s">
        <v>264</v>
      </c>
      <c r="D104" t="s">
        <v>363</v>
      </c>
      <c r="E104" t="s">
        <v>364</v>
      </c>
      <c r="F104" t="s">
        <v>15</v>
      </c>
      <c r="G104" t="s">
        <v>124</v>
      </c>
      <c r="H104" s="5">
        <v>106775.14</v>
      </c>
      <c r="I104" t="s">
        <v>17</v>
      </c>
      <c r="J104" s="6">
        <v>43563</v>
      </c>
      <c r="K104">
        <v>1</v>
      </c>
      <c r="L104" t="s">
        <v>37</v>
      </c>
      <c r="M104" t="s">
        <v>41</v>
      </c>
      <c r="N104" s="9">
        <v>5.2082191780821914</v>
      </c>
      <c r="O104" t="s">
        <v>20</v>
      </c>
    </row>
    <row r="105" spans="3:15" hidden="1" x14ac:dyDescent="0.3">
      <c r="C105" t="s">
        <v>392</v>
      </c>
      <c r="D105" t="s">
        <v>393</v>
      </c>
      <c r="E105" t="s">
        <v>394</v>
      </c>
      <c r="F105" t="s">
        <v>15</v>
      </c>
      <c r="G105" t="s">
        <v>101</v>
      </c>
      <c r="H105" s="5">
        <v>95954.02</v>
      </c>
      <c r="I105" t="s">
        <v>26</v>
      </c>
      <c r="J105" s="6">
        <v>43567</v>
      </c>
      <c r="K105">
        <v>0.3</v>
      </c>
      <c r="L105" t="s">
        <v>18</v>
      </c>
      <c r="M105" t="s">
        <v>41</v>
      </c>
      <c r="N105" s="9">
        <v>5.1972602739726028</v>
      </c>
      <c r="O105" t="s">
        <v>28</v>
      </c>
    </row>
    <row r="106" spans="3:15" hidden="1" x14ac:dyDescent="0.3">
      <c r="C106" t="s">
        <v>539</v>
      </c>
      <c r="D106" t="s">
        <v>540</v>
      </c>
      <c r="E106" t="s">
        <v>541</v>
      </c>
      <c r="F106" t="s">
        <v>24</v>
      </c>
      <c r="G106" t="s">
        <v>97</v>
      </c>
      <c r="H106" s="5">
        <v>73488.679999999993</v>
      </c>
      <c r="I106" t="s">
        <v>26</v>
      </c>
      <c r="J106" s="6">
        <v>43570</v>
      </c>
      <c r="K106">
        <v>1</v>
      </c>
      <c r="L106" t="s">
        <v>37</v>
      </c>
      <c r="M106" t="s">
        <v>27</v>
      </c>
      <c r="N106" s="9">
        <v>5.1890410958904107</v>
      </c>
      <c r="O106" t="s">
        <v>20</v>
      </c>
    </row>
    <row r="107" spans="3:15" hidden="1" x14ac:dyDescent="0.3">
      <c r="C107" t="s">
        <v>581</v>
      </c>
      <c r="D107" t="s">
        <v>582</v>
      </c>
      <c r="E107" t="s">
        <v>583</v>
      </c>
      <c r="F107" t="s">
        <v>15</v>
      </c>
      <c r="G107" t="s">
        <v>101</v>
      </c>
      <c r="H107" s="5">
        <v>57925.91</v>
      </c>
      <c r="I107" t="s">
        <v>26</v>
      </c>
      <c r="J107" s="6">
        <v>43572</v>
      </c>
      <c r="K107">
        <v>0.5</v>
      </c>
      <c r="L107" t="s">
        <v>18</v>
      </c>
      <c r="M107" t="s">
        <v>45</v>
      </c>
      <c r="N107" s="9">
        <v>5.183561643835616</v>
      </c>
      <c r="O107" t="s">
        <v>28</v>
      </c>
    </row>
    <row r="108" spans="3:15" hidden="1" x14ac:dyDescent="0.3">
      <c r="C108" t="s">
        <v>125</v>
      </c>
      <c r="D108" t="s">
        <v>126</v>
      </c>
      <c r="E108" t="s">
        <v>127</v>
      </c>
      <c r="F108" t="s">
        <v>15</v>
      </c>
      <c r="G108" t="s">
        <v>101</v>
      </c>
      <c r="H108" s="5">
        <v>52246.29</v>
      </c>
      <c r="I108" t="s">
        <v>26</v>
      </c>
      <c r="J108" s="6">
        <v>43573</v>
      </c>
      <c r="K108">
        <v>1</v>
      </c>
      <c r="L108" t="s">
        <v>76</v>
      </c>
      <c r="M108" t="s">
        <v>45</v>
      </c>
      <c r="N108" s="9">
        <v>5.1808219178082195</v>
      </c>
      <c r="O108" t="s">
        <v>20</v>
      </c>
    </row>
    <row r="109" spans="3:15" hidden="1" x14ac:dyDescent="0.3">
      <c r="C109" t="s">
        <v>88</v>
      </c>
      <c r="D109" t="s">
        <v>89</v>
      </c>
      <c r="E109" t="s">
        <v>90</v>
      </c>
      <c r="F109" t="s">
        <v>15</v>
      </c>
      <c r="G109" t="s">
        <v>32</v>
      </c>
      <c r="H109" s="5">
        <v>69913.39</v>
      </c>
      <c r="I109" t="s">
        <v>26</v>
      </c>
      <c r="J109" s="6">
        <v>43584</v>
      </c>
      <c r="K109">
        <v>1</v>
      </c>
      <c r="L109" t="s">
        <v>18</v>
      </c>
      <c r="M109" t="s">
        <v>19</v>
      </c>
      <c r="N109" s="9">
        <v>5.1506849315068495</v>
      </c>
      <c r="O109" t="s">
        <v>20</v>
      </c>
    </row>
    <row r="110" spans="3:15" hidden="1" x14ac:dyDescent="0.3">
      <c r="C110" t="s">
        <v>545</v>
      </c>
      <c r="D110" t="s">
        <v>546</v>
      </c>
      <c r="E110" t="s">
        <v>547</v>
      </c>
      <c r="F110" t="s">
        <v>15</v>
      </c>
      <c r="G110" t="s">
        <v>16</v>
      </c>
      <c r="H110" s="5">
        <v>78443.78</v>
      </c>
      <c r="I110" t="s">
        <v>26</v>
      </c>
      <c r="J110" s="6">
        <v>43599</v>
      </c>
      <c r="K110">
        <v>1</v>
      </c>
      <c r="L110" t="s">
        <v>37</v>
      </c>
      <c r="M110" t="s">
        <v>41</v>
      </c>
      <c r="N110" s="9">
        <v>5.1095890410958908</v>
      </c>
      <c r="O110" t="s">
        <v>20</v>
      </c>
    </row>
    <row r="111" spans="3:15" hidden="1" x14ac:dyDescent="0.3">
      <c r="C111" t="s">
        <v>357</v>
      </c>
      <c r="D111" t="s">
        <v>358</v>
      </c>
      <c r="E111" t="s">
        <v>359</v>
      </c>
      <c r="F111" t="s">
        <v>15</v>
      </c>
      <c r="G111" t="s">
        <v>131</v>
      </c>
      <c r="H111" s="5">
        <v>89838.77</v>
      </c>
      <c r="I111" t="s">
        <v>26</v>
      </c>
      <c r="J111" s="6">
        <v>43602</v>
      </c>
      <c r="K111">
        <v>1</v>
      </c>
      <c r="L111" t="s">
        <v>18</v>
      </c>
      <c r="M111" t="s">
        <v>19</v>
      </c>
      <c r="N111" s="9">
        <v>5.1013698630136988</v>
      </c>
      <c r="O111" t="s">
        <v>20</v>
      </c>
    </row>
    <row r="112" spans="3:15" hidden="1" x14ac:dyDescent="0.3">
      <c r="C112" t="s">
        <v>219</v>
      </c>
      <c r="D112" t="s">
        <v>220</v>
      </c>
      <c r="E112" t="s">
        <v>221</v>
      </c>
      <c r="F112" t="s">
        <v>15</v>
      </c>
      <c r="G112" t="s">
        <v>97</v>
      </c>
      <c r="H112" s="5">
        <v>72876.91</v>
      </c>
      <c r="I112" t="s">
        <v>26</v>
      </c>
      <c r="J112" s="6">
        <v>43612</v>
      </c>
      <c r="K112">
        <v>0.4</v>
      </c>
      <c r="L112" t="s">
        <v>37</v>
      </c>
      <c r="M112" t="s">
        <v>77</v>
      </c>
      <c r="N112" s="9">
        <v>5.0739726027397261</v>
      </c>
      <c r="O112" t="s">
        <v>28</v>
      </c>
    </row>
    <row r="113" spans="3:15" hidden="1" x14ac:dyDescent="0.3">
      <c r="C113" t="s">
        <v>112</v>
      </c>
      <c r="D113" t="s">
        <v>113</v>
      </c>
      <c r="E113" t="s">
        <v>114</v>
      </c>
      <c r="F113" t="s">
        <v>49</v>
      </c>
      <c r="G113" t="s">
        <v>36</v>
      </c>
      <c r="H113" s="5">
        <v>78840.23</v>
      </c>
      <c r="I113" t="s">
        <v>26</v>
      </c>
      <c r="J113" s="6">
        <v>43633</v>
      </c>
      <c r="K113">
        <v>1</v>
      </c>
      <c r="L113" t="s">
        <v>76</v>
      </c>
      <c r="M113" t="s">
        <v>19</v>
      </c>
      <c r="N113" s="9">
        <v>5.0164383561643833</v>
      </c>
      <c r="O113" t="s">
        <v>20</v>
      </c>
    </row>
    <row r="114" spans="3:15" hidden="1" x14ac:dyDescent="0.3">
      <c r="C114" t="s">
        <v>624</v>
      </c>
      <c r="D114" t="s">
        <v>625</v>
      </c>
      <c r="E114" t="s">
        <v>626</v>
      </c>
      <c r="F114" t="s">
        <v>24</v>
      </c>
      <c r="G114" t="s">
        <v>105</v>
      </c>
      <c r="H114" s="5">
        <v>77045.440000000002</v>
      </c>
      <c r="I114" t="s">
        <v>26</v>
      </c>
      <c r="J114" s="6">
        <v>43636</v>
      </c>
      <c r="K114">
        <v>1</v>
      </c>
      <c r="L114" t="s">
        <v>18</v>
      </c>
      <c r="M114" t="s">
        <v>19</v>
      </c>
      <c r="N114" s="9">
        <v>5.0082191780821921</v>
      </c>
      <c r="O114" t="s">
        <v>20</v>
      </c>
    </row>
    <row r="115" spans="3:15" hidden="1" x14ac:dyDescent="0.3">
      <c r="C115" t="s">
        <v>216</v>
      </c>
      <c r="D115" t="s">
        <v>217</v>
      </c>
      <c r="E115" t="s">
        <v>218</v>
      </c>
      <c r="F115" t="s">
        <v>15</v>
      </c>
      <c r="G115" t="s">
        <v>54</v>
      </c>
      <c r="H115" s="5">
        <v>37362.300000000003</v>
      </c>
      <c r="I115" t="s">
        <v>65</v>
      </c>
      <c r="J115" s="6">
        <v>43642</v>
      </c>
      <c r="K115">
        <v>1</v>
      </c>
      <c r="L115" t="s">
        <v>18</v>
      </c>
      <c r="M115" t="s">
        <v>77</v>
      </c>
      <c r="N115" s="9">
        <v>4.9917808219178079</v>
      </c>
      <c r="O115" t="s">
        <v>20</v>
      </c>
    </row>
    <row r="116" spans="3:15" hidden="1" x14ac:dyDescent="0.3">
      <c r="C116" t="s">
        <v>51</v>
      </c>
      <c r="D116" t="s">
        <v>52</v>
      </c>
      <c r="E116" t="s">
        <v>53</v>
      </c>
      <c r="F116" t="s">
        <v>24</v>
      </c>
      <c r="G116" t="s">
        <v>54</v>
      </c>
      <c r="H116" s="5">
        <v>66017.179999999993</v>
      </c>
      <c r="I116" t="s">
        <v>26</v>
      </c>
      <c r="J116" s="6">
        <v>43643</v>
      </c>
      <c r="K116">
        <v>0.9</v>
      </c>
      <c r="L116" t="s">
        <v>18</v>
      </c>
      <c r="M116" t="s">
        <v>19</v>
      </c>
      <c r="N116" s="9">
        <v>4.9890410958904106</v>
      </c>
      <c r="O116" t="s">
        <v>28</v>
      </c>
    </row>
    <row r="117" spans="3:15" hidden="1" x14ac:dyDescent="0.3">
      <c r="C117" t="s">
        <v>519</v>
      </c>
      <c r="D117" t="s">
        <v>520</v>
      </c>
      <c r="E117" t="s">
        <v>521</v>
      </c>
      <c r="F117" t="s">
        <v>24</v>
      </c>
      <c r="G117" t="s">
        <v>54</v>
      </c>
      <c r="H117" s="5">
        <v>104903.79</v>
      </c>
      <c r="I117" t="s">
        <v>17</v>
      </c>
      <c r="J117" s="6">
        <v>43649</v>
      </c>
      <c r="K117">
        <v>1</v>
      </c>
      <c r="L117" t="s">
        <v>18</v>
      </c>
      <c r="M117" t="s">
        <v>84</v>
      </c>
      <c r="N117" s="9">
        <v>4.9726027397260273</v>
      </c>
      <c r="O117" t="s">
        <v>20</v>
      </c>
    </row>
    <row r="118" spans="3:15" hidden="1" x14ac:dyDescent="0.3">
      <c r="C118" t="s">
        <v>533</v>
      </c>
      <c r="D118" t="s">
        <v>534</v>
      </c>
      <c r="E118" t="s">
        <v>535</v>
      </c>
      <c r="F118" t="s">
        <v>24</v>
      </c>
      <c r="G118" t="s">
        <v>16</v>
      </c>
      <c r="H118" s="5">
        <v>58861.19</v>
      </c>
      <c r="I118" t="s">
        <v>26</v>
      </c>
      <c r="J118" s="6">
        <v>43654</v>
      </c>
      <c r="K118">
        <v>1</v>
      </c>
      <c r="L118" t="s">
        <v>18</v>
      </c>
      <c r="M118" t="s">
        <v>72</v>
      </c>
      <c r="N118" s="9">
        <v>4.9589041095890414</v>
      </c>
      <c r="O118" t="s">
        <v>20</v>
      </c>
    </row>
    <row r="119" spans="3:15" hidden="1" x14ac:dyDescent="0.3">
      <c r="C119" t="s">
        <v>487</v>
      </c>
      <c r="D119" t="s">
        <v>488</v>
      </c>
      <c r="E119" t="s">
        <v>489</v>
      </c>
      <c r="F119" t="s">
        <v>24</v>
      </c>
      <c r="G119" t="s">
        <v>16</v>
      </c>
      <c r="H119" s="5">
        <v>88425.08</v>
      </c>
      <c r="I119" t="s">
        <v>26</v>
      </c>
      <c r="J119" s="6">
        <v>43662</v>
      </c>
      <c r="K119">
        <v>1</v>
      </c>
      <c r="L119" t="s">
        <v>18</v>
      </c>
      <c r="M119" t="s">
        <v>41</v>
      </c>
      <c r="N119" s="9">
        <v>4.9369863013698634</v>
      </c>
      <c r="O119" t="s">
        <v>20</v>
      </c>
    </row>
    <row r="120" spans="3:15" hidden="1" x14ac:dyDescent="0.3">
      <c r="C120" t="s">
        <v>688</v>
      </c>
      <c r="D120" t="s">
        <v>689</v>
      </c>
      <c r="E120" t="s">
        <v>690</v>
      </c>
      <c r="F120" t="s">
        <v>24</v>
      </c>
      <c r="G120" t="s">
        <v>124</v>
      </c>
      <c r="H120" s="5">
        <v>51798.25</v>
      </c>
      <c r="I120" t="s">
        <v>26</v>
      </c>
      <c r="J120" s="6">
        <v>43665</v>
      </c>
      <c r="K120">
        <v>1</v>
      </c>
      <c r="L120" t="s">
        <v>18</v>
      </c>
      <c r="M120" t="s">
        <v>41</v>
      </c>
      <c r="N120" s="9">
        <v>4.9287671232876713</v>
      </c>
      <c r="O120" t="s">
        <v>20</v>
      </c>
    </row>
    <row r="121" spans="3:15" hidden="1" x14ac:dyDescent="0.3">
      <c r="C121" t="s">
        <v>165</v>
      </c>
      <c r="D121" t="s">
        <v>166</v>
      </c>
      <c r="E121" t="s">
        <v>167</v>
      </c>
      <c r="F121" t="s">
        <v>24</v>
      </c>
      <c r="G121" t="s">
        <v>32</v>
      </c>
      <c r="H121" s="5">
        <v>31172.77</v>
      </c>
      <c r="I121" t="s">
        <v>65</v>
      </c>
      <c r="J121" s="6">
        <v>43665</v>
      </c>
      <c r="K121">
        <v>1</v>
      </c>
      <c r="L121" t="s">
        <v>37</v>
      </c>
      <c r="M121" t="s">
        <v>19</v>
      </c>
      <c r="N121" s="9">
        <v>4.9287671232876713</v>
      </c>
      <c r="O121" t="s">
        <v>20</v>
      </c>
    </row>
    <row r="122" spans="3:15" hidden="1" x14ac:dyDescent="0.3">
      <c r="C122" t="s">
        <v>404</v>
      </c>
      <c r="D122" t="s">
        <v>405</v>
      </c>
      <c r="E122" t="s">
        <v>406</v>
      </c>
      <c r="F122" t="s">
        <v>24</v>
      </c>
      <c r="G122" t="s">
        <v>50</v>
      </c>
      <c r="H122" s="5">
        <v>88034.67</v>
      </c>
      <c r="I122" t="s">
        <v>26</v>
      </c>
      <c r="J122" s="6">
        <v>43669</v>
      </c>
      <c r="K122">
        <v>1</v>
      </c>
      <c r="L122" t="s">
        <v>18</v>
      </c>
      <c r="M122" t="s">
        <v>19</v>
      </c>
      <c r="N122" s="9">
        <v>4.9178082191780819</v>
      </c>
      <c r="O122" t="s">
        <v>20</v>
      </c>
    </row>
    <row r="123" spans="3:15" hidden="1" x14ac:dyDescent="0.3">
      <c r="C123" t="s">
        <v>225</v>
      </c>
      <c r="D123" t="s">
        <v>226</v>
      </c>
      <c r="E123" t="s">
        <v>227</v>
      </c>
      <c r="F123" t="s">
        <v>24</v>
      </c>
      <c r="G123" t="s">
        <v>131</v>
      </c>
      <c r="H123" s="5">
        <v>63705.4</v>
      </c>
      <c r="I123" t="s">
        <v>26</v>
      </c>
      <c r="J123" s="6">
        <v>43682</v>
      </c>
      <c r="K123">
        <v>1</v>
      </c>
      <c r="L123" t="s">
        <v>18</v>
      </c>
      <c r="M123" t="s">
        <v>41</v>
      </c>
      <c r="N123" s="9">
        <v>4.882191780821918</v>
      </c>
      <c r="O123" t="s">
        <v>20</v>
      </c>
    </row>
    <row r="124" spans="3:15" hidden="1" x14ac:dyDescent="0.3">
      <c r="C124" t="s">
        <v>602</v>
      </c>
      <c r="D124" t="s">
        <v>603</v>
      </c>
      <c r="E124" t="s">
        <v>604</v>
      </c>
      <c r="F124" t="s">
        <v>15</v>
      </c>
      <c r="G124" t="s">
        <v>101</v>
      </c>
      <c r="H124" s="5">
        <v>38825.18</v>
      </c>
      <c r="I124" t="s">
        <v>65</v>
      </c>
      <c r="J124" s="6">
        <v>43696</v>
      </c>
      <c r="K124">
        <v>1</v>
      </c>
      <c r="L124" t="s">
        <v>76</v>
      </c>
      <c r="M124" t="s">
        <v>19</v>
      </c>
      <c r="N124" s="9">
        <v>4.8438356164383558</v>
      </c>
      <c r="O124" t="s">
        <v>20</v>
      </c>
    </row>
    <row r="125" spans="3:15" hidden="1" x14ac:dyDescent="0.3">
      <c r="C125" t="s">
        <v>261</v>
      </c>
      <c r="D125" t="s">
        <v>262</v>
      </c>
      <c r="E125" t="s">
        <v>263</v>
      </c>
      <c r="F125" t="s">
        <v>15</v>
      </c>
      <c r="G125" t="s">
        <v>105</v>
      </c>
      <c r="H125" s="5">
        <v>83191.95</v>
      </c>
      <c r="I125" t="s">
        <v>26</v>
      </c>
      <c r="J125" s="6">
        <v>43700</v>
      </c>
      <c r="K125">
        <v>0.6</v>
      </c>
      <c r="L125" t="s">
        <v>76</v>
      </c>
      <c r="M125" t="s">
        <v>19</v>
      </c>
      <c r="N125" s="9">
        <v>4.8328767123287673</v>
      </c>
      <c r="O125" t="s">
        <v>28</v>
      </c>
    </row>
    <row r="126" spans="3:15" hidden="1" x14ac:dyDescent="0.3">
      <c r="C126" t="s">
        <v>498</v>
      </c>
      <c r="D126" t="s">
        <v>499</v>
      </c>
      <c r="E126" t="s">
        <v>500</v>
      </c>
      <c r="F126" t="s">
        <v>24</v>
      </c>
      <c r="G126" t="s">
        <v>25</v>
      </c>
      <c r="H126" s="5">
        <v>86233.83</v>
      </c>
      <c r="I126" t="s">
        <v>26</v>
      </c>
      <c r="J126" s="6">
        <v>43706</v>
      </c>
      <c r="K126">
        <v>1</v>
      </c>
      <c r="L126" t="s">
        <v>37</v>
      </c>
      <c r="M126" t="s">
        <v>84</v>
      </c>
      <c r="N126" s="9">
        <v>4.816438356164384</v>
      </c>
      <c r="O126" t="s">
        <v>20</v>
      </c>
    </row>
    <row r="127" spans="3:15" hidden="1" x14ac:dyDescent="0.3">
      <c r="C127" t="s">
        <v>560</v>
      </c>
      <c r="D127" t="s">
        <v>561</v>
      </c>
      <c r="E127" t="s">
        <v>562</v>
      </c>
      <c r="F127" t="s">
        <v>24</v>
      </c>
      <c r="G127" t="s">
        <v>36</v>
      </c>
      <c r="H127" s="5">
        <v>84745.93</v>
      </c>
      <c r="I127" t="s">
        <v>26</v>
      </c>
      <c r="J127" s="6">
        <v>43707</v>
      </c>
      <c r="K127">
        <v>1</v>
      </c>
      <c r="L127" t="s">
        <v>18</v>
      </c>
      <c r="M127" t="s">
        <v>45</v>
      </c>
      <c r="N127" s="9">
        <v>4.8136986301369866</v>
      </c>
      <c r="O127" t="s">
        <v>20</v>
      </c>
    </row>
    <row r="128" spans="3:15" hidden="1" x14ac:dyDescent="0.3"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s="5">
        <v>98000</v>
      </c>
      <c r="I128" t="s">
        <v>26</v>
      </c>
      <c r="J128" s="6">
        <v>43710</v>
      </c>
      <c r="K128">
        <v>0.9</v>
      </c>
      <c r="L128" t="s">
        <v>18</v>
      </c>
      <c r="M128" t="s">
        <v>27</v>
      </c>
      <c r="N128" s="9">
        <v>4.8054794520547945</v>
      </c>
      <c r="O128" t="s">
        <v>28</v>
      </c>
    </row>
    <row r="129" spans="3:15" hidden="1" x14ac:dyDescent="0.3">
      <c r="C129" t="s">
        <v>171</v>
      </c>
      <c r="D129" t="s">
        <v>172</v>
      </c>
      <c r="E129" t="s">
        <v>173</v>
      </c>
      <c r="F129" t="s">
        <v>24</v>
      </c>
      <c r="G129" t="s">
        <v>50</v>
      </c>
      <c r="H129" s="5">
        <v>58935.92</v>
      </c>
      <c r="I129" t="s">
        <v>26</v>
      </c>
      <c r="J129" s="6">
        <v>43717</v>
      </c>
      <c r="K129">
        <v>1</v>
      </c>
      <c r="L129" t="s">
        <v>76</v>
      </c>
      <c r="M129" t="s">
        <v>41</v>
      </c>
      <c r="N129" s="9">
        <v>4.7863013698630139</v>
      </c>
      <c r="O129" t="s">
        <v>20</v>
      </c>
    </row>
    <row r="130" spans="3:15" hidden="1" x14ac:dyDescent="0.3">
      <c r="C130" t="s">
        <v>431</v>
      </c>
      <c r="D130" t="s">
        <v>432</v>
      </c>
      <c r="E130" t="s">
        <v>433</v>
      </c>
      <c r="F130" t="s">
        <v>15</v>
      </c>
      <c r="G130" t="s">
        <v>124</v>
      </c>
      <c r="H130" s="5">
        <v>31241.24</v>
      </c>
      <c r="I130" t="s">
        <v>65</v>
      </c>
      <c r="J130" s="6">
        <v>43725</v>
      </c>
      <c r="K130">
        <v>1</v>
      </c>
      <c r="L130" t="s">
        <v>18</v>
      </c>
      <c r="M130" t="s">
        <v>19</v>
      </c>
      <c r="N130" s="9">
        <v>4.7643835616438359</v>
      </c>
      <c r="O130" t="s">
        <v>20</v>
      </c>
    </row>
    <row r="131" spans="3:15" hidden="1" x14ac:dyDescent="0.3">
      <c r="C131" t="s">
        <v>495</v>
      </c>
      <c r="D131" t="s">
        <v>496</v>
      </c>
      <c r="E131" t="s">
        <v>497</v>
      </c>
      <c r="F131" t="s">
        <v>24</v>
      </c>
      <c r="G131" t="s">
        <v>50</v>
      </c>
      <c r="H131" s="5">
        <v>28974.03</v>
      </c>
      <c r="I131" t="s">
        <v>65</v>
      </c>
      <c r="J131" s="6">
        <v>43733</v>
      </c>
      <c r="K131">
        <v>1</v>
      </c>
      <c r="L131" t="s">
        <v>18</v>
      </c>
      <c r="M131" t="s">
        <v>77</v>
      </c>
      <c r="N131" s="9">
        <v>4.7424657534246579</v>
      </c>
      <c r="O131" t="s">
        <v>20</v>
      </c>
    </row>
    <row r="132" spans="3:15" hidden="1" x14ac:dyDescent="0.3">
      <c r="C132" t="s">
        <v>422</v>
      </c>
      <c r="D132" t="s">
        <v>423</v>
      </c>
      <c r="E132" t="s">
        <v>424</v>
      </c>
      <c r="F132" t="s">
        <v>15</v>
      </c>
      <c r="G132" t="s">
        <v>32</v>
      </c>
      <c r="H132" s="5">
        <v>88689.09</v>
      </c>
      <c r="I132" t="s">
        <v>26</v>
      </c>
      <c r="J132" s="6">
        <v>43740</v>
      </c>
      <c r="K132">
        <v>1</v>
      </c>
      <c r="L132" t="s">
        <v>18</v>
      </c>
      <c r="M132" t="s">
        <v>27</v>
      </c>
      <c r="N132" s="9">
        <v>4.7232876712328764</v>
      </c>
      <c r="O132" t="s">
        <v>20</v>
      </c>
    </row>
    <row r="133" spans="3:15" hidden="1" x14ac:dyDescent="0.3">
      <c r="C133" t="s">
        <v>593</v>
      </c>
      <c r="D133" t="s">
        <v>594</v>
      </c>
      <c r="E133" t="s">
        <v>595</v>
      </c>
      <c r="F133" t="s">
        <v>24</v>
      </c>
      <c r="G133" t="s">
        <v>32</v>
      </c>
      <c r="H133" s="5">
        <v>28305.08</v>
      </c>
      <c r="I133" t="s">
        <v>65</v>
      </c>
      <c r="J133" s="6">
        <v>43754</v>
      </c>
      <c r="K133">
        <v>1</v>
      </c>
      <c r="L133" t="s">
        <v>18</v>
      </c>
      <c r="M133" t="s">
        <v>19</v>
      </c>
      <c r="N133" s="9">
        <v>4.6849315068493151</v>
      </c>
      <c r="O133" t="s">
        <v>20</v>
      </c>
    </row>
    <row r="134" spans="3:15" hidden="1" x14ac:dyDescent="0.3">
      <c r="C134" t="s">
        <v>276</v>
      </c>
      <c r="D134" t="s">
        <v>277</v>
      </c>
      <c r="E134" t="s">
        <v>278</v>
      </c>
      <c r="F134" t="s">
        <v>15</v>
      </c>
      <c r="G134" t="s">
        <v>16</v>
      </c>
      <c r="H134" s="5">
        <v>112645.99</v>
      </c>
      <c r="I134" t="s">
        <v>17</v>
      </c>
      <c r="J134" s="6">
        <v>43759</v>
      </c>
      <c r="K134">
        <v>0.6</v>
      </c>
      <c r="L134" t="s">
        <v>18</v>
      </c>
      <c r="M134" t="s">
        <v>27</v>
      </c>
      <c r="N134" s="9">
        <v>4.6712328767123283</v>
      </c>
      <c r="O134" t="s">
        <v>28</v>
      </c>
    </row>
    <row r="135" spans="3:15" hidden="1" x14ac:dyDescent="0.3">
      <c r="C135" t="s">
        <v>78</v>
      </c>
      <c r="D135" t="s">
        <v>79</v>
      </c>
      <c r="E135" t="s">
        <v>80</v>
      </c>
      <c r="F135" t="s">
        <v>15</v>
      </c>
      <c r="G135" t="s">
        <v>50</v>
      </c>
      <c r="H135" s="5">
        <v>54137.05</v>
      </c>
      <c r="I135" t="s">
        <v>26</v>
      </c>
      <c r="J135" s="6">
        <v>43763</v>
      </c>
      <c r="K135">
        <v>1</v>
      </c>
      <c r="L135" t="s">
        <v>18</v>
      </c>
      <c r="M135" t="s">
        <v>19</v>
      </c>
      <c r="N135" s="9">
        <v>4.6602739726027398</v>
      </c>
      <c r="O135" t="s">
        <v>20</v>
      </c>
    </row>
    <row r="136" spans="3:15" hidden="1" x14ac:dyDescent="0.3">
      <c r="C136" t="s">
        <v>732</v>
      </c>
      <c r="D136" t="s">
        <v>733</v>
      </c>
      <c r="E136" t="s">
        <v>734</v>
      </c>
      <c r="F136" t="s">
        <v>24</v>
      </c>
      <c r="G136" t="s">
        <v>131</v>
      </c>
      <c r="H136" s="5">
        <v>31089.22</v>
      </c>
      <c r="I136" t="s">
        <v>65</v>
      </c>
      <c r="J136" s="6">
        <v>43776</v>
      </c>
      <c r="K136">
        <v>1</v>
      </c>
      <c r="L136" t="s">
        <v>37</v>
      </c>
      <c r="M136" t="s">
        <v>84</v>
      </c>
      <c r="N136" s="9">
        <v>4.624657534246575</v>
      </c>
      <c r="O136" t="s">
        <v>20</v>
      </c>
    </row>
    <row r="137" spans="3:15" hidden="1" x14ac:dyDescent="0.3">
      <c r="C137" t="s">
        <v>575</v>
      </c>
      <c r="D137" t="s">
        <v>319</v>
      </c>
      <c r="E137" t="s">
        <v>320</v>
      </c>
      <c r="F137" t="s">
        <v>24</v>
      </c>
      <c r="G137" t="s">
        <v>105</v>
      </c>
      <c r="H137" s="5">
        <v>41934.71</v>
      </c>
      <c r="I137" t="s">
        <v>65</v>
      </c>
      <c r="J137" s="6">
        <v>43780</v>
      </c>
      <c r="K137">
        <v>1</v>
      </c>
      <c r="L137" t="s">
        <v>18</v>
      </c>
      <c r="M137" t="s">
        <v>19</v>
      </c>
      <c r="N137" s="9">
        <v>4.6136986301369864</v>
      </c>
      <c r="O137" t="s">
        <v>20</v>
      </c>
    </row>
    <row r="138" spans="3:15" hidden="1" x14ac:dyDescent="0.3">
      <c r="C138" t="s">
        <v>718</v>
      </c>
      <c r="D138" t="s">
        <v>719</v>
      </c>
      <c r="E138" t="s">
        <v>720</v>
      </c>
      <c r="F138" t="s">
        <v>49</v>
      </c>
      <c r="G138" t="s">
        <v>101</v>
      </c>
      <c r="H138" s="5">
        <v>98012.63</v>
      </c>
      <c r="I138" t="s">
        <v>26</v>
      </c>
      <c r="J138" s="6">
        <v>43780</v>
      </c>
      <c r="K138">
        <v>1</v>
      </c>
      <c r="L138" t="s">
        <v>18</v>
      </c>
      <c r="M138" t="s">
        <v>19</v>
      </c>
      <c r="N138" s="9">
        <v>4.6136986301369864</v>
      </c>
      <c r="O138" t="s">
        <v>20</v>
      </c>
    </row>
    <row r="139" spans="3:15" hidden="1" x14ac:dyDescent="0.3">
      <c r="C139" t="s">
        <v>282</v>
      </c>
      <c r="D139" t="s">
        <v>283</v>
      </c>
      <c r="E139" t="s">
        <v>284</v>
      </c>
      <c r="F139" t="s">
        <v>24</v>
      </c>
      <c r="G139" t="s">
        <v>25</v>
      </c>
      <c r="H139" s="5">
        <v>80695.740000000005</v>
      </c>
      <c r="I139" t="s">
        <v>26</v>
      </c>
      <c r="J139" s="6">
        <v>43787</v>
      </c>
      <c r="K139">
        <v>0.8</v>
      </c>
      <c r="L139" t="s">
        <v>18</v>
      </c>
      <c r="M139" t="s">
        <v>72</v>
      </c>
      <c r="N139" s="9">
        <v>4.5945205479452058</v>
      </c>
      <c r="O139" t="s">
        <v>28</v>
      </c>
    </row>
    <row r="140" spans="3:15" hidden="1" x14ac:dyDescent="0.3">
      <c r="C140" t="s">
        <v>463</v>
      </c>
      <c r="D140" t="s">
        <v>464</v>
      </c>
      <c r="E140" t="s">
        <v>465</v>
      </c>
      <c r="F140" t="s">
        <v>15</v>
      </c>
      <c r="G140" t="s">
        <v>32</v>
      </c>
      <c r="H140" s="5">
        <v>47646.95</v>
      </c>
      <c r="I140" t="s">
        <v>65</v>
      </c>
      <c r="J140" s="6">
        <v>43791</v>
      </c>
      <c r="K140">
        <v>0.3</v>
      </c>
      <c r="L140" t="s">
        <v>37</v>
      </c>
      <c r="M140" t="s">
        <v>84</v>
      </c>
      <c r="N140" s="9">
        <v>4.5835616438356164</v>
      </c>
      <c r="O140" t="s">
        <v>28</v>
      </c>
    </row>
    <row r="141" spans="3:15" hidden="1" x14ac:dyDescent="0.3">
      <c r="C141" t="s">
        <v>115</v>
      </c>
      <c r="D141" t="s">
        <v>116</v>
      </c>
      <c r="E141" t="s">
        <v>117</v>
      </c>
      <c r="F141" t="s">
        <v>24</v>
      </c>
      <c r="G141" t="s">
        <v>97</v>
      </c>
      <c r="H141" s="5">
        <v>61994.76</v>
      </c>
      <c r="I141" t="s">
        <v>26</v>
      </c>
      <c r="J141" s="6">
        <v>43794</v>
      </c>
      <c r="K141">
        <v>0.3</v>
      </c>
      <c r="L141" t="s">
        <v>18</v>
      </c>
      <c r="M141" t="s">
        <v>41</v>
      </c>
      <c r="N141" s="9">
        <v>4.5753424657534243</v>
      </c>
      <c r="O141" t="s">
        <v>28</v>
      </c>
    </row>
    <row r="142" spans="3:15" hidden="1" x14ac:dyDescent="0.3">
      <c r="C142" t="s">
        <v>285</v>
      </c>
      <c r="D142" t="s">
        <v>286</v>
      </c>
      <c r="E142" t="s">
        <v>287</v>
      </c>
      <c r="F142" t="s">
        <v>24</v>
      </c>
      <c r="G142" t="s">
        <v>124</v>
      </c>
      <c r="H142" s="5">
        <v>75475.929999999993</v>
      </c>
      <c r="I142" t="s">
        <v>26</v>
      </c>
      <c r="J142" s="6">
        <v>43794</v>
      </c>
      <c r="K142">
        <v>1</v>
      </c>
      <c r="L142" t="s">
        <v>18</v>
      </c>
      <c r="M142" t="s">
        <v>19</v>
      </c>
      <c r="N142" s="9">
        <v>4.5753424657534243</v>
      </c>
      <c r="O142" t="s">
        <v>20</v>
      </c>
    </row>
    <row r="143" spans="3:15" hidden="1" x14ac:dyDescent="0.3">
      <c r="C143" t="s">
        <v>380</v>
      </c>
      <c r="D143" t="s">
        <v>381</v>
      </c>
      <c r="E143" t="s">
        <v>382</v>
      </c>
      <c r="F143" t="s">
        <v>24</v>
      </c>
      <c r="G143" t="s">
        <v>124</v>
      </c>
      <c r="H143" s="5">
        <v>89829.33</v>
      </c>
      <c r="I143" t="s">
        <v>26</v>
      </c>
      <c r="J143" s="6">
        <v>43794</v>
      </c>
      <c r="K143">
        <v>1</v>
      </c>
      <c r="L143" t="s">
        <v>76</v>
      </c>
      <c r="M143" t="s">
        <v>84</v>
      </c>
      <c r="N143" s="9">
        <v>4.5753424657534243</v>
      </c>
      <c r="O143" t="s">
        <v>20</v>
      </c>
    </row>
    <row r="144" spans="3:15" hidden="1" x14ac:dyDescent="0.3">
      <c r="C144" t="s">
        <v>460</v>
      </c>
      <c r="D144" t="s">
        <v>461</v>
      </c>
      <c r="E144" t="s">
        <v>462</v>
      </c>
      <c r="F144" t="s">
        <v>15</v>
      </c>
      <c r="G144" t="s">
        <v>32</v>
      </c>
      <c r="H144" s="5">
        <v>100424.23</v>
      </c>
      <c r="I144" t="s">
        <v>17</v>
      </c>
      <c r="J144" s="6">
        <v>43801</v>
      </c>
      <c r="K144">
        <v>1</v>
      </c>
      <c r="L144" t="s">
        <v>18</v>
      </c>
      <c r="M144" t="s">
        <v>77</v>
      </c>
      <c r="N144" s="9">
        <v>4.5561643835616437</v>
      </c>
      <c r="O144" t="s">
        <v>20</v>
      </c>
    </row>
    <row r="145" spans="3:15" hidden="1" x14ac:dyDescent="0.3">
      <c r="C145" t="s">
        <v>144</v>
      </c>
      <c r="D145" t="s">
        <v>145</v>
      </c>
      <c r="E145" t="s">
        <v>146</v>
      </c>
      <c r="F145" t="s">
        <v>15</v>
      </c>
      <c r="G145" t="s">
        <v>36</v>
      </c>
      <c r="H145" s="5">
        <v>53949.26</v>
      </c>
      <c r="I145" t="s">
        <v>26</v>
      </c>
      <c r="J145" s="6">
        <v>43808</v>
      </c>
      <c r="K145">
        <v>1</v>
      </c>
      <c r="L145" t="s">
        <v>76</v>
      </c>
      <c r="M145" t="s">
        <v>72</v>
      </c>
      <c r="N145" s="9">
        <v>4.536986301369863</v>
      </c>
      <c r="O145" t="s">
        <v>20</v>
      </c>
    </row>
    <row r="146" spans="3:15" hidden="1" x14ac:dyDescent="0.3">
      <c r="C146" t="s">
        <v>144</v>
      </c>
      <c r="D146" t="s">
        <v>145</v>
      </c>
      <c r="E146" t="s">
        <v>146</v>
      </c>
      <c r="F146" t="s">
        <v>15</v>
      </c>
      <c r="G146" t="s">
        <v>36</v>
      </c>
      <c r="H146" s="5">
        <v>53949.26</v>
      </c>
      <c r="I146" t="s">
        <v>26</v>
      </c>
      <c r="J146" s="6">
        <v>43808</v>
      </c>
      <c r="K146">
        <v>1</v>
      </c>
      <c r="L146" t="s">
        <v>76</v>
      </c>
      <c r="M146" t="s">
        <v>72</v>
      </c>
      <c r="N146" s="9">
        <v>4.536986301369863</v>
      </c>
      <c r="O146" t="s">
        <v>20</v>
      </c>
    </row>
    <row r="147" spans="3:15" hidden="1" x14ac:dyDescent="0.3">
      <c r="C147" t="s">
        <v>106</v>
      </c>
      <c r="D147" t="s">
        <v>107</v>
      </c>
      <c r="E147" t="s">
        <v>108</v>
      </c>
      <c r="F147" t="s">
        <v>15</v>
      </c>
      <c r="G147" t="s">
        <v>16</v>
      </c>
      <c r="H147" s="5">
        <v>43329.22</v>
      </c>
      <c r="I147" t="s">
        <v>65</v>
      </c>
      <c r="J147" s="6">
        <v>43809</v>
      </c>
      <c r="K147">
        <v>0.5</v>
      </c>
      <c r="L147" t="s">
        <v>37</v>
      </c>
      <c r="M147" t="s">
        <v>19</v>
      </c>
      <c r="N147" s="9">
        <v>4.5342465753424657</v>
      </c>
      <c r="O147" t="s">
        <v>28</v>
      </c>
    </row>
    <row r="148" spans="3:15" hidden="1" x14ac:dyDescent="0.3">
      <c r="C148" t="s">
        <v>300</v>
      </c>
      <c r="D148" t="s">
        <v>301</v>
      </c>
      <c r="E148" t="s">
        <v>302</v>
      </c>
      <c r="F148" t="s">
        <v>24</v>
      </c>
      <c r="G148" t="s">
        <v>50</v>
      </c>
      <c r="H148" s="5">
        <v>104038.9</v>
      </c>
      <c r="I148" t="s">
        <v>17</v>
      </c>
      <c r="J148" s="6">
        <v>43815</v>
      </c>
      <c r="K148">
        <v>1</v>
      </c>
      <c r="L148" t="s">
        <v>37</v>
      </c>
      <c r="M148" t="s">
        <v>19</v>
      </c>
      <c r="N148" s="9">
        <v>4.5178082191780824</v>
      </c>
      <c r="O148" t="s">
        <v>20</v>
      </c>
    </row>
    <row r="149" spans="3:15" hidden="1" x14ac:dyDescent="0.3">
      <c r="C149" t="s">
        <v>428</v>
      </c>
      <c r="D149" t="s">
        <v>429</v>
      </c>
      <c r="E149" t="s">
        <v>430</v>
      </c>
      <c r="F149" t="s">
        <v>24</v>
      </c>
      <c r="G149" t="s">
        <v>50</v>
      </c>
      <c r="H149" s="5">
        <v>71924.850000000006</v>
      </c>
      <c r="I149" t="s">
        <v>26</v>
      </c>
      <c r="J149" s="6">
        <v>43822</v>
      </c>
      <c r="K149">
        <v>1</v>
      </c>
      <c r="L149" t="s">
        <v>18</v>
      </c>
      <c r="M149" t="s">
        <v>84</v>
      </c>
      <c r="N149" s="9">
        <v>4.4986301369863018</v>
      </c>
      <c r="O149" t="s">
        <v>20</v>
      </c>
    </row>
    <row r="150" spans="3:15" hidden="1" x14ac:dyDescent="0.3">
      <c r="C150" t="s">
        <v>81</v>
      </c>
      <c r="D150" t="s">
        <v>82</v>
      </c>
      <c r="E150" t="s">
        <v>83</v>
      </c>
      <c r="F150" t="s">
        <v>24</v>
      </c>
      <c r="G150" t="s">
        <v>36</v>
      </c>
      <c r="H150" s="5">
        <v>37902.35</v>
      </c>
      <c r="I150" t="s">
        <v>65</v>
      </c>
      <c r="J150" s="6">
        <v>43823</v>
      </c>
      <c r="K150">
        <v>1</v>
      </c>
      <c r="L150" t="s">
        <v>18</v>
      </c>
      <c r="M150" t="s">
        <v>84</v>
      </c>
      <c r="N150" s="9">
        <v>4.4958904109589044</v>
      </c>
      <c r="O150" t="s">
        <v>20</v>
      </c>
    </row>
    <row r="151" spans="3:15" hidden="1" x14ac:dyDescent="0.3">
      <c r="C151" t="s">
        <v>81</v>
      </c>
      <c r="D151" t="s">
        <v>437</v>
      </c>
      <c r="E151" t="s">
        <v>438</v>
      </c>
      <c r="F151" t="s">
        <v>24</v>
      </c>
      <c r="G151" t="s">
        <v>36</v>
      </c>
      <c r="H151" s="5">
        <v>37902.35</v>
      </c>
      <c r="I151" t="s">
        <v>65</v>
      </c>
      <c r="J151" s="6">
        <v>43823</v>
      </c>
      <c r="K151">
        <v>1</v>
      </c>
      <c r="L151" t="s">
        <v>18</v>
      </c>
      <c r="M151" t="s">
        <v>84</v>
      </c>
      <c r="N151" s="9">
        <v>4.4958904109589044</v>
      </c>
      <c r="O151" t="s">
        <v>20</v>
      </c>
    </row>
    <row r="152" spans="3:15" hidden="1" x14ac:dyDescent="0.3">
      <c r="C152" t="s">
        <v>132</v>
      </c>
      <c r="D152" t="s">
        <v>133</v>
      </c>
      <c r="E152" t="s">
        <v>134</v>
      </c>
      <c r="F152" t="s">
        <v>15</v>
      </c>
      <c r="G152" t="s">
        <v>25</v>
      </c>
      <c r="H152" s="5">
        <v>90884.32</v>
      </c>
      <c r="I152" t="s">
        <v>26</v>
      </c>
      <c r="J152" s="6">
        <v>43826</v>
      </c>
      <c r="K152">
        <v>1</v>
      </c>
      <c r="L152" t="s">
        <v>18</v>
      </c>
      <c r="M152" t="s">
        <v>72</v>
      </c>
      <c r="N152" s="9">
        <v>4.4876712328767123</v>
      </c>
      <c r="O152" t="s">
        <v>20</v>
      </c>
    </row>
    <row r="153" spans="3:15" hidden="1" x14ac:dyDescent="0.3">
      <c r="C153" t="s">
        <v>132</v>
      </c>
      <c r="D153" t="s">
        <v>133</v>
      </c>
      <c r="E153" t="s">
        <v>134</v>
      </c>
      <c r="F153" t="s">
        <v>15</v>
      </c>
      <c r="G153" t="s">
        <v>25</v>
      </c>
      <c r="H153" s="5">
        <v>90884.32</v>
      </c>
      <c r="I153" t="s">
        <v>26</v>
      </c>
      <c r="J153" s="6">
        <v>43826</v>
      </c>
      <c r="K153">
        <v>1</v>
      </c>
      <c r="L153" t="s">
        <v>18</v>
      </c>
      <c r="M153" t="s">
        <v>72</v>
      </c>
      <c r="N153" s="9">
        <v>4.4876712328767123</v>
      </c>
      <c r="O153" t="s">
        <v>20</v>
      </c>
    </row>
    <row r="154" spans="3:15" hidden="1" x14ac:dyDescent="0.3">
      <c r="C154" t="s">
        <v>721</v>
      </c>
      <c r="D154" t="s">
        <v>220</v>
      </c>
      <c r="E154" t="s">
        <v>221</v>
      </c>
      <c r="F154" t="s">
        <v>15</v>
      </c>
      <c r="G154" t="s">
        <v>97</v>
      </c>
      <c r="H154" s="5">
        <v>72876.91</v>
      </c>
      <c r="I154" t="s">
        <v>26</v>
      </c>
      <c r="J154" s="6">
        <v>43837</v>
      </c>
      <c r="K154">
        <v>1</v>
      </c>
      <c r="L154" t="s">
        <v>18</v>
      </c>
      <c r="M154" t="s">
        <v>19</v>
      </c>
      <c r="N154" s="9">
        <v>4.4575342465753423</v>
      </c>
      <c r="O154" t="s">
        <v>20</v>
      </c>
    </row>
    <row r="155" spans="3:15" hidden="1" x14ac:dyDescent="0.3">
      <c r="C155" t="s">
        <v>204</v>
      </c>
      <c r="D155" t="s">
        <v>205</v>
      </c>
      <c r="E155" t="s">
        <v>206</v>
      </c>
      <c r="F155" t="s">
        <v>15</v>
      </c>
      <c r="G155" t="s">
        <v>58</v>
      </c>
      <c r="H155" s="5">
        <v>85455.53</v>
      </c>
      <c r="I155" t="s">
        <v>26</v>
      </c>
      <c r="J155" s="6">
        <v>43839</v>
      </c>
      <c r="K155">
        <v>1</v>
      </c>
      <c r="L155" t="s">
        <v>18</v>
      </c>
      <c r="M155" t="s">
        <v>45</v>
      </c>
      <c r="N155" s="9">
        <v>4.4520547945205475</v>
      </c>
      <c r="O155" t="s">
        <v>20</v>
      </c>
    </row>
    <row r="156" spans="3:15" hidden="1" x14ac:dyDescent="0.3">
      <c r="C156" t="s">
        <v>309</v>
      </c>
      <c r="D156" t="s">
        <v>310</v>
      </c>
      <c r="E156" t="s">
        <v>311</v>
      </c>
      <c r="F156" t="s">
        <v>24</v>
      </c>
      <c r="G156" t="s">
        <v>25</v>
      </c>
      <c r="H156" s="5">
        <v>70649.460000000006</v>
      </c>
      <c r="I156" t="s">
        <v>26</v>
      </c>
      <c r="J156" s="6">
        <v>43843</v>
      </c>
      <c r="K156">
        <v>1</v>
      </c>
      <c r="L156" t="s">
        <v>18</v>
      </c>
      <c r="M156" t="s">
        <v>41</v>
      </c>
      <c r="N156" s="9">
        <v>4.441095890410959</v>
      </c>
      <c r="O156" t="s">
        <v>20</v>
      </c>
    </row>
    <row r="157" spans="3:15" hidden="1" x14ac:dyDescent="0.3">
      <c r="C157" t="s">
        <v>663</v>
      </c>
      <c r="D157" t="s">
        <v>664</v>
      </c>
      <c r="E157" t="s">
        <v>665</v>
      </c>
      <c r="F157" t="s">
        <v>24</v>
      </c>
      <c r="G157" t="s">
        <v>58</v>
      </c>
      <c r="H157" s="5">
        <v>46751.7</v>
      </c>
      <c r="I157" t="s">
        <v>65</v>
      </c>
      <c r="J157" s="6">
        <v>43843</v>
      </c>
      <c r="K157">
        <v>1</v>
      </c>
      <c r="L157" t="s">
        <v>37</v>
      </c>
      <c r="M157" t="s">
        <v>41</v>
      </c>
      <c r="N157" s="9">
        <v>4.441095890410959</v>
      </c>
      <c r="O157" t="s">
        <v>20</v>
      </c>
    </row>
    <row r="158" spans="3:15" hidden="1" x14ac:dyDescent="0.3">
      <c r="C158" t="s">
        <v>407</v>
      </c>
      <c r="D158" t="s">
        <v>408</v>
      </c>
      <c r="E158" t="s">
        <v>409</v>
      </c>
      <c r="F158" t="s">
        <v>24</v>
      </c>
      <c r="G158" t="s">
        <v>58</v>
      </c>
      <c r="H158" s="5">
        <v>44447.26</v>
      </c>
      <c r="I158" t="s">
        <v>65</v>
      </c>
      <c r="J158" s="6">
        <v>43846</v>
      </c>
      <c r="K158">
        <v>0.4</v>
      </c>
      <c r="L158" t="s">
        <v>18</v>
      </c>
      <c r="M158" t="s">
        <v>27</v>
      </c>
      <c r="N158" s="9">
        <v>4.4328767123287669</v>
      </c>
      <c r="O158" t="s">
        <v>28</v>
      </c>
    </row>
    <row r="159" spans="3:15" hidden="1" x14ac:dyDescent="0.3">
      <c r="C159" t="s">
        <v>584</v>
      </c>
      <c r="D159" t="s">
        <v>585</v>
      </c>
      <c r="E159" t="s">
        <v>586</v>
      </c>
      <c r="F159" t="s">
        <v>15</v>
      </c>
      <c r="G159" t="s">
        <v>16</v>
      </c>
      <c r="H159" s="5">
        <v>82239.53</v>
      </c>
      <c r="I159" t="s">
        <v>26</v>
      </c>
      <c r="J159" s="6">
        <v>43846</v>
      </c>
      <c r="K159">
        <v>1</v>
      </c>
      <c r="L159" t="s">
        <v>76</v>
      </c>
      <c r="M159" t="s">
        <v>72</v>
      </c>
      <c r="N159" s="9">
        <v>4.4328767123287669</v>
      </c>
      <c r="O159" t="s">
        <v>20</v>
      </c>
    </row>
    <row r="160" spans="3:15" hidden="1" x14ac:dyDescent="0.3">
      <c r="C160" t="s">
        <v>91</v>
      </c>
      <c r="D160" t="s">
        <v>92</v>
      </c>
      <c r="E160" t="s">
        <v>93</v>
      </c>
      <c r="F160" t="s">
        <v>15</v>
      </c>
      <c r="G160" t="s">
        <v>58</v>
      </c>
      <c r="H160" s="5">
        <v>52748.63</v>
      </c>
      <c r="I160" t="s">
        <v>26</v>
      </c>
      <c r="J160" s="6">
        <v>43857</v>
      </c>
      <c r="K160">
        <v>1</v>
      </c>
      <c r="L160" t="s">
        <v>18</v>
      </c>
      <c r="M160" t="s">
        <v>84</v>
      </c>
      <c r="N160" s="9">
        <v>4.4027397260273968</v>
      </c>
      <c r="O160" t="s">
        <v>20</v>
      </c>
    </row>
    <row r="161" spans="3:15" hidden="1" x14ac:dyDescent="0.3">
      <c r="C161" t="s">
        <v>66</v>
      </c>
      <c r="D161" t="s">
        <v>67</v>
      </c>
      <c r="E161" t="s">
        <v>68</v>
      </c>
      <c r="F161" t="s">
        <v>24</v>
      </c>
      <c r="G161" t="s">
        <v>16</v>
      </c>
      <c r="H161" s="5">
        <v>114425.19</v>
      </c>
      <c r="I161" t="s">
        <v>17</v>
      </c>
      <c r="J161" s="6">
        <v>43857</v>
      </c>
      <c r="K161">
        <v>1</v>
      </c>
      <c r="L161" t="s">
        <v>18</v>
      </c>
      <c r="M161" t="s">
        <v>45</v>
      </c>
      <c r="N161" s="9">
        <v>4.4027397260273968</v>
      </c>
      <c r="O161" t="s">
        <v>20</v>
      </c>
    </row>
    <row r="162" spans="3:15" hidden="1" x14ac:dyDescent="0.3">
      <c r="C162" t="s">
        <v>121</v>
      </c>
      <c r="D162" t="s">
        <v>122</v>
      </c>
      <c r="E162" t="s">
        <v>123</v>
      </c>
      <c r="F162" t="s">
        <v>15</v>
      </c>
      <c r="G162" t="s">
        <v>124</v>
      </c>
      <c r="H162" s="5">
        <v>104335.03999999999</v>
      </c>
      <c r="I162" t="s">
        <v>17</v>
      </c>
      <c r="J162" s="6">
        <v>43874</v>
      </c>
      <c r="K162">
        <v>1</v>
      </c>
      <c r="L162" t="s">
        <v>18</v>
      </c>
      <c r="M162" t="s">
        <v>72</v>
      </c>
      <c r="N162" s="9">
        <v>4.3561643835616435</v>
      </c>
      <c r="O162" t="s">
        <v>20</v>
      </c>
    </row>
    <row r="163" spans="3:15" hidden="1" x14ac:dyDescent="0.3">
      <c r="C163" t="s">
        <v>288</v>
      </c>
      <c r="D163" t="s">
        <v>289</v>
      </c>
      <c r="E163" t="s">
        <v>290</v>
      </c>
      <c r="F163" t="s">
        <v>24</v>
      </c>
      <c r="G163" t="s">
        <v>25</v>
      </c>
      <c r="H163" s="5">
        <v>86558.58</v>
      </c>
      <c r="I163" t="s">
        <v>26</v>
      </c>
      <c r="J163" s="6">
        <v>43887</v>
      </c>
      <c r="K163">
        <v>1</v>
      </c>
      <c r="L163" t="s">
        <v>37</v>
      </c>
      <c r="M163" t="s">
        <v>19</v>
      </c>
      <c r="N163" s="9">
        <v>4.3205479452054796</v>
      </c>
      <c r="O163" t="s">
        <v>20</v>
      </c>
    </row>
    <row r="164" spans="3:15" hidden="1" x14ac:dyDescent="0.3">
      <c r="C164" t="s">
        <v>374</v>
      </c>
      <c r="D164" t="s">
        <v>375</v>
      </c>
      <c r="E164" t="s">
        <v>376</v>
      </c>
      <c r="F164" t="s">
        <v>15</v>
      </c>
      <c r="G164" t="s">
        <v>32</v>
      </c>
      <c r="H164" s="5">
        <v>111815.49</v>
      </c>
      <c r="I164" t="s">
        <v>17</v>
      </c>
      <c r="J164" s="6">
        <v>43895</v>
      </c>
      <c r="K164">
        <v>0.7</v>
      </c>
      <c r="L164" t="s">
        <v>76</v>
      </c>
      <c r="M164" t="s">
        <v>19</v>
      </c>
      <c r="N164" s="9">
        <v>4.2986301369863016</v>
      </c>
      <c r="O164" t="s">
        <v>28</v>
      </c>
    </row>
    <row r="165" spans="3:15" hidden="1" x14ac:dyDescent="0.3">
      <c r="C165" t="s">
        <v>374</v>
      </c>
      <c r="D165" t="s">
        <v>375</v>
      </c>
      <c r="E165" t="s">
        <v>376</v>
      </c>
      <c r="F165" t="s">
        <v>15</v>
      </c>
      <c r="G165" t="s">
        <v>32</v>
      </c>
      <c r="H165" s="5">
        <v>111815.49</v>
      </c>
      <c r="I165" t="s">
        <v>17</v>
      </c>
      <c r="J165" s="6">
        <v>43895</v>
      </c>
      <c r="K165">
        <v>0.7</v>
      </c>
      <c r="L165" t="s">
        <v>76</v>
      </c>
      <c r="M165" t="s">
        <v>19</v>
      </c>
      <c r="N165" s="9">
        <v>4.2986301369863016</v>
      </c>
      <c r="O165" t="s">
        <v>28</v>
      </c>
    </row>
    <row r="166" spans="3:15" hidden="1" x14ac:dyDescent="0.3">
      <c r="C166" t="s">
        <v>735</v>
      </c>
      <c r="D166" t="s">
        <v>736</v>
      </c>
      <c r="E166" t="s">
        <v>737</v>
      </c>
      <c r="F166" t="s">
        <v>24</v>
      </c>
      <c r="G166" t="s">
        <v>105</v>
      </c>
      <c r="H166" s="5">
        <v>78020.39</v>
      </c>
      <c r="I166" t="s">
        <v>26</v>
      </c>
      <c r="J166" s="6">
        <v>43899</v>
      </c>
      <c r="K166">
        <v>1</v>
      </c>
      <c r="L166" t="s">
        <v>18</v>
      </c>
      <c r="M166" t="s">
        <v>19</v>
      </c>
      <c r="N166" s="9">
        <v>4.2876712328767121</v>
      </c>
      <c r="O166" t="s">
        <v>20</v>
      </c>
    </row>
    <row r="167" spans="3:15" x14ac:dyDescent="0.3">
      <c r="C167" t="s">
        <v>29</v>
      </c>
      <c r="D167" t="s">
        <v>30</v>
      </c>
      <c r="E167" t="s">
        <v>31</v>
      </c>
      <c r="F167" t="s">
        <v>24</v>
      </c>
      <c r="G167" t="s">
        <v>32</v>
      </c>
      <c r="H167" s="5">
        <v>120000</v>
      </c>
      <c r="I167" t="s">
        <v>17</v>
      </c>
      <c r="J167" s="6">
        <v>43902</v>
      </c>
      <c r="K167">
        <v>0.9</v>
      </c>
      <c r="L167" t="s">
        <v>18</v>
      </c>
      <c r="M167" t="s">
        <v>19</v>
      </c>
      <c r="N167" s="9">
        <v>4.279452054794521</v>
      </c>
      <c r="O167" t="s">
        <v>28</v>
      </c>
    </row>
    <row r="168" spans="3:15" hidden="1" x14ac:dyDescent="0.3">
      <c r="C168" t="s">
        <v>599</v>
      </c>
      <c r="D168" t="s">
        <v>600</v>
      </c>
      <c r="E168" t="s">
        <v>601</v>
      </c>
      <c r="F168" t="s">
        <v>15</v>
      </c>
      <c r="G168" t="s">
        <v>101</v>
      </c>
      <c r="H168" s="5">
        <v>102515.81</v>
      </c>
      <c r="I168" t="s">
        <v>17</v>
      </c>
      <c r="J168" s="6">
        <v>43902</v>
      </c>
      <c r="K168">
        <v>1</v>
      </c>
      <c r="L168" t="s">
        <v>37</v>
      </c>
      <c r="M168" t="s">
        <v>84</v>
      </c>
      <c r="N168" s="9">
        <v>4.279452054794521</v>
      </c>
      <c r="O168" t="s">
        <v>20</v>
      </c>
    </row>
    <row r="169" spans="3:15" hidden="1" x14ac:dyDescent="0.3">
      <c r="C169" t="s">
        <v>504</v>
      </c>
      <c r="D169" t="s">
        <v>505</v>
      </c>
      <c r="E169" t="s">
        <v>506</v>
      </c>
      <c r="F169" t="s">
        <v>24</v>
      </c>
      <c r="G169" t="s">
        <v>101</v>
      </c>
      <c r="H169" s="5">
        <v>114177.23</v>
      </c>
      <c r="I169" t="s">
        <v>17</v>
      </c>
      <c r="J169" s="6">
        <v>43908</v>
      </c>
      <c r="K169">
        <v>1</v>
      </c>
      <c r="L169" t="s">
        <v>18</v>
      </c>
      <c r="M169" t="s">
        <v>45</v>
      </c>
      <c r="N169" s="9">
        <v>4.2630136986301368</v>
      </c>
      <c r="O169" t="s">
        <v>20</v>
      </c>
    </row>
    <row r="170" spans="3:15" hidden="1" x14ac:dyDescent="0.3">
      <c r="C170" t="s">
        <v>434</v>
      </c>
      <c r="D170" t="s">
        <v>435</v>
      </c>
      <c r="E170" t="s">
        <v>436</v>
      </c>
      <c r="F170" t="s">
        <v>15</v>
      </c>
      <c r="G170" t="s">
        <v>25</v>
      </c>
      <c r="H170" s="5">
        <v>110042.37</v>
      </c>
      <c r="I170" t="s">
        <v>17</v>
      </c>
      <c r="J170" s="6">
        <v>43914</v>
      </c>
      <c r="K170">
        <v>1</v>
      </c>
      <c r="L170" t="s">
        <v>18</v>
      </c>
      <c r="M170" t="s">
        <v>72</v>
      </c>
      <c r="N170" s="9">
        <v>4.2465753424657535</v>
      </c>
      <c r="O170" t="s">
        <v>20</v>
      </c>
    </row>
    <row r="171" spans="3:15" hidden="1" x14ac:dyDescent="0.3">
      <c r="C171" t="s">
        <v>466</v>
      </c>
      <c r="D171" t="s">
        <v>467</v>
      </c>
      <c r="E171" t="s">
        <v>468</v>
      </c>
      <c r="F171" t="s">
        <v>15</v>
      </c>
      <c r="G171" t="s">
        <v>131</v>
      </c>
      <c r="H171" s="5">
        <v>28481.16</v>
      </c>
      <c r="I171" t="s">
        <v>65</v>
      </c>
      <c r="J171" s="6">
        <v>43916</v>
      </c>
      <c r="K171">
        <v>1</v>
      </c>
      <c r="L171" t="s">
        <v>18</v>
      </c>
      <c r="M171" t="s">
        <v>41</v>
      </c>
      <c r="N171" s="9">
        <v>4.2410958904109588</v>
      </c>
      <c r="O171" t="s">
        <v>20</v>
      </c>
    </row>
    <row r="172" spans="3:15" hidden="1" x14ac:dyDescent="0.3">
      <c r="C172" t="s">
        <v>466</v>
      </c>
      <c r="D172" t="s">
        <v>617</v>
      </c>
      <c r="E172" t="s">
        <v>618</v>
      </c>
      <c r="F172" t="s">
        <v>15</v>
      </c>
      <c r="G172" t="s">
        <v>131</v>
      </c>
      <c r="H172" s="5">
        <v>28481.16</v>
      </c>
      <c r="I172" t="s">
        <v>65</v>
      </c>
      <c r="J172" s="6">
        <v>43916</v>
      </c>
      <c r="K172">
        <v>1</v>
      </c>
      <c r="L172" t="s">
        <v>18</v>
      </c>
      <c r="M172" t="s">
        <v>41</v>
      </c>
      <c r="N172" s="9">
        <v>4.2410958904109588</v>
      </c>
      <c r="O172" t="s">
        <v>20</v>
      </c>
    </row>
    <row r="173" spans="3:15" hidden="1" x14ac:dyDescent="0.3">
      <c r="C173" t="s">
        <v>669</v>
      </c>
      <c r="D173" t="s">
        <v>670</v>
      </c>
      <c r="E173" t="s">
        <v>671</v>
      </c>
      <c r="F173" t="s">
        <v>15</v>
      </c>
      <c r="G173" t="s">
        <v>124</v>
      </c>
      <c r="H173" s="5">
        <v>77743.149999999994</v>
      </c>
      <c r="I173" t="s">
        <v>26</v>
      </c>
      <c r="J173" s="6">
        <v>43920</v>
      </c>
      <c r="K173">
        <v>1</v>
      </c>
      <c r="L173" t="s">
        <v>18</v>
      </c>
      <c r="M173" t="s">
        <v>84</v>
      </c>
      <c r="N173" s="9">
        <v>4.2301369863013702</v>
      </c>
      <c r="O173" t="s">
        <v>20</v>
      </c>
    </row>
    <row r="174" spans="3:15" hidden="1" x14ac:dyDescent="0.3">
      <c r="C174" t="s">
        <v>710</v>
      </c>
      <c r="D174" t="s">
        <v>711</v>
      </c>
      <c r="E174" t="s">
        <v>712</v>
      </c>
      <c r="F174" t="s">
        <v>15</v>
      </c>
      <c r="G174" t="s">
        <v>105</v>
      </c>
      <c r="H174" s="5">
        <v>91314.75</v>
      </c>
      <c r="I174" t="s">
        <v>26</v>
      </c>
      <c r="J174" s="6">
        <v>43931</v>
      </c>
      <c r="K174">
        <v>1</v>
      </c>
      <c r="L174" t="s">
        <v>37</v>
      </c>
      <c r="M174" t="s">
        <v>27</v>
      </c>
      <c r="N174" s="9">
        <v>4.2</v>
      </c>
      <c r="O174" t="s">
        <v>20</v>
      </c>
    </row>
    <row r="175" spans="3:15" hidden="1" x14ac:dyDescent="0.3">
      <c r="C175" t="s">
        <v>228</v>
      </c>
      <c r="D175" t="s">
        <v>229</v>
      </c>
      <c r="E175" t="s">
        <v>230</v>
      </c>
      <c r="F175" t="s">
        <v>24</v>
      </c>
      <c r="G175" t="s">
        <v>58</v>
      </c>
      <c r="H175" s="5">
        <v>59434.18</v>
      </c>
      <c r="I175" t="s">
        <v>26</v>
      </c>
      <c r="J175" s="6">
        <v>43931</v>
      </c>
      <c r="K175">
        <v>1</v>
      </c>
      <c r="L175" t="s">
        <v>76</v>
      </c>
      <c r="M175" t="s">
        <v>27</v>
      </c>
      <c r="N175" s="9">
        <v>4.2</v>
      </c>
      <c r="O175" t="s">
        <v>20</v>
      </c>
    </row>
    <row r="176" spans="3:15" hidden="1" x14ac:dyDescent="0.3">
      <c r="C176" t="s">
        <v>507</v>
      </c>
      <c r="D176" t="s">
        <v>508</v>
      </c>
      <c r="E176" t="s">
        <v>509</v>
      </c>
      <c r="F176" t="s">
        <v>24</v>
      </c>
      <c r="G176" t="s">
        <v>97</v>
      </c>
      <c r="H176" s="5">
        <v>100731.95</v>
      </c>
      <c r="I176" t="s">
        <v>17</v>
      </c>
      <c r="J176" s="6">
        <v>43936</v>
      </c>
      <c r="K176">
        <v>1</v>
      </c>
      <c r="L176" t="s">
        <v>18</v>
      </c>
      <c r="M176" t="s">
        <v>77</v>
      </c>
      <c r="N176" s="9">
        <v>4.1863013698630134</v>
      </c>
      <c r="O176" t="s">
        <v>20</v>
      </c>
    </row>
    <row r="177" spans="3:15" hidden="1" x14ac:dyDescent="0.3">
      <c r="C177" t="s">
        <v>318</v>
      </c>
      <c r="D177" t="s">
        <v>319</v>
      </c>
      <c r="E177" t="s">
        <v>320</v>
      </c>
      <c r="F177" t="s">
        <v>24</v>
      </c>
      <c r="G177" t="s">
        <v>105</v>
      </c>
      <c r="H177" s="5">
        <v>41934.71</v>
      </c>
      <c r="I177" t="s">
        <v>65</v>
      </c>
      <c r="J177" s="6">
        <v>43943</v>
      </c>
      <c r="K177">
        <v>1</v>
      </c>
      <c r="L177" t="s">
        <v>18</v>
      </c>
      <c r="M177" t="s">
        <v>19</v>
      </c>
      <c r="N177" s="9">
        <v>4.1671232876712327</v>
      </c>
      <c r="O177" t="s">
        <v>20</v>
      </c>
    </row>
    <row r="178" spans="3:15" hidden="1" x14ac:dyDescent="0.3">
      <c r="C178" t="s">
        <v>525</v>
      </c>
      <c r="D178" t="s">
        <v>526</v>
      </c>
      <c r="E178" t="s">
        <v>527</v>
      </c>
      <c r="F178" t="s">
        <v>15</v>
      </c>
      <c r="G178" t="s">
        <v>16</v>
      </c>
      <c r="H178" s="5">
        <v>109143.17</v>
      </c>
      <c r="I178" t="s">
        <v>17</v>
      </c>
      <c r="J178" s="6">
        <v>43945</v>
      </c>
      <c r="K178">
        <v>1</v>
      </c>
      <c r="L178" t="s">
        <v>18</v>
      </c>
      <c r="M178" t="s">
        <v>45</v>
      </c>
      <c r="N178" s="9">
        <v>4.161643835616438</v>
      </c>
      <c r="O178" t="s">
        <v>20</v>
      </c>
    </row>
    <row r="179" spans="3:15" hidden="1" x14ac:dyDescent="0.3">
      <c r="C179" t="s">
        <v>201</v>
      </c>
      <c r="D179" t="s">
        <v>202</v>
      </c>
      <c r="E179" t="s">
        <v>203</v>
      </c>
      <c r="F179" t="s">
        <v>24</v>
      </c>
      <c r="G179" t="s">
        <v>36</v>
      </c>
      <c r="H179" s="5">
        <v>116767.63</v>
      </c>
      <c r="I179" t="s">
        <v>17</v>
      </c>
      <c r="J179" s="6">
        <v>43949</v>
      </c>
      <c r="K179">
        <v>0.4</v>
      </c>
      <c r="L179" t="s">
        <v>76</v>
      </c>
      <c r="M179" t="s">
        <v>84</v>
      </c>
      <c r="N179" s="9">
        <v>4.1506849315068495</v>
      </c>
      <c r="O179" t="s">
        <v>28</v>
      </c>
    </row>
    <row r="180" spans="3:15" hidden="1" x14ac:dyDescent="0.3">
      <c r="C180" t="s">
        <v>201</v>
      </c>
      <c r="D180" t="s">
        <v>619</v>
      </c>
      <c r="E180" t="s">
        <v>620</v>
      </c>
      <c r="F180" t="s">
        <v>24</v>
      </c>
      <c r="G180" t="s">
        <v>36</v>
      </c>
      <c r="H180" s="5">
        <v>116767.63</v>
      </c>
      <c r="I180" t="s">
        <v>17</v>
      </c>
      <c r="J180" s="6">
        <v>43949</v>
      </c>
      <c r="K180">
        <v>0.4</v>
      </c>
      <c r="L180" t="s">
        <v>76</v>
      </c>
      <c r="M180" t="s">
        <v>84</v>
      </c>
      <c r="N180" s="9">
        <v>4.1506849315068495</v>
      </c>
      <c r="O180" t="s">
        <v>28</v>
      </c>
    </row>
    <row r="181" spans="3:15" hidden="1" x14ac:dyDescent="0.3">
      <c r="C181" t="s">
        <v>386</v>
      </c>
      <c r="D181" t="s">
        <v>387</v>
      </c>
      <c r="E181" t="s">
        <v>388</v>
      </c>
      <c r="F181" t="s">
        <v>15</v>
      </c>
      <c r="G181" t="s">
        <v>25</v>
      </c>
      <c r="H181" s="5">
        <v>88511.17</v>
      </c>
      <c r="I181" t="s">
        <v>26</v>
      </c>
      <c r="J181" s="6">
        <v>43950</v>
      </c>
      <c r="K181">
        <v>1</v>
      </c>
      <c r="L181" t="s">
        <v>18</v>
      </c>
      <c r="M181" t="s">
        <v>72</v>
      </c>
      <c r="N181" s="9">
        <v>4.1479452054794521</v>
      </c>
      <c r="O181" t="s">
        <v>20</v>
      </c>
    </row>
    <row r="182" spans="3:15" hidden="1" x14ac:dyDescent="0.3">
      <c r="C182" t="s">
        <v>258</v>
      </c>
      <c r="D182" t="s">
        <v>259</v>
      </c>
      <c r="E182" t="s">
        <v>260</v>
      </c>
      <c r="F182" t="s">
        <v>15</v>
      </c>
      <c r="G182" t="s">
        <v>54</v>
      </c>
      <c r="H182" s="5">
        <v>65699.02</v>
      </c>
      <c r="I182" t="s">
        <v>26</v>
      </c>
      <c r="J182" s="6">
        <v>43951</v>
      </c>
      <c r="K182">
        <v>1</v>
      </c>
      <c r="L182" t="s">
        <v>18</v>
      </c>
      <c r="M182" t="s">
        <v>72</v>
      </c>
      <c r="N182" s="9">
        <v>4.1452054794520548</v>
      </c>
      <c r="O182" t="s">
        <v>20</v>
      </c>
    </row>
    <row r="183" spans="3:15" hidden="1" x14ac:dyDescent="0.3">
      <c r="C183" t="s">
        <v>401</v>
      </c>
      <c r="D183" t="s">
        <v>402</v>
      </c>
      <c r="E183" t="s">
        <v>403</v>
      </c>
      <c r="F183" t="s">
        <v>15</v>
      </c>
      <c r="G183" t="s">
        <v>131</v>
      </c>
      <c r="H183" s="5">
        <v>99460.78</v>
      </c>
      <c r="I183" t="s">
        <v>26</v>
      </c>
      <c r="J183" s="6">
        <v>43956</v>
      </c>
      <c r="K183">
        <v>1</v>
      </c>
      <c r="L183" t="s">
        <v>18</v>
      </c>
      <c r="M183" t="s">
        <v>19</v>
      </c>
      <c r="N183" s="9">
        <v>4.1315068493150688</v>
      </c>
      <c r="O183" t="s">
        <v>20</v>
      </c>
    </row>
    <row r="184" spans="3:15" hidden="1" x14ac:dyDescent="0.3">
      <c r="C184" t="s">
        <v>210</v>
      </c>
      <c r="D184" t="s">
        <v>211</v>
      </c>
      <c r="E184" t="s">
        <v>212</v>
      </c>
      <c r="F184" t="s">
        <v>24</v>
      </c>
      <c r="G184" t="s">
        <v>124</v>
      </c>
      <c r="H184" s="5">
        <v>38438.239999999998</v>
      </c>
      <c r="I184" t="s">
        <v>65</v>
      </c>
      <c r="J184" s="6">
        <v>43962</v>
      </c>
      <c r="K184">
        <v>1</v>
      </c>
      <c r="L184" t="s">
        <v>18</v>
      </c>
      <c r="M184" t="s">
        <v>84</v>
      </c>
      <c r="N184" s="9">
        <v>4.1150684931506847</v>
      </c>
      <c r="O184" t="s">
        <v>20</v>
      </c>
    </row>
    <row r="185" spans="3:15" hidden="1" x14ac:dyDescent="0.3">
      <c r="C185" t="s">
        <v>210</v>
      </c>
      <c r="D185" t="s">
        <v>490</v>
      </c>
      <c r="E185" t="s">
        <v>491</v>
      </c>
      <c r="F185" t="s">
        <v>24</v>
      </c>
      <c r="G185" t="s">
        <v>124</v>
      </c>
      <c r="H185" s="5">
        <v>38438.239999999998</v>
      </c>
      <c r="I185" t="s">
        <v>65</v>
      </c>
      <c r="J185" s="6">
        <v>43962</v>
      </c>
      <c r="K185">
        <v>1</v>
      </c>
      <c r="L185" t="s">
        <v>18</v>
      </c>
      <c r="M185" t="s">
        <v>84</v>
      </c>
      <c r="N185" s="9">
        <v>4.1150684931506847</v>
      </c>
      <c r="O185" t="s">
        <v>20</v>
      </c>
    </row>
    <row r="186" spans="3:15" hidden="1" x14ac:dyDescent="0.3">
      <c r="C186" t="s">
        <v>138</v>
      </c>
      <c r="D186" t="s">
        <v>139</v>
      </c>
      <c r="E186" t="s">
        <v>140</v>
      </c>
      <c r="F186" t="s">
        <v>15</v>
      </c>
      <c r="G186" t="s">
        <v>25</v>
      </c>
      <c r="H186" s="5">
        <v>73360.38</v>
      </c>
      <c r="I186" t="s">
        <v>26</v>
      </c>
      <c r="J186" s="6">
        <v>43972</v>
      </c>
      <c r="K186">
        <v>1</v>
      </c>
      <c r="L186" t="s">
        <v>76</v>
      </c>
      <c r="M186" t="s">
        <v>19</v>
      </c>
      <c r="N186" s="9">
        <v>4.087671232876712</v>
      </c>
      <c r="O186" t="s">
        <v>20</v>
      </c>
    </row>
    <row r="187" spans="3:15" hidden="1" x14ac:dyDescent="0.3">
      <c r="C187" t="s">
        <v>138</v>
      </c>
      <c r="D187" t="s">
        <v>139</v>
      </c>
      <c r="E187" t="s">
        <v>140</v>
      </c>
      <c r="F187" t="s">
        <v>15</v>
      </c>
      <c r="G187" t="s">
        <v>25</v>
      </c>
      <c r="H187" s="5">
        <v>73360.38</v>
      </c>
      <c r="I187" t="s">
        <v>26</v>
      </c>
      <c r="J187" s="6">
        <v>43972</v>
      </c>
      <c r="K187">
        <v>1</v>
      </c>
      <c r="L187" t="s">
        <v>76</v>
      </c>
      <c r="M187" t="s">
        <v>19</v>
      </c>
      <c r="N187" s="9">
        <v>4.087671232876712</v>
      </c>
      <c r="O187" t="s">
        <v>20</v>
      </c>
    </row>
    <row r="188" spans="3:15" hidden="1" x14ac:dyDescent="0.3">
      <c r="C188" t="s">
        <v>306</v>
      </c>
      <c r="D188" t="s">
        <v>307</v>
      </c>
      <c r="E188" t="s">
        <v>308</v>
      </c>
      <c r="F188" t="s">
        <v>15</v>
      </c>
      <c r="G188" t="s">
        <v>16</v>
      </c>
      <c r="H188" s="5">
        <v>47362.62</v>
      </c>
      <c r="I188" t="s">
        <v>65</v>
      </c>
      <c r="J188" s="6">
        <v>43973</v>
      </c>
      <c r="K188">
        <v>1</v>
      </c>
      <c r="L188" t="s">
        <v>76</v>
      </c>
      <c r="M188" t="s">
        <v>19</v>
      </c>
      <c r="N188" s="9">
        <v>4.0849315068493155</v>
      </c>
      <c r="O188" t="s">
        <v>20</v>
      </c>
    </row>
    <row r="189" spans="3:15" hidden="1" x14ac:dyDescent="0.3">
      <c r="C189" t="s">
        <v>336</v>
      </c>
      <c r="D189" t="s">
        <v>337</v>
      </c>
      <c r="E189" t="s">
        <v>338</v>
      </c>
      <c r="F189" t="s">
        <v>15</v>
      </c>
      <c r="G189" t="s">
        <v>124</v>
      </c>
      <c r="H189" s="5">
        <v>115191.38</v>
      </c>
      <c r="I189" t="s">
        <v>17</v>
      </c>
      <c r="J189" s="6">
        <v>44004</v>
      </c>
      <c r="K189">
        <v>1</v>
      </c>
      <c r="L189" t="s">
        <v>18</v>
      </c>
      <c r="M189" t="s">
        <v>41</v>
      </c>
      <c r="N189" s="9">
        <v>4</v>
      </c>
      <c r="O189" t="s">
        <v>20</v>
      </c>
    </row>
    <row r="190" spans="3:15" hidden="1" x14ac:dyDescent="0.3">
      <c r="C190" t="s">
        <v>551</v>
      </c>
      <c r="D190" t="s">
        <v>552</v>
      </c>
      <c r="E190" t="s">
        <v>553</v>
      </c>
      <c r="F190" t="s">
        <v>24</v>
      </c>
      <c r="G190" t="s">
        <v>32</v>
      </c>
      <c r="H190" s="5">
        <v>109163.39</v>
      </c>
      <c r="I190" t="s">
        <v>17</v>
      </c>
      <c r="J190" s="6">
        <v>44019</v>
      </c>
      <c r="K190">
        <v>0.8</v>
      </c>
      <c r="L190" t="s">
        <v>18</v>
      </c>
      <c r="M190" t="s">
        <v>27</v>
      </c>
      <c r="N190" s="9">
        <v>3.9589041095890409</v>
      </c>
      <c r="O190" t="s">
        <v>28</v>
      </c>
    </row>
    <row r="191" spans="3:15" hidden="1" x14ac:dyDescent="0.3">
      <c r="C191" t="s">
        <v>651</v>
      </c>
      <c r="D191" t="s">
        <v>652</v>
      </c>
      <c r="E191" t="s">
        <v>653</v>
      </c>
      <c r="F191" t="s">
        <v>15</v>
      </c>
      <c r="G191" t="s">
        <v>25</v>
      </c>
      <c r="H191" s="5">
        <v>106400.02</v>
      </c>
      <c r="I191" t="s">
        <v>17</v>
      </c>
      <c r="J191" s="6">
        <v>44021</v>
      </c>
      <c r="K191">
        <v>1</v>
      </c>
      <c r="L191" t="s">
        <v>76</v>
      </c>
      <c r="M191" t="s">
        <v>84</v>
      </c>
      <c r="N191" s="9">
        <v>3.9534246575342467</v>
      </c>
      <c r="O191" t="s">
        <v>20</v>
      </c>
    </row>
    <row r="192" spans="3:15" hidden="1" x14ac:dyDescent="0.3">
      <c r="C192" t="s">
        <v>651</v>
      </c>
      <c r="D192" t="s">
        <v>675</v>
      </c>
      <c r="E192" t="s">
        <v>676</v>
      </c>
      <c r="F192" t="s">
        <v>15</v>
      </c>
      <c r="G192" t="s">
        <v>25</v>
      </c>
      <c r="H192" s="5">
        <v>106400.02</v>
      </c>
      <c r="I192" t="s">
        <v>17</v>
      </c>
      <c r="J192" s="6">
        <v>44021</v>
      </c>
      <c r="K192">
        <v>1</v>
      </c>
      <c r="L192" t="s">
        <v>76</v>
      </c>
      <c r="M192" t="s">
        <v>84</v>
      </c>
      <c r="N192" s="9">
        <v>3.9534246575342467</v>
      </c>
      <c r="O192" t="s">
        <v>20</v>
      </c>
    </row>
    <row r="193" spans="3:15" hidden="1" x14ac:dyDescent="0.3">
      <c r="C193" t="s">
        <v>627</v>
      </c>
      <c r="D193" t="s">
        <v>628</v>
      </c>
      <c r="E193" t="s">
        <v>629</v>
      </c>
      <c r="F193" t="s">
        <v>24</v>
      </c>
      <c r="G193" t="s">
        <v>36</v>
      </c>
      <c r="H193" s="5">
        <v>96135.75</v>
      </c>
      <c r="I193" t="s">
        <v>26</v>
      </c>
      <c r="J193" s="6">
        <v>44025</v>
      </c>
      <c r="K193">
        <v>0.3</v>
      </c>
      <c r="L193" t="s">
        <v>18</v>
      </c>
      <c r="M193" t="s">
        <v>45</v>
      </c>
      <c r="N193" s="9">
        <v>3.9424657534246577</v>
      </c>
      <c r="O193" t="s">
        <v>28</v>
      </c>
    </row>
    <row r="194" spans="3:15" hidden="1" x14ac:dyDescent="0.3">
      <c r="C194" t="s">
        <v>697</v>
      </c>
      <c r="D194" t="s">
        <v>133</v>
      </c>
      <c r="E194" t="s">
        <v>134</v>
      </c>
      <c r="F194" t="s">
        <v>15</v>
      </c>
      <c r="G194" t="s">
        <v>25</v>
      </c>
      <c r="H194" s="5">
        <v>90884.32</v>
      </c>
      <c r="I194" t="s">
        <v>26</v>
      </c>
      <c r="J194" s="6">
        <v>44039</v>
      </c>
      <c r="K194">
        <v>0.5</v>
      </c>
      <c r="L194" t="s">
        <v>18</v>
      </c>
      <c r="M194" t="s">
        <v>72</v>
      </c>
      <c r="N194" s="9">
        <v>3.904109589041096</v>
      </c>
      <c r="O194" t="s">
        <v>28</v>
      </c>
    </row>
    <row r="195" spans="3:15" hidden="1" x14ac:dyDescent="0.3">
      <c r="C195" t="s">
        <v>159</v>
      </c>
      <c r="D195" t="s">
        <v>160</v>
      </c>
      <c r="E195" t="s">
        <v>161</v>
      </c>
      <c r="F195" t="s">
        <v>15</v>
      </c>
      <c r="G195" t="s">
        <v>36</v>
      </c>
      <c r="H195" s="5">
        <v>114691.03</v>
      </c>
      <c r="I195" t="s">
        <v>17</v>
      </c>
      <c r="J195" s="6">
        <v>44039</v>
      </c>
      <c r="K195">
        <v>1</v>
      </c>
      <c r="L195" t="s">
        <v>76</v>
      </c>
      <c r="M195" t="s">
        <v>45</v>
      </c>
      <c r="N195" s="9">
        <v>3.904109589041096</v>
      </c>
      <c r="O195" t="s">
        <v>20</v>
      </c>
    </row>
    <row r="196" spans="3:15" hidden="1" x14ac:dyDescent="0.3">
      <c r="C196" t="s">
        <v>168</v>
      </c>
      <c r="D196" t="s">
        <v>169</v>
      </c>
      <c r="E196" t="s">
        <v>170</v>
      </c>
      <c r="F196" t="s">
        <v>15</v>
      </c>
      <c r="G196" t="s">
        <v>25</v>
      </c>
      <c r="H196" s="5">
        <v>80169.42</v>
      </c>
      <c r="I196" t="s">
        <v>26</v>
      </c>
      <c r="J196" s="6">
        <v>44053</v>
      </c>
      <c r="K196">
        <v>1</v>
      </c>
      <c r="L196" t="s">
        <v>18</v>
      </c>
      <c r="M196" t="s">
        <v>77</v>
      </c>
      <c r="N196" s="9">
        <v>3.8657534246575342</v>
      </c>
      <c r="O196" t="s">
        <v>20</v>
      </c>
    </row>
    <row r="197" spans="3:15" hidden="1" x14ac:dyDescent="0.3">
      <c r="C197" t="s">
        <v>168</v>
      </c>
      <c r="D197" t="s">
        <v>169</v>
      </c>
      <c r="E197" t="s">
        <v>170</v>
      </c>
      <c r="F197" t="s">
        <v>15</v>
      </c>
      <c r="G197" t="s">
        <v>25</v>
      </c>
      <c r="H197" s="5">
        <v>80169.42</v>
      </c>
      <c r="I197" t="s">
        <v>26</v>
      </c>
      <c r="J197" s="6">
        <v>44053</v>
      </c>
      <c r="K197">
        <v>1</v>
      </c>
      <c r="L197" t="s">
        <v>18</v>
      </c>
      <c r="M197" t="s">
        <v>77</v>
      </c>
      <c r="N197" s="9">
        <v>3.8657534246575342</v>
      </c>
      <c r="O197" t="s">
        <v>20</v>
      </c>
    </row>
    <row r="198" spans="3:15" hidden="1" x14ac:dyDescent="0.3">
      <c r="C198" t="s">
        <v>416</v>
      </c>
      <c r="D198" t="s">
        <v>417</v>
      </c>
      <c r="E198" t="s">
        <v>418</v>
      </c>
      <c r="F198" t="s">
        <v>24</v>
      </c>
      <c r="G198" t="s">
        <v>54</v>
      </c>
      <c r="H198" s="5">
        <v>68008.55</v>
      </c>
      <c r="I198" t="s">
        <v>26</v>
      </c>
      <c r="J198" s="6">
        <v>44062</v>
      </c>
      <c r="K198">
        <v>1</v>
      </c>
      <c r="L198" t="s">
        <v>18</v>
      </c>
      <c r="M198" t="s">
        <v>77</v>
      </c>
      <c r="N198" s="9">
        <v>3.8410958904109589</v>
      </c>
      <c r="O198" t="s">
        <v>20</v>
      </c>
    </row>
    <row r="199" spans="3:15" hidden="1" x14ac:dyDescent="0.3">
      <c r="C199" t="s">
        <v>153</v>
      </c>
      <c r="D199" t="s">
        <v>154</v>
      </c>
      <c r="E199" t="s">
        <v>155</v>
      </c>
      <c r="F199" t="s">
        <v>24</v>
      </c>
      <c r="G199" t="s">
        <v>50</v>
      </c>
      <c r="H199" s="5">
        <v>100371.31</v>
      </c>
      <c r="I199" t="s">
        <v>17</v>
      </c>
      <c r="J199" s="6">
        <v>44067</v>
      </c>
      <c r="K199">
        <v>0.8</v>
      </c>
      <c r="L199" t="s">
        <v>37</v>
      </c>
      <c r="M199" t="s">
        <v>77</v>
      </c>
      <c r="N199" s="9">
        <v>3.8273972602739725</v>
      </c>
      <c r="O199" t="s">
        <v>28</v>
      </c>
    </row>
    <row r="200" spans="3:15" hidden="1" x14ac:dyDescent="0.3">
      <c r="C200" t="s">
        <v>198</v>
      </c>
      <c r="D200" t="s">
        <v>199</v>
      </c>
      <c r="E200" t="s">
        <v>200</v>
      </c>
      <c r="F200" t="s">
        <v>24</v>
      </c>
      <c r="G200" t="s">
        <v>97</v>
      </c>
      <c r="H200" s="5">
        <v>35943.620000000003</v>
      </c>
      <c r="I200" t="s">
        <v>65</v>
      </c>
      <c r="J200" s="6">
        <v>44078</v>
      </c>
      <c r="K200">
        <v>1</v>
      </c>
      <c r="L200" t="s">
        <v>18</v>
      </c>
      <c r="M200" t="s">
        <v>72</v>
      </c>
      <c r="N200" s="9">
        <v>3.7972602739726029</v>
      </c>
      <c r="O200" t="s">
        <v>20</v>
      </c>
    </row>
    <row r="201" spans="3:15" hidden="1" x14ac:dyDescent="0.3">
      <c r="C201" t="s">
        <v>576</v>
      </c>
      <c r="D201" t="s">
        <v>238</v>
      </c>
      <c r="E201" t="s">
        <v>577</v>
      </c>
      <c r="F201" t="s">
        <v>24</v>
      </c>
      <c r="G201" t="s">
        <v>124</v>
      </c>
      <c r="H201" s="5">
        <v>91929.69</v>
      </c>
      <c r="I201" t="s">
        <v>26</v>
      </c>
      <c r="J201" s="6">
        <v>44085</v>
      </c>
      <c r="K201">
        <v>1</v>
      </c>
      <c r="L201" t="s">
        <v>37</v>
      </c>
      <c r="M201" t="s">
        <v>19</v>
      </c>
      <c r="N201" s="9">
        <v>3.7780821917808218</v>
      </c>
      <c r="O201" t="s">
        <v>20</v>
      </c>
    </row>
    <row r="202" spans="3:15" hidden="1" x14ac:dyDescent="0.3">
      <c r="C202" t="s">
        <v>528</v>
      </c>
      <c r="D202" t="s">
        <v>529</v>
      </c>
      <c r="E202" t="s">
        <v>530</v>
      </c>
      <c r="F202" t="s">
        <v>24</v>
      </c>
      <c r="G202" t="s">
        <v>54</v>
      </c>
      <c r="H202" s="5">
        <v>70755.5</v>
      </c>
      <c r="I202" t="s">
        <v>26</v>
      </c>
      <c r="J202" s="6">
        <v>44090</v>
      </c>
      <c r="K202">
        <v>0.8</v>
      </c>
      <c r="L202" t="s">
        <v>76</v>
      </c>
      <c r="M202" t="s">
        <v>41</v>
      </c>
      <c r="N202" s="9">
        <v>3.7643835616438355</v>
      </c>
      <c r="O202" t="s">
        <v>28</v>
      </c>
    </row>
    <row r="203" spans="3:15" hidden="1" x14ac:dyDescent="0.3">
      <c r="C203" t="s">
        <v>698</v>
      </c>
      <c r="D203" t="s">
        <v>699</v>
      </c>
      <c r="E203" t="s">
        <v>700</v>
      </c>
      <c r="F203" t="s">
        <v>15</v>
      </c>
      <c r="G203" t="s">
        <v>32</v>
      </c>
      <c r="H203" s="5">
        <v>84742.86</v>
      </c>
      <c r="I203" t="s">
        <v>26</v>
      </c>
      <c r="J203" s="6">
        <v>44098</v>
      </c>
      <c r="K203">
        <v>1</v>
      </c>
      <c r="L203" t="s">
        <v>18</v>
      </c>
      <c r="M203" t="s">
        <v>77</v>
      </c>
      <c r="N203" s="9">
        <v>3.7424657534246575</v>
      </c>
      <c r="O203" t="s">
        <v>20</v>
      </c>
    </row>
    <row r="204" spans="3:15" hidden="1" x14ac:dyDescent="0.3">
      <c r="C204" t="s">
        <v>162</v>
      </c>
      <c r="D204" t="s">
        <v>163</v>
      </c>
      <c r="E204" t="s">
        <v>164</v>
      </c>
      <c r="F204" t="s">
        <v>15</v>
      </c>
      <c r="G204" t="s">
        <v>97</v>
      </c>
      <c r="H204" s="5">
        <v>86556.96</v>
      </c>
      <c r="I204" t="s">
        <v>26</v>
      </c>
      <c r="J204" s="6">
        <v>44104</v>
      </c>
      <c r="K204">
        <v>1</v>
      </c>
      <c r="L204" t="s">
        <v>18</v>
      </c>
      <c r="M204" t="s">
        <v>41</v>
      </c>
      <c r="N204" s="9">
        <v>3.7260273972602738</v>
      </c>
      <c r="O204" t="s">
        <v>20</v>
      </c>
    </row>
    <row r="205" spans="3:15" hidden="1" x14ac:dyDescent="0.3">
      <c r="C205" t="s">
        <v>596</v>
      </c>
      <c r="D205" t="s">
        <v>597</v>
      </c>
      <c r="E205" t="s">
        <v>598</v>
      </c>
      <c r="F205" t="s">
        <v>15</v>
      </c>
      <c r="G205" t="s">
        <v>131</v>
      </c>
      <c r="H205" s="5">
        <v>29774.76</v>
      </c>
      <c r="I205" t="s">
        <v>65</v>
      </c>
      <c r="J205" s="6">
        <v>44105</v>
      </c>
      <c r="K205">
        <v>1</v>
      </c>
      <c r="L205" t="s">
        <v>18</v>
      </c>
      <c r="M205" t="s">
        <v>45</v>
      </c>
      <c r="N205" s="9">
        <v>3.7232876712328768</v>
      </c>
      <c r="O205" t="s">
        <v>20</v>
      </c>
    </row>
    <row r="206" spans="3:15" hidden="1" x14ac:dyDescent="0.3">
      <c r="C206" t="s">
        <v>572</v>
      </c>
      <c r="D206" t="s">
        <v>573</v>
      </c>
      <c r="E206" t="s">
        <v>574</v>
      </c>
      <c r="F206" t="s">
        <v>15</v>
      </c>
      <c r="G206" t="s">
        <v>54</v>
      </c>
      <c r="H206" s="5">
        <v>53535.62</v>
      </c>
      <c r="I206" t="s">
        <v>26</v>
      </c>
      <c r="J206" s="6">
        <v>44110</v>
      </c>
      <c r="K206">
        <v>0.5</v>
      </c>
      <c r="L206" t="s">
        <v>37</v>
      </c>
      <c r="M206" t="s">
        <v>27</v>
      </c>
      <c r="N206" s="9">
        <v>3.7095890410958905</v>
      </c>
      <c r="O206" t="s">
        <v>28</v>
      </c>
    </row>
    <row r="207" spans="3:15" hidden="1" x14ac:dyDescent="0.3">
      <c r="C207" t="s">
        <v>478</v>
      </c>
      <c r="D207" t="s">
        <v>479</v>
      </c>
      <c r="E207" t="s">
        <v>480</v>
      </c>
      <c r="F207" t="s">
        <v>24</v>
      </c>
      <c r="G207" t="s">
        <v>105</v>
      </c>
      <c r="H207" s="5">
        <v>84598.88</v>
      </c>
      <c r="I207" t="s">
        <v>26</v>
      </c>
      <c r="J207" s="6">
        <v>44116</v>
      </c>
      <c r="K207">
        <v>1</v>
      </c>
      <c r="L207" t="s">
        <v>37</v>
      </c>
      <c r="M207" t="s">
        <v>27</v>
      </c>
      <c r="N207" s="9">
        <v>3.6931506849315068</v>
      </c>
      <c r="O207" t="s">
        <v>20</v>
      </c>
    </row>
    <row r="208" spans="3:15" hidden="1" x14ac:dyDescent="0.3">
      <c r="C208" t="s">
        <v>478</v>
      </c>
      <c r="D208" t="s">
        <v>479</v>
      </c>
      <c r="E208" t="s">
        <v>480</v>
      </c>
      <c r="F208" t="s">
        <v>24</v>
      </c>
      <c r="G208" t="s">
        <v>105</v>
      </c>
      <c r="H208" s="5">
        <v>84598.88</v>
      </c>
      <c r="I208" t="s">
        <v>26</v>
      </c>
      <c r="J208" s="6">
        <v>44116</v>
      </c>
      <c r="K208">
        <v>1</v>
      </c>
      <c r="L208" t="s">
        <v>37</v>
      </c>
      <c r="M208" t="s">
        <v>27</v>
      </c>
      <c r="N208" s="9">
        <v>3.6931506849315068</v>
      </c>
      <c r="O208" t="s">
        <v>20</v>
      </c>
    </row>
    <row r="209" spans="3:15" hidden="1" x14ac:dyDescent="0.3">
      <c r="C209" t="s">
        <v>612</v>
      </c>
      <c r="D209" t="s">
        <v>613</v>
      </c>
      <c r="E209" t="s">
        <v>614</v>
      </c>
      <c r="F209" t="s">
        <v>24</v>
      </c>
      <c r="G209" t="s">
        <v>124</v>
      </c>
      <c r="H209" s="5">
        <v>68197.899999999994</v>
      </c>
      <c r="I209" t="s">
        <v>26</v>
      </c>
      <c r="J209" s="6">
        <v>44119</v>
      </c>
      <c r="K209">
        <v>1</v>
      </c>
      <c r="L209" t="s">
        <v>18</v>
      </c>
      <c r="M209" t="s">
        <v>77</v>
      </c>
      <c r="N209" s="9">
        <v>3.6849315068493151</v>
      </c>
      <c r="O209" t="s">
        <v>20</v>
      </c>
    </row>
    <row r="210" spans="3:15" hidden="1" x14ac:dyDescent="0.3">
      <c r="C210" t="s">
        <v>42</v>
      </c>
      <c r="D210" t="s">
        <v>43</v>
      </c>
      <c r="E210" t="s">
        <v>44</v>
      </c>
      <c r="F210" t="s">
        <v>15</v>
      </c>
      <c r="G210" t="s">
        <v>16</v>
      </c>
      <c r="H210" s="5">
        <v>118976.16</v>
      </c>
      <c r="I210" t="s">
        <v>17</v>
      </c>
      <c r="J210" s="6">
        <v>44120</v>
      </c>
      <c r="K210">
        <v>1</v>
      </c>
      <c r="L210" t="s">
        <v>18</v>
      </c>
      <c r="M210" t="s">
        <v>45</v>
      </c>
      <c r="N210" s="9">
        <v>3.6821917808219178</v>
      </c>
      <c r="O210" t="s">
        <v>20</v>
      </c>
    </row>
    <row r="211" spans="3:15" hidden="1" x14ac:dyDescent="0.3">
      <c r="C211" t="s">
        <v>701</v>
      </c>
      <c r="D211" t="s">
        <v>702</v>
      </c>
      <c r="E211" t="s">
        <v>703</v>
      </c>
      <c r="F211" t="s">
        <v>15</v>
      </c>
      <c r="G211" t="s">
        <v>105</v>
      </c>
      <c r="H211" s="5">
        <v>80772.92</v>
      </c>
      <c r="I211" t="s">
        <v>26</v>
      </c>
      <c r="J211" s="6">
        <v>44137</v>
      </c>
      <c r="K211">
        <v>1</v>
      </c>
      <c r="L211" t="s">
        <v>76</v>
      </c>
      <c r="M211" t="s">
        <v>19</v>
      </c>
      <c r="N211" s="9">
        <v>3.6356164383561644</v>
      </c>
      <c r="O211" t="s">
        <v>20</v>
      </c>
    </row>
    <row r="212" spans="3:15" hidden="1" x14ac:dyDescent="0.3">
      <c r="C212" t="s">
        <v>454</v>
      </c>
      <c r="D212" t="s">
        <v>455</v>
      </c>
      <c r="E212" t="s">
        <v>456</v>
      </c>
      <c r="F212" t="s">
        <v>49</v>
      </c>
      <c r="G212" t="s">
        <v>131</v>
      </c>
      <c r="H212" s="5">
        <v>63447.07</v>
      </c>
      <c r="I212" t="s">
        <v>26</v>
      </c>
      <c r="J212" s="6">
        <v>44148</v>
      </c>
      <c r="K212">
        <v>1</v>
      </c>
      <c r="L212" t="s">
        <v>76</v>
      </c>
      <c r="M212" t="s">
        <v>45</v>
      </c>
      <c r="N212" s="9">
        <v>3.6054794520547944</v>
      </c>
      <c r="O212" t="s">
        <v>20</v>
      </c>
    </row>
    <row r="213" spans="3:15" hidden="1" x14ac:dyDescent="0.3">
      <c r="C213" t="s">
        <v>174</v>
      </c>
      <c r="D213" t="s">
        <v>175</v>
      </c>
      <c r="E213" t="s">
        <v>176</v>
      </c>
      <c r="F213" t="s">
        <v>24</v>
      </c>
      <c r="G213" t="s">
        <v>50</v>
      </c>
      <c r="H213" s="5">
        <v>63555.73</v>
      </c>
      <c r="I213" t="s">
        <v>26</v>
      </c>
      <c r="J213" s="6">
        <v>44159</v>
      </c>
      <c r="K213">
        <v>1</v>
      </c>
      <c r="L213" t="s">
        <v>18</v>
      </c>
      <c r="M213" t="s">
        <v>84</v>
      </c>
      <c r="N213" s="9">
        <v>3.5753424657534247</v>
      </c>
      <c r="O213" t="s">
        <v>20</v>
      </c>
    </row>
    <row r="214" spans="3:15" hidden="1" x14ac:dyDescent="0.3">
      <c r="C214" t="s">
        <v>605</v>
      </c>
      <c r="D214" t="s">
        <v>606</v>
      </c>
      <c r="E214" t="s">
        <v>607</v>
      </c>
      <c r="F214" t="s">
        <v>24</v>
      </c>
      <c r="G214" t="s">
        <v>32</v>
      </c>
      <c r="H214" s="5">
        <v>71229.42</v>
      </c>
      <c r="I214" t="s">
        <v>26</v>
      </c>
      <c r="J214" s="6">
        <v>44166</v>
      </c>
      <c r="K214">
        <v>1</v>
      </c>
      <c r="L214" t="s">
        <v>18</v>
      </c>
      <c r="M214" t="s">
        <v>41</v>
      </c>
      <c r="N214" s="9">
        <v>3.5561643835616437</v>
      </c>
      <c r="O214" t="s">
        <v>20</v>
      </c>
    </row>
    <row r="215" spans="3:15" hidden="1" x14ac:dyDescent="0.3">
      <c r="C215" t="s">
        <v>621</v>
      </c>
      <c r="D215" t="s">
        <v>622</v>
      </c>
      <c r="E215" t="s">
        <v>623</v>
      </c>
      <c r="F215" t="s">
        <v>15</v>
      </c>
      <c r="G215" t="s">
        <v>124</v>
      </c>
      <c r="H215" s="5">
        <v>80360.41</v>
      </c>
      <c r="I215" t="s">
        <v>26</v>
      </c>
      <c r="J215" s="6">
        <v>44167</v>
      </c>
      <c r="K215">
        <v>1</v>
      </c>
      <c r="L215" t="s">
        <v>18</v>
      </c>
      <c r="M215" t="s">
        <v>19</v>
      </c>
      <c r="N215" s="9">
        <v>3.5534246575342467</v>
      </c>
      <c r="O215" t="s">
        <v>20</v>
      </c>
    </row>
    <row r="216" spans="3:15" hidden="1" x14ac:dyDescent="0.3">
      <c r="C216" t="s">
        <v>342</v>
      </c>
      <c r="D216" t="s">
        <v>343</v>
      </c>
      <c r="E216" t="s">
        <v>344</v>
      </c>
      <c r="F216" t="s">
        <v>24</v>
      </c>
      <c r="G216" t="s">
        <v>50</v>
      </c>
      <c r="H216" s="5">
        <v>75974.990000000005</v>
      </c>
      <c r="I216" t="s">
        <v>26</v>
      </c>
      <c r="J216" s="6">
        <v>44172</v>
      </c>
      <c r="K216">
        <v>1</v>
      </c>
      <c r="L216" t="s">
        <v>18</v>
      </c>
      <c r="M216" t="s">
        <v>19</v>
      </c>
      <c r="N216" s="9">
        <v>3.5397260273972604</v>
      </c>
      <c r="O216" t="s">
        <v>20</v>
      </c>
    </row>
    <row r="217" spans="3:15" hidden="1" x14ac:dyDescent="0.3">
      <c r="C217" t="s">
        <v>642</v>
      </c>
      <c r="D217" t="s">
        <v>643</v>
      </c>
      <c r="E217" t="s">
        <v>644</v>
      </c>
      <c r="F217" t="s">
        <v>15</v>
      </c>
      <c r="G217" t="s">
        <v>50</v>
      </c>
      <c r="H217" s="5">
        <v>36714.379999999997</v>
      </c>
      <c r="I217" t="s">
        <v>65</v>
      </c>
      <c r="J217" s="6">
        <v>44175</v>
      </c>
      <c r="K217">
        <v>1</v>
      </c>
      <c r="L217" t="s">
        <v>18</v>
      </c>
      <c r="M217" t="s">
        <v>84</v>
      </c>
      <c r="N217" s="9">
        <v>3.5315068493150683</v>
      </c>
      <c r="O217" t="s">
        <v>20</v>
      </c>
    </row>
    <row r="218" spans="3:15" hidden="1" x14ac:dyDescent="0.3">
      <c r="C218" t="s">
        <v>321</v>
      </c>
      <c r="D218" t="s">
        <v>322</v>
      </c>
      <c r="E218" t="s">
        <v>323</v>
      </c>
      <c r="F218" t="s">
        <v>15</v>
      </c>
      <c r="G218" t="s">
        <v>131</v>
      </c>
      <c r="H218" s="5">
        <v>66572.58</v>
      </c>
      <c r="I218" t="s">
        <v>26</v>
      </c>
      <c r="J218" s="6">
        <v>44193</v>
      </c>
      <c r="K218">
        <v>1</v>
      </c>
      <c r="L218" t="s">
        <v>18</v>
      </c>
      <c r="M218" t="s">
        <v>84</v>
      </c>
      <c r="N218" s="9">
        <v>3.4821917808219176</v>
      </c>
      <c r="O218" t="s">
        <v>20</v>
      </c>
    </row>
    <row r="219" spans="3:15" hidden="1" x14ac:dyDescent="0.3">
      <c r="C219" t="s">
        <v>321</v>
      </c>
      <c r="D219" t="s">
        <v>713</v>
      </c>
      <c r="E219" t="s">
        <v>714</v>
      </c>
      <c r="F219" t="s">
        <v>15</v>
      </c>
      <c r="G219" t="s">
        <v>131</v>
      </c>
      <c r="H219" s="5">
        <v>66572.58</v>
      </c>
      <c r="I219" t="s">
        <v>26</v>
      </c>
      <c r="J219" s="6">
        <v>44193</v>
      </c>
      <c r="K219">
        <v>1</v>
      </c>
      <c r="L219" t="s">
        <v>18</v>
      </c>
      <c r="M219" t="s">
        <v>84</v>
      </c>
      <c r="N219" s="9">
        <v>3.4821917808219176</v>
      </c>
      <c r="O219" t="s">
        <v>20</v>
      </c>
    </row>
    <row r="220" spans="3:15" hidden="1" x14ac:dyDescent="0.3">
      <c r="C220" t="s">
        <v>557</v>
      </c>
      <c r="D220" t="s">
        <v>558</v>
      </c>
      <c r="E220" t="s">
        <v>559</v>
      </c>
      <c r="F220" t="s">
        <v>24</v>
      </c>
      <c r="G220" t="s">
        <v>16</v>
      </c>
      <c r="H220" s="5">
        <v>118442.54</v>
      </c>
      <c r="I220" t="s">
        <v>17</v>
      </c>
      <c r="J220" s="6">
        <v>44193</v>
      </c>
      <c r="K220">
        <v>1</v>
      </c>
      <c r="L220" t="s">
        <v>18</v>
      </c>
      <c r="M220" t="s">
        <v>77</v>
      </c>
      <c r="N220" s="9">
        <v>3.4821917808219176</v>
      </c>
      <c r="O220" t="s">
        <v>20</v>
      </c>
    </row>
    <row r="221" spans="3:15" hidden="1" x14ac:dyDescent="0.3">
      <c r="C221" t="s">
        <v>645</v>
      </c>
      <c r="D221" t="s">
        <v>646</v>
      </c>
      <c r="E221" t="s">
        <v>647</v>
      </c>
      <c r="F221" t="s">
        <v>24</v>
      </c>
      <c r="G221" t="s">
        <v>54</v>
      </c>
      <c r="H221" s="5">
        <v>67905.8</v>
      </c>
      <c r="I221" t="s">
        <v>26</v>
      </c>
      <c r="J221" s="6">
        <v>44194</v>
      </c>
      <c r="K221">
        <v>1</v>
      </c>
      <c r="L221" t="s">
        <v>18</v>
      </c>
      <c r="M221" t="s">
        <v>19</v>
      </c>
      <c r="N221" s="9">
        <v>3.4794520547945207</v>
      </c>
      <c r="O221" t="s">
        <v>20</v>
      </c>
    </row>
    <row r="222" spans="3:15" hidden="1" x14ac:dyDescent="0.3">
      <c r="C222" t="s">
        <v>475</v>
      </c>
      <c r="D222" t="s">
        <v>476</v>
      </c>
      <c r="E222" t="s">
        <v>477</v>
      </c>
      <c r="F222" t="s">
        <v>15</v>
      </c>
      <c r="G222" t="s">
        <v>25</v>
      </c>
      <c r="H222" s="5">
        <v>69764.100000000006</v>
      </c>
      <c r="I222" t="s">
        <v>26</v>
      </c>
      <c r="J222" s="6">
        <v>44195</v>
      </c>
      <c r="K222">
        <v>1</v>
      </c>
      <c r="L222" t="s">
        <v>37</v>
      </c>
      <c r="M222" t="s">
        <v>27</v>
      </c>
      <c r="N222" s="9">
        <v>3.4767123287671233</v>
      </c>
      <c r="O222" t="s">
        <v>20</v>
      </c>
    </row>
    <row r="223" spans="3:15" hidden="1" x14ac:dyDescent="0.3">
      <c r="C223" t="s">
        <v>207</v>
      </c>
      <c r="D223" t="s">
        <v>208</v>
      </c>
      <c r="E223" t="s">
        <v>209</v>
      </c>
      <c r="F223" t="s">
        <v>24</v>
      </c>
      <c r="G223" t="s">
        <v>58</v>
      </c>
      <c r="H223" s="5">
        <v>39700.82</v>
      </c>
      <c r="I223" t="s">
        <v>65</v>
      </c>
      <c r="J223" s="6">
        <v>44203</v>
      </c>
      <c r="K223">
        <v>0.8</v>
      </c>
      <c r="L223" t="s">
        <v>18</v>
      </c>
      <c r="M223" t="s">
        <v>84</v>
      </c>
      <c r="N223" s="9">
        <v>3.4547945205479453</v>
      </c>
      <c r="O223" t="s">
        <v>28</v>
      </c>
    </row>
    <row r="224" spans="3:15" hidden="1" x14ac:dyDescent="0.3">
      <c r="C224" t="s">
        <v>207</v>
      </c>
      <c r="D224" t="s">
        <v>592</v>
      </c>
      <c r="E224" t="s">
        <v>731</v>
      </c>
      <c r="F224" t="s">
        <v>24</v>
      </c>
      <c r="G224" t="s">
        <v>58</v>
      </c>
      <c r="H224" s="5">
        <v>39700.82</v>
      </c>
      <c r="I224" t="s">
        <v>65</v>
      </c>
      <c r="J224" s="6">
        <v>44203</v>
      </c>
      <c r="K224">
        <v>0.8</v>
      </c>
      <c r="L224" t="s">
        <v>18</v>
      </c>
      <c r="M224" t="s">
        <v>84</v>
      </c>
      <c r="N224" s="9">
        <v>3.4547945205479453</v>
      </c>
      <c r="O224" t="s">
        <v>28</v>
      </c>
    </row>
    <row r="225" spans="3:15" hidden="1" x14ac:dyDescent="0.3">
      <c r="C225" t="s">
        <v>128</v>
      </c>
      <c r="D225" t="s">
        <v>129</v>
      </c>
      <c r="E225" t="s">
        <v>130</v>
      </c>
      <c r="F225" t="s">
        <v>15</v>
      </c>
      <c r="G225" t="s">
        <v>131</v>
      </c>
      <c r="H225" s="5">
        <v>90697.67</v>
      </c>
      <c r="I225" t="s">
        <v>26</v>
      </c>
      <c r="J225" s="6">
        <v>44221</v>
      </c>
      <c r="K225">
        <v>0.8</v>
      </c>
      <c r="L225" t="s">
        <v>18</v>
      </c>
      <c r="M225" t="s">
        <v>27</v>
      </c>
      <c r="N225" s="9">
        <v>3.4054794520547946</v>
      </c>
      <c r="O225" t="s">
        <v>28</v>
      </c>
    </row>
    <row r="226" spans="3:15" hidden="1" x14ac:dyDescent="0.3">
      <c r="C226" t="s">
        <v>213</v>
      </c>
      <c r="D226" t="s">
        <v>214</v>
      </c>
      <c r="E226" t="s">
        <v>215</v>
      </c>
      <c r="F226" t="s">
        <v>15</v>
      </c>
      <c r="G226" t="s">
        <v>16</v>
      </c>
      <c r="H226" s="5">
        <v>50855.53</v>
      </c>
      <c r="I226" t="s">
        <v>26</v>
      </c>
      <c r="J226" s="6">
        <v>44221</v>
      </c>
      <c r="K226">
        <v>1</v>
      </c>
      <c r="L226" t="s">
        <v>18</v>
      </c>
      <c r="M226" t="s">
        <v>45</v>
      </c>
      <c r="N226" s="9">
        <v>3.4054794520547946</v>
      </c>
      <c r="O226" t="s">
        <v>20</v>
      </c>
    </row>
    <row r="227" spans="3:15" hidden="1" x14ac:dyDescent="0.3">
      <c r="C227" t="s">
        <v>294</v>
      </c>
      <c r="D227" t="s">
        <v>295</v>
      </c>
      <c r="E227" t="s">
        <v>296</v>
      </c>
      <c r="F227" t="s">
        <v>15</v>
      </c>
      <c r="G227" t="s">
        <v>101</v>
      </c>
      <c r="H227" s="5">
        <v>91645.04</v>
      </c>
      <c r="I227" t="s">
        <v>26</v>
      </c>
      <c r="J227" s="6">
        <v>44223</v>
      </c>
      <c r="K227">
        <v>1</v>
      </c>
      <c r="L227" t="s">
        <v>18</v>
      </c>
      <c r="M227" t="s">
        <v>77</v>
      </c>
      <c r="N227" s="9">
        <v>3.4</v>
      </c>
      <c r="O227" t="s">
        <v>20</v>
      </c>
    </row>
    <row r="228" spans="3:15" hidden="1" x14ac:dyDescent="0.3">
      <c r="C228" t="s">
        <v>270</v>
      </c>
      <c r="D228" t="s">
        <v>271</v>
      </c>
      <c r="E228" t="s">
        <v>272</v>
      </c>
      <c r="F228" t="s">
        <v>15</v>
      </c>
      <c r="G228" t="s">
        <v>131</v>
      </c>
      <c r="H228" s="5">
        <v>28481.16</v>
      </c>
      <c r="I228" t="s">
        <v>65</v>
      </c>
      <c r="J228" s="6">
        <v>44228</v>
      </c>
      <c r="K228">
        <v>1</v>
      </c>
      <c r="L228" t="s">
        <v>76</v>
      </c>
      <c r="M228" t="s">
        <v>84</v>
      </c>
      <c r="N228" s="9">
        <v>3.3863013698630136</v>
      </c>
      <c r="O228" t="s">
        <v>20</v>
      </c>
    </row>
    <row r="229" spans="3:15" hidden="1" x14ac:dyDescent="0.3">
      <c r="C229" t="s">
        <v>609</v>
      </c>
      <c r="D229" t="s">
        <v>610</v>
      </c>
      <c r="E229" t="s">
        <v>611</v>
      </c>
      <c r="F229" t="s">
        <v>24</v>
      </c>
      <c r="G229" t="s">
        <v>124</v>
      </c>
      <c r="H229" s="5">
        <v>72502.61</v>
      </c>
      <c r="I229" t="s">
        <v>26</v>
      </c>
      <c r="J229" s="6">
        <v>44235</v>
      </c>
      <c r="K229">
        <v>1</v>
      </c>
      <c r="L229" t="s">
        <v>18</v>
      </c>
      <c r="M229" t="s">
        <v>45</v>
      </c>
      <c r="N229" s="9">
        <v>3.3671232876712329</v>
      </c>
      <c r="O229" t="s">
        <v>20</v>
      </c>
    </row>
    <row r="230" spans="3:15" hidden="1" x14ac:dyDescent="0.3">
      <c r="C230" t="s">
        <v>249</v>
      </c>
      <c r="D230" t="s">
        <v>250</v>
      </c>
      <c r="E230" t="s">
        <v>251</v>
      </c>
      <c r="F230" t="s">
        <v>24</v>
      </c>
      <c r="G230" t="s">
        <v>16</v>
      </c>
      <c r="H230" s="5">
        <v>51165.37</v>
      </c>
      <c r="I230" t="s">
        <v>26</v>
      </c>
      <c r="J230" s="6">
        <v>44237</v>
      </c>
      <c r="K230">
        <v>1</v>
      </c>
      <c r="L230" t="s">
        <v>37</v>
      </c>
      <c r="M230" t="s">
        <v>41</v>
      </c>
      <c r="N230" s="9">
        <v>3.3616438356164382</v>
      </c>
      <c r="O230" t="s">
        <v>20</v>
      </c>
    </row>
    <row r="231" spans="3:15" hidden="1" x14ac:dyDescent="0.3">
      <c r="C231" t="s">
        <v>419</v>
      </c>
      <c r="D231" t="s">
        <v>420</v>
      </c>
      <c r="E231" t="s">
        <v>421</v>
      </c>
      <c r="F231" t="s">
        <v>15</v>
      </c>
      <c r="G231" t="s">
        <v>124</v>
      </c>
      <c r="H231" s="5">
        <v>74924.649999999994</v>
      </c>
      <c r="I231" t="s">
        <v>26</v>
      </c>
      <c r="J231" s="6">
        <v>44239</v>
      </c>
      <c r="K231">
        <v>1</v>
      </c>
      <c r="L231" t="s">
        <v>18</v>
      </c>
      <c r="M231" t="s">
        <v>41</v>
      </c>
      <c r="N231" s="9">
        <v>3.3561643835616439</v>
      </c>
      <c r="O231" t="s">
        <v>20</v>
      </c>
    </row>
    <row r="232" spans="3:15" hidden="1" x14ac:dyDescent="0.3">
      <c r="C232" t="s">
        <v>109</v>
      </c>
      <c r="D232" t="s">
        <v>110</v>
      </c>
      <c r="E232" t="s">
        <v>111</v>
      </c>
      <c r="F232" t="s">
        <v>24</v>
      </c>
      <c r="G232" t="s">
        <v>36</v>
      </c>
      <c r="H232" s="5">
        <v>71570.990000000005</v>
      </c>
      <c r="I232" t="s">
        <v>26</v>
      </c>
      <c r="J232" s="6">
        <v>44249</v>
      </c>
      <c r="K232">
        <v>0.5</v>
      </c>
      <c r="L232" t="s">
        <v>18</v>
      </c>
      <c r="M232" t="s">
        <v>41</v>
      </c>
      <c r="N232" s="9">
        <v>3.3287671232876712</v>
      </c>
      <c r="O232" t="s">
        <v>28</v>
      </c>
    </row>
    <row r="233" spans="3:15" hidden="1" x14ac:dyDescent="0.3">
      <c r="C233" t="s">
        <v>682</v>
      </c>
      <c r="D233" t="s">
        <v>683</v>
      </c>
      <c r="E233" t="s">
        <v>684</v>
      </c>
      <c r="F233" t="s">
        <v>24</v>
      </c>
      <c r="G233" t="s">
        <v>16</v>
      </c>
      <c r="H233" s="5">
        <v>114772.32</v>
      </c>
      <c r="I233" t="s">
        <v>17</v>
      </c>
      <c r="J233" s="6">
        <v>44251</v>
      </c>
      <c r="K233">
        <v>1</v>
      </c>
      <c r="L233" t="s">
        <v>18</v>
      </c>
      <c r="M233" t="s">
        <v>72</v>
      </c>
      <c r="N233" s="9">
        <v>3.3232876712328765</v>
      </c>
      <c r="O233" t="s">
        <v>20</v>
      </c>
    </row>
    <row r="234" spans="3:15" hidden="1" x14ac:dyDescent="0.3">
      <c r="C234" t="s">
        <v>243</v>
      </c>
      <c r="D234" t="s">
        <v>244</v>
      </c>
      <c r="E234" t="s">
        <v>245</v>
      </c>
      <c r="F234" t="s">
        <v>15</v>
      </c>
      <c r="G234" t="s">
        <v>131</v>
      </c>
      <c r="H234" s="5">
        <v>113747.56</v>
      </c>
      <c r="I234" t="s">
        <v>17</v>
      </c>
      <c r="J234" s="6">
        <v>44270</v>
      </c>
      <c r="K234">
        <v>0.7</v>
      </c>
      <c r="L234" t="s">
        <v>76</v>
      </c>
      <c r="M234" t="s">
        <v>72</v>
      </c>
      <c r="N234" s="9">
        <v>3.2712328767123289</v>
      </c>
      <c r="O234" t="s">
        <v>28</v>
      </c>
    </row>
    <row r="235" spans="3:15" hidden="1" x14ac:dyDescent="0.3">
      <c r="C235" t="s">
        <v>243</v>
      </c>
      <c r="D235" t="s">
        <v>244</v>
      </c>
      <c r="E235" t="s">
        <v>245</v>
      </c>
      <c r="F235" t="s">
        <v>15</v>
      </c>
      <c r="G235" t="s">
        <v>131</v>
      </c>
      <c r="H235" s="5">
        <v>113747.56</v>
      </c>
      <c r="I235" t="s">
        <v>17</v>
      </c>
      <c r="J235" s="6">
        <v>44270</v>
      </c>
      <c r="K235">
        <v>0.7</v>
      </c>
      <c r="L235" t="s">
        <v>76</v>
      </c>
      <c r="M235" t="s">
        <v>72</v>
      </c>
      <c r="N235" s="9">
        <v>3.2712328767123289</v>
      </c>
      <c r="O235" t="s">
        <v>28</v>
      </c>
    </row>
    <row r="236" spans="3:15" hidden="1" x14ac:dyDescent="0.3">
      <c r="C236" t="s">
        <v>563</v>
      </c>
      <c r="D236" t="s">
        <v>564</v>
      </c>
      <c r="E236" t="s">
        <v>565</v>
      </c>
      <c r="F236" t="s">
        <v>24</v>
      </c>
      <c r="G236" t="s">
        <v>124</v>
      </c>
      <c r="H236" s="5">
        <v>68795.48</v>
      </c>
      <c r="I236" t="s">
        <v>26</v>
      </c>
      <c r="J236" s="6">
        <v>44277</v>
      </c>
      <c r="K236">
        <v>0.2</v>
      </c>
      <c r="L236" t="s">
        <v>18</v>
      </c>
      <c r="M236" t="s">
        <v>19</v>
      </c>
      <c r="N236" s="9">
        <v>3.2520547945205478</v>
      </c>
      <c r="O236" t="s">
        <v>28</v>
      </c>
    </row>
    <row r="237" spans="3:15" hidden="1" x14ac:dyDescent="0.3">
      <c r="C237" t="s">
        <v>563</v>
      </c>
      <c r="D237" t="s">
        <v>564</v>
      </c>
      <c r="E237" t="s">
        <v>565</v>
      </c>
      <c r="F237" t="s">
        <v>24</v>
      </c>
      <c r="G237" t="s">
        <v>124</v>
      </c>
      <c r="H237" s="5">
        <v>68795.48</v>
      </c>
      <c r="I237" t="s">
        <v>26</v>
      </c>
      <c r="J237" s="6">
        <v>44277</v>
      </c>
      <c r="K237">
        <v>0.2</v>
      </c>
      <c r="L237" t="s">
        <v>18</v>
      </c>
      <c r="M237" t="s">
        <v>19</v>
      </c>
      <c r="N237" s="9">
        <v>3.2520547945205478</v>
      </c>
      <c r="O237" t="s">
        <v>28</v>
      </c>
    </row>
    <row r="238" spans="3:15" hidden="1" x14ac:dyDescent="0.3">
      <c r="C238" t="s">
        <v>94</v>
      </c>
      <c r="D238" t="s">
        <v>95</v>
      </c>
      <c r="E238" t="s">
        <v>96</v>
      </c>
      <c r="F238" t="s">
        <v>15</v>
      </c>
      <c r="G238" t="s">
        <v>97</v>
      </c>
      <c r="H238" s="5">
        <v>50310.09</v>
      </c>
      <c r="I238" t="s">
        <v>26</v>
      </c>
      <c r="J238" s="6">
        <v>44285</v>
      </c>
      <c r="K238">
        <v>0.4</v>
      </c>
      <c r="L238" t="s">
        <v>18</v>
      </c>
      <c r="M238" t="s">
        <v>41</v>
      </c>
      <c r="N238" s="9">
        <v>3.2301369863013698</v>
      </c>
      <c r="O238" t="s">
        <v>28</v>
      </c>
    </row>
    <row r="239" spans="3:15" hidden="1" x14ac:dyDescent="0.3">
      <c r="C239" t="s">
        <v>267</v>
      </c>
      <c r="D239" t="s">
        <v>268</v>
      </c>
      <c r="E239" t="s">
        <v>269</v>
      </c>
      <c r="F239" t="s">
        <v>15</v>
      </c>
      <c r="G239" t="s">
        <v>97</v>
      </c>
      <c r="H239" s="5">
        <v>83396.5</v>
      </c>
      <c r="I239" t="s">
        <v>26</v>
      </c>
      <c r="J239" s="6">
        <v>44285</v>
      </c>
      <c r="K239">
        <v>1</v>
      </c>
      <c r="L239" t="s">
        <v>76</v>
      </c>
      <c r="M239" t="s">
        <v>77</v>
      </c>
      <c r="N239" s="9">
        <v>3.2301369863013698</v>
      </c>
      <c r="O239" t="s">
        <v>20</v>
      </c>
    </row>
    <row r="240" spans="3:15" hidden="1" x14ac:dyDescent="0.3">
      <c r="C240" t="s">
        <v>98</v>
      </c>
      <c r="D240" t="s">
        <v>99</v>
      </c>
      <c r="E240" t="s">
        <v>100</v>
      </c>
      <c r="F240" t="s">
        <v>15</v>
      </c>
      <c r="G240" t="s">
        <v>101</v>
      </c>
      <c r="H240" s="5">
        <v>52963.65</v>
      </c>
      <c r="I240" t="s">
        <v>26</v>
      </c>
      <c r="J240" s="6">
        <v>44288</v>
      </c>
      <c r="K240">
        <v>0.3</v>
      </c>
      <c r="L240" t="s">
        <v>18</v>
      </c>
      <c r="M240" t="s">
        <v>72</v>
      </c>
      <c r="N240" s="9">
        <v>3.2219178082191782</v>
      </c>
      <c r="O240" t="s">
        <v>28</v>
      </c>
    </row>
    <row r="241" spans="3:15" hidden="1" x14ac:dyDescent="0.3">
      <c r="C241" t="s">
        <v>69</v>
      </c>
      <c r="D241" t="s">
        <v>70</v>
      </c>
      <c r="E241" t="s">
        <v>71</v>
      </c>
      <c r="F241" t="s">
        <v>24</v>
      </c>
      <c r="G241" t="s">
        <v>25</v>
      </c>
      <c r="H241" s="5">
        <v>69192.850000000006</v>
      </c>
      <c r="I241" t="s">
        <v>26</v>
      </c>
      <c r="J241" s="6">
        <v>44305</v>
      </c>
      <c r="K241">
        <v>1</v>
      </c>
      <c r="L241" t="s">
        <v>18</v>
      </c>
      <c r="M241" t="s">
        <v>72</v>
      </c>
      <c r="N241" s="9">
        <v>3.1753424657534248</v>
      </c>
      <c r="O241" t="s">
        <v>20</v>
      </c>
    </row>
    <row r="242" spans="3:15" hidden="1" x14ac:dyDescent="0.3">
      <c r="C242" t="s">
        <v>189</v>
      </c>
      <c r="D242" t="s">
        <v>190</v>
      </c>
      <c r="E242" t="s">
        <v>191</v>
      </c>
      <c r="F242" t="s">
        <v>24</v>
      </c>
      <c r="G242" t="s">
        <v>36</v>
      </c>
      <c r="H242" s="5">
        <v>102934.09</v>
      </c>
      <c r="I242" t="s">
        <v>17</v>
      </c>
      <c r="J242" s="6">
        <v>44315</v>
      </c>
      <c r="K242">
        <v>1</v>
      </c>
      <c r="L242" t="s">
        <v>18</v>
      </c>
      <c r="M242" t="s">
        <v>41</v>
      </c>
      <c r="N242" s="9">
        <v>3.1479452054794521</v>
      </c>
      <c r="O242" t="s">
        <v>20</v>
      </c>
    </row>
    <row r="243" spans="3:15" hidden="1" x14ac:dyDescent="0.3">
      <c r="C243" t="s">
        <v>354</v>
      </c>
      <c r="D243" t="s">
        <v>355</v>
      </c>
      <c r="E243" t="s">
        <v>356</v>
      </c>
      <c r="F243" t="s">
        <v>15</v>
      </c>
      <c r="G243" t="s">
        <v>50</v>
      </c>
      <c r="H243" s="5">
        <v>37062.1</v>
      </c>
      <c r="I243" t="s">
        <v>65</v>
      </c>
      <c r="J243" s="6">
        <v>44357</v>
      </c>
      <c r="K243">
        <v>1</v>
      </c>
      <c r="L243" t="s">
        <v>76</v>
      </c>
      <c r="M243" t="s">
        <v>84</v>
      </c>
      <c r="N243" s="9">
        <v>3.032876712328767</v>
      </c>
      <c r="O243" t="s">
        <v>20</v>
      </c>
    </row>
    <row r="244" spans="3:15" hidden="1" x14ac:dyDescent="0.3">
      <c r="C244" t="s">
        <v>481</v>
      </c>
      <c r="D244" t="s">
        <v>482</v>
      </c>
      <c r="E244" t="s">
        <v>483</v>
      </c>
      <c r="F244" t="s">
        <v>15</v>
      </c>
      <c r="G244" t="s">
        <v>16</v>
      </c>
      <c r="H244" s="5">
        <v>36536.26</v>
      </c>
      <c r="I244" t="s">
        <v>65</v>
      </c>
      <c r="J244" s="6">
        <v>44358</v>
      </c>
      <c r="K244">
        <v>1</v>
      </c>
      <c r="L244" t="s">
        <v>76</v>
      </c>
      <c r="M244" t="s">
        <v>41</v>
      </c>
      <c r="N244" s="9">
        <v>3.0301369863013701</v>
      </c>
      <c r="O244" t="s">
        <v>20</v>
      </c>
    </row>
    <row r="245" spans="3:15" hidden="1" x14ac:dyDescent="0.3">
      <c r="C245" t="s">
        <v>657</v>
      </c>
      <c r="D245" t="s">
        <v>658</v>
      </c>
      <c r="E245" t="s">
        <v>659</v>
      </c>
      <c r="F245" t="s">
        <v>24</v>
      </c>
      <c r="G245" t="s">
        <v>131</v>
      </c>
      <c r="H245" s="5">
        <v>61213.01</v>
      </c>
      <c r="I245" t="s">
        <v>26</v>
      </c>
      <c r="J245" s="6">
        <v>44365</v>
      </c>
      <c r="K245">
        <v>1</v>
      </c>
      <c r="L245" t="s">
        <v>18</v>
      </c>
      <c r="M245" t="s">
        <v>84</v>
      </c>
      <c r="N245" s="9">
        <v>3.010958904109589</v>
      </c>
      <c r="O245" t="s">
        <v>20</v>
      </c>
    </row>
    <row r="246" spans="3:15" hidden="1" x14ac:dyDescent="0.3">
      <c r="C246" t="s">
        <v>312</v>
      </c>
      <c r="D246" t="s">
        <v>313</v>
      </c>
      <c r="E246" t="s">
        <v>314</v>
      </c>
      <c r="F246" t="s">
        <v>24</v>
      </c>
      <c r="G246" t="s">
        <v>131</v>
      </c>
      <c r="H246" s="5">
        <v>75733.740000000005</v>
      </c>
      <c r="I246" t="s">
        <v>26</v>
      </c>
      <c r="J246" s="6">
        <v>44382</v>
      </c>
      <c r="K246">
        <v>1</v>
      </c>
      <c r="L246" t="s">
        <v>18</v>
      </c>
      <c r="M246" t="s">
        <v>41</v>
      </c>
      <c r="N246" s="9">
        <v>2.9643835616438357</v>
      </c>
      <c r="O246" t="s">
        <v>20</v>
      </c>
    </row>
    <row r="247" spans="3:15" hidden="1" x14ac:dyDescent="0.3">
      <c r="C247" t="s">
        <v>135</v>
      </c>
      <c r="D247" t="s">
        <v>136</v>
      </c>
      <c r="E247" t="s">
        <v>137</v>
      </c>
      <c r="F247" t="s">
        <v>15</v>
      </c>
      <c r="G247" t="s">
        <v>97</v>
      </c>
      <c r="H247" s="5">
        <v>76320.44</v>
      </c>
      <c r="I247" t="s">
        <v>26</v>
      </c>
      <c r="J247" s="6">
        <v>44383</v>
      </c>
      <c r="K247">
        <v>0.8</v>
      </c>
      <c r="L247" t="s">
        <v>76</v>
      </c>
      <c r="M247" t="s">
        <v>19</v>
      </c>
      <c r="N247" s="9">
        <v>2.9616438356164383</v>
      </c>
      <c r="O247" t="s">
        <v>28</v>
      </c>
    </row>
    <row r="248" spans="3:15" hidden="1" x14ac:dyDescent="0.3">
      <c r="C248" t="s">
        <v>636</v>
      </c>
      <c r="D248" t="s">
        <v>637</v>
      </c>
      <c r="E248" t="s">
        <v>638</v>
      </c>
      <c r="F248" t="s">
        <v>24</v>
      </c>
      <c r="G248" t="s">
        <v>124</v>
      </c>
      <c r="H248" s="5">
        <v>49625.64</v>
      </c>
      <c r="I248" t="s">
        <v>65</v>
      </c>
      <c r="J248" s="6">
        <v>44384</v>
      </c>
      <c r="K248">
        <v>0.5</v>
      </c>
      <c r="L248" t="s">
        <v>37</v>
      </c>
      <c r="M248" t="s">
        <v>19</v>
      </c>
      <c r="N248" s="9">
        <v>2.9589041095890409</v>
      </c>
      <c r="O248" t="s">
        <v>28</v>
      </c>
    </row>
    <row r="249" spans="3:15" hidden="1" x14ac:dyDescent="0.3">
      <c r="C249" t="s">
        <v>339</v>
      </c>
      <c r="D249" t="s">
        <v>340</v>
      </c>
      <c r="E249" t="s">
        <v>341</v>
      </c>
      <c r="F249" t="s">
        <v>24</v>
      </c>
      <c r="G249" t="s">
        <v>131</v>
      </c>
      <c r="H249" s="5">
        <v>111049.84</v>
      </c>
      <c r="I249" t="s">
        <v>17</v>
      </c>
      <c r="J249" s="6">
        <v>44393</v>
      </c>
      <c r="K249">
        <v>1</v>
      </c>
      <c r="L249" t="s">
        <v>18</v>
      </c>
      <c r="M249" t="s">
        <v>45</v>
      </c>
      <c r="N249" s="9">
        <v>2.9342465753424656</v>
      </c>
      <c r="O249" t="s">
        <v>20</v>
      </c>
    </row>
    <row r="250" spans="3:15" hidden="1" x14ac:dyDescent="0.3">
      <c r="C250" t="s">
        <v>410</v>
      </c>
      <c r="D250" t="s">
        <v>411</v>
      </c>
      <c r="E250" t="s">
        <v>412</v>
      </c>
      <c r="F250" t="s">
        <v>15</v>
      </c>
      <c r="G250" t="s">
        <v>124</v>
      </c>
      <c r="H250" s="5">
        <v>40445.29</v>
      </c>
      <c r="I250" t="s">
        <v>65</v>
      </c>
      <c r="J250" s="6">
        <v>44393</v>
      </c>
      <c r="K250">
        <v>1</v>
      </c>
      <c r="L250" t="s">
        <v>18</v>
      </c>
      <c r="M250" t="s">
        <v>84</v>
      </c>
      <c r="N250" s="9">
        <v>2.9342465753424656</v>
      </c>
      <c r="O250" t="s">
        <v>20</v>
      </c>
    </row>
    <row r="251" spans="3:15" hidden="1" x14ac:dyDescent="0.3">
      <c r="C251" t="s">
        <v>410</v>
      </c>
      <c r="D251" t="s">
        <v>680</v>
      </c>
      <c r="E251" t="s">
        <v>681</v>
      </c>
      <c r="F251" t="s">
        <v>15</v>
      </c>
      <c r="G251" t="s">
        <v>124</v>
      </c>
      <c r="H251" s="5">
        <v>40445.29</v>
      </c>
      <c r="I251" t="s">
        <v>65</v>
      </c>
      <c r="J251" s="6">
        <v>44393</v>
      </c>
      <c r="K251">
        <v>1</v>
      </c>
      <c r="L251" t="s">
        <v>18</v>
      </c>
      <c r="M251" t="s">
        <v>84</v>
      </c>
      <c r="N251" s="9">
        <v>2.9342465753424656</v>
      </c>
      <c r="O251" t="s">
        <v>20</v>
      </c>
    </row>
    <row r="252" spans="3:15" hidden="1" x14ac:dyDescent="0.3">
      <c r="C252" t="s">
        <v>630</v>
      </c>
      <c r="D252" t="s">
        <v>631</v>
      </c>
      <c r="E252" t="s">
        <v>632</v>
      </c>
      <c r="F252" t="s">
        <v>24</v>
      </c>
      <c r="G252" t="s">
        <v>105</v>
      </c>
      <c r="H252" s="5">
        <v>102129.37</v>
      </c>
      <c r="I252" t="s">
        <v>17</v>
      </c>
      <c r="J252" s="6">
        <v>44396</v>
      </c>
      <c r="K252">
        <v>1</v>
      </c>
      <c r="L252" t="s">
        <v>18</v>
      </c>
      <c r="M252" t="s">
        <v>72</v>
      </c>
      <c r="N252" s="9">
        <v>2.9260273972602739</v>
      </c>
      <c r="O252" t="s">
        <v>20</v>
      </c>
    </row>
    <row r="253" spans="3:15" hidden="1" x14ac:dyDescent="0.3">
      <c r="C253" t="s">
        <v>395</v>
      </c>
      <c r="D253" t="s">
        <v>396</v>
      </c>
      <c r="E253" t="s">
        <v>397</v>
      </c>
      <c r="F253" t="s">
        <v>24</v>
      </c>
      <c r="G253" t="s">
        <v>36</v>
      </c>
      <c r="H253" s="5">
        <v>95677.9</v>
      </c>
      <c r="I253" t="s">
        <v>26</v>
      </c>
      <c r="J253" s="6">
        <v>44396</v>
      </c>
      <c r="K253">
        <v>0.3</v>
      </c>
      <c r="L253" t="s">
        <v>18</v>
      </c>
      <c r="M253" t="s">
        <v>84</v>
      </c>
      <c r="N253" s="9">
        <v>2.9260273972602739</v>
      </c>
      <c r="O253" t="s">
        <v>28</v>
      </c>
    </row>
    <row r="254" spans="3:15" hidden="1" x14ac:dyDescent="0.3">
      <c r="C254" t="s">
        <v>685</v>
      </c>
      <c r="D254" t="s">
        <v>686</v>
      </c>
      <c r="E254" t="s">
        <v>687</v>
      </c>
      <c r="F254" t="s">
        <v>24</v>
      </c>
      <c r="G254" t="s">
        <v>36</v>
      </c>
      <c r="H254" s="5">
        <v>56253.81</v>
      </c>
      <c r="I254" t="s">
        <v>26</v>
      </c>
      <c r="J254" s="6">
        <v>44421</v>
      </c>
      <c r="K254">
        <v>1</v>
      </c>
      <c r="L254" t="s">
        <v>18</v>
      </c>
      <c r="M254" t="s">
        <v>77</v>
      </c>
      <c r="N254" s="9">
        <v>2.8575342465753426</v>
      </c>
      <c r="O254" t="s">
        <v>20</v>
      </c>
    </row>
    <row r="255" spans="3:15" hidden="1" x14ac:dyDescent="0.3">
      <c r="C255" t="s">
        <v>548</v>
      </c>
      <c r="D255" t="s">
        <v>549</v>
      </c>
      <c r="E255" t="s">
        <v>550</v>
      </c>
      <c r="F255" t="s">
        <v>24</v>
      </c>
      <c r="G255" t="s">
        <v>16</v>
      </c>
      <c r="H255" s="5">
        <v>97105.19</v>
      </c>
      <c r="I255" t="s">
        <v>26</v>
      </c>
      <c r="J255" s="6">
        <v>44425</v>
      </c>
      <c r="K255">
        <v>1</v>
      </c>
      <c r="L255" t="s">
        <v>18</v>
      </c>
      <c r="M255" t="s">
        <v>72</v>
      </c>
      <c r="N255" s="9">
        <v>2.8465753424657536</v>
      </c>
      <c r="O255" t="s">
        <v>20</v>
      </c>
    </row>
    <row r="256" spans="3:15" hidden="1" x14ac:dyDescent="0.3">
      <c r="C256" t="s">
        <v>501</v>
      </c>
      <c r="D256" t="s">
        <v>502</v>
      </c>
      <c r="E256" t="s">
        <v>503</v>
      </c>
      <c r="F256" t="s">
        <v>15</v>
      </c>
      <c r="G256" t="s">
        <v>101</v>
      </c>
      <c r="H256" s="5">
        <v>119022.49</v>
      </c>
      <c r="I256" t="s">
        <v>17</v>
      </c>
      <c r="J256" s="6">
        <v>44431</v>
      </c>
      <c r="K256">
        <v>1</v>
      </c>
      <c r="L256" t="s">
        <v>18</v>
      </c>
      <c r="M256" t="s">
        <v>77</v>
      </c>
      <c r="N256" s="9">
        <v>2.8301369863013699</v>
      </c>
      <c r="O256" t="s">
        <v>20</v>
      </c>
    </row>
    <row r="257" spans="3:15" hidden="1" x14ac:dyDescent="0.3">
      <c r="C257" t="s">
        <v>413</v>
      </c>
      <c r="D257" t="s">
        <v>414</v>
      </c>
      <c r="E257" t="s">
        <v>415</v>
      </c>
      <c r="F257" t="s">
        <v>24</v>
      </c>
      <c r="G257" t="s">
        <v>58</v>
      </c>
      <c r="H257" s="5">
        <v>92336.08</v>
      </c>
      <c r="I257" t="s">
        <v>26</v>
      </c>
      <c r="J257" s="6">
        <v>44431</v>
      </c>
      <c r="K257">
        <v>1</v>
      </c>
      <c r="L257" t="s">
        <v>18</v>
      </c>
      <c r="M257" t="s">
        <v>41</v>
      </c>
      <c r="N257" s="9">
        <v>2.8301369863013699</v>
      </c>
      <c r="O257" t="s">
        <v>20</v>
      </c>
    </row>
    <row r="258" spans="3:15" hidden="1" x14ac:dyDescent="0.3">
      <c r="C258" t="s">
        <v>102</v>
      </c>
      <c r="D258" t="s">
        <v>103</v>
      </c>
      <c r="E258" t="s">
        <v>104</v>
      </c>
      <c r="F258" t="s">
        <v>15</v>
      </c>
      <c r="G258" t="s">
        <v>105</v>
      </c>
      <c r="H258" s="5">
        <v>62195.47</v>
      </c>
      <c r="I258" t="s">
        <v>26</v>
      </c>
      <c r="J258" s="6">
        <v>44434</v>
      </c>
      <c r="K258">
        <v>1</v>
      </c>
      <c r="L258" t="s">
        <v>18</v>
      </c>
      <c r="M258" t="s">
        <v>19</v>
      </c>
      <c r="N258" s="9">
        <v>2.8219178082191783</v>
      </c>
      <c r="O258" t="s">
        <v>20</v>
      </c>
    </row>
    <row r="259" spans="3:15" hidden="1" x14ac:dyDescent="0.3">
      <c r="C259" t="s">
        <v>694</v>
      </c>
      <c r="D259" t="s">
        <v>695</v>
      </c>
      <c r="E259" t="s">
        <v>696</v>
      </c>
      <c r="F259" t="s">
        <v>24</v>
      </c>
      <c r="G259" t="s">
        <v>36</v>
      </c>
      <c r="H259" s="5">
        <v>93964.3</v>
      </c>
      <c r="I259" t="s">
        <v>26</v>
      </c>
      <c r="J259" s="6">
        <v>44454</v>
      </c>
      <c r="K259">
        <v>0.4</v>
      </c>
      <c r="L259" t="s">
        <v>37</v>
      </c>
      <c r="M259" t="s">
        <v>41</v>
      </c>
      <c r="N259" s="9">
        <v>2.7671232876712328</v>
      </c>
      <c r="O259" t="s">
        <v>28</v>
      </c>
    </row>
    <row r="260" spans="3:15" hidden="1" x14ac:dyDescent="0.3">
      <c r="C260" t="s">
        <v>273</v>
      </c>
      <c r="D260" t="s">
        <v>274</v>
      </c>
      <c r="E260" t="s">
        <v>275</v>
      </c>
      <c r="F260" t="s">
        <v>15</v>
      </c>
      <c r="G260" t="s">
        <v>105</v>
      </c>
      <c r="H260" s="5">
        <v>32192.15</v>
      </c>
      <c r="I260" t="s">
        <v>65</v>
      </c>
      <c r="J260" s="6">
        <v>44473</v>
      </c>
      <c r="K260">
        <v>1</v>
      </c>
      <c r="L260" t="s">
        <v>18</v>
      </c>
      <c r="M260" t="s">
        <v>41</v>
      </c>
      <c r="N260" s="9">
        <v>2.7150684931506848</v>
      </c>
      <c r="O260" t="s">
        <v>20</v>
      </c>
    </row>
    <row r="261" spans="3:15" hidden="1" x14ac:dyDescent="0.3">
      <c r="C261" t="s">
        <v>222</v>
      </c>
      <c r="D261" t="s">
        <v>223</v>
      </c>
      <c r="E261" t="s">
        <v>224</v>
      </c>
      <c r="F261" t="s">
        <v>24</v>
      </c>
      <c r="G261" t="s">
        <v>131</v>
      </c>
      <c r="H261" s="5">
        <v>31042.51</v>
      </c>
      <c r="I261" t="s">
        <v>65</v>
      </c>
      <c r="J261" s="6">
        <v>44473</v>
      </c>
      <c r="K261">
        <v>0.3</v>
      </c>
      <c r="L261" t="s">
        <v>37</v>
      </c>
      <c r="M261" t="s">
        <v>19</v>
      </c>
      <c r="N261" s="9">
        <v>2.7150684931506848</v>
      </c>
      <c r="O261" t="s">
        <v>28</v>
      </c>
    </row>
    <row r="262" spans="3:15" hidden="1" x14ac:dyDescent="0.3">
      <c r="C262" t="s">
        <v>62</v>
      </c>
      <c r="D262" t="s">
        <v>63</v>
      </c>
      <c r="E262" t="s">
        <v>64</v>
      </c>
      <c r="F262" t="s">
        <v>24</v>
      </c>
      <c r="G262" t="s">
        <v>32</v>
      </c>
      <c r="H262" s="5">
        <v>42314.39</v>
      </c>
      <c r="I262" t="s">
        <v>65</v>
      </c>
      <c r="J262" s="6">
        <v>44487</v>
      </c>
      <c r="K262">
        <v>1</v>
      </c>
      <c r="L262" t="s">
        <v>37</v>
      </c>
      <c r="M262" t="s">
        <v>19</v>
      </c>
      <c r="N262" s="9">
        <v>2.6767123287671235</v>
      </c>
      <c r="O262" t="s">
        <v>20</v>
      </c>
    </row>
    <row r="263" spans="3:15" hidden="1" x14ac:dyDescent="0.3">
      <c r="C263" t="s">
        <v>492</v>
      </c>
      <c r="D263" t="s">
        <v>493</v>
      </c>
      <c r="E263" t="s">
        <v>494</v>
      </c>
      <c r="F263" t="s">
        <v>15</v>
      </c>
      <c r="G263" t="s">
        <v>105</v>
      </c>
      <c r="H263" s="5">
        <v>96753.78</v>
      </c>
      <c r="I263" t="s">
        <v>26</v>
      </c>
      <c r="J263" s="6">
        <v>44494</v>
      </c>
      <c r="K263">
        <v>1</v>
      </c>
      <c r="L263" t="s">
        <v>18</v>
      </c>
      <c r="M263" t="s">
        <v>77</v>
      </c>
      <c r="N263" s="9">
        <v>2.6575342465753424</v>
      </c>
      <c r="O263" t="s">
        <v>20</v>
      </c>
    </row>
    <row r="264" spans="3:15" hidden="1" x14ac:dyDescent="0.3">
      <c r="C264" t="s">
        <v>492</v>
      </c>
      <c r="D264" t="s">
        <v>493</v>
      </c>
      <c r="E264" t="s">
        <v>494</v>
      </c>
      <c r="F264" t="s">
        <v>15</v>
      </c>
      <c r="G264" t="s">
        <v>105</v>
      </c>
      <c r="H264" s="5">
        <v>96753.78</v>
      </c>
      <c r="I264" t="s">
        <v>26</v>
      </c>
      <c r="J264" s="6">
        <v>44494</v>
      </c>
      <c r="K264">
        <v>1</v>
      </c>
      <c r="L264" t="s">
        <v>18</v>
      </c>
      <c r="M264" t="s">
        <v>77</v>
      </c>
      <c r="N264" s="9">
        <v>2.6575342465753424</v>
      </c>
      <c r="O264" t="s">
        <v>20</v>
      </c>
    </row>
    <row r="265" spans="3:15" hidden="1" x14ac:dyDescent="0.3">
      <c r="C265" t="s">
        <v>291</v>
      </c>
      <c r="D265" t="s">
        <v>292</v>
      </c>
      <c r="E265" t="s">
        <v>293</v>
      </c>
      <c r="F265" t="s">
        <v>24</v>
      </c>
      <c r="G265" t="s">
        <v>58</v>
      </c>
      <c r="H265" s="5">
        <v>84309.95</v>
      </c>
      <c r="I265" t="s">
        <v>26</v>
      </c>
      <c r="J265" s="6">
        <v>44501</v>
      </c>
      <c r="K265">
        <v>1</v>
      </c>
      <c r="L265" t="s">
        <v>18</v>
      </c>
      <c r="M265" t="s">
        <v>19</v>
      </c>
      <c r="N265" s="9">
        <v>2.6383561643835618</v>
      </c>
      <c r="O265" t="s">
        <v>20</v>
      </c>
    </row>
    <row r="266" spans="3:15" hidden="1" x14ac:dyDescent="0.3">
      <c r="C266" t="s">
        <v>46</v>
      </c>
      <c r="D266" t="s">
        <v>47</v>
      </c>
      <c r="E266" t="s">
        <v>48</v>
      </c>
      <c r="F266" t="s">
        <v>49</v>
      </c>
      <c r="G266" t="s">
        <v>50</v>
      </c>
      <c r="H266" s="5">
        <v>104802.63</v>
      </c>
      <c r="I266" t="s">
        <v>17</v>
      </c>
      <c r="J266" s="6">
        <v>44502</v>
      </c>
      <c r="K266">
        <v>1</v>
      </c>
      <c r="L266" t="s">
        <v>18</v>
      </c>
      <c r="M266" t="s">
        <v>41</v>
      </c>
      <c r="N266" s="9">
        <v>2.6356164383561644</v>
      </c>
      <c r="O266" t="s">
        <v>20</v>
      </c>
    </row>
    <row r="267" spans="3:15" hidden="1" x14ac:dyDescent="0.3">
      <c r="C267" t="s">
        <v>722</v>
      </c>
      <c r="D267" t="s">
        <v>723</v>
      </c>
      <c r="E267" t="s">
        <v>724</v>
      </c>
      <c r="F267" t="s">
        <v>15</v>
      </c>
      <c r="G267" t="s">
        <v>16</v>
      </c>
      <c r="H267" s="5">
        <v>92943.89</v>
      </c>
      <c r="I267" t="s">
        <v>26</v>
      </c>
      <c r="J267" s="6">
        <v>44510</v>
      </c>
      <c r="K267">
        <v>1</v>
      </c>
      <c r="L267" t="s">
        <v>18</v>
      </c>
      <c r="M267" t="s">
        <v>41</v>
      </c>
      <c r="N267" s="9">
        <v>2.6136986301369864</v>
      </c>
      <c r="O267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9C1A-21AD-4826-9C24-8B0149FB7685}">
  <dimension ref="A1:E13"/>
  <sheetViews>
    <sheetView topLeftCell="C1" workbookViewId="0">
      <selection activeCell="D20" sqref="D20"/>
    </sheetView>
  </sheetViews>
  <sheetFormatPr defaultRowHeight="14.4" x14ac:dyDescent="0.3"/>
  <cols>
    <col min="1" max="1" width="22.6640625" bestFit="1" customWidth="1"/>
    <col min="2" max="2" width="56.44140625" bestFit="1" customWidth="1"/>
    <col min="3" max="3" width="57.6640625" bestFit="1" customWidth="1"/>
    <col min="4" max="4" width="63.33203125" bestFit="1" customWidth="1"/>
    <col min="5" max="5" width="77" bestFit="1" customWidth="1"/>
  </cols>
  <sheetData>
    <row r="1" spans="1:5" ht="28.8" x14ac:dyDescent="0.55000000000000004">
      <c r="A1" s="27" t="s">
        <v>4</v>
      </c>
      <c r="B1" s="27" t="s">
        <v>768</v>
      </c>
      <c r="C1" s="27" t="s">
        <v>769</v>
      </c>
      <c r="D1" s="27" t="s">
        <v>770</v>
      </c>
      <c r="E1" s="27" t="s">
        <v>771</v>
      </c>
    </row>
    <row r="2" spans="1:5" x14ac:dyDescent="0.3">
      <c r="A2" s="26" t="s">
        <v>36</v>
      </c>
      <c r="B2" s="28">
        <f>COUNTIF(staff[Department],'Countif &amp; Sumif Functions'!A2)</f>
        <v>24</v>
      </c>
      <c r="C2" s="29">
        <f>SUMIF(staff[Department],A2,staff[Salary])</f>
        <v>2013215.1600000001</v>
      </c>
      <c r="D2" s="31" cm="1">
        <f t="array" ref="D2:D13">AVERAGEIF(staff[Department],A2:A13,staff[Salary])</f>
        <v>83883.965000000011</v>
      </c>
      <c r="E2" s="28" cm="1">
        <f t="array" ref="E2:E13">COUNTIFS(staff[Department],A2:A13,staff[Employee type],"Permanent")</f>
        <v>11</v>
      </c>
    </row>
    <row r="3" spans="1:5" x14ac:dyDescent="0.3">
      <c r="A3" s="26" t="s">
        <v>25</v>
      </c>
      <c r="B3" s="28">
        <f>COUNTIF(staff[Department],'Countif &amp; Sumif Functions'!A3)</f>
        <v>26</v>
      </c>
      <c r="C3" s="29">
        <f>SUMIF(staff[Department],A3,staff[Salary])</f>
        <v>2074326.95</v>
      </c>
      <c r="D3" s="31">
        <v>79781.805769230763</v>
      </c>
      <c r="E3" s="28">
        <v>18</v>
      </c>
    </row>
    <row r="4" spans="1:5" x14ac:dyDescent="0.3">
      <c r="A4" s="26" t="s">
        <v>16</v>
      </c>
      <c r="B4" s="28">
        <f>COUNTIF(staff[Department],'Countif &amp; Sumif Functions'!A4)</f>
        <v>26</v>
      </c>
      <c r="C4" s="29">
        <f>SUMIF(staff[Department],A4,staff[Salary])</f>
        <v>2131387.4900000002</v>
      </c>
      <c r="D4" s="31">
        <v>81976.441923076927</v>
      </c>
      <c r="E4" s="28">
        <v>16</v>
      </c>
    </row>
    <row r="5" spans="1:5" x14ac:dyDescent="0.3">
      <c r="A5" s="26" t="s">
        <v>54</v>
      </c>
      <c r="B5" s="28">
        <f>COUNTIF(staff[Department],'Countif &amp; Sumif Functions'!A5)</f>
        <v>12</v>
      </c>
      <c r="C5" s="29">
        <f>SUMIF(staff[Department],A5,staff[Salary])</f>
        <v>773295.60000000009</v>
      </c>
      <c r="D5" s="31">
        <v>64441.30000000001</v>
      </c>
      <c r="E5" s="28">
        <v>9</v>
      </c>
    </row>
    <row r="6" spans="1:5" x14ac:dyDescent="0.3">
      <c r="A6" s="26" t="s">
        <v>131</v>
      </c>
      <c r="B6" s="28">
        <f>COUNTIF(staff[Department],'Countif &amp; Sumif Functions'!A6)</f>
        <v>21</v>
      </c>
      <c r="C6" s="29">
        <f>SUMIF(staff[Department],A6,staff[Salary])</f>
        <v>1412092.87</v>
      </c>
      <c r="D6" s="31">
        <v>67242.51761904762</v>
      </c>
      <c r="E6" s="28">
        <v>13</v>
      </c>
    </row>
    <row r="7" spans="1:5" x14ac:dyDescent="0.3">
      <c r="A7" s="26" t="s">
        <v>101</v>
      </c>
      <c r="B7" s="28">
        <f>COUNTIF(staff[Department],'Countif &amp; Sumif Functions'!A7)</f>
        <v>26</v>
      </c>
      <c r="C7" s="29">
        <f>SUMIF(staff[Department],A7,staff[Salary])</f>
        <v>1814980.5899999996</v>
      </c>
      <c r="D7" s="31">
        <v>69806.945769230748</v>
      </c>
      <c r="E7" s="28">
        <v>18</v>
      </c>
    </row>
    <row r="8" spans="1:5" x14ac:dyDescent="0.3">
      <c r="A8" s="26" t="s">
        <v>97</v>
      </c>
      <c r="B8" s="28">
        <f>COUNTIF(staff[Department],'Countif &amp; Sumif Functions'!A8)</f>
        <v>22</v>
      </c>
      <c r="C8" s="29">
        <f>SUMIF(staff[Department],A8,staff[Salary])</f>
        <v>1608406.31</v>
      </c>
      <c r="D8" s="31">
        <v>73109.377727272731</v>
      </c>
      <c r="E8" s="28">
        <v>13</v>
      </c>
    </row>
    <row r="9" spans="1:5" x14ac:dyDescent="0.3">
      <c r="A9" s="26" t="s">
        <v>58</v>
      </c>
      <c r="B9" s="28">
        <f>COUNTIF(staff[Department],'Countif &amp; Sumif Functions'!A9)</f>
        <v>18</v>
      </c>
      <c r="C9" s="29">
        <f>SUMIF(staff[Department],A9,staff[Salary])</f>
        <v>1204393.78</v>
      </c>
      <c r="D9" s="31">
        <v>66910.765555555554</v>
      </c>
      <c r="E9" s="28">
        <v>11</v>
      </c>
    </row>
    <row r="10" spans="1:5" x14ac:dyDescent="0.3">
      <c r="A10" s="26" t="s">
        <v>32</v>
      </c>
      <c r="B10" s="28">
        <f>COUNTIF(staff[Department],'Countif &amp; Sumif Functions'!A10)</f>
        <v>21</v>
      </c>
      <c r="C10" s="29">
        <f>SUMIF(staff[Department],A10,staff[Salary])</f>
        <v>1568153.4699999997</v>
      </c>
      <c r="D10" s="31">
        <v>74673.974761904756</v>
      </c>
      <c r="E10" s="28">
        <v>16</v>
      </c>
    </row>
    <row r="11" spans="1:5" x14ac:dyDescent="0.3">
      <c r="A11" s="26" t="s">
        <v>124</v>
      </c>
      <c r="B11" s="28">
        <f>COUNTIF(staff[Department],'Countif &amp; Sumif Functions'!A11)</f>
        <v>29</v>
      </c>
      <c r="C11" s="29">
        <f>SUMIF(staff[Department],A11,staff[Salary])</f>
        <v>2180192.87</v>
      </c>
      <c r="D11" s="31">
        <v>75179.064482758622</v>
      </c>
      <c r="E11" s="28">
        <v>19</v>
      </c>
    </row>
    <row r="12" spans="1:5" x14ac:dyDescent="0.3">
      <c r="A12" s="26" t="s">
        <v>50</v>
      </c>
      <c r="B12" s="28">
        <f>COUNTIF(staff[Department],'Countif &amp; Sumif Functions'!A12)</f>
        <v>17</v>
      </c>
      <c r="C12" s="29">
        <f>SUMIF(staff[Department],A12,staff[Salary])</f>
        <v>1129351.75</v>
      </c>
      <c r="D12" s="31">
        <v>66432.455882352937</v>
      </c>
      <c r="E12" s="28">
        <v>11</v>
      </c>
    </row>
    <row r="13" spans="1:5" x14ac:dyDescent="0.3">
      <c r="A13" s="26" t="s">
        <v>105</v>
      </c>
      <c r="B13" s="28">
        <f>COUNTIF(staff[Department],'Countif &amp; Sumif Functions'!A13)</f>
        <v>18</v>
      </c>
      <c r="C13" s="29">
        <f>SUMIF(staff[Department],A13,staff[Salary])</f>
        <v>1294147.72</v>
      </c>
      <c r="D13" s="31">
        <v>71897.095555555556</v>
      </c>
      <c r="E13" s="2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BC9-2237-4E1D-B32F-22B82C1FEC67}">
  <dimension ref="A1:G89"/>
  <sheetViews>
    <sheetView topLeftCell="A68" workbookViewId="0">
      <selection activeCell="H79" sqref="H79"/>
    </sheetView>
  </sheetViews>
  <sheetFormatPr defaultRowHeight="14.4" x14ac:dyDescent="0.3"/>
  <cols>
    <col min="1" max="1" width="20.77734375" bestFit="1" customWidth="1"/>
    <col min="2" max="2" width="20.21875" bestFit="1" customWidth="1"/>
    <col min="3" max="3" width="22.6640625" bestFit="1" customWidth="1"/>
    <col min="4" max="4" width="11.77734375" bestFit="1" customWidth="1"/>
    <col min="5" max="5" width="21.88671875" style="32" bestFit="1" customWidth="1"/>
    <col min="6" max="6" width="28.6640625" style="7" bestFit="1" customWidth="1"/>
  </cols>
  <sheetData>
    <row r="1" spans="1:6" ht="28.8" x14ac:dyDescent="0.55000000000000004">
      <c r="A1" s="64" t="s">
        <v>772</v>
      </c>
      <c r="B1" s="64"/>
      <c r="C1" s="64"/>
      <c r="D1" s="64"/>
    </row>
    <row r="2" spans="1:6" ht="28.8" x14ac:dyDescent="0.55000000000000004">
      <c r="A2" s="33" t="s">
        <v>773</v>
      </c>
      <c r="B2" s="33" t="s">
        <v>774</v>
      </c>
      <c r="C2" s="33" t="s">
        <v>3</v>
      </c>
      <c r="D2" s="33" t="s">
        <v>4</v>
      </c>
      <c r="E2" s="34" t="s">
        <v>5</v>
      </c>
      <c r="F2" s="35" t="s">
        <v>775</v>
      </c>
    </row>
    <row r="3" spans="1:6" x14ac:dyDescent="0.3">
      <c r="A3" s="26" t="str" cm="1">
        <f t="array" ref="A3:F49">_xlfn.CHOOSECOLS(_xlfn._xlws.FILTER(staff[],staff[Salary]&gt;100000),2,3,4,5,6,10)</f>
        <v>Lindy</v>
      </c>
      <c r="B3" s="26" t="str">
        <v>Guillet</v>
      </c>
      <c r="C3" s="26" t="str">
        <v>Male</v>
      </c>
      <c r="D3" s="26" t="str">
        <v>Training</v>
      </c>
      <c r="E3" s="30">
        <v>112778.28</v>
      </c>
      <c r="F3" s="28" t="str">
        <v>Fixed Term</v>
      </c>
    </row>
    <row r="4" spans="1:6" x14ac:dyDescent="0.3">
      <c r="A4" s="26" t="str">
        <v>Lindy</v>
      </c>
      <c r="B4" s="26" t="str">
        <v>Guillet</v>
      </c>
      <c r="C4" s="26" t="str">
        <v>Male</v>
      </c>
      <c r="D4" s="26" t="str">
        <v>Training</v>
      </c>
      <c r="E4" s="30">
        <v>112778.28</v>
      </c>
      <c r="F4" s="28" t="str">
        <v>Fixed Term</v>
      </c>
    </row>
    <row r="5" spans="1:6" x14ac:dyDescent="0.3">
      <c r="A5" s="26" t="str">
        <v>Westbrook</v>
      </c>
      <c r="B5" s="26" t="str">
        <v>Brandino</v>
      </c>
      <c r="C5" s="26" t="str">
        <v>Male</v>
      </c>
      <c r="D5" s="26" t="str">
        <v>Legal</v>
      </c>
      <c r="E5" s="30">
        <v>113616.23</v>
      </c>
      <c r="F5" s="28" t="str">
        <v>Permanent</v>
      </c>
    </row>
    <row r="6" spans="1:6" x14ac:dyDescent="0.3">
      <c r="A6" s="26" t="str">
        <v>Anni</v>
      </c>
      <c r="B6" s="26" t="str">
        <v>Izzard</v>
      </c>
      <c r="C6" s="26" t="str">
        <v>Male</v>
      </c>
      <c r="D6" s="26" t="str">
        <v>Human Resources</v>
      </c>
      <c r="E6" s="30">
        <v>103494.94</v>
      </c>
      <c r="F6" s="28" t="str">
        <v>Permanent</v>
      </c>
    </row>
    <row r="7" spans="1:6" x14ac:dyDescent="0.3">
      <c r="A7" s="26" t="str">
        <v>Anni</v>
      </c>
      <c r="B7" s="26" t="str">
        <v>Izzard</v>
      </c>
      <c r="C7" s="26" t="str">
        <v>Male</v>
      </c>
      <c r="D7" s="26" t="str">
        <v>Human Resources</v>
      </c>
      <c r="E7" s="30">
        <v>103494.94</v>
      </c>
      <c r="F7" s="28" t="str">
        <v>Permanent</v>
      </c>
    </row>
    <row r="8" spans="1:6" x14ac:dyDescent="0.3">
      <c r="A8" s="26" t="str">
        <v>Audry</v>
      </c>
      <c r="B8" s="26" t="str">
        <v>Yu</v>
      </c>
      <c r="C8" s="26" t="str">
        <v>Female</v>
      </c>
      <c r="D8" s="26" t="str">
        <v>Training</v>
      </c>
      <c r="E8" s="30">
        <v>101187.36</v>
      </c>
      <c r="F8" s="28" t="str">
        <v>Fixed Term</v>
      </c>
    </row>
    <row r="9" spans="1:6" x14ac:dyDescent="0.3">
      <c r="A9" s="26" t="str">
        <v>Alexis</v>
      </c>
      <c r="B9" s="26" t="str">
        <v>Gotfrey</v>
      </c>
      <c r="C9" s="26" t="str">
        <v>Male</v>
      </c>
      <c r="D9" s="26" t="str">
        <v>Engineering</v>
      </c>
      <c r="E9" s="30">
        <v>114465.93</v>
      </c>
      <c r="F9" s="28" t="str">
        <v>Temporary</v>
      </c>
    </row>
    <row r="10" spans="1:6" x14ac:dyDescent="0.3">
      <c r="A10" s="26" t="str">
        <v>Theresita</v>
      </c>
      <c r="B10" s="26" t="str">
        <v>Chasmer</v>
      </c>
      <c r="C10" s="26" t="str">
        <v>Female</v>
      </c>
      <c r="D10" s="26" t="str">
        <v>Product Management</v>
      </c>
      <c r="E10" s="30">
        <v>106665.67</v>
      </c>
      <c r="F10" s="28" t="str">
        <v>Temporary</v>
      </c>
    </row>
    <row r="11" spans="1:6" x14ac:dyDescent="0.3">
      <c r="A11" s="26" t="str">
        <v>Ramalingam</v>
      </c>
      <c r="B11" s="26" t="str">
        <v>Kothapeta</v>
      </c>
      <c r="C11" s="26" t="str">
        <v>Need to check</v>
      </c>
      <c r="D11" s="26" t="str">
        <v>Accounting</v>
      </c>
      <c r="E11" s="30">
        <v>107107.6</v>
      </c>
      <c r="F11" s="28" t="str">
        <v>Permanent</v>
      </c>
    </row>
    <row r="12" spans="1:6" x14ac:dyDescent="0.3">
      <c r="A12" s="26" t="str">
        <v>Natalee</v>
      </c>
      <c r="B12" s="26" t="str">
        <v>Craiker</v>
      </c>
      <c r="C12" s="26" t="str">
        <v>Male</v>
      </c>
      <c r="D12" s="26" t="str">
        <v>Product Management</v>
      </c>
      <c r="E12" s="30">
        <v>111229.47</v>
      </c>
      <c r="F12" s="28" t="str">
        <v>Permanent</v>
      </c>
    </row>
    <row r="13" spans="1:6" x14ac:dyDescent="0.3">
      <c r="A13" s="26" t="str">
        <v>Minerva</v>
      </c>
      <c r="B13" s="26" t="str">
        <v>Ricardot</v>
      </c>
      <c r="C13" s="26" t="str">
        <v>Male</v>
      </c>
      <c r="D13" s="26" t="str">
        <v>Engineering</v>
      </c>
      <c r="E13" s="30">
        <v>120000</v>
      </c>
      <c r="F13" s="28" t="str">
        <v>Permanent</v>
      </c>
    </row>
    <row r="14" spans="1:6" x14ac:dyDescent="0.3">
      <c r="A14" s="26" t="str">
        <v>Nickolai</v>
      </c>
      <c r="B14" s="26" t="str">
        <v>Artin</v>
      </c>
      <c r="C14" s="26" t="str">
        <v>Female</v>
      </c>
      <c r="D14" s="26" t="str">
        <v>Product Management</v>
      </c>
      <c r="E14" s="30">
        <v>110906.35</v>
      </c>
      <c r="F14" s="28" t="str">
        <v>Temporary</v>
      </c>
    </row>
    <row r="15" spans="1:6" x14ac:dyDescent="0.3">
      <c r="A15" s="26" t="str">
        <v>Syd</v>
      </c>
      <c r="B15" s="26" t="str">
        <v>Fearn</v>
      </c>
      <c r="C15" s="26" t="str">
        <v>Male</v>
      </c>
      <c r="D15" s="26" t="str">
        <v>Engineering</v>
      </c>
      <c r="E15" s="30">
        <v>108872.77</v>
      </c>
      <c r="F15" s="28" t="str">
        <v>Permanent</v>
      </c>
    </row>
    <row r="16" spans="1:6" x14ac:dyDescent="0.3">
      <c r="A16" s="26" t="str">
        <v>Subbarao</v>
      </c>
      <c r="B16" s="26" t="str">
        <v>Malladi</v>
      </c>
      <c r="C16" s="26" t="str">
        <v>Male</v>
      </c>
      <c r="D16" s="26" t="str">
        <v>Product Management</v>
      </c>
      <c r="E16" s="30">
        <v>106775.14</v>
      </c>
      <c r="F16" s="28" t="str">
        <v>Fixed Term</v>
      </c>
    </row>
    <row r="17" spans="1:6" x14ac:dyDescent="0.3">
      <c r="A17" s="26" t="str">
        <v>Vasu</v>
      </c>
      <c r="B17" s="26" t="str">
        <v>Nandin</v>
      </c>
      <c r="C17" s="26" t="str">
        <v>Male</v>
      </c>
      <c r="D17" s="26" t="str">
        <v>Product Management</v>
      </c>
      <c r="E17" s="30">
        <v>106775.14</v>
      </c>
      <c r="F17" s="28" t="str">
        <v>Fixed Term</v>
      </c>
    </row>
    <row r="18" spans="1:6" x14ac:dyDescent="0.3">
      <c r="A18" s="26" t="str">
        <v>Deepit</v>
      </c>
      <c r="B18" s="26" t="str">
        <v>Ranjana</v>
      </c>
      <c r="C18" s="26" t="str">
        <v>Female</v>
      </c>
      <c r="D18" s="26" t="str">
        <v>Marketing</v>
      </c>
      <c r="E18" s="30">
        <v>104903.79</v>
      </c>
      <c r="F18" s="28" t="str">
        <v>Permanent</v>
      </c>
    </row>
    <row r="19" spans="1:6" x14ac:dyDescent="0.3">
      <c r="A19" s="26" t="str">
        <v>Mollie</v>
      </c>
      <c r="B19" s="26" t="str">
        <v>Hanway</v>
      </c>
      <c r="C19" s="26" t="str">
        <v>Male</v>
      </c>
      <c r="D19" s="26" t="str">
        <v>Engineering</v>
      </c>
      <c r="E19" s="30">
        <v>112645.99</v>
      </c>
      <c r="F19" s="28" t="str">
        <v>Permanent</v>
      </c>
    </row>
    <row r="20" spans="1:6" x14ac:dyDescent="0.3">
      <c r="A20" s="26" t="str">
        <v>Collin</v>
      </c>
      <c r="B20" s="26" t="str">
        <v>Jagson</v>
      </c>
      <c r="C20" s="26" t="str">
        <v>Male</v>
      </c>
      <c r="D20" s="26" t="str">
        <v>Services</v>
      </c>
      <c r="E20" s="30">
        <v>100424.23</v>
      </c>
      <c r="F20" s="28" t="str">
        <v>Permanent</v>
      </c>
    </row>
    <row r="21" spans="1:6" x14ac:dyDescent="0.3">
      <c r="A21" s="26" t="str">
        <v>Tristam</v>
      </c>
      <c r="B21" s="26" t="str">
        <v>Cuming</v>
      </c>
      <c r="C21" s="26" t="str">
        <v>Female</v>
      </c>
      <c r="D21" s="26" t="str">
        <v>Support</v>
      </c>
      <c r="E21" s="30">
        <v>104038.9</v>
      </c>
      <c r="F21" s="28" t="str">
        <v>Fixed Term</v>
      </c>
    </row>
    <row r="22" spans="1:6" x14ac:dyDescent="0.3">
      <c r="A22" s="26" t="str">
        <v>Cletus</v>
      </c>
      <c r="B22" s="26" t="str">
        <v>McGarahan</v>
      </c>
      <c r="C22" s="26" t="str">
        <v>Female</v>
      </c>
      <c r="D22" s="26" t="str">
        <v>Engineering</v>
      </c>
      <c r="E22" s="30">
        <v>114425.19</v>
      </c>
      <c r="F22" s="28" t="str">
        <v>Permanent</v>
      </c>
    </row>
    <row r="23" spans="1:6" x14ac:dyDescent="0.3">
      <c r="A23" s="26" t="str">
        <v>Althea</v>
      </c>
      <c r="B23" s="26" t="str">
        <v>Bronger</v>
      </c>
      <c r="C23" s="26" t="str">
        <v>Male</v>
      </c>
      <c r="D23" s="26" t="str">
        <v>Product Management</v>
      </c>
      <c r="E23" s="30">
        <v>104335.03999999999</v>
      </c>
      <c r="F23" s="28" t="str">
        <v>Permanent</v>
      </c>
    </row>
    <row r="24" spans="1:6" x14ac:dyDescent="0.3">
      <c r="A24" s="26" t="str">
        <v>Michale</v>
      </c>
      <c r="B24" s="26" t="str">
        <v>Rolf</v>
      </c>
      <c r="C24" s="26" t="str">
        <v>Male</v>
      </c>
      <c r="D24" s="26" t="str">
        <v>Services</v>
      </c>
      <c r="E24" s="30">
        <v>111815.49</v>
      </c>
      <c r="F24" s="28" t="str">
        <v>Temporary</v>
      </c>
    </row>
    <row r="25" spans="1:6" x14ac:dyDescent="0.3">
      <c r="A25" s="26" t="str">
        <v>Michale</v>
      </c>
      <c r="B25" s="26" t="str">
        <v>Rolf</v>
      </c>
      <c r="C25" s="26" t="str">
        <v>Male</v>
      </c>
      <c r="D25" s="26" t="str">
        <v>Services</v>
      </c>
      <c r="E25" s="30">
        <v>111815.49</v>
      </c>
      <c r="F25" s="28" t="str">
        <v>Temporary</v>
      </c>
    </row>
    <row r="26" spans="1:6" x14ac:dyDescent="0.3">
      <c r="A26" s="26" t="str">
        <v>Mick</v>
      </c>
      <c r="B26" s="26" t="str">
        <v>Spraberry</v>
      </c>
      <c r="C26" s="26" t="str">
        <v>Female</v>
      </c>
      <c r="D26" s="26" t="str">
        <v>Services</v>
      </c>
      <c r="E26" s="30">
        <v>120000</v>
      </c>
      <c r="F26" s="28" t="str">
        <v>Permanent</v>
      </c>
    </row>
    <row r="27" spans="1:6" x14ac:dyDescent="0.3">
      <c r="A27" s="26" t="str">
        <v>Geena</v>
      </c>
      <c r="B27" s="26" t="str">
        <v>Raghavanpillai</v>
      </c>
      <c r="C27" s="26" t="str">
        <v>Male</v>
      </c>
      <c r="D27" s="26" t="str">
        <v>Accounting</v>
      </c>
      <c r="E27" s="30">
        <v>102515.81</v>
      </c>
      <c r="F27" s="28" t="str">
        <v>Fixed Term</v>
      </c>
    </row>
    <row r="28" spans="1:6" x14ac:dyDescent="0.3">
      <c r="A28" s="26" t="str">
        <v>Hogan</v>
      </c>
      <c r="B28" s="26" t="str">
        <v>Iles</v>
      </c>
      <c r="C28" s="26" t="str">
        <v>Female</v>
      </c>
      <c r="D28" s="26" t="str">
        <v>Accounting</v>
      </c>
      <c r="E28" s="30">
        <v>114177.23</v>
      </c>
      <c r="F28" s="28" t="str">
        <v>Permanent</v>
      </c>
    </row>
    <row r="29" spans="1:6" x14ac:dyDescent="0.3">
      <c r="A29" s="26" t="str">
        <v>Carlin</v>
      </c>
      <c r="B29" s="26" t="str">
        <v>Demke</v>
      </c>
      <c r="C29" s="26" t="str">
        <v>Male</v>
      </c>
      <c r="D29" s="26" t="str">
        <v>Business Development</v>
      </c>
      <c r="E29" s="30">
        <v>110042.37</v>
      </c>
      <c r="F29" s="28" t="str">
        <v>Permanent</v>
      </c>
    </row>
    <row r="30" spans="1:6" x14ac:dyDescent="0.3">
      <c r="A30" s="26" t="str">
        <v>Robinia</v>
      </c>
      <c r="B30" s="26" t="str">
        <v>Scholling</v>
      </c>
      <c r="C30" s="26" t="str">
        <v>Female</v>
      </c>
      <c r="D30" s="26" t="str">
        <v>Human Resources</v>
      </c>
      <c r="E30" s="30">
        <v>100731.95</v>
      </c>
      <c r="F30" s="28" t="str">
        <v>Permanent</v>
      </c>
    </row>
    <row r="31" spans="1:6" x14ac:dyDescent="0.3">
      <c r="A31" s="26" t="str">
        <v>Revkah</v>
      </c>
      <c r="B31" s="26" t="str">
        <v>Antonacci</v>
      </c>
      <c r="C31" s="26" t="str">
        <v>Male</v>
      </c>
      <c r="D31" s="26" t="str">
        <v>Engineering</v>
      </c>
      <c r="E31" s="30">
        <v>109143.17</v>
      </c>
      <c r="F31" s="28" t="str">
        <v>Permanent</v>
      </c>
    </row>
    <row r="32" spans="1:6" x14ac:dyDescent="0.3">
      <c r="A32" s="26" t="str">
        <v>Prasanna</v>
      </c>
      <c r="B32" s="26" t="str">
        <v>Lakshmi</v>
      </c>
      <c r="C32" s="26" t="str">
        <v>Female</v>
      </c>
      <c r="D32" s="26" t="str">
        <v>Training</v>
      </c>
      <c r="E32" s="30">
        <v>116767.63</v>
      </c>
      <c r="F32" s="28" t="str">
        <v>Temporary</v>
      </c>
    </row>
    <row r="33" spans="1:6" x14ac:dyDescent="0.3">
      <c r="A33" s="26" t="str">
        <v>Baruna</v>
      </c>
      <c r="B33" s="26" t="str">
        <v>Ogale</v>
      </c>
      <c r="C33" s="26" t="str">
        <v>Female</v>
      </c>
      <c r="D33" s="26" t="str">
        <v>Training</v>
      </c>
      <c r="E33" s="30">
        <v>116767.63</v>
      </c>
      <c r="F33" s="28" t="str">
        <v>Temporary</v>
      </c>
    </row>
    <row r="34" spans="1:6" x14ac:dyDescent="0.3">
      <c r="A34" s="26" t="str">
        <v>Prerana</v>
      </c>
      <c r="B34" s="26" t="str">
        <v>Nishita</v>
      </c>
      <c r="C34" s="26" t="str">
        <v>Male</v>
      </c>
      <c r="D34" s="26" t="str">
        <v>Product Management</v>
      </c>
      <c r="E34" s="30">
        <v>115191.38</v>
      </c>
      <c r="F34" s="28" t="str">
        <v>Permanent</v>
      </c>
    </row>
    <row r="35" spans="1:6" x14ac:dyDescent="0.3">
      <c r="A35" s="26" t="str">
        <v>Rafaelita</v>
      </c>
      <c r="B35" s="26" t="str">
        <v>Blaksland</v>
      </c>
      <c r="C35" s="26" t="str">
        <v>Female</v>
      </c>
      <c r="D35" s="26" t="str">
        <v>Services</v>
      </c>
      <c r="E35" s="30">
        <v>109163.39</v>
      </c>
      <c r="F35" s="28" t="str">
        <v>Permanent</v>
      </c>
    </row>
    <row r="36" spans="1:6" x14ac:dyDescent="0.3">
      <c r="A36" s="26" t="str">
        <v>Kulbhushan</v>
      </c>
      <c r="B36" s="26" t="str">
        <v>Moorthy</v>
      </c>
      <c r="C36" s="26" t="str">
        <v>Male</v>
      </c>
      <c r="D36" s="26" t="str">
        <v>Business Development</v>
      </c>
      <c r="E36" s="30">
        <v>106400.02</v>
      </c>
      <c r="F36" s="28" t="str">
        <v>Temporary</v>
      </c>
    </row>
    <row r="37" spans="1:6" x14ac:dyDescent="0.3">
      <c r="A37" s="26" t="str">
        <v>Lalit</v>
      </c>
      <c r="B37" s="26" t="str">
        <v>Kothari</v>
      </c>
      <c r="C37" s="26" t="str">
        <v>Male</v>
      </c>
      <c r="D37" s="26" t="str">
        <v>Business Development</v>
      </c>
      <c r="E37" s="30">
        <v>106400.02</v>
      </c>
      <c r="F37" s="28" t="str">
        <v>Temporary</v>
      </c>
    </row>
    <row r="38" spans="1:6" x14ac:dyDescent="0.3">
      <c r="A38" s="26" t="str">
        <v>Shellysheldon</v>
      </c>
      <c r="B38" s="26" t="str">
        <v>Mahady</v>
      </c>
      <c r="C38" s="26" t="str">
        <v>Male</v>
      </c>
      <c r="D38" s="26" t="str">
        <v>Training</v>
      </c>
      <c r="E38" s="30">
        <v>114691.03</v>
      </c>
      <c r="F38" s="28" t="str">
        <v>Temporary</v>
      </c>
    </row>
    <row r="39" spans="1:6" x14ac:dyDescent="0.3">
      <c r="A39" s="26" t="str">
        <v>Shaylyn</v>
      </c>
      <c r="B39" s="26" t="str">
        <v>Ransbury</v>
      </c>
      <c r="C39" s="26" t="str">
        <v>Female</v>
      </c>
      <c r="D39" s="26" t="str">
        <v>Support</v>
      </c>
      <c r="E39" s="30">
        <v>100371.31</v>
      </c>
      <c r="F39" s="28" t="str">
        <v>Fixed Term</v>
      </c>
    </row>
    <row r="40" spans="1:6" x14ac:dyDescent="0.3">
      <c r="A40" s="26" t="str">
        <v>Collen</v>
      </c>
      <c r="B40" s="26" t="str">
        <v>Dunbleton</v>
      </c>
      <c r="C40" s="26" t="str">
        <v>Male</v>
      </c>
      <c r="D40" s="26" t="str">
        <v>Engineering</v>
      </c>
      <c r="E40" s="30">
        <v>118976.16</v>
      </c>
      <c r="F40" s="28" t="str">
        <v>Permanent</v>
      </c>
    </row>
    <row r="41" spans="1:6" x14ac:dyDescent="0.3">
      <c r="A41" s="26" t="str">
        <v>Sidoney</v>
      </c>
      <c r="B41" s="26" t="str">
        <v>Yitzhok</v>
      </c>
      <c r="C41" s="26" t="str">
        <v>Female</v>
      </c>
      <c r="D41" s="26" t="str">
        <v>Engineering</v>
      </c>
      <c r="E41" s="30">
        <v>118442.54</v>
      </c>
      <c r="F41" s="28" t="str">
        <v>Permanent</v>
      </c>
    </row>
    <row r="42" spans="1:6" x14ac:dyDescent="0.3">
      <c r="A42" s="26" t="str">
        <v>Gwenneth</v>
      </c>
      <c r="B42" s="26" t="str">
        <v>Fealey</v>
      </c>
      <c r="C42" s="26" t="str">
        <v>Female</v>
      </c>
      <c r="D42" s="26" t="str">
        <v>Engineering</v>
      </c>
      <c r="E42" s="30">
        <v>114772.32</v>
      </c>
      <c r="F42" s="28" t="str">
        <v>Permanent</v>
      </c>
    </row>
    <row r="43" spans="1:6" x14ac:dyDescent="0.3">
      <c r="A43" s="26" t="str">
        <v>Alic</v>
      </c>
      <c r="B43" s="26" t="str">
        <v>Bagg</v>
      </c>
      <c r="C43" s="26" t="str">
        <v>Male</v>
      </c>
      <c r="D43" s="26" t="str">
        <v>Legal</v>
      </c>
      <c r="E43" s="30">
        <v>113747.56</v>
      </c>
      <c r="F43" s="28" t="str">
        <v>Temporary</v>
      </c>
    </row>
    <row r="44" spans="1:6" x14ac:dyDescent="0.3">
      <c r="A44" s="26" t="str">
        <v>Alic</v>
      </c>
      <c r="B44" s="26" t="str">
        <v>Bagg</v>
      </c>
      <c r="C44" s="26" t="str">
        <v>Male</v>
      </c>
      <c r="D44" s="26" t="str">
        <v>Legal</v>
      </c>
      <c r="E44" s="30">
        <v>113747.56</v>
      </c>
      <c r="F44" s="28" t="str">
        <v>Temporary</v>
      </c>
    </row>
    <row r="45" spans="1:6" x14ac:dyDescent="0.3">
      <c r="A45" s="26" t="str">
        <v>Gowri</v>
      </c>
      <c r="B45" s="26" t="str">
        <v>Sankar</v>
      </c>
      <c r="C45" s="26" t="str">
        <v>Female</v>
      </c>
      <c r="D45" s="26" t="str">
        <v>Training</v>
      </c>
      <c r="E45" s="30">
        <v>102934.09</v>
      </c>
      <c r="F45" s="28" t="str">
        <v>Permanent</v>
      </c>
    </row>
    <row r="46" spans="1:6" x14ac:dyDescent="0.3">
      <c r="A46" s="26" t="str">
        <v>Amery</v>
      </c>
      <c r="B46" s="26" t="str">
        <v>Ofer</v>
      </c>
      <c r="C46" s="26" t="str">
        <v>Female</v>
      </c>
      <c r="D46" s="26" t="str">
        <v>Legal</v>
      </c>
      <c r="E46" s="30">
        <v>111049.84</v>
      </c>
      <c r="F46" s="28" t="str">
        <v>Permanent</v>
      </c>
    </row>
    <row r="47" spans="1:6" x14ac:dyDescent="0.3">
      <c r="A47" s="26" t="str">
        <v>Freda</v>
      </c>
      <c r="B47" s="26" t="str">
        <v>Legan</v>
      </c>
      <c r="C47" s="26" t="str">
        <v>Female</v>
      </c>
      <c r="D47" s="26" t="str">
        <v>Sales</v>
      </c>
      <c r="E47" s="30">
        <v>102129.37</v>
      </c>
      <c r="F47" s="28" t="str">
        <v>Permanent</v>
      </c>
    </row>
    <row r="48" spans="1:6" x14ac:dyDescent="0.3">
      <c r="A48" s="26" t="str">
        <v>Edd</v>
      </c>
      <c r="B48" s="26" t="str">
        <v>MacKnockiter</v>
      </c>
      <c r="C48" s="26" t="str">
        <v>Male</v>
      </c>
      <c r="D48" s="26" t="str">
        <v>Accounting</v>
      </c>
      <c r="E48" s="30">
        <v>119022.49</v>
      </c>
      <c r="F48" s="28" t="str">
        <v>Permanent</v>
      </c>
    </row>
    <row r="49" spans="1:6" x14ac:dyDescent="0.3">
      <c r="A49" s="26" t="str">
        <v>Yedukondalu</v>
      </c>
      <c r="B49" s="26" t="str">
        <v>Panditula</v>
      </c>
      <c r="C49" s="26" t="str">
        <v>Need to check</v>
      </c>
      <c r="D49" s="26" t="str">
        <v>Support</v>
      </c>
      <c r="E49" s="30">
        <v>104802.63</v>
      </c>
      <c r="F49" s="28" t="str">
        <v>Permanent</v>
      </c>
    </row>
    <row r="52" spans="1:6" ht="60.6" x14ac:dyDescent="0.55000000000000004">
      <c r="A52" s="64" t="s">
        <v>776</v>
      </c>
      <c r="B52" s="64"/>
      <c r="C52" s="64"/>
      <c r="D52" s="64"/>
      <c r="F52" s="36" t="s">
        <v>777</v>
      </c>
    </row>
    <row r="53" spans="1:6" ht="28.8" x14ac:dyDescent="0.55000000000000004">
      <c r="A53" s="33" t="s">
        <v>773</v>
      </c>
      <c r="B53" s="33" t="s">
        <v>774</v>
      </c>
      <c r="C53" s="33" t="s">
        <v>3</v>
      </c>
      <c r="D53" s="33" t="s">
        <v>4</v>
      </c>
      <c r="E53" s="34" t="s">
        <v>5</v>
      </c>
      <c r="F53" s="35" t="s">
        <v>775</v>
      </c>
    </row>
    <row r="54" spans="1:6" x14ac:dyDescent="0.3">
      <c r="A54" t="str" cm="1">
        <f t="array" ref="A54:F71">_xlfn.CHOOSECOLS(_xlfn._xlws.FILTER(staff[],(staff[Salary]&gt;100000)*(staff[Gender]="Female")),2,3,4,5,6,10)</f>
        <v>Audry</v>
      </c>
      <c r="B54" t="str">
        <v>Yu</v>
      </c>
      <c r="C54" t="str">
        <v>Female</v>
      </c>
      <c r="D54" t="str">
        <v>Training</v>
      </c>
      <c r="E54" s="32">
        <v>101187.36</v>
      </c>
      <c r="F54" s="7" t="str">
        <v>Fixed Term</v>
      </c>
    </row>
    <row r="55" spans="1:6" x14ac:dyDescent="0.3">
      <c r="A55" t="str">
        <v>Theresita</v>
      </c>
      <c r="B55" t="str">
        <v>Chasmer</v>
      </c>
      <c r="C55" t="str">
        <v>Female</v>
      </c>
      <c r="D55" t="str">
        <v>Product Management</v>
      </c>
      <c r="E55" s="32">
        <v>106665.67</v>
      </c>
      <c r="F55" s="7" t="str">
        <v>Temporary</v>
      </c>
    </row>
    <row r="56" spans="1:6" x14ac:dyDescent="0.3">
      <c r="A56" t="str">
        <v>Nickolai</v>
      </c>
      <c r="B56" t="str">
        <v>Artin</v>
      </c>
      <c r="C56" t="str">
        <v>Female</v>
      </c>
      <c r="D56" t="str">
        <v>Product Management</v>
      </c>
      <c r="E56" s="32">
        <v>110906.35</v>
      </c>
      <c r="F56" s="7" t="str">
        <v>Temporary</v>
      </c>
    </row>
    <row r="57" spans="1:6" x14ac:dyDescent="0.3">
      <c r="A57" t="str">
        <v>Deepit</v>
      </c>
      <c r="B57" t="str">
        <v>Ranjana</v>
      </c>
      <c r="C57" t="str">
        <v>Female</v>
      </c>
      <c r="D57" t="str">
        <v>Marketing</v>
      </c>
      <c r="E57" s="32">
        <v>104903.79</v>
      </c>
      <c r="F57" s="7" t="str">
        <v>Permanent</v>
      </c>
    </row>
    <row r="58" spans="1:6" x14ac:dyDescent="0.3">
      <c r="A58" t="str">
        <v>Tristam</v>
      </c>
      <c r="B58" t="str">
        <v>Cuming</v>
      </c>
      <c r="C58" t="str">
        <v>Female</v>
      </c>
      <c r="D58" t="str">
        <v>Support</v>
      </c>
      <c r="E58" s="32">
        <v>104038.9</v>
      </c>
      <c r="F58" s="7" t="str">
        <v>Fixed Term</v>
      </c>
    </row>
    <row r="59" spans="1:6" x14ac:dyDescent="0.3">
      <c r="A59" t="str">
        <v>Cletus</v>
      </c>
      <c r="B59" t="str">
        <v>McGarahan</v>
      </c>
      <c r="C59" t="str">
        <v>Female</v>
      </c>
      <c r="D59" t="str">
        <v>Engineering</v>
      </c>
      <c r="E59" s="32">
        <v>114425.19</v>
      </c>
      <c r="F59" s="7" t="str">
        <v>Permanent</v>
      </c>
    </row>
    <row r="60" spans="1:6" x14ac:dyDescent="0.3">
      <c r="A60" t="str">
        <v>Mick</v>
      </c>
      <c r="B60" t="str">
        <v>Spraberry</v>
      </c>
      <c r="C60" t="str">
        <v>Female</v>
      </c>
      <c r="D60" t="str">
        <v>Services</v>
      </c>
      <c r="E60" s="32">
        <v>120000</v>
      </c>
      <c r="F60" s="7" t="str">
        <v>Permanent</v>
      </c>
    </row>
    <row r="61" spans="1:6" x14ac:dyDescent="0.3">
      <c r="A61" t="str">
        <v>Hogan</v>
      </c>
      <c r="B61" t="str">
        <v>Iles</v>
      </c>
      <c r="C61" t="str">
        <v>Female</v>
      </c>
      <c r="D61" t="str">
        <v>Accounting</v>
      </c>
      <c r="E61" s="32">
        <v>114177.23</v>
      </c>
      <c r="F61" s="7" t="str">
        <v>Permanent</v>
      </c>
    </row>
    <row r="62" spans="1:6" x14ac:dyDescent="0.3">
      <c r="A62" t="str">
        <v>Robinia</v>
      </c>
      <c r="B62" t="str">
        <v>Scholling</v>
      </c>
      <c r="C62" t="str">
        <v>Female</v>
      </c>
      <c r="D62" t="str">
        <v>Human Resources</v>
      </c>
      <c r="E62" s="32">
        <v>100731.95</v>
      </c>
      <c r="F62" s="7" t="str">
        <v>Permanent</v>
      </c>
    </row>
    <row r="63" spans="1:6" x14ac:dyDescent="0.3">
      <c r="A63" t="str">
        <v>Prasanna</v>
      </c>
      <c r="B63" t="str">
        <v>Lakshmi</v>
      </c>
      <c r="C63" t="str">
        <v>Female</v>
      </c>
      <c r="D63" t="str">
        <v>Training</v>
      </c>
      <c r="E63" s="32">
        <v>116767.63</v>
      </c>
      <c r="F63" s="7" t="str">
        <v>Temporary</v>
      </c>
    </row>
    <row r="64" spans="1:6" x14ac:dyDescent="0.3">
      <c r="A64" t="str">
        <v>Baruna</v>
      </c>
      <c r="B64" t="str">
        <v>Ogale</v>
      </c>
      <c r="C64" t="str">
        <v>Female</v>
      </c>
      <c r="D64" t="str">
        <v>Training</v>
      </c>
      <c r="E64" s="32">
        <v>116767.63</v>
      </c>
      <c r="F64" s="7" t="str">
        <v>Temporary</v>
      </c>
    </row>
    <row r="65" spans="1:7" x14ac:dyDescent="0.3">
      <c r="A65" t="str">
        <v>Rafaelita</v>
      </c>
      <c r="B65" t="str">
        <v>Blaksland</v>
      </c>
      <c r="C65" t="str">
        <v>Female</v>
      </c>
      <c r="D65" t="str">
        <v>Services</v>
      </c>
      <c r="E65" s="32">
        <v>109163.39</v>
      </c>
      <c r="F65" s="7" t="str">
        <v>Permanent</v>
      </c>
    </row>
    <row r="66" spans="1:7" x14ac:dyDescent="0.3">
      <c r="A66" t="str">
        <v>Shaylyn</v>
      </c>
      <c r="B66" t="str">
        <v>Ransbury</v>
      </c>
      <c r="C66" t="str">
        <v>Female</v>
      </c>
      <c r="D66" t="str">
        <v>Support</v>
      </c>
      <c r="E66" s="32">
        <v>100371.31</v>
      </c>
      <c r="F66" s="7" t="str">
        <v>Fixed Term</v>
      </c>
    </row>
    <row r="67" spans="1:7" x14ac:dyDescent="0.3">
      <c r="A67" t="str">
        <v>Sidoney</v>
      </c>
      <c r="B67" t="str">
        <v>Yitzhok</v>
      </c>
      <c r="C67" t="str">
        <v>Female</v>
      </c>
      <c r="D67" t="str">
        <v>Engineering</v>
      </c>
      <c r="E67" s="32">
        <v>118442.54</v>
      </c>
      <c r="F67" s="7" t="str">
        <v>Permanent</v>
      </c>
    </row>
    <row r="68" spans="1:7" x14ac:dyDescent="0.3">
      <c r="A68" t="str">
        <v>Gwenneth</v>
      </c>
      <c r="B68" t="str">
        <v>Fealey</v>
      </c>
      <c r="C68" t="str">
        <v>Female</v>
      </c>
      <c r="D68" t="str">
        <v>Engineering</v>
      </c>
      <c r="E68" s="32">
        <v>114772.32</v>
      </c>
      <c r="F68" s="7" t="str">
        <v>Permanent</v>
      </c>
    </row>
    <row r="69" spans="1:7" x14ac:dyDescent="0.3">
      <c r="A69" t="str">
        <v>Gowri</v>
      </c>
      <c r="B69" t="str">
        <v>Sankar</v>
      </c>
      <c r="C69" t="str">
        <v>Female</v>
      </c>
      <c r="D69" t="str">
        <v>Training</v>
      </c>
      <c r="E69" s="32">
        <v>102934.09</v>
      </c>
      <c r="F69" s="7" t="str">
        <v>Permanent</v>
      </c>
    </row>
    <row r="70" spans="1:7" x14ac:dyDescent="0.3">
      <c r="A70" t="str">
        <v>Amery</v>
      </c>
      <c r="B70" t="str">
        <v>Ofer</v>
      </c>
      <c r="C70" t="str">
        <v>Female</v>
      </c>
      <c r="D70" t="str">
        <v>Legal</v>
      </c>
      <c r="E70" s="32">
        <v>111049.84</v>
      </c>
      <c r="F70" s="7" t="str">
        <v>Permanent</v>
      </c>
    </row>
    <row r="71" spans="1:7" x14ac:dyDescent="0.3">
      <c r="A71" t="str">
        <v>Freda</v>
      </c>
      <c r="B71" t="str">
        <v>Legan</v>
      </c>
      <c r="C71" t="str">
        <v>Female</v>
      </c>
      <c r="D71" t="str">
        <v>Sales</v>
      </c>
      <c r="E71" s="32">
        <v>102129.37</v>
      </c>
      <c r="F71" s="7" t="str">
        <v>Permanent</v>
      </c>
    </row>
    <row r="75" spans="1:7" ht="28.8" x14ac:dyDescent="0.55000000000000004">
      <c r="A75" s="65" t="s">
        <v>778</v>
      </c>
      <c r="B75" s="65"/>
      <c r="C75" s="65"/>
      <c r="D75" s="65"/>
      <c r="E75" s="65"/>
      <c r="F75" s="65"/>
      <c r="G75" s="65"/>
    </row>
    <row r="76" spans="1:7" ht="28.8" x14ac:dyDescent="0.55000000000000004">
      <c r="A76" s="33" t="s">
        <v>773</v>
      </c>
      <c r="B76" s="33" t="s">
        <v>774</v>
      </c>
      <c r="C76" s="33" t="s">
        <v>4</v>
      </c>
      <c r="D76" s="33" t="s">
        <v>5</v>
      </c>
      <c r="E76" s="34" t="s">
        <v>797</v>
      </c>
      <c r="F76" s="35" t="s">
        <v>775</v>
      </c>
    </row>
    <row r="77" spans="1:7" x14ac:dyDescent="0.3">
      <c r="A77" s="26" t="str" cm="1">
        <f t="array" ref="A77:F89">_xlfn.CHOOSECOLS(_xlfn._xlws.FILTER(staff[],(staff[Gender] = "Female")*(staff[Salary]&gt;100000)*(staff[Start Date]&gt;=DATE(2020,1,1))),2,3,5,6,8,10)</f>
        <v>Cletus</v>
      </c>
      <c r="B77" s="26" t="str">
        <v>McGarahan</v>
      </c>
      <c r="C77" s="26" t="str">
        <v>Engineering</v>
      </c>
      <c r="D77" s="30">
        <v>114425.19</v>
      </c>
      <c r="E77" s="57">
        <v>43857</v>
      </c>
      <c r="F77" s="28" t="str">
        <v>Permanent</v>
      </c>
    </row>
    <row r="78" spans="1:7" x14ac:dyDescent="0.3">
      <c r="A78" s="26" t="str">
        <v>Mick</v>
      </c>
      <c r="B78" s="26" t="str">
        <v>Spraberry</v>
      </c>
      <c r="C78" s="26" t="str">
        <v>Services</v>
      </c>
      <c r="D78" s="30">
        <v>120000</v>
      </c>
      <c r="E78" s="57">
        <v>43902</v>
      </c>
      <c r="F78" s="28" t="str">
        <v>Permanent</v>
      </c>
    </row>
    <row r="79" spans="1:7" x14ac:dyDescent="0.3">
      <c r="A79" s="26" t="str">
        <v>Hogan</v>
      </c>
      <c r="B79" s="26" t="str">
        <v>Iles</v>
      </c>
      <c r="C79" s="26" t="str">
        <v>Accounting</v>
      </c>
      <c r="D79" s="30">
        <v>114177.23</v>
      </c>
      <c r="E79" s="57">
        <v>43908</v>
      </c>
      <c r="F79" s="28" t="str">
        <v>Permanent</v>
      </c>
    </row>
    <row r="80" spans="1:7" x14ac:dyDescent="0.3">
      <c r="A80" s="26" t="str">
        <v>Robinia</v>
      </c>
      <c r="B80" s="26" t="str">
        <v>Scholling</v>
      </c>
      <c r="C80" s="26" t="str">
        <v>Human Resources</v>
      </c>
      <c r="D80" s="30">
        <v>100731.95</v>
      </c>
      <c r="E80" s="57">
        <v>43936</v>
      </c>
      <c r="F80" s="28" t="str">
        <v>Permanent</v>
      </c>
    </row>
    <row r="81" spans="1:6" x14ac:dyDescent="0.3">
      <c r="A81" s="26" t="str">
        <v>Prasanna</v>
      </c>
      <c r="B81" s="26" t="str">
        <v>Lakshmi</v>
      </c>
      <c r="C81" s="26" t="str">
        <v>Training</v>
      </c>
      <c r="D81" s="30">
        <v>116767.63</v>
      </c>
      <c r="E81" s="57">
        <v>43949</v>
      </c>
      <c r="F81" s="28" t="str">
        <v>Temporary</v>
      </c>
    </row>
    <row r="82" spans="1:6" x14ac:dyDescent="0.3">
      <c r="A82" s="26" t="str">
        <v>Baruna</v>
      </c>
      <c r="B82" s="26" t="str">
        <v>Ogale</v>
      </c>
      <c r="C82" s="26" t="str">
        <v>Training</v>
      </c>
      <c r="D82" s="30">
        <v>116767.63</v>
      </c>
      <c r="E82" s="57">
        <v>43949</v>
      </c>
      <c r="F82" s="28" t="str">
        <v>Temporary</v>
      </c>
    </row>
    <row r="83" spans="1:6" x14ac:dyDescent="0.3">
      <c r="A83" s="26" t="str">
        <v>Rafaelita</v>
      </c>
      <c r="B83" s="26" t="str">
        <v>Blaksland</v>
      </c>
      <c r="C83" s="26" t="str">
        <v>Services</v>
      </c>
      <c r="D83" s="30">
        <v>109163.39</v>
      </c>
      <c r="E83" s="57">
        <v>44019</v>
      </c>
      <c r="F83" s="28" t="str">
        <v>Permanent</v>
      </c>
    </row>
    <row r="84" spans="1:6" x14ac:dyDescent="0.3">
      <c r="A84" s="26" t="str">
        <v>Shaylyn</v>
      </c>
      <c r="B84" s="26" t="str">
        <v>Ransbury</v>
      </c>
      <c r="C84" s="26" t="str">
        <v>Support</v>
      </c>
      <c r="D84" s="30">
        <v>100371.31</v>
      </c>
      <c r="E84" s="57">
        <v>44067</v>
      </c>
      <c r="F84" s="28" t="str">
        <v>Fixed Term</v>
      </c>
    </row>
    <row r="85" spans="1:6" x14ac:dyDescent="0.3">
      <c r="A85" s="26" t="str">
        <v>Sidoney</v>
      </c>
      <c r="B85" s="26" t="str">
        <v>Yitzhok</v>
      </c>
      <c r="C85" s="26" t="str">
        <v>Engineering</v>
      </c>
      <c r="D85" s="30">
        <v>118442.54</v>
      </c>
      <c r="E85" s="57">
        <v>44193</v>
      </c>
      <c r="F85" s="28" t="str">
        <v>Permanent</v>
      </c>
    </row>
    <row r="86" spans="1:6" x14ac:dyDescent="0.3">
      <c r="A86" s="26" t="str">
        <v>Gwenneth</v>
      </c>
      <c r="B86" s="26" t="str">
        <v>Fealey</v>
      </c>
      <c r="C86" s="26" t="str">
        <v>Engineering</v>
      </c>
      <c r="D86" s="30">
        <v>114772.32</v>
      </c>
      <c r="E86" s="57">
        <v>44251</v>
      </c>
      <c r="F86" s="28" t="str">
        <v>Permanent</v>
      </c>
    </row>
    <row r="87" spans="1:6" x14ac:dyDescent="0.3">
      <c r="A87" s="26" t="str">
        <v>Gowri</v>
      </c>
      <c r="B87" s="26" t="str">
        <v>Sankar</v>
      </c>
      <c r="C87" s="26" t="str">
        <v>Training</v>
      </c>
      <c r="D87" s="30">
        <v>102934.09</v>
      </c>
      <c r="E87" s="57">
        <v>44315</v>
      </c>
      <c r="F87" s="28" t="str">
        <v>Permanent</v>
      </c>
    </row>
    <row r="88" spans="1:6" x14ac:dyDescent="0.3">
      <c r="A88" s="26" t="str">
        <v>Amery</v>
      </c>
      <c r="B88" s="26" t="str">
        <v>Ofer</v>
      </c>
      <c r="C88" s="26" t="str">
        <v>Legal</v>
      </c>
      <c r="D88" s="30">
        <v>111049.84</v>
      </c>
      <c r="E88" s="57">
        <v>44393</v>
      </c>
      <c r="F88" s="28" t="str">
        <v>Permanent</v>
      </c>
    </row>
    <row r="89" spans="1:6" x14ac:dyDescent="0.3">
      <c r="A89" s="26" t="str">
        <v>Freda</v>
      </c>
      <c r="B89" s="26" t="str">
        <v>Legan</v>
      </c>
      <c r="C89" s="26" t="str">
        <v>Sales</v>
      </c>
      <c r="D89" s="30">
        <v>102129.37</v>
      </c>
      <c r="E89" s="57">
        <v>44396</v>
      </c>
      <c r="F89" s="28" t="str">
        <v>Permanent</v>
      </c>
    </row>
  </sheetData>
  <mergeCells count="3">
    <mergeCell ref="A1:D1"/>
    <mergeCell ref="A52:D52"/>
    <mergeCell ref="A75:G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8B1F-C1FD-402D-BB40-327E66EB9885}">
  <dimension ref="B2:K15"/>
  <sheetViews>
    <sheetView workbookViewId="0">
      <selection activeCell="G9" sqref="G9"/>
    </sheetView>
  </sheetViews>
  <sheetFormatPr defaultRowHeight="14.4" x14ac:dyDescent="0.3"/>
  <cols>
    <col min="2" max="2" width="30" bestFit="1" customWidth="1"/>
    <col min="3" max="3" width="26.6640625" bestFit="1" customWidth="1"/>
    <col min="4" max="5" width="24" bestFit="1" customWidth="1"/>
    <col min="11" max="11" width="0" hidden="1" customWidth="1"/>
  </cols>
  <sheetData>
    <row r="2" spans="2:11" ht="28.8" x14ac:dyDescent="0.55000000000000004">
      <c r="B2" s="38"/>
      <c r="C2" s="41" t="s">
        <v>779</v>
      </c>
      <c r="D2" s="41" t="s">
        <v>780</v>
      </c>
      <c r="E2" s="41" t="s">
        <v>781</v>
      </c>
    </row>
    <row r="3" spans="2:11" ht="28.8" x14ac:dyDescent="0.55000000000000004">
      <c r="B3" s="42" t="s">
        <v>782</v>
      </c>
      <c r="C3" s="39">
        <f>MIN(staff[Salary])</f>
        <v>28160.79</v>
      </c>
      <c r="D3" s="39">
        <f>_xlfn.MINIFS(staff[Salary],staff[Gender],"Male")</f>
        <v>28160.79</v>
      </c>
      <c r="E3" s="39">
        <f>_xlfn.MINIFS(staff[Salary],staff[Gender],"Female")</f>
        <v>28305.08</v>
      </c>
    </row>
    <row r="4" spans="2:11" ht="28.8" x14ac:dyDescent="0.55000000000000004">
      <c r="B4" s="42" t="s">
        <v>783</v>
      </c>
      <c r="C4" s="39">
        <f>MAX(staff[Salary])</f>
        <v>120000</v>
      </c>
      <c r="D4" s="39">
        <f>_xlfn.MAXIFS(staff[Salary],staff[Gender],"Male")</f>
        <v>120000</v>
      </c>
      <c r="E4" s="39">
        <f>_xlfn.MAXIFS(staff[Salary],staff[Gender],"Female")</f>
        <v>120000</v>
      </c>
    </row>
    <row r="5" spans="2:11" ht="28.8" x14ac:dyDescent="0.55000000000000004">
      <c r="B5" s="42" t="s">
        <v>784</v>
      </c>
      <c r="C5" s="39">
        <f>LARGE(staff[Salary],K5)</f>
        <v>120000</v>
      </c>
      <c r="D5" s="39" cm="1">
        <f t="array" ref="D5">LARGE(_xlfn._xlws.FILTER(staff[Salary],staff[Gender]=D$2),K5)</f>
        <v>120000</v>
      </c>
      <c r="E5" s="39" cm="1">
        <f t="array" ref="E5">LARGE(_xlfn._xlws.FILTER(staff[Salary],staff[Gender]=E$2),K5)</f>
        <v>120000</v>
      </c>
      <c r="K5">
        <v>1</v>
      </c>
    </row>
    <row r="6" spans="2:11" ht="28.8" x14ac:dyDescent="0.55000000000000004">
      <c r="B6" s="40"/>
      <c r="C6" s="39">
        <f>LARGE(staff[Salary],K6)</f>
        <v>120000</v>
      </c>
      <c r="D6" s="39" cm="1">
        <f t="array" ref="D6">LARGE(_xlfn._xlws.FILTER(staff[Salary],staff[Gender]=D$2),K6)</f>
        <v>119022.49</v>
      </c>
      <c r="E6" s="39" cm="1">
        <f t="array" ref="E6">LARGE(_xlfn._xlws.FILTER(staff[Salary],staff[Gender]=E$2),K6)</f>
        <v>118442.54</v>
      </c>
      <c r="K6">
        <v>2</v>
      </c>
    </row>
    <row r="7" spans="2:11" ht="28.8" x14ac:dyDescent="0.55000000000000004">
      <c r="B7" s="40"/>
      <c r="C7" s="39">
        <f>LARGE(staff[Salary],K7)</f>
        <v>119022.49</v>
      </c>
      <c r="D7" s="39" cm="1">
        <f t="array" ref="D7">LARGE(_xlfn._xlws.FILTER(staff[Salary],staff[Gender]=D$2),K7)</f>
        <v>118976.16</v>
      </c>
      <c r="E7" s="39" cm="1">
        <f t="array" ref="E7">LARGE(_xlfn._xlws.FILTER(staff[Salary],staff[Gender]=E$2),K7)</f>
        <v>116767.63</v>
      </c>
      <c r="K7">
        <v>3</v>
      </c>
    </row>
    <row r="8" spans="2:11" ht="28.8" x14ac:dyDescent="0.55000000000000004">
      <c r="B8" s="40"/>
      <c r="C8" s="39">
        <f>LARGE(staff[Salary],K8)</f>
        <v>118976.16</v>
      </c>
      <c r="D8" s="39" cm="1">
        <f t="array" ref="D8">LARGE(_xlfn._xlws.FILTER(staff[Salary],staff[Gender]=D$2),K8)</f>
        <v>115191.38</v>
      </c>
      <c r="E8" s="39" cm="1">
        <f t="array" ref="E8">LARGE(_xlfn._xlws.FILTER(staff[Salary],staff[Gender]=E$2),K8)</f>
        <v>116767.63</v>
      </c>
      <c r="K8">
        <v>4</v>
      </c>
    </row>
    <row r="9" spans="2:11" ht="28.8" x14ac:dyDescent="0.55000000000000004">
      <c r="B9" s="40"/>
      <c r="C9" s="39">
        <f>LARGE(staff[Salary],K9)</f>
        <v>118442.54</v>
      </c>
      <c r="D9" s="39" cm="1">
        <f t="array" ref="D9">LARGE(_xlfn._xlws.FILTER(staff[Salary],staff[Gender]=D$2),K9)</f>
        <v>114691.03</v>
      </c>
      <c r="E9" s="39" cm="1">
        <f t="array" ref="E9">LARGE(_xlfn._xlws.FILTER(staff[Salary],staff[Gender]=E$2),K9)</f>
        <v>114772.32</v>
      </c>
      <c r="K9">
        <v>5</v>
      </c>
    </row>
    <row r="10" spans="2:11" ht="28.8" x14ac:dyDescent="0.55000000000000004">
      <c r="C10" s="37"/>
    </row>
    <row r="11" spans="2:11" ht="57.6" x14ac:dyDescent="0.55000000000000004">
      <c r="B11" s="44" t="s">
        <v>785</v>
      </c>
      <c r="C11" s="39" cm="1">
        <f t="array" ref="C11:C15">_xlfn.TAKE(_xlfn._xlws.SORT(staff[Salary],,-1),5)</f>
        <v>120000</v>
      </c>
      <c r="D11" s="39" cm="1">
        <f t="array" ref="D11:D15">_xlfn.TAKE(_xlfn._xlws.SORT(_xlfn._xlws.FILTER(staff[Salary],staff[Gender]=D$2),,-1),5)</f>
        <v>120000</v>
      </c>
      <c r="E11" s="39" cm="1">
        <f t="array" ref="E11:E15">_xlfn.TAKE(_xlfn._xlws.SORT(_xlfn._xlws.FILTER(staff[Salary],staff[Gender]=E$2),,-1),5)</f>
        <v>120000</v>
      </c>
    </row>
    <row r="12" spans="2:11" ht="28.8" x14ac:dyDescent="0.55000000000000004">
      <c r="B12" s="40"/>
      <c r="C12" s="39">
        <v>120000</v>
      </c>
      <c r="D12" s="39">
        <v>119022.49</v>
      </c>
      <c r="E12" s="39">
        <v>118442.54</v>
      </c>
    </row>
    <row r="13" spans="2:11" ht="28.8" x14ac:dyDescent="0.55000000000000004">
      <c r="B13" s="40"/>
      <c r="C13" s="39">
        <v>119022.49</v>
      </c>
      <c r="D13" s="39">
        <v>118976.16</v>
      </c>
      <c r="E13" s="39">
        <v>116767.63</v>
      </c>
    </row>
    <row r="14" spans="2:11" ht="28.8" x14ac:dyDescent="0.55000000000000004">
      <c r="B14" s="40"/>
      <c r="C14" s="39">
        <v>118976.16</v>
      </c>
      <c r="D14" s="39">
        <v>115191.38</v>
      </c>
      <c r="E14" s="39">
        <v>116767.63</v>
      </c>
    </row>
    <row r="15" spans="2:11" ht="28.8" x14ac:dyDescent="0.55000000000000004">
      <c r="B15" s="40"/>
      <c r="C15" s="39">
        <v>118442.54</v>
      </c>
      <c r="D15" s="39">
        <v>114691.03</v>
      </c>
      <c r="E15" s="39">
        <v>114772.32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C903-8D49-4E1F-95FC-5B6AC3264CAD}">
  <dimension ref="A1:M15"/>
  <sheetViews>
    <sheetView topLeftCell="J1" workbookViewId="0">
      <selection activeCell="L8" sqref="L8"/>
    </sheetView>
  </sheetViews>
  <sheetFormatPr defaultRowHeight="14.4" x14ac:dyDescent="0.3"/>
  <cols>
    <col min="1" max="1" width="23.5546875" bestFit="1" customWidth="1"/>
    <col min="12" max="12" width="47.44140625" bestFit="1" customWidth="1"/>
    <col min="13" max="13" width="153.109375" bestFit="1" customWidth="1"/>
  </cols>
  <sheetData>
    <row r="1" spans="1:13" ht="28.8" x14ac:dyDescent="0.55000000000000004">
      <c r="A1" s="66" t="s">
        <v>786</v>
      </c>
      <c r="B1" s="66"/>
      <c r="C1" s="66"/>
      <c r="D1" s="66"/>
      <c r="E1" s="66"/>
      <c r="F1" s="66"/>
      <c r="G1" s="66"/>
      <c r="H1" s="66"/>
      <c r="I1" s="66"/>
      <c r="J1" s="66"/>
    </row>
    <row r="3" spans="1:13" x14ac:dyDescent="0.3">
      <c r="A3" s="26" t="s">
        <v>787</v>
      </c>
    </row>
    <row r="4" spans="1:13" x14ac:dyDescent="0.3">
      <c r="A4" s="26" t="str" cm="1">
        <f t="array" ref="A4:A15">_xlfn._xlws.SORT(_xlfn.UNIQUE(staff[Department]))</f>
        <v>Accounting</v>
      </c>
      <c r="H4" s="26" t="s">
        <v>788</v>
      </c>
      <c r="I4">
        <f>COUNTA(_xlfn.ANCHORARRAY(A4))</f>
        <v>12</v>
      </c>
      <c r="L4" s="43" t="s">
        <v>789</v>
      </c>
    </row>
    <row r="5" spans="1:13" x14ac:dyDescent="0.3">
      <c r="A5" s="26" t="str">
        <v>Business Development</v>
      </c>
    </row>
    <row r="6" spans="1:13" x14ac:dyDescent="0.3">
      <c r="A6" s="26" t="str">
        <v>Engineering</v>
      </c>
      <c r="M6" s="45" t="s">
        <v>796</v>
      </c>
    </row>
    <row r="7" spans="1:13" x14ac:dyDescent="0.3">
      <c r="A7" s="26" t="str">
        <v>Human Resources</v>
      </c>
      <c r="M7" s="26" t="str">
        <f>_xlfn.TEXTJOIN(",  ",TRUE,_xlfn.UNIQUE(staff[Department]))</f>
        <v>Research and Development,  Training,  Business Development,  Services,  Marketing,  Support,  Engineering,  Human Resources,  Legal,  Accounting,  Product Management,  Sales</v>
      </c>
    </row>
    <row r="8" spans="1:13" x14ac:dyDescent="0.3">
      <c r="A8" s="26" t="str">
        <v>Legal</v>
      </c>
    </row>
    <row r="9" spans="1:13" x14ac:dyDescent="0.3">
      <c r="A9" s="26" t="str">
        <v>Marketing</v>
      </c>
    </row>
    <row r="10" spans="1:13" x14ac:dyDescent="0.3">
      <c r="A10" s="26" t="str">
        <v>Product Management</v>
      </c>
    </row>
    <row r="11" spans="1:13" x14ac:dyDescent="0.3">
      <c r="A11" s="26" t="str">
        <v>Research and Development</v>
      </c>
    </row>
    <row r="12" spans="1:13" x14ac:dyDescent="0.3">
      <c r="A12" s="26" t="str">
        <v>Sales</v>
      </c>
    </row>
    <row r="13" spans="1:13" x14ac:dyDescent="0.3">
      <c r="A13" s="26" t="str">
        <v>Services</v>
      </c>
    </row>
    <row r="14" spans="1:13" x14ac:dyDescent="0.3">
      <c r="A14" s="26" t="str">
        <v>Support</v>
      </c>
    </row>
    <row r="15" spans="1:13" x14ac:dyDescent="0.3">
      <c r="A15" s="26" t="str">
        <v>Training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23F-D119-42C7-AA6D-881D1431CBD9}">
  <dimension ref="A1:M21"/>
  <sheetViews>
    <sheetView workbookViewId="0">
      <selection activeCell="M17" sqref="M17"/>
    </sheetView>
  </sheetViews>
  <sheetFormatPr defaultRowHeight="14.4" x14ac:dyDescent="0.3"/>
  <cols>
    <col min="2" max="2" width="11.21875" bestFit="1" customWidth="1"/>
    <col min="3" max="3" width="20.109375" bestFit="1" customWidth="1"/>
    <col min="8" max="8" width="31" bestFit="1" customWidth="1"/>
    <col min="12" max="12" width="9.5546875" bestFit="1" customWidth="1"/>
    <col min="13" max="13" width="38.21875" bestFit="1" customWidth="1"/>
  </cols>
  <sheetData>
    <row r="1" spans="1:13" ht="31.2" x14ac:dyDescent="0.6">
      <c r="A1" s="67" t="s">
        <v>790</v>
      </c>
      <c r="B1" s="67"/>
      <c r="C1" s="67"/>
      <c r="D1" s="67"/>
      <c r="E1" s="67"/>
      <c r="F1" s="67"/>
      <c r="G1" s="67"/>
      <c r="H1" s="67"/>
      <c r="I1" s="67"/>
    </row>
    <row r="6" spans="1:13" x14ac:dyDescent="0.3">
      <c r="B6" s="46" t="s">
        <v>791</v>
      </c>
      <c r="C6" s="47" t="s">
        <v>608</v>
      </c>
      <c r="H6" s="50" t="s">
        <v>793</v>
      </c>
      <c r="J6" s="51">
        <v>120000</v>
      </c>
    </row>
    <row r="7" spans="1:13" x14ac:dyDescent="0.3">
      <c r="B7" s="46"/>
      <c r="C7" s="40"/>
      <c r="M7" s="56" t="s">
        <v>794</v>
      </c>
    </row>
    <row r="8" spans="1:13" x14ac:dyDescent="0.3">
      <c r="B8" s="46" t="s">
        <v>792</v>
      </c>
      <c r="C8" s="48" t="str">
        <f>IFERROR(_xlfn.XLOOKUP($C$6,staff[Emp ID],staff[First Name]),"INVALID ENTRY")</f>
        <v>Van</v>
      </c>
      <c r="M8" s="26" t="str" cm="1">
        <f t="array" ref="M8">_xlfn.XLOOKUP(MAX(staff[Salary]),staff[Salary], staff[First Name]&amp;" "&amp;staff[Last Name],)</f>
        <v>Minerva Ricardot</v>
      </c>
    </row>
    <row r="9" spans="1:13" x14ac:dyDescent="0.3">
      <c r="B9" s="46" t="s">
        <v>774</v>
      </c>
      <c r="C9" s="48" t="str">
        <f>IFERROR(_xlfn.XLOOKUP($C$6,staff[Emp ID],staff[Last Name]),"INVALID ENTRY")</f>
        <v>Tuxwell</v>
      </c>
      <c r="H9" s="52" t="str" cm="1">
        <f t="array" ref="H9:H21">TRANSPOSE(_xlfn.XLOOKUP($J$6,staff[Salary],staff[],"Not Found"))</f>
        <v>PR00147</v>
      </c>
    </row>
    <row r="10" spans="1:13" x14ac:dyDescent="0.3">
      <c r="B10" s="46" t="s">
        <v>4</v>
      </c>
      <c r="C10" s="48" t="str">
        <f>IFERROR(_xlfn.XLOOKUP($C$6,staff[Emp ID],staff[Department]),"INVALID ENTRY")</f>
        <v>Business Development</v>
      </c>
      <c r="H10" s="52" t="str">
        <v>Minerva</v>
      </c>
    </row>
    <row r="11" spans="1:13" x14ac:dyDescent="0.3">
      <c r="B11" s="46" t="s">
        <v>5</v>
      </c>
      <c r="C11" s="49">
        <f>IFERROR(_xlfn.XLOOKUP($C$6,staff[Emp ID],staff[Salary]),"INVALID ENTRY")</f>
        <v>80695.740000000005</v>
      </c>
      <c r="H11" s="52" t="str">
        <v>Ricardot</v>
      </c>
    </row>
    <row r="12" spans="1:13" x14ac:dyDescent="0.3">
      <c r="H12" s="52" t="str">
        <v>Male</v>
      </c>
    </row>
    <row r="13" spans="1:13" x14ac:dyDescent="0.3">
      <c r="H13" s="52" t="str">
        <v>Engineering</v>
      </c>
      <c r="M13" s="56" t="s">
        <v>795</v>
      </c>
    </row>
    <row r="14" spans="1:13" x14ac:dyDescent="0.3">
      <c r="H14" s="53">
        <v>120000</v>
      </c>
      <c r="M14" s="26" t="str" cm="1">
        <f t="array" ref="M14">_xlfn.TEXTJOIN(", ",TRUE,_xlfn._xlws.FILTER(staff[First Name]&amp;" "&amp;staff[Last Name],staff[Salary] = MAX(staff[Salary])))</f>
        <v>Minerva Ricardot, Mick Spraberry</v>
      </c>
    </row>
    <row r="15" spans="1:13" x14ac:dyDescent="0.3">
      <c r="H15" s="52" t="str">
        <v>Above 100k</v>
      </c>
    </row>
    <row r="16" spans="1:13" x14ac:dyDescent="0.3">
      <c r="H16" s="54">
        <v>43416</v>
      </c>
    </row>
    <row r="17" spans="8:8" x14ac:dyDescent="0.3">
      <c r="H17" s="52">
        <v>1</v>
      </c>
    </row>
    <row r="18" spans="8:8" x14ac:dyDescent="0.3">
      <c r="H18" s="52" t="str">
        <v>Permanent</v>
      </c>
    </row>
    <row r="19" spans="8:8" x14ac:dyDescent="0.3">
      <c r="H19" s="52" t="str">
        <v>Remote</v>
      </c>
    </row>
    <row r="20" spans="8:8" x14ac:dyDescent="0.3">
      <c r="H20" s="55">
        <v>5.6109589041095891</v>
      </c>
    </row>
    <row r="21" spans="8:8" x14ac:dyDescent="0.3">
      <c r="H21" s="52" t="str">
        <v>Full time</v>
      </c>
    </row>
  </sheetData>
  <mergeCells count="1">
    <mergeCell ref="A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EF6DD76-0555-4865-BD34-922DEC7FA9AA}">
          <x14:formula1>
            <xm:f>Data!$C:$C</xm:f>
          </x14:formula1>
          <xm:sqref>C6</xm:sqref>
        </x14:dataValidation>
        <x14:dataValidation type="list" allowBlank="1" showInputMessage="1" showErrorMessage="1" xr:uid="{6B2A20C8-989F-44B0-B34E-FFA7373EFC1F}">
          <x14:formula1>
            <xm:f>Data!$H$8:$H$267</xm:f>
          </x14:formula1>
          <xm:sqref>J6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84D9-6AA3-4D5F-9454-0878F4EA5BF5}">
  <dimension ref="A1:M38"/>
  <sheetViews>
    <sheetView topLeftCell="A26" workbookViewId="0">
      <selection activeCell="E32" sqref="E32"/>
    </sheetView>
  </sheetViews>
  <sheetFormatPr defaultRowHeight="14.4" x14ac:dyDescent="0.3"/>
  <cols>
    <col min="1" max="1" width="12.33203125" bestFit="1" customWidth="1"/>
    <col min="2" max="2" width="18.109375" bestFit="1" customWidth="1"/>
    <col min="3" max="3" width="17.44140625" bestFit="1" customWidth="1"/>
    <col min="4" max="4" width="12.88671875" bestFit="1" customWidth="1"/>
    <col min="5" max="5" width="20.33203125" bestFit="1" customWidth="1"/>
    <col min="6" max="6" width="11.77734375" style="32" bestFit="1" customWidth="1"/>
    <col min="7" max="7" width="22.44140625" style="7" bestFit="1" customWidth="1"/>
    <col min="8" max="8" width="16.88671875" style="63" bestFit="1" customWidth="1"/>
    <col min="9" max="9" width="6.6640625" bestFit="1" customWidth="1"/>
    <col min="10" max="10" width="24.6640625" style="7" bestFit="1" customWidth="1"/>
    <col min="11" max="11" width="23.33203125" bestFit="1" customWidth="1"/>
    <col min="12" max="12" width="12.33203125" bestFit="1" customWidth="1"/>
    <col min="13" max="13" width="18.33203125" style="7" bestFit="1" customWidth="1"/>
  </cols>
  <sheetData>
    <row r="1" spans="1:13" ht="28.8" x14ac:dyDescent="0.55000000000000004">
      <c r="A1" s="64" t="s">
        <v>798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3" spans="1:13" ht="25.8" x14ac:dyDescent="0.5">
      <c r="A3" s="58" t="str" cm="1">
        <f t="array" ref="A3:M3">staff[#Headers]</f>
        <v>Emp ID</v>
      </c>
      <c r="B3" s="58" t="str">
        <v>First Name</v>
      </c>
      <c r="C3" s="58" t="str">
        <v>Last Name</v>
      </c>
      <c r="D3" s="58" t="str">
        <v>Gender</v>
      </c>
      <c r="E3" s="58" t="str">
        <v>Department</v>
      </c>
      <c r="F3" s="59" t="str">
        <v>Salary</v>
      </c>
      <c r="G3" s="60" t="str">
        <v>Salary Bucket</v>
      </c>
      <c r="H3" s="61" t="str">
        <v>Start Date</v>
      </c>
      <c r="I3" s="58" t="str">
        <v>FTE</v>
      </c>
      <c r="J3" s="60" t="str">
        <v>Employee type</v>
      </c>
      <c r="K3" s="58" t="str">
        <v>Work location</v>
      </c>
      <c r="L3" s="58" t="str">
        <v>Tenure</v>
      </c>
      <c r="M3" s="60" t="str">
        <v>Work Type</v>
      </c>
    </row>
    <row r="4" spans="1:13" x14ac:dyDescent="0.3">
      <c r="A4" s="26" t="str" cm="1">
        <f t="array" ref="A4:M25">_xlfn._xlws.FILTER(staff[],MONTH(staff[Start Date]) = 3)</f>
        <v>SQ00105</v>
      </c>
      <c r="B4" s="26" t="str">
        <v>Sarayu</v>
      </c>
      <c r="C4" s="26" t="str">
        <v>Ragunathan</v>
      </c>
      <c r="D4" s="26" t="str">
        <v>Female</v>
      </c>
      <c r="E4" s="26" t="str">
        <v>Training</v>
      </c>
      <c r="F4" s="30">
        <v>86010.54</v>
      </c>
      <c r="G4" s="28" t="str">
        <v>50k to 100k</v>
      </c>
      <c r="H4" s="62">
        <v>43164</v>
      </c>
      <c r="I4" s="26">
        <v>1</v>
      </c>
      <c r="J4" s="28" t="str">
        <v>Permanent</v>
      </c>
      <c r="K4" s="26" t="str">
        <v>Chennai, India</v>
      </c>
      <c r="L4" s="26">
        <v>6.3013698630136989</v>
      </c>
      <c r="M4" s="28" t="str">
        <v>Full time</v>
      </c>
    </row>
    <row r="5" spans="1:13" x14ac:dyDescent="0.3">
      <c r="A5" s="26" t="str">
        <v>VT01803</v>
      </c>
      <c r="B5" s="26" t="str">
        <v>Freddy</v>
      </c>
      <c r="C5" s="26" t="str">
        <v>Linford</v>
      </c>
      <c r="D5" s="26" t="str">
        <v>Female</v>
      </c>
      <c r="E5" s="26" t="str">
        <v>Training</v>
      </c>
      <c r="F5" s="30">
        <v>93128.34</v>
      </c>
      <c r="G5" s="28" t="str">
        <v>50k to 100k</v>
      </c>
      <c r="H5" s="62">
        <v>43164</v>
      </c>
      <c r="I5" s="26">
        <v>1</v>
      </c>
      <c r="J5" s="28" t="str">
        <v>Fixed Term</v>
      </c>
      <c r="K5" s="26" t="str">
        <v>Seattle, USA</v>
      </c>
      <c r="L5" s="26">
        <v>6.3013698630136989</v>
      </c>
      <c r="M5" s="28" t="str">
        <v>Full time</v>
      </c>
    </row>
    <row r="6" spans="1:13" x14ac:dyDescent="0.3">
      <c r="A6" s="26" t="str">
        <v>VT02417</v>
      </c>
      <c r="B6" s="26" t="str">
        <v>Evangelina</v>
      </c>
      <c r="C6" s="26" t="str">
        <v>Lergan</v>
      </c>
      <c r="D6" s="26" t="str">
        <v>Male</v>
      </c>
      <c r="E6" s="26" t="str">
        <v>Support</v>
      </c>
      <c r="F6" s="30">
        <v>61214.26</v>
      </c>
      <c r="G6" s="28" t="str">
        <v>50k to 100k</v>
      </c>
      <c r="H6" s="62">
        <v>43171</v>
      </c>
      <c r="I6" s="26">
        <v>1</v>
      </c>
      <c r="J6" s="28" t="str">
        <v>Temporary</v>
      </c>
      <c r="K6" s="26" t="str">
        <v>Auckland, New Zealand</v>
      </c>
      <c r="L6" s="26">
        <v>6.2821917808219174</v>
      </c>
      <c r="M6" s="28" t="str">
        <v>Full time</v>
      </c>
    </row>
    <row r="7" spans="1:13" x14ac:dyDescent="0.3">
      <c r="A7" s="26" t="str">
        <v>VT04415</v>
      </c>
      <c r="B7" s="26" t="str">
        <v>Malory</v>
      </c>
      <c r="C7" s="26" t="str">
        <v>Biles</v>
      </c>
      <c r="D7" s="26" t="str">
        <v>Female</v>
      </c>
      <c r="E7" s="26" t="str">
        <v>Training</v>
      </c>
      <c r="F7" s="30">
        <v>58744.17</v>
      </c>
      <c r="G7" s="28" t="str">
        <v>50k to 100k</v>
      </c>
      <c r="H7" s="62">
        <v>43171</v>
      </c>
      <c r="I7" s="26">
        <v>1</v>
      </c>
      <c r="J7" s="28" t="str">
        <v>Temporary</v>
      </c>
      <c r="K7" s="26" t="str">
        <v>Columbus, USA</v>
      </c>
      <c r="L7" s="26">
        <v>6.2821917808219174</v>
      </c>
      <c r="M7" s="28" t="str">
        <v>Full time</v>
      </c>
    </row>
    <row r="8" spans="1:13" x14ac:dyDescent="0.3">
      <c r="A8" s="26" t="str">
        <v>TN04892</v>
      </c>
      <c r="B8" s="26" t="str">
        <v>Luca</v>
      </c>
      <c r="C8" s="26" t="str">
        <v>Wolstenholme</v>
      </c>
      <c r="D8" s="26" t="str">
        <v>Male</v>
      </c>
      <c r="E8" s="26" t="str">
        <v>Engineering</v>
      </c>
      <c r="F8" s="30">
        <v>53184.02</v>
      </c>
      <c r="G8" s="28" t="str">
        <v>50k to 100k</v>
      </c>
      <c r="H8" s="62">
        <v>43180</v>
      </c>
      <c r="I8" s="26">
        <v>1</v>
      </c>
      <c r="J8" s="28" t="str">
        <v>Fixed Term</v>
      </c>
      <c r="K8" s="26" t="str">
        <v>Remote</v>
      </c>
      <c r="L8" s="26">
        <v>6.2575342465753421</v>
      </c>
      <c r="M8" s="28" t="str">
        <v>Full time</v>
      </c>
    </row>
    <row r="9" spans="1:13" x14ac:dyDescent="0.3">
      <c r="A9" s="26" t="str">
        <v>SQ01519</v>
      </c>
      <c r="B9" s="26" t="str">
        <v>Caron</v>
      </c>
      <c r="C9" s="26" t="str">
        <v>Kolakovic</v>
      </c>
      <c r="D9" s="26" t="str">
        <v>Male</v>
      </c>
      <c r="E9" s="26" t="str">
        <v>Accounting</v>
      </c>
      <c r="F9" s="30">
        <v>49915.14</v>
      </c>
      <c r="G9" s="28" t="str">
        <v>Under 50k</v>
      </c>
      <c r="H9" s="62">
        <v>43550</v>
      </c>
      <c r="I9" s="26">
        <v>1</v>
      </c>
      <c r="J9" s="28" t="str">
        <v>Permanent</v>
      </c>
      <c r="K9" s="26" t="str">
        <v>Remote</v>
      </c>
      <c r="L9" s="26">
        <v>5.2438356164383562</v>
      </c>
      <c r="M9" s="28" t="str">
        <v>Full time</v>
      </c>
    </row>
    <row r="10" spans="1:13" x14ac:dyDescent="0.3">
      <c r="A10" s="26" t="str">
        <v>VT04028</v>
      </c>
      <c r="B10" s="26" t="str">
        <v>Michale</v>
      </c>
      <c r="C10" s="26" t="str">
        <v>Rolf</v>
      </c>
      <c r="D10" s="26" t="str">
        <v>Male</v>
      </c>
      <c r="E10" s="26" t="str">
        <v>Services</v>
      </c>
      <c r="F10" s="30">
        <v>111815.49</v>
      </c>
      <c r="G10" s="28" t="str">
        <v>Above 100k</v>
      </c>
      <c r="H10" s="62">
        <v>43895</v>
      </c>
      <c r="I10" s="26">
        <v>0.7</v>
      </c>
      <c r="J10" s="28" t="str">
        <v>Temporary</v>
      </c>
      <c r="K10" s="26" t="str">
        <v>Remote</v>
      </c>
      <c r="L10" s="26">
        <v>4.2986301369863016</v>
      </c>
      <c r="M10" s="28" t="str">
        <v>Part time</v>
      </c>
    </row>
    <row r="11" spans="1:13" x14ac:dyDescent="0.3">
      <c r="A11" s="26" t="str">
        <v>VT04028</v>
      </c>
      <c r="B11" s="26" t="str">
        <v>Michale</v>
      </c>
      <c r="C11" s="26" t="str">
        <v>Rolf</v>
      </c>
      <c r="D11" s="26" t="str">
        <v>Male</v>
      </c>
      <c r="E11" s="26" t="str">
        <v>Services</v>
      </c>
      <c r="F11" s="30">
        <v>111815.49</v>
      </c>
      <c r="G11" s="28" t="str">
        <v>Above 100k</v>
      </c>
      <c r="H11" s="62">
        <v>43895</v>
      </c>
      <c r="I11" s="26">
        <v>0.7</v>
      </c>
      <c r="J11" s="28" t="str">
        <v>Temporary</v>
      </c>
      <c r="K11" s="26" t="str">
        <v>Remote</v>
      </c>
      <c r="L11" s="26">
        <v>4.2986301369863016</v>
      </c>
      <c r="M11" s="28" t="str">
        <v>Part time</v>
      </c>
    </row>
    <row r="12" spans="1:13" x14ac:dyDescent="0.3">
      <c r="A12" s="26" t="str">
        <v>SQ03625</v>
      </c>
      <c r="B12" s="26" t="str">
        <v>Fidela</v>
      </c>
      <c r="C12" s="26" t="str">
        <v>Artis</v>
      </c>
      <c r="D12" s="26" t="str">
        <v>Female</v>
      </c>
      <c r="E12" s="26" t="str">
        <v>Sales</v>
      </c>
      <c r="F12" s="30">
        <v>78020.39</v>
      </c>
      <c r="G12" s="28" t="str">
        <v>50k to 100k</v>
      </c>
      <c r="H12" s="62">
        <v>43899</v>
      </c>
      <c r="I12" s="26">
        <v>1</v>
      </c>
      <c r="J12" s="28" t="str">
        <v>Permanent</v>
      </c>
      <c r="K12" s="26" t="str">
        <v>Remote</v>
      </c>
      <c r="L12" s="26">
        <v>4.2876712328767121</v>
      </c>
      <c r="M12" s="28" t="str">
        <v>Full time</v>
      </c>
    </row>
    <row r="13" spans="1:13" x14ac:dyDescent="0.3">
      <c r="A13" s="26" t="str">
        <v>SQ04612</v>
      </c>
      <c r="B13" s="26" t="str">
        <v>Mick</v>
      </c>
      <c r="C13" s="26" t="str">
        <v>Spraberry</v>
      </c>
      <c r="D13" s="26" t="str">
        <v>Female</v>
      </c>
      <c r="E13" s="26" t="str">
        <v>Services</v>
      </c>
      <c r="F13" s="30">
        <v>120000</v>
      </c>
      <c r="G13" s="28" t="str">
        <v>Above 100k</v>
      </c>
      <c r="H13" s="62">
        <v>43902</v>
      </c>
      <c r="I13" s="26">
        <v>0.9</v>
      </c>
      <c r="J13" s="28" t="str">
        <v>Permanent</v>
      </c>
      <c r="K13" s="26" t="str">
        <v>Remote</v>
      </c>
      <c r="L13" s="26">
        <v>4.279452054794521</v>
      </c>
      <c r="M13" s="28" t="str">
        <v>Part time</v>
      </c>
    </row>
    <row r="14" spans="1:13" x14ac:dyDescent="0.3">
      <c r="A14" s="26" t="str">
        <v>VT01762</v>
      </c>
      <c r="B14" s="26" t="str">
        <v>Geena</v>
      </c>
      <c r="C14" s="26" t="str">
        <v>Raghavanpillai</v>
      </c>
      <c r="D14" s="26" t="str">
        <v>Male</v>
      </c>
      <c r="E14" s="26" t="str">
        <v>Accounting</v>
      </c>
      <c r="F14" s="30">
        <v>102515.81</v>
      </c>
      <c r="G14" s="28" t="str">
        <v>Above 100k</v>
      </c>
      <c r="H14" s="62">
        <v>43902</v>
      </c>
      <c r="I14" s="26">
        <v>1</v>
      </c>
      <c r="J14" s="28" t="str">
        <v>Fixed Term</v>
      </c>
      <c r="K14" s="26" t="str">
        <v>Chennai, India</v>
      </c>
      <c r="L14" s="26">
        <v>4.279452054794521</v>
      </c>
      <c r="M14" s="28" t="str">
        <v>Full time</v>
      </c>
    </row>
    <row r="15" spans="1:13" x14ac:dyDescent="0.3">
      <c r="A15" s="26" t="str">
        <v>PR00746</v>
      </c>
      <c r="B15" s="26" t="str">
        <v>Hogan</v>
      </c>
      <c r="C15" s="26" t="str">
        <v>Iles</v>
      </c>
      <c r="D15" s="26" t="str">
        <v>Female</v>
      </c>
      <c r="E15" s="26" t="str">
        <v>Accounting</v>
      </c>
      <c r="F15" s="30">
        <v>114177.23</v>
      </c>
      <c r="G15" s="28" t="str">
        <v>Above 100k</v>
      </c>
      <c r="H15" s="62">
        <v>43908</v>
      </c>
      <c r="I15" s="26">
        <v>1</v>
      </c>
      <c r="J15" s="28" t="str">
        <v>Permanent</v>
      </c>
      <c r="K15" s="26" t="str">
        <v>Wellington, New Zealand</v>
      </c>
      <c r="L15" s="26">
        <v>4.2630136986301368</v>
      </c>
      <c r="M15" s="28" t="str">
        <v>Full time</v>
      </c>
    </row>
    <row r="16" spans="1:13" x14ac:dyDescent="0.3">
      <c r="A16" s="26" t="str">
        <v>SQ00022</v>
      </c>
      <c r="B16" s="26" t="str">
        <v>Carlin</v>
      </c>
      <c r="C16" s="26" t="str">
        <v>Demke</v>
      </c>
      <c r="D16" s="26" t="str">
        <v>Male</v>
      </c>
      <c r="E16" s="26" t="str">
        <v>Business Development</v>
      </c>
      <c r="F16" s="30">
        <v>110042.37</v>
      </c>
      <c r="G16" s="28" t="str">
        <v>Above 100k</v>
      </c>
      <c r="H16" s="62">
        <v>43914</v>
      </c>
      <c r="I16" s="26">
        <v>1</v>
      </c>
      <c r="J16" s="28" t="str">
        <v>Permanent</v>
      </c>
      <c r="K16" s="26" t="str">
        <v>Columbus, USA</v>
      </c>
      <c r="L16" s="26">
        <v>4.2465753424657535</v>
      </c>
      <c r="M16" s="28" t="str">
        <v>Full time</v>
      </c>
    </row>
    <row r="17" spans="1:13" x14ac:dyDescent="0.3">
      <c r="A17" s="26" t="str">
        <v>TN01256</v>
      </c>
      <c r="B17" s="26" t="str">
        <v>Shattesh</v>
      </c>
      <c r="C17" s="26" t="str">
        <v>Utpat</v>
      </c>
      <c r="D17" s="26" t="str">
        <v>Male</v>
      </c>
      <c r="E17" s="26" t="str">
        <v>Legal</v>
      </c>
      <c r="F17" s="30">
        <v>28481.16</v>
      </c>
      <c r="G17" s="28" t="str">
        <v>Under 50k</v>
      </c>
      <c r="H17" s="62">
        <v>43916</v>
      </c>
      <c r="I17" s="26">
        <v>1</v>
      </c>
      <c r="J17" s="28" t="str">
        <v>Permanent</v>
      </c>
      <c r="K17" s="26" t="str">
        <v>Hyderabad, India</v>
      </c>
      <c r="L17" s="26">
        <v>4.2410958904109588</v>
      </c>
      <c r="M17" s="28" t="str">
        <v>Full time</v>
      </c>
    </row>
    <row r="18" spans="1:13" x14ac:dyDescent="0.3">
      <c r="A18" s="26" t="str">
        <v>TN01256</v>
      </c>
      <c r="B18" s="26" t="str">
        <v>Sawini</v>
      </c>
      <c r="C18" s="26" t="str">
        <v>Chandan</v>
      </c>
      <c r="D18" s="26" t="str">
        <v>Male</v>
      </c>
      <c r="E18" s="26" t="str">
        <v>Legal</v>
      </c>
      <c r="F18" s="30">
        <v>28481.16</v>
      </c>
      <c r="G18" s="28" t="str">
        <v>Under 50k</v>
      </c>
      <c r="H18" s="62">
        <v>43916</v>
      </c>
      <c r="I18" s="26">
        <v>1</v>
      </c>
      <c r="J18" s="28" t="str">
        <v>Permanent</v>
      </c>
      <c r="K18" s="26" t="str">
        <v>Hyderabad, India</v>
      </c>
      <c r="L18" s="26">
        <v>4.2410958904109588</v>
      </c>
      <c r="M18" s="28" t="str">
        <v>Full time</v>
      </c>
    </row>
    <row r="19" spans="1:13" x14ac:dyDescent="0.3">
      <c r="A19" s="26" t="str">
        <v>SQ03112</v>
      </c>
      <c r="B19" s="26" t="str">
        <v>Kantimoy</v>
      </c>
      <c r="C19" s="26" t="str">
        <v>Pritish</v>
      </c>
      <c r="D19" s="26" t="str">
        <v>Male</v>
      </c>
      <c r="E19" s="26" t="str">
        <v>Product Management</v>
      </c>
      <c r="F19" s="30">
        <v>77743.149999999994</v>
      </c>
      <c r="G19" s="28" t="str">
        <v>50k to 100k</v>
      </c>
      <c r="H19" s="62">
        <v>43920</v>
      </c>
      <c r="I19" s="26">
        <v>1</v>
      </c>
      <c r="J19" s="28" t="str">
        <v>Permanent</v>
      </c>
      <c r="K19" s="26" t="str">
        <v>Chennai, India</v>
      </c>
      <c r="L19" s="26">
        <v>4.2301369863013702</v>
      </c>
      <c r="M19" s="28" t="str">
        <v>Full time</v>
      </c>
    </row>
    <row r="20" spans="1:13" x14ac:dyDescent="0.3">
      <c r="A20" s="26" t="str">
        <v>VT03421</v>
      </c>
      <c r="B20" s="26" t="str">
        <v>Alic</v>
      </c>
      <c r="C20" s="26" t="str">
        <v>Bagg</v>
      </c>
      <c r="D20" s="26" t="str">
        <v>Male</v>
      </c>
      <c r="E20" s="26" t="str">
        <v>Legal</v>
      </c>
      <c r="F20" s="30">
        <v>113747.56</v>
      </c>
      <c r="G20" s="28" t="str">
        <v>Above 100k</v>
      </c>
      <c r="H20" s="62">
        <v>44270</v>
      </c>
      <c r="I20" s="26">
        <v>0.7</v>
      </c>
      <c r="J20" s="28" t="str">
        <v>Temporary</v>
      </c>
      <c r="K20" s="26" t="str">
        <v>Columbus, USA</v>
      </c>
      <c r="L20" s="26">
        <v>3.2712328767123289</v>
      </c>
      <c r="M20" s="28" t="str">
        <v>Part time</v>
      </c>
    </row>
    <row r="21" spans="1:13" x14ac:dyDescent="0.3">
      <c r="A21" s="26" t="str">
        <v>VT03421</v>
      </c>
      <c r="B21" s="26" t="str">
        <v>Alic</v>
      </c>
      <c r="C21" s="26" t="str">
        <v>Bagg</v>
      </c>
      <c r="D21" s="26" t="str">
        <v>Male</v>
      </c>
      <c r="E21" s="26" t="str">
        <v>Legal</v>
      </c>
      <c r="F21" s="30">
        <v>113747.56</v>
      </c>
      <c r="G21" s="28" t="str">
        <v>Above 100k</v>
      </c>
      <c r="H21" s="62">
        <v>44270</v>
      </c>
      <c r="I21" s="26">
        <v>0.7</v>
      </c>
      <c r="J21" s="28" t="str">
        <v>Temporary</v>
      </c>
      <c r="K21" s="26" t="str">
        <v>Columbus, USA</v>
      </c>
      <c r="L21" s="26">
        <v>3.2712328767123289</v>
      </c>
      <c r="M21" s="28" t="str">
        <v>Part time</v>
      </c>
    </row>
    <row r="22" spans="1:13" x14ac:dyDescent="0.3">
      <c r="A22" s="26" t="str">
        <v>TN01601</v>
      </c>
      <c r="B22" s="26" t="str">
        <v>Melva</v>
      </c>
      <c r="C22" s="26" t="str">
        <v>Jickells</v>
      </c>
      <c r="D22" s="26" t="str">
        <v>Female</v>
      </c>
      <c r="E22" s="26" t="str">
        <v>Product Management</v>
      </c>
      <c r="F22" s="30">
        <v>68795.48</v>
      </c>
      <c r="G22" s="28" t="str">
        <v>50k to 100k</v>
      </c>
      <c r="H22" s="62">
        <v>44277</v>
      </c>
      <c r="I22" s="26">
        <v>0.2</v>
      </c>
      <c r="J22" s="28" t="str">
        <v>Permanent</v>
      </c>
      <c r="K22" s="26" t="str">
        <v>Remote</v>
      </c>
      <c r="L22" s="26">
        <v>3.2520547945205478</v>
      </c>
      <c r="M22" s="28" t="str">
        <v>Part time</v>
      </c>
    </row>
    <row r="23" spans="1:13" x14ac:dyDescent="0.3">
      <c r="A23" s="26" t="str">
        <v>TN01601</v>
      </c>
      <c r="B23" s="26" t="str">
        <v>Melva</v>
      </c>
      <c r="C23" s="26" t="str">
        <v>Jickells</v>
      </c>
      <c r="D23" s="26" t="str">
        <v>Female</v>
      </c>
      <c r="E23" s="26" t="str">
        <v>Product Management</v>
      </c>
      <c r="F23" s="30">
        <v>68795.48</v>
      </c>
      <c r="G23" s="28" t="str">
        <v>50k to 100k</v>
      </c>
      <c r="H23" s="62">
        <v>44277</v>
      </c>
      <c r="I23" s="26">
        <v>0.2</v>
      </c>
      <c r="J23" s="28" t="str">
        <v>Permanent</v>
      </c>
      <c r="K23" s="26" t="str">
        <v>Remote</v>
      </c>
      <c r="L23" s="26">
        <v>3.2520547945205478</v>
      </c>
      <c r="M23" s="28" t="str">
        <v>Part time</v>
      </c>
    </row>
    <row r="24" spans="1:13" x14ac:dyDescent="0.3">
      <c r="A24" s="26" t="str">
        <v>PR00893</v>
      </c>
      <c r="B24" s="26" t="str">
        <v>Vasavi</v>
      </c>
      <c r="C24" s="26" t="str">
        <v>Veeravasarapu</v>
      </c>
      <c r="D24" s="26" t="str">
        <v>Male</v>
      </c>
      <c r="E24" s="26" t="str">
        <v>Human Resources</v>
      </c>
      <c r="F24" s="30">
        <v>50310.09</v>
      </c>
      <c r="G24" s="28" t="str">
        <v>50k to 100k</v>
      </c>
      <c r="H24" s="62">
        <v>44285</v>
      </c>
      <c r="I24" s="26">
        <v>0.4</v>
      </c>
      <c r="J24" s="28" t="str">
        <v>Permanent</v>
      </c>
      <c r="K24" s="26" t="str">
        <v>Hyderabad, India</v>
      </c>
      <c r="L24" s="26">
        <v>3.2301369863013698</v>
      </c>
      <c r="M24" s="28" t="str">
        <v>Part time</v>
      </c>
    </row>
    <row r="25" spans="1:13" x14ac:dyDescent="0.3">
      <c r="A25" s="26" t="str">
        <v>VT03993</v>
      </c>
      <c r="B25" s="26" t="str">
        <v>Dulce</v>
      </c>
      <c r="C25" s="26" t="str">
        <v>Colbeck</v>
      </c>
      <c r="D25" s="26" t="str">
        <v>Male</v>
      </c>
      <c r="E25" s="26" t="str">
        <v>Human Resources</v>
      </c>
      <c r="F25" s="30">
        <v>83396.5</v>
      </c>
      <c r="G25" s="28" t="str">
        <v>50k to 100k</v>
      </c>
      <c r="H25" s="62">
        <v>44285</v>
      </c>
      <c r="I25" s="26">
        <v>1</v>
      </c>
      <c r="J25" s="28" t="str">
        <v>Temporary</v>
      </c>
      <c r="K25" s="26" t="str">
        <v>Auckland, New Zealand</v>
      </c>
      <c r="L25" s="26">
        <v>3.2301369863013698</v>
      </c>
      <c r="M25" s="28" t="str">
        <v>Full time</v>
      </c>
    </row>
    <row r="29" spans="1:13" ht="28.8" x14ac:dyDescent="0.55000000000000004">
      <c r="A29" s="64" t="s">
        <v>799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</row>
    <row r="30" spans="1:13" ht="25.8" x14ac:dyDescent="0.5">
      <c r="A30" s="58" t="str" cm="1">
        <f t="array" ref="A30:C30">_xlfn.CHOOSECOLS(staff[#Headers],1,2,3)</f>
        <v>Emp ID</v>
      </c>
      <c r="B30" s="58" t="str">
        <v>First Name</v>
      </c>
      <c r="C30" s="58" t="str">
        <v>Last Name</v>
      </c>
    </row>
    <row r="31" spans="1:13" x14ac:dyDescent="0.3">
      <c r="A31" s="26" t="str" cm="1">
        <f t="array" ref="A31:C38">_xlfn.CHOOSECOLS(_xlfn._xlws.FILTER(staff[],(MONTH(staff[Start Date]) = 3)*(staff[Gender] = "Female")),1,2,3)</f>
        <v>SQ00105</v>
      </c>
      <c r="B31" s="28" t="str">
        <v>Sarayu</v>
      </c>
      <c r="C31" s="28" t="str">
        <v>Ragunathan</v>
      </c>
    </row>
    <row r="32" spans="1:13" x14ac:dyDescent="0.3">
      <c r="A32" s="26" t="str">
        <v>VT01803</v>
      </c>
      <c r="B32" s="28" t="str">
        <v>Freddy</v>
      </c>
      <c r="C32" s="28" t="str">
        <v>Linford</v>
      </c>
    </row>
    <row r="33" spans="1:3" x14ac:dyDescent="0.3">
      <c r="A33" s="26" t="str">
        <v>VT04415</v>
      </c>
      <c r="B33" s="28" t="str">
        <v>Malory</v>
      </c>
      <c r="C33" s="28" t="str">
        <v>Biles</v>
      </c>
    </row>
    <row r="34" spans="1:3" x14ac:dyDescent="0.3">
      <c r="A34" s="26" t="str">
        <v>SQ03625</v>
      </c>
      <c r="B34" s="28" t="str">
        <v>Fidela</v>
      </c>
      <c r="C34" s="28" t="str">
        <v>Artis</v>
      </c>
    </row>
    <row r="35" spans="1:3" x14ac:dyDescent="0.3">
      <c r="A35" s="26" t="str">
        <v>SQ04612</v>
      </c>
      <c r="B35" s="28" t="str">
        <v>Mick</v>
      </c>
      <c r="C35" s="28" t="str">
        <v>Spraberry</v>
      </c>
    </row>
    <row r="36" spans="1:3" x14ac:dyDescent="0.3">
      <c r="A36" s="26" t="str">
        <v>PR00746</v>
      </c>
      <c r="B36" s="28" t="str">
        <v>Hogan</v>
      </c>
      <c r="C36" s="28" t="str">
        <v>Iles</v>
      </c>
    </row>
    <row r="37" spans="1:3" x14ac:dyDescent="0.3">
      <c r="A37" s="26" t="str">
        <v>TN01601</v>
      </c>
      <c r="B37" s="28" t="str">
        <v>Melva</v>
      </c>
      <c r="C37" s="28" t="str">
        <v>Jickells</v>
      </c>
    </row>
    <row r="38" spans="1:3" x14ac:dyDescent="0.3">
      <c r="A38" s="26" t="str">
        <v>TN01601</v>
      </c>
      <c r="B38" s="28" t="str">
        <v>Melva</v>
      </c>
      <c r="C38" s="28" t="str">
        <v>Jickells</v>
      </c>
    </row>
  </sheetData>
  <mergeCells count="2">
    <mergeCell ref="A1:L1"/>
    <mergeCell ref="A29:L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D792-2C61-488B-8FE4-11A87A826EEE}">
  <dimension ref="A2:I21"/>
  <sheetViews>
    <sheetView tabSelected="1" workbookViewId="0">
      <selection activeCell="J9" sqref="J9"/>
    </sheetView>
  </sheetViews>
  <sheetFormatPr defaultRowHeight="14.4" x14ac:dyDescent="0.3"/>
  <cols>
    <col min="2" max="2" width="23.5546875" bestFit="1" customWidth="1"/>
    <col min="3" max="3" width="15" bestFit="1" customWidth="1"/>
    <col min="4" max="4" width="10.77734375" bestFit="1" customWidth="1"/>
    <col min="5" max="5" width="13.109375" customWidth="1"/>
    <col min="6" max="6" width="12" customWidth="1"/>
    <col min="7" max="7" width="12.44140625" bestFit="1" customWidth="1"/>
    <col min="8" max="8" width="11.6640625" bestFit="1" customWidth="1"/>
  </cols>
  <sheetData>
    <row r="2" spans="1:9" ht="28.8" x14ac:dyDescent="0.55000000000000004">
      <c r="A2" s="71" t="s">
        <v>800</v>
      </c>
      <c r="B2" s="71"/>
      <c r="C2" s="71"/>
      <c r="D2" s="71"/>
      <c r="E2" s="71"/>
      <c r="F2" s="71"/>
      <c r="G2" s="71"/>
      <c r="H2" s="71"/>
      <c r="I2" s="71"/>
    </row>
    <row r="5" spans="1:9" ht="28.8" x14ac:dyDescent="0.3">
      <c r="C5" s="72" t="s">
        <v>802</v>
      </c>
      <c r="D5" s="72" t="s">
        <v>803</v>
      </c>
      <c r="E5" s="68" t="s">
        <v>804</v>
      </c>
      <c r="F5" s="68" t="s">
        <v>805</v>
      </c>
    </row>
    <row r="6" spans="1:9" x14ac:dyDescent="0.3">
      <c r="B6" s="69" t="s">
        <v>801</v>
      </c>
      <c r="C6" s="28">
        <f>COUNTA(staff[Emp ID])</f>
        <v>260</v>
      </c>
      <c r="D6" s="30">
        <f>AVERAGE(staff[Salary])</f>
        <v>73861.32523076926</v>
      </c>
      <c r="F6" s="30">
        <f>MAX(staff[Salary])</f>
        <v>120000</v>
      </c>
    </row>
    <row r="8" spans="1:9" x14ac:dyDescent="0.3">
      <c r="G8" s="45" t="s">
        <v>807</v>
      </c>
      <c r="H8" s="45" t="s">
        <v>808</v>
      </c>
    </row>
    <row r="9" spans="1:9" x14ac:dyDescent="0.3">
      <c r="B9" s="50" t="s">
        <v>806</v>
      </c>
    </row>
    <row r="10" spans="1:9" x14ac:dyDescent="0.3">
      <c r="B10" s="50" t="str" cm="1">
        <f t="array" ref="B10:B21">_xlfn._xlws.SORT(_xlfn.UNIQUE(staff[Department]),,1)</f>
        <v>Accounting</v>
      </c>
      <c r="C10" s="28" cm="1">
        <f t="array" ref="C10:C21">COUNTIF(staff[Department],_xlfn.ANCHORARRAY(B10))</f>
        <v>26</v>
      </c>
      <c r="D10" s="30" cm="1">
        <f t="array" ref="D10:D21">AVERAGEIF(staff[Department],_xlfn.ANCHORARRAY(B10),staff[Salary])</f>
        <v>69806.945769230748</v>
      </c>
      <c r="E10" s="32">
        <f>D10-D6</f>
        <v>-4054.3794615385123</v>
      </c>
      <c r="F10" s="30" cm="1">
        <f t="array" ref="F10:F21">_xlfn.MAXIFS(staff[Salary],staff[Department],_xlfn.ANCHORARRAY(B10))</f>
        <v>119022.49</v>
      </c>
      <c r="G10" s="30">
        <f>MEDIAN(_xlfn.XLOOKUP(B10,staff[Department],staff[Salary]))</f>
        <v>35936.31</v>
      </c>
      <c r="H10" s="70" cm="1">
        <f t="array" ref="H10:H21">COUNTIFS(staff[Department],_xlfn.ANCHORARRAY(B10),staff[Gender],"Female")/COUNTIF(staff[Department],_xlfn.ANCHORARRAY(B10))</f>
        <v>0.34615384615384615</v>
      </c>
    </row>
    <row r="11" spans="1:9" x14ac:dyDescent="0.3">
      <c r="B11" s="50" t="str">
        <v>Business Development</v>
      </c>
      <c r="C11" s="28">
        <v>26</v>
      </c>
      <c r="D11" s="30">
        <v>79781.805769230763</v>
      </c>
      <c r="E11" s="32">
        <f>D11-D7</f>
        <v>79781.805769230763</v>
      </c>
      <c r="F11" s="30">
        <v>110042.37</v>
      </c>
      <c r="G11" s="30">
        <f>MEDIAN(_xlfn.XLOOKUP(B11,staff[Department],staff[Salary]))</f>
        <v>85918.61</v>
      </c>
      <c r="H11" s="70">
        <v>0.42307692307692307</v>
      </c>
    </row>
    <row r="12" spans="1:9" x14ac:dyDescent="0.3">
      <c r="B12" s="50" t="str">
        <v>Engineering</v>
      </c>
      <c r="C12" s="28">
        <v>26</v>
      </c>
      <c r="D12" s="30">
        <v>81976.441923076927</v>
      </c>
      <c r="E12" s="32">
        <f t="shared" ref="E11:E21" si="0">D12-D8</f>
        <v>81976.441923076927</v>
      </c>
      <c r="F12" s="30">
        <v>120000</v>
      </c>
      <c r="G12" s="30">
        <f>MEDIAN(_xlfn.XLOOKUP(B12,staff[Department],staff[Salary]))</f>
        <v>53184.02</v>
      </c>
      <c r="H12" s="70">
        <v>0.38461538461538464</v>
      </c>
    </row>
    <row r="13" spans="1:9" x14ac:dyDescent="0.3">
      <c r="B13" s="50" t="str">
        <v>Human Resources</v>
      </c>
      <c r="C13" s="28">
        <v>22</v>
      </c>
      <c r="D13" s="30">
        <v>73109.377727272731</v>
      </c>
      <c r="E13" s="32">
        <f t="shared" si="0"/>
        <v>73109.377727272731</v>
      </c>
      <c r="F13" s="30">
        <v>103494.94</v>
      </c>
      <c r="G13" s="30">
        <f>MEDIAN(_xlfn.XLOOKUP(B13,staff[Department],staff[Salary]))</f>
        <v>85264.38</v>
      </c>
      <c r="H13" s="70">
        <v>0.31818181818181818</v>
      </c>
    </row>
    <row r="14" spans="1:9" x14ac:dyDescent="0.3">
      <c r="B14" s="50" t="str">
        <v>Legal</v>
      </c>
      <c r="C14" s="28">
        <v>21</v>
      </c>
      <c r="D14" s="30">
        <v>67242.51761904762</v>
      </c>
      <c r="E14" s="32">
        <f t="shared" si="0"/>
        <v>-2564.4281501831283</v>
      </c>
      <c r="F14" s="30">
        <v>113747.56</v>
      </c>
      <c r="G14" s="30">
        <f>MEDIAN(_xlfn.XLOOKUP(B14,staff[Department],staff[Salary]))</f>
        <v>32496.880000000001</v>
      </c>
      <c r="H14" s="70">
        <v>0.33333333333333331</v>
      </c>
    </row>
    <row r="15" spans="1:9" x14ac:dyDescent="0.3">
      <c r="B15" s="50" t="str">
        <v>Marketing</v>
      </c>
      <c r="C15" s="28">
        <v>12</v>
      </c>
      <c r="D15" s="30">
        <v>64441.30000000001</v>
      </c>
      <c r="E15" s="32">
        <f t="shared" si="0"/>
        <v>-15340.505769230753</v>
      </c>
      <c r="F15" s="30">
        <v>104903.79</v>
      </c>
      <c r="G15" s="30">
        <f>MEDIAN(_xlfn.XLOOKUP(B15,staff[Department],staff[Salary]))</f>
        <v>40753.54</v>
      </c>
      <c r="H15" s="70">
        <v>0.41666666666666669</v>
      </c>
    </row>
    <row r="16" spans="1:9" x14ac:dyDescent="0.3">
      <c r="B16" s="50" t="str">
        <v>Product Management</v>
      </c>
      <c r="C16" s="28">
        <v>29</v>
      </c>
      <c r="D16" s="30">
        <v>75179.064482758622</v>
      </c>
      <c r="E16" s="32">
        <f t="shared" si="0"/>
        <v>-6797.3774403183052</v>
      </c>
      <c r="F16" s="30">
        <v>115191.38</v>
      </c>
      <c r="G16" s="30">
        <f>MEDIAN(_xlfn.XLOOKUP(B16,staff[Department],staff[Salary]))</f>
        <v>106665.67</v>
      </c>
      <c r="H16" s="70">
        <v>0.58620689655172409</v>
      </c>
    </row>
    <row r="17" spans="2:8" x14ac:dyDescent="0.3">
      <c r="B17" s="50" t="str">
        <v>Research and Development</v>
      </c>
      <c r="C17" s="28">
        <v>18</v>
      </c>
      <c r="D17" s="30">
        <v>66910.765555555554</v>
      </c>
      <c r="E17" s="32">
        <f t="shared" si="0"/>
        <v>-6198.6121717171773</v>
      </c>
      <c r="F17" s="30">
        <v>99683.67</v>
      </c>
      <c r="G17" s="30">
        <f>MEDIAN(_xlfn.XLOOKUP(B17,staff[Department],staff[Salary]))</f>
        <v>28160.79</v>
      </c>
      <c r="H17" s="70">
        <v>0.61111111111111116</v>
      </c>
    </row>
    <row r="18" spans="2:8" x14ac:dyDescent="0.3">
      <c r="B18" s="50" t="str">
        <v>Sales</v>
      </c>
      <c r="C18" s="28">
        <v>18</v>
      </c>
      <c r="D18" s="30">
        <v>71897.095555555556</v>
      </c>
      <c r="E18" s="32">
        <f t="shared" si="0"/>
        <v>4654.5779365079361</v>
      </c>
      <c r="F18" s="30">
        <v>102129.37</v>
      </c>
      <c r="G18" s="30">
        <f>MEDIAN(_xlfn.XLOOKUP(B18,staff[Department],staff[Salary]))</f>
        <v>84762.76</v>
      </c>
      <c r="H18" s="70">
        <v>0.55555555555555558</v>
      </c>
    </row>
    <row r="19" spans="2:8" x14ac:dyDescent="0.3">
      <c r="B19" s="50" t="str">
        <v>Services</v>
      </c>
      <c r="C19" s="28">
        <v>21</v>
      </c>
      <c r="D19" s="30">
        <v>74673.974761904756</v>
      </c>
      <c r="E19" s="32">
        <f t="shared" si="0"/>
        <v>10232.674761904746</v>
      </c>
      <c r="F19" s="30">
        <v>120000</v>
      </c>
      <c r="G19" s="30">
        <f>MEDIAN(_xlfn.XLOOKUP(B19,staff[Department],staff[Salary]))</f>
        <v>81897.789999999994</v>
      </c>
      <c r="H19" s="70">
        <v>0.61904761904761907</v>
      </c>
    </row>
    <row r="20" spans="2:8" x14ac:dyDescent="0.3">
      <c r="B20" s="50" t="str">
        <v>Support</v>
      </c>
      <c r="C20" s="28">
        <v>17</v>
      </c>
      <c r="D20" s="30">
        <v>66432.455882352937</v>
      </c>
      <c r="E20" s="32">
        <f t="shared" si="0"/>
        <v>-8746.6086004056851</v>
      </c>
      <c r="F20" s="30">
        <v>104802.63</v>
      </c>
      <c r="G20" s="30">
        <f>MEDIAN(_xlfn.XLOOKUP(B20,staff[Department],staff[Salary]))</f>
        <v>61214.26</v>
      </c>
      <c r="H20" s="70">
        <v>0.47058823529411764</v>
      </c>
    </row>
    <row r="21" spans="2:8" x14ac:dyDescent="0.3">
      <c r="B21" s="50" t="str">
        <v>Training</v>
      </c>
      <c r="C21" s="28">
        <v>24</v>
      </c>
      <c r="D21" s="30">
        <v>83883.965000000011</v>
      </c>
      <c r="E21" s="32">
        <f t="shared" si="0"/>
        <v>16973.199444444457</v>
      </c>
      <c r="F21" s="30">
        <v>116767.63</v>
      </c>
      <c r="G21" s="30">
        <f>MEDIAN(_xlfn.XLOOKUP(B21,staff[Department],staff[Salary]))</f>
        <v>99965.97</v>
      </c>
      <c r="H21" s="70">
        <v>0.70833333333333337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Concepts</vt:lpstr>
      <vt:lpstr>Data</vt:lpstr>
      <vt:lpstr>Countif &amp; Sumif Functions</vt:lpstr>
      <vt:lpstr>Filter Functions</vt:lpstr>
      <vt:lpstr>MIN, MAX, SORT + TAKE Functions</vt:lpstr>
      <vt:lpstr>Unique Functions</vt:lpstr>
      <vt:lpstr>XLOOKUP Function</vt:lpstr>
      <vt:lpstr>Advance Filter problem</vt:lpstr>
      <vt:lpstr>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Msoffice196</cp:lastModifiedBy>
  <dcterms:created xsi:type="dcterms:W3CDTF">2021-03-14T20:21:32Z</dcterms:created>
  <dcterms:modified xsi:type="dcterms:W3CDTF">2024-08-30T12:28:01Z</dcterms:modified>
</cp:coreProperties>
</file>